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1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18"/>
  <workbookPr/>
  <mc:AlternateContent xmlns:mc="http://schemas.openxmlformats.org/markup-compatibility/2006">
    <mc:Choice Requires="x15">
      <x15ac:absPath xmlns:x15ac="http://schemas.microsoft.com/office/spreadsheetml/2010/11/ac" url="F:\00VideoClassStorage\00000AllExcelBook\MikeGirvinTheOnlyAppThatMattersFinalBookFirstEdit\TheOnlyAppThatMatter\Ch19\"/>
    </mc:Choice>
  </mc:AlternateContent>
  <xr:revisionPtr revIDLastSave="0" documentId="13_ncr:1_{715D5F2A-984A-4555-90EA-5A9413A63A50}" xr6:coauthVersionLast="47" xr6:coauthVersionMax="47" xr10:uidLastSave="{00000000-0000-0000-0000-000000000000}"/>
  <bookViews>
    <workbookView xWindow="-120" yWindow="-120" windowWidth="29040" windowHeight="15840" tabRatio="734" xr2:uid="{00000000-000D-0000-FFFF-FFFF00000000}"/>
  </bookViews>
  <sheets>
    <sheet name="Ch19(48-49)" sheetId="1" r:id="rId1"/>
    <sheet name="Ch19(86)" sheetId="2" r:id="rId2"/>
    <sheet name="Ch19(88)" sheetId="3" r:id="rId3"/>
    <sheet name="Ch19(105)" sheetId="4" r:id="rId4"/>
    <sheet name="19(133x)" sheetId="5" r:id="rId5"/>
    <sheet name="Ch19(133)" sheetId="14" r:id="rId6"/>
    <sheet name="Ch19(134)" sheetId="6" r:id="rId7"/>
    <sheet name="CH19(135)" sheetId="7" r:id="rId8"/>
    <sheet name="19(136x)" sheetId="8" r:id="rId9"/>
    <sheet name="Ch19(136)" sheetId="10" r:id="rId10"/>
    <sheet name="CH19(137)" sheetId="11" r:id="rId11"/>
    <sheet name="CH19(138)" sheetId="15" r:id="rId12"/>
    <sheet name="CH19(139)" sheetId="12" r:id="rId13"/>
    <sheet name="Ch19(141)" sheetId="17" r:id="rId14"/>
    <sheet name="CH19(142)" sheetId="18" r:id="rId15"/>
    <sheet name="Ch19(143)" sheetId="19" r:id="rId16"/>
    <sheet name="CH19(144)" sheetId="21" r:id="rId17"/>
    <sheet name="CH19(145)" sheetId="22" r:id="rId18"/>
    <sheet name="CH19(146)" sheetId="23" r:id="rId19"/>
    <sheet name="CH19(150)" sheetId="24" r:id="rId20"/>
    <sheet name="CH19(167)" sheetId="26" r:id="rId21"/>
    <sheet name="CH19(168)" sheetId="25" r:id="rId22"/>
  </sheets>
  <definedNames>
    <definedName name="dCountry" localSheetId="0" hidden="1">'Ch19(48-49)'!$B$7:$H$107</definedName>
    <definedName name="dProduct" localSheetId="0" hidden="1">'Ch19(48-49)'!$J$7:$K$133</definedName>
    <definedName name="dProduct_1" localSheetId="0" hidden="1">'Ch19(48-49)'!$M$7:$P$29</definedName>
    <definedName name="ExternalData_1" localSheetId="11" hidden="1">'CH19(138)'!$B$7:$C$1468</definedName>
    <definedName name="ExternalData_1" localSheetId="18" hidden="1">'CH19(146)'!$D$4:$E$35</definedName>
    <definedName name="ExternalData_2" localSheetId="12" hidden="1">'CH19(139)'!$G$4:$H$1464</definedName>
  </definedNames>
  <calcPr calcId="191029"/>
  <pivotCaches>
    <pivotCache cacheId="0" r:id="rId2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Transactions_4aaa0319-a0ef-4f4f-ac0b-99e8528db805" name="fTransactions" connection="Query - fTransactions"/>
          <x15:modelTable id="dProduct_03a3e037-e381-4129-816b-f8e9b843f505" name="dProduct" connection="Query - dProduct"/>
          <x15:modelTable id="dCountry_6c65d159-25a7-4d72-87d3-45cc075ebef1" name="dCountry" connection="Query - dCountry"/>
          <x15:modelTable id="Calendar" name="dDate" connection="Connection"/>
        </x15:modelTables>
        <x15:modelRelationships>
          <x15:modelRelationship fromTable="fTransactions" fromColumn="CountryCode" toTable="dCountry" toColumn="CountryCode"/>
          <x15:modelRelationship fromTable="fTransactions" fromColumn="Product" toTable="dProduct" toColumn="Product"/>
          <x15:modelRelationship fromTable="fTransactions" fromColumn="Date" toTable="dDate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9" i="15" l="1"/>
  <c r="J505" i="21"/>
  <c r="F1464" i="12"/>
  <c r="B39" i="23"/>
  <c r="D9" i="22"/>
  <c r="D8" i="21"/>
  <c r="E44" i="23"/>
  <c r="C9" i="22"/>
  <c r="J504" i="21"/>
  <c r="J487" i="19"/>
  <c r="C8" i="22"/>
  <c r="R7" i="22"/>
  <c r="J503" i="21"/>
  <c r="C8" i="21" s="1"/>
  <c r="R7" i="21"/>
  <c r="E1468" i="12"/>
  <c r="H1472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5" i="12"/>
  <c r="C9" i="15"/>
  <c r="H30" i="15"/>
  <c r="R1467" i="15"/>
  <c r="C8" i="15" s="1"/>
  <c r="B797" i="15"/>
  <c r="R23" i="15"/>
  <c r="R7" i="15"/>
  <c r="B797" i="11"/>
  <c r="H23" i="11"/>
  <c r="D8" i="11" s="1"/>
  <c r="H1467" i="11"/>
  <c r="R7" i="11"/>
  <c r="D22" i="4"/>
  <c r="C22" i="4"/>
  <c r="I7" i="4" s="1" a="1"/>
  <c r="F8" i="4"/>
  <c r="F9" i="4"/>
  <c r="F10" i="4"/>
  <c r="D18" i="4" a="1"/>
  <c r="D18" i="4" s="1"/>
  <c r="D17" i="4" a="1"/>
  <c r="D17" i="4" s="1"/>
  <c r="F7" i="4"/>
  <c r="C17" i="4" a="1"/>
  <c r="C17" i="4" s="1"/>
  <c r="E10" i="4"/>
  <c r="E9" i="4"/>
  <c r="E8" i="4"/>
  <c r="E7" i="4"/>
  <c r="I9" i="3"/>
  <c r="I13" i="3"/>
  <c r="I21" i="3"/>
  <c r="I19" i="3"/>
  <c r="I17" i="3"/>
  <c r="I15" i="3"/>
  <c r="H18" i="2" a="1"/>
  <c r="H18" i="2" s="1"/>
  <c r="G18" i="2" a="1"/>
  <c r="G18" i="2" s="1"/>
  <c r="F18" i="2" a="1"/>
  <c r="F18" i="2" s="1"/>
  <c r="E18" i="2" a="1"/>
  <c r="E18" i="2" s="1"/>
  <c r="C11" i="26"/>
  <c r="C10" i="26"/>
  <c r="C5" i="26"/>
  <c r="C7" i="26"/>
  <c r="C6" i="26"/>
  <c r="B15" i="26"/>
  <c r="C47" i="26"/>
  <c r="B29" i="26"/>
  <c r="C43" i="26"/>
  <c r="C48" i="26"/>
  <c r="B42" i="26"/>
  <c r="C44" i="26"/>
  <c r="B55" i="26"/>
  <c r="C49" i="26"/>
  <c r="C52" i="26"/>
  <c r="C51" i="26"/>
  <c r="C45" i="26"/>
  <c r="C38" i="26"/>
  <c r="B28" i="26"/>
  <c r="C23" i="26"/>
  <c r="B41" i="26"/>
  <c r="C40" i="26"/>
  <c r="C35" i="26"/>
  <c r="C34" i="26"/>
  <c r="B54" i="26"/>
  <c r="C37" i="26"/>
  <c r="C36" i="26"/>
  <c r="C31" i="26"/>
  <c r="C30" i="26"/>
  <c r="C14" i="26"/>
  <c r="C33" i="26"/>
  <c r="C17" i="26"/>
  <c r="C13" i="26"/>
  <c r="C27" i="26"/>
  <c r="B16" i="26"/>
  <c r="C19" i="26"/>
  <c r="D2" i="26"/>
  <c r="C42" i="26"/>
  <c r="C53" i="26"/>
  <c r="D6" i="26"/>
  <c r="C46" i="26"/>
  <c r="D46" i="26" s="1"/>
  <c r="C32" i="26"/>
  <c r="D11" i="26"/>
  <c r="C26" i="26"/>
  <c r="D26" i="26" s="1"/>
  <c r="C25" i="26"/>
  <c r="D25" i="26" s="1"/>
  <c r="C20" i="26"/>
  <c r="D20" i="26" s="1"/>
  <c r="C12" i="26"/>
  <c r="C9" i="26"/>
  <c r="C22" i="26"/>
  <c r="D22" i="26" s="1"/>
  <c r="C21" i="26"/>
  <c r="D21" i="26" s="1"/>
  <c r="C16" i="26"/>
  <c r="C8" i="26"/>
  <c r="D37" i="26"/>
  <c r="C39" i="26"/>
  <c r="C18" i="26"/>
  <c r="B3" i="26"/>
  <c r="D52" i="26"/>
  <c r="C4" i="26"/>
  <c r="D41" i="26"/>
  <c r="C24" i="26"/>
  <c r="D51" i="26"/>
  <c r="C3" i="26"/>
  <c r="D9" i="26"/>
  <c r="D5" i="26"/>
  <c r="C29" i="26"/>
  <c r="D29" i="26" s="1"/>
  <c r="D31" i="26"/>
  <c r="D40" i="26"/>
  <c r="D15" i="26"/>
  <c r="D16" i="26"/>
  <c r="D35" i="26"/>
  <c r="D36" i="26"/>
  <c r="D3" i="26"/>
  <c r="C50" i="26"/>
  <c r="D50" i="26" s="1"/>
  <c r="D10" i="26"/>
  <c r="D13" i="26"/>
  <c r="D55" i="26"/>
  <c r="D54" i="26"/>
  <c r="D7" i="26"/>
  <c r="E16" i="26" l="1"/>
  <c r="E26" i="26"/>
  <c r="E22" i="26"/>
  <c r="E29" i="26"/>
  <c r="E54" i="26"/>
  <c r="E50" i="26"/>
  <c r="E35" i="26"/>
  <c r="E20" i="26"/>
  <c r="I7" i="4"/>
  <c r="I11" i="4" s="1"/>
  <c r="J15" i="4"/>
  <c r="K15" i="4"/>
  <c r="J18" i="4" a="1"/>
  <c r="J18" i="4" s="1"/>
  <c r="K14" i="4"/>
  <c r="J14" i="4"/>
  <c r="D32" i="26"/>
  <c r="D14" i="26"/>
  <c r="D43" i="26"/>
  <c r="D23" i="26"/>
  <c r="D53" i="26"/>
  <c r="D4" i="26"/>
  <c r="D33" i="26"/>
  <c r="D8" i="26"/>
  <c r="D24" i="26"/>
  <c r="D42" i="26"/>
  <c r="D28" i="26"/>
  <c r="D47" i="26"/>
  <c r="D45" i="26"/>
  <c r="D38" i="26"/>
  <c r="D34" i="26"/>
  <c r="D49" i="26"/>
  <c r="D12" i="26"/>
  <c r="D27" i="26"/>
  <c r="D18" i="26"/>
  <c r="D17" i="26"/>
  <c r="D44" i="26"/>
  <c r="D19" i="26"/>
  <c r="D39" i="26"/>
  <c r="D48" i="26"/>
  <c r="D30" i="26"/>
  <c r="E48" i="26" l="1"/>
  <c r="E52" i="26"/>
  <c r="E39" i="26"/>
  <c r="E44" i="26"/>
  <c r="G17" i="26"/>
  <c r="E18" i="26"/>
  <c r="E31" i="26"/>
  <c r="I21" i="26"/>
  <c r="E41" i="26"/>
  <c r="E28" i="26"/>
  <c r="K50" i="26"/>
  <c r="K52" i="26"/>
  <c r="E42" i="26"/>
  <c r="E37" i="26"/>
  <c r="E24" i="26"/>
  <c r="E33" i="26"/>
  <c r="E46" i="26"/>
  <c r="E47" i="26"/>
  <c r="E34" i="26"/>
  <c r="E25" i="26"/>
  <c r="E21" i="26"/>
  <c r="E17" i="26"/>
  <c r="E27" i="26"/>
  <c r="E40" i="26"/>
  <c r="E19" i="26"/>
  <c r="E32" i="26"/>
  <c r="E38" i="26"/>
  <c r="E51" i="26"/>
  <c r="E53" i="26"/>
  <c r="E43" i="26"/>
  <c r="E30" i="26"/>
  <c r="E49" i="26"/>
  <c r="E45" i="26"/>
  <c r="E36" i="26"/>
  <c r="E23" i="26"/>
  <c r="J35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B760C0-0884-4EA4-9F8D-F61D192EF172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AFB5B502-0ED2-40E5-9021-2EB73B86B49F}" keepAlive="1" name="ModelConnection_dCountry" description="Data Model" type="5" refreshedVersion="7" minRefreshableVersion="5" saveData="1">
    <dbPr connection="Data Model Connection" command="EVALUATE_x000d__x000a_SAMPLE(100,fTransactions,fTransactions[Website])" commandType="4"/>
    <extLst>
      <ext xmlns:x15="http://schemas.microsoft.com/office/spreadsheetml/2010/11/main" uri="{DE250136-89BD-433C-8126-D09CA5730AF9}">
        <x15:connection id="" model="1"/>
      </ext>
    </extLst>
  </connection>
  <connection id="3" xr16:uid="{592C9051-741A-4EDF-99EA-FF34F505B898}" keepAlive="1" name="ModelConnection_dProduct" description="Data Model" type="5" refreshedVersion="7" minRefreshableVersion="5" saveData="1">
    <dbPr connection="Data Model Connection" command="dCountry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1501DEE-2EB6-4964-B10E-1D685BF5A4E4}" keepAlive="1" name="ModelConnection_dProduct_1" description="Data Model" type="5" refreshedVersion="7" minRefreshableVersion="5" saveData="1">
    <dbPr connection="Data Model Connection" command="dProduc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B899BC54-414C-4EA6-B34A-DE3A9AACBF9A}" keepAlive="1" name="Query - AlpineDailySalesTotals" description="Connection to the 'AlpineDailySalesTotals' query in the workbook." type="5" refreshedVersion="7" background="1" saveData="1">
    <dbPr connection="Provider=Microsoft.Mashup.OleDb.1;Data Source=$Workbook$;Location=AlpineDailySalesTotals;Extended Properties=&quot;&quot;" command="SELECT * FROM [AlpineDailySalesTotals]"/>
  </connection>
  <connection id="6" xr16:uid="{E16C3F7C-6E85-4049-9727-6CE12BBD4BE6}" keepAlive="1" name="Query - AlpineDailySalesTotals (4)" description="Connection to the 'AlpineDailySalesTotals (4)' query in the workbook." type="5" refreshedVersion="7" background="1" saveData="1">
    <dbPr connection="Provider=Microsoft.Mashup.OleDb.1;Data Source=$Workbook$;Location=&quot;AlpineDailySalesTotals (4)&quot;;Extended Properties=&quot;&quot;" command="SELECT * FROM [AlpineDailySalesTotals (4)]"/>
  </connection>
  <connection id="7" xr16:uid="{C292D34E-3275-4535-BBA8-9B0D06338646}" name="Query - dCountry" description="Connection to the 'dCountry' query in the workbook." type="100" refreshedVersion="7" minRefreshableVersion="5">
    <extLst>
      <ext xmlns:x15="http://schemas.microsoft.com/office/spreadsheetml/2010/11/main" uri="{DE250136-89BD-433C-8126-D09CA5730AF9}">
        <x15:connection id="d5ab214d-83d5-4a0f-9430-d02bb6091e7e">
          <x15:oledbPr connection="Provider=Microsoft.Mashup.OleDb.1;Data Source=$Workbook$;Location=dCountry;Extended Properties=&quot;&quot;">
            <x15:dbTables>
              <x15:dbTable name="dCountry"/>
            </x15:dbTables>
          </x15:oledbPr>
        </x15:connection>
      </ext>
    </extLst>
  </connection>
  <connection id="8" xr16:uid="{4BE738A5-0F3A-463C-BA46-414C8F57B690}" name="Query - dProduct" description="Connection to the 'dProduct' query in the workbook." type="100" refreshedVersion="7" minRefreshableVersion="5">
    <extLst>
      <ext xmlns:x15="http://schemas.microsoft.com/office/spreadsheetml/2010/11/main" uri="{DE250136-89BD-433C-8126-D09CA5730AF9}">
        <x15:connection id="8b74773d-8775-4e3a-9a10-d44ed4ef2532">
          <x15:oledbPr connection="Provider=Microsoft.Mashup.OleDb.1;Data Source=$Workbook$;Location=dProduct;Extended Properties=&quot;&quot;">
            <x15:dbTables>
              <x15:dbTable name="dProduct"/>
            </x15:dbTables>
          </x15:oledbPr>
        </x15:connection>
      </ext>
    </extLst>
  </connection>
  <connection id="9" xr16:uid="{BAFDEE67-829E-4F29-9149-D534360810E4}" name="Query - fTransactions" description="Connection to the 'fTransactions' query in the workbook." type="100" refreshedVersion="7" minRefreshableVersion="5">
    <extLst>
      <ext xmlns:x15="http://schemas.microsoft.com/office/spreadsheetml/2010/11/main" uri="{DE250136-89BD-433C-8126-D09CA5730AF9}">
        <x15:connection id="0b722557-0db1-4fe7-b4c7-08aef8835906">
          <x15:oledbPr connection="Provider=Microsoft.Mashup.OleDb.1;Data Source=$Workbook$;Location=fTransactions;Extended Properties=&quot;&quot;">
            <x15:dbTables>
              <x15:dbTable name="fTransactions"/>
            </x15:dbTables>
          </x15:oledbPr>
        </x15:connection>
      </ext>
    </extLst>
  </connection>
  <connection id="10" xr16:uid="{B53D5092-7533-4C37-B58B-6A46A67B9F5C}" keepAlive="1" name="Query - Jan-2018-TotalSales" description="Connection to the 'Jan-2018-TotalSales' query in the workbook." type="5" refreshedVersion="7" background="1" saveData="1">
    <dbPr connection="Provider=Microsoft.Mashup.OleDb.1;Data Source=$Workbook$;Location=Jan-2018-TotalSales;Extended Properties=&quot;&quot;" command="SELECT * FROM [Jan-2018-TotalSales]"/>
  </connection>
  <connection id="11" xr16:uid="{67022DDD-4F03-4AA7-B966-8A90FCE7C66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20">
    <s v="ThisWorkbookDataModel"/>
    <s v="[dDate].[Year].&amp;[2021]"/>
    <s v="[dDate].[Month].&amp;[November]"/>
    <s v="[dDate].[Month].&amp;[July]"/>
    <s v="[dDate].[Month].&amp;[March]"/>
    <s v="[dDate].[Year].&amp;[2020]"/>
    <s v="[dDate].[Month].&amp;[September]"/>
    <s v="[dDate].[Month].&amp;[May]"/>
    <s v="[dDate].[Month].&amp;[January]"/>
    <s v="[dDate].[Year].&amp;[2019]"/>
    <s v="[dDate].[Year].&amp;[2018]"/>
    <s v="[dDate].[Year].[All]"/>
    <s v="[dDate].[Month].&amp;[October]"/>
    <s v="[dDate].[Month].&amp;[June]"/>
    <s v="[dDate].[Month].&amp;[February]"/>
    <s v="[dDate].[Month].&amp;[December]"/>
    <s v="[dDate].[Month].&amp;[August]"/>
    <s v="[dDate].[Month].&amp;[April]"/>
    <s v="[Measures].[Total Sales ($)]"/>
    <s v="#,0.00"/>
  </metadataStrings>
  <mdxMetadata count="107">
    <mdx n="0" f="m">
      <t c="2">
        <n x="1"/>
        <n x="2"/>
      </t>
    </mdx>
    <mdx n="0" f="m">
      <t c="2">
        <n x="1"/>
        <n x="3"/>
      </t>
    </mdx>
    <mdx n="0" f="m">
      <t c="2">
        <n x="1"/>
        <n x="4"/>
      </t>
    </mdx>
    <mdx n="0" f="m">
      <t c="1">
        <n x="5"/>
      </t>
    </mdx>
    <mdx n="0" f="m">
      <t c="2">
        <n x="5"/>
        <n x="6"/>
      </t>
    </mdx>
    <mdx n="0" f="m">
      <t c="2">
        <n x="5"/>
        <n x="7"/>
      </t>
    </mdx>
    <mdx n="0" f="m">
      <t c="2">
        <n x="5"/>
        <n x="8"/>
      </t>
    </mdx>
    <mdx n="0" f="m">
      <t c="2">
        <n x="9"/>
        <n x="2"/>
      </t>
    </mdx>
    <mdx n="0" f="m">
      <t c="2">
        <n x="9"/>
        <n x="3"/>
      </t>
    </mdx>
    <mdx n="0" f="m">
      <t c="2">
        <n x="9"/>
        <n x="4"/>
      </t>
    </mdx>
    <mdx n="0" f="m">
      <t c="1">
        <n x="10"/>
      </t>
    </mdx>
    <mdx n="0" f="m">
      <t c="2">
        <n x="10"/>
        <n x="6"/>
      </t>
    </mdx>
    <mdx n="0" f="m">
      <t c="2">
        <n x="10"/>
        <n x="7"/>
      </t>
    </mdx>
    <mdx n="0" f="m">
      <t c="2">
        <n x="10"/>
        <n x="8"/>
      </t>
    </mdx>
    <mdx n="0" f="m">
      <t c="1">
        <n x="9"/>
      </t>
    </mdx>
    <mdx n="0" f="m">
      <t c="1">
        <n x="11"/>
      </t>
    </mdx>
    <mdx n="0" f="m">
      <t c="2">
        <n x="1"/>
        <n x="12"/>
      </t>
    </mdx>
    <mdx n="0" f="m">
      <t c="2">
        <n x="1"/>
        <n x="13"/>
      </t>
    </mdx>
    <mdx n="0" f="m">
      <t c="2">
        <n x="1"/>
        <n x="14"/>
      </t>
    </mdx>
    <mdx n="0" f="m">
      <t c="2">
        <n x="5"/>
        <n x="15"/>
      </t>
    </mdx>
    <mdx n="0" f="m">
      <t c="2">
        <n x="5"/>
        <n x="16"/>
      </t>
    </mdx>
    <mdx n="0" f="m">
      <t c="2">
        <n x="5"/>
        <n x="17"/>
      </t>
    </mdx>
    <mdx n="0" f="m">
      <t c="2">
        <n x="9"/>
        <n x="12"/>
      </t>
    </mdx>
    <mdx n="0" f="m">
      <t c="2">
        <n x="9"/>
        <n x="13"/>
      </t>
    </mdx>
    <mdx n="0" f="m">
      <t c="2">
        <n x="9"/>
        <n x="14"/>
      </t>
    </mdx>
    <mdx n="0" f="m">
      <t c="2">
        <n x="10"/>
        <n x="15"/>
      </t>
    </mdx>
    <mdx n="0" f="m">
      <t c="2">
        <n x="10"/>
        <n x="16"/>
      </t>
    </mdx>
    <mdx n="0" f="m">
      <t c="2">
        <n x="10"/>
        <n x="17"/>
      </t>
    </mdx>
    <mdx n="0" f="m">
      <t c="1">
        <n x="1"/>
      </t>
    </mdx>
    <mdx n="0" f="m">
      <t c="2">
        <n x="1"/>
        <n x="6"/>
      </t>
    </mdx>
    <mdx n="0" f="m">
      <t c="2">
        <n x="1"/>
        <n x="7"/>
      </t>
    </mdx>
    <mdx n="0" f="m">
      <t c="2">
        <n x="1"/>
        <n x="8"/>
      </t>
    </mdx>
    <mdx n="0" f="m">
      <t c="2">
        <n x="5"/>
        <n x="2"/>
      </t>
    </mdx>
    <mdx n="0" f="m">
      <t c="2">
        <n x="5"/>
        <n x="3"/>
      </t>
    </mdx>
    <mdx n="0" f="m">
      <t c="2">
        <n x="5"/>
        <n x="4"/>
      </t>
    </mdx>
    <mdx n="0" f="m">
      <t c="2">
        <n x="9"/>
        <n x="6"/>
      </t>
    </mdx>
    <mdx n="0" f="m">
      <t c="2">
        <n x="9"/>
        <n x="7"/>
      </t>
    </mdx>
    <mdx n="0" f="m">
      <t c="2">
        <n x="9"/>
        <n x="8"/>
      </t>
    </mdx>
    <mdx n="0" f="m">
      <t c="2">
        <n x="10"/>
        <n x="2"/>
      </t>
    </mdx>
    <mdx n="0" f="m">
      <t c="2">
        <n x="10"/>
        <n x="3"/>
      </t>
    </mdx>
    <mdx n="0" f="m">
      <t c="2">
        <n x="10"/>
        <n x="4"/>
      </t>
    </mdx>
    <mdx n="0" f="m">
      <t c="1">
        <n x="18"/>
      </t>
    </mdx>
    <mdx n="0" f="m">
      <t c="2">
        <n x="1"/>
        <n x="15"/>
      </t>
    </mdx>
    <mdx n="0" f="m">
      <t c="2">
        <n x="1"/>
        <n x="16"/>
      </t>
    </mdx>
    <mdx n="0" f="m">
      <t c="2">
        <n x="1"/>
        <n x="17"/>
      </t>
    </mdx>
    <mdx n="0" f="m">
      <t c="2">
        <n x="5"/>
        <n x="12"/>
      </t>
    </mdx>
    <mdx n="0" f="m">
      <t c="2">
        <n x="5"/>
        <n x="13"/>
      </t>
    </mdx>
    <mdx n="0" f="m">
      <t c="2">
        <n x="5"/>
        <n x="14"/>
      </t>
    </mdx>
    <mdx n="0" f="m">
      <t c="2">
        <n x="9"/>
        <n x="15"/>
      </t>
    </mdx>
    <mdx n="0" f="m">
      <t c="2">
        <n x="9"/>
        <n x="17"/>
      </t>
    </mdx>
    <mdx n="0" f="m">
      <t c="2">
        <n x="10"/>
        <n x="12"/>
      </t>
    </mdx>
    <mdx n="0" f="m">
      <t c="2">
        <n x="10"/>
        <n x="13"/>
      </t>
    </mdx>
    <mdx n="0" f="m">
      <t c="2">
        <n x="10"/>
        <n x="14"/>
      </t>
    </mdx>
    <mdx n="0" f="m">
      <t c="2">
        <n x="9"/>
        <n x="16"/>
      </t>
    </mdx>
    <mdx n="0" f="v">
      <t c="3" si="19">
        <n x="1"/>
        <n x="2"/>
        <n x="18"/>
      </t>
    </mdx>
    <mdx n="0" f="v">
      <t c="3" si="19">
        <n x="5"/>
        <n x="15"/>
        <n x="18"/>
      </t>
    </mdx>
    <mdx n="0" f="v">
      <t c="3" si="19">
        <n x="5"/>
        <n x="17"/>
        <n x="18"/>
      </t>
    </mdx>
    <mdx n="0" f="v">
      <t c="3" si="19">
        <n x="9"/>
        <n x="6"/>
        <n x="18"/>
      </t>
    </mdx>
    <mdx n="0" f="v">
      <t c="3" si="19">
        <n x="9"/>
        <n x="8"/>
        <n x="18"/>
      </t>
    </mdx>
    <mdx n="0" f="v">
      <t c="3" si="19">
        <n x="1"/>
        <n x="15"/>
        <n x="18"/>
      </t>
    </mdx>
    <mdx n="0" f="v">
      <t c="3" si="19">
        <n x="1"/>
        <n x="16"/>
        <n x="18"/>
      </t>
    </mdx>
    <mdx n="0" f="v">
      <t c="3" si="19">
        <n x="1"/>
        <n x="17"/>
        <n x="18"/>
      </t>
    </mdx>
    <mdx n="0" f="v">
      <t c="3" si="19">
        <n x="5"/>
        <n x="12"/>
        <n x="18"/>
      </t>
    </mdx>
    <mdx n="0" f="v">
      <t c="3" si="19">
        <n x="5"/>
        <n x="13"/>
        <n x="18"/>
      </t>
    </mdx>
    <mdx n="0" f="v">
      <t c="3" si="19">
        <n x="5"/>
        <n x="14"/>
        <n x="18"/>
      </t>
    </mdx>
    <mdx n="0" f="v">
      <t c="3" si="19">
        <n x="9"/>
        <n x="15"/>
        <n x="18"/>
      </t>
    </mdx>
    <mdx n="0" f="v">
      <t c="3" si="19">
        <n x="9"/>
        <n x="17"/>
        <n x="18"/>
      </t>
    </mdx>
    <mdx n="0" f="v">
      <t c="3" si="19">
        <n x="10"/>
        <n x="12"/>
        <n x="18"/>
      </t>
    </mdx>
    <mdx n="0" f="v">
      <t c="3" si="19">
        <n x="10"/>
        <n x="13"/>
        <n x="18"/>
      </t>
    </mdx>
    <mdx n="0" f="v">
      <t c="3" si="19">
        <n x="10"/>
        <n x="14"/>
        <n x="18"/>
      </t>
    </mdx>
    <mdx n="0" f="v">
      <t c="3" si="19">
        <n x="9"/>
        <n x="16"/>
        <n x="18"/>
      </t>
    </mdx>
    <mdx n="0" f="v">
      <t c="3" si="19">
        <n x="10"/>
        <n x="4"/>
        <n x="18"/>
      </t>
    </mdx>
    <mdx n="0" f="v">
      <t c="3" si="19">
        <n x="10"/>
        <n x="3"/>
        <n x="18"/>
      </t>
    </mdx>
    <mdx n="0" f="v">
      <t c="3" si="19">
        <n x="10"/>
        <n x="2"/>
        <n x="18"/>
      </t>
    </mdx>
    <mdx n="0" f="v">
      <t c="3" si="19">
        <n x="9"/>
        <n x="7"/>
        <n x="18"/>
      </t>
    </mdx>
    <mdx n="0" f="v">
      <t c="2" si="19">
        <n x="9"/>
        <n x="18"/>
      </t>
    </mdx>
    <mdx n="0" f="v">
      <t c="3" si="19">
        <n x="5"/>
        <n x="4"/>
        <n x="18"/>
      </t>
    </mdx>
    <mdx n="0" f="v">
      <t c="3" si="19">
        <n x="5"/>
        <n x="3"/>
        <n x="18"/>
      </t>
    </mdx>
    <mdx n="0" f="v">
      <t c="3" si="19">
        <n x="5"/>
        <n x="2"/>
        <n x="18"/>
      </t>
    </mdx>
    <mdx n="0" f="v">
      <t c="3" si="19">
        <n x="1"/>
        <n x="8"/>
        <n x="18"/>
      </t>
    </mdx>
    <mdx n="0" f="v">
      <t c="3" si="19">
        <n x="1"/>
        <n x="7"/>
        <n x="18"/>
      </t>
    </mdx>
    <mdx n="0" f="v">
      <t c="3" si="19">
        <n x="1"/>
        <n x="6"/>
        <n x="18"/>
      </t>
    </mdx>
    <mdx n="0" f="v">
      <t c="2" si="19">
        <n x="1"/>
        <n x="18"/>
      </t>
    </mdx>
    <mdx n="0" f="v">
      <t c="3" si="19">
        <n x="9"/>
        <n x="14"/>
        <n x="18"/>
      </t>
    </mdx>
    <mdx n="0" f="v">
      <t c="3" si="19">
        <n x="9"/>
        <n x="13"/>
        <n x="18"/>
      </t>
    </mdx>
    <mdx n="0" f="v">
      <t c="3" si="19">
        <n x="9"/>
        <n x="12"/>
        <n x="18"/>
      </t>
    </mdx>
    <mdx n="0" f="v">
      <t c="3" si="19">
        <n x="5"/>
        <n x="8"/>
        <n x="18"/>
      </t>
    </mdx>
    <mdx n="0" f="v">
      <t c="3" si="19">
        <n x="5"/>
        <n x="7"/>
        <n x="18"/>
      </t>
    </mdx>
    <mdx n="0" f="v">
      <t c="3" si="19">
        <n x="5"/>
        <n x="6"/>
        <n x="18"/>
      </t>
    </mdx>
    <mdx n="0" f="v">
      <t c="2" si="19">
        <n x="5"/>
        <n x="18"/>
      </t>
    </mdx>
    <mdx n="0" f="v">
      <t c="3" si="19">
        <n x="5"/>
        <n x="16"/>
        <n x="18"/>
      </t>
    </mdx>
    <mdx n="0" f="v">
      <t c="3" si="19">
        <n x="1"/>
        <n x="4"/>
        <n x="18"/>
      </t>
    </mdx>
    <mdx n="0" f="v">
      <t c="3" si="19">
        <n x="1"/>
        <n x="3"/>
        <n x="18"/>
      </t>
    </mdx>
    <mdx n="0" f="v">
      <t c="3" si="19">
        <n x="10"/>
        <n x="17"/>
        <n x="18"/>
      </t>
    </mdx>
    <mdx n="0" f="v">
      <t c="3" si="19">
        <n x="10"/>
        <n x="16"/>
        <n x="18"/>
      </t>
    </mdx>
    <mdx n="0" f="v">
      <t c="3" si="19">
        <n x="10"/>
        <n x="15"/>
        <n x="18"/>
      </t>
    </mdx>
    <mdx n="0" f="v">
      <t c="3" si="19">
        <n x="1"/>
        <n x="14"/>
        <n x="18"/>
      </t>
    </mdx>
    <mdx n="0" f="v">
      <t c="3" si="19">
        <n x="1"/>
        <n x="13"/>
        <n x="18"/>
      </t>
    </mdx>
    <mdx n="0" f="v">
      <t c="3" si="19">
        <n x="1"/>
        <n x="12"/>
        <n x="18"/>
      </t>
    </mdx>
    <mdx n="0" f="v">
      <t c="2" si="19">
        <n x="11"/>
        <n x="18"/>
      </t>
    </mdx>
    <mdx n="0" f="v">
      <t c="3" si="19">
        <n x="9"/>
        <n x="4"/>
        <n x="18"/>
      </t>
    </mdx>
    <mdx n="0" f="v">
      <t c="3" si="19">
        <n x="9"/>
        <n x="3"/>
        <n x="18"/>
      </t>
    </mdx>
    <mdx n="0" f="v">
      <t c="3" si="19">
        <n x="9"/>
        <n x="2"/>
        <n x="18"/>
      </t>
    </mdx>
    <mdx n="0" f="v">
      <t c="3" si="19">
        <n x="10"/>
        <n x="8"/>
        <n x="18"/>
      </t>
    </mdx>
    <mdx n="0" f="v">
      <t c="3" si="19">
        <n x="10"/>
        <n x="7"/>
        <n x="18"/>
      </t>
    </mdx>
    <mdx n="0" f="v">
      <t c="3" si="19">
        <n x="10"/>
        <n x="6"/>
        <n x="18"/>
      </t>
    </mdx>
    <mdx n="0" f="v">
      <t c="2" si="19">
        <n x="10"/>
        <n x="18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07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</valueMetadata>
</metadata>
</file>

<file path=xl/sharedStrings.xml><?xml version="1.0" encoding="utf-8"?>
<sst xmlns="http://schemas.openxmlformats.org/spreadsheetml/2006/main" count="2272" uniqueCount="486">
  <si>
    <t>CountryCode</t>
  </si>
  <si>
    <t>Country</t>
  </si>
  <si>
    <t>AFG</t>
  </si>
  <si>
    <t>Afghanistan</t>
  </si>
  <si>
    <t>ALB</t>
  </si>
  <si>
    <t>Albania</t>
  </si>
  <si>
    <t>APR</t>
  </si>
  <si>
    <t>Aprine</t>
  </si>
  <si>
    <t>ARE</t>
  </si>
  <si>
    <t>United Arab Emirates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</si>
  <si>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</si>
  <si>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</si>
  <si>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</si>
  <si>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</si>
  <si>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</si>
  <si>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</si>
  <si>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</si>
  <si>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</si>
  <si>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</si>
  <si>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</si>
  <si>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BEL</t>
  </si>
  <si>
    <t>Belgium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</si>
  <si>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</si>
  <si>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</si>
  <si>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</si>
  <si>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</si>
  <si>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</si>
  <si>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</si>
  <si>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</si>
  <si>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</si>
  <si>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</si>
  <si>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</si>
  <si>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BLZ</t>
  </si>
  <si>
    <t>Belize</t>
  </si>
  <si>
    <t>BOL</t>
  </si>
  <si>
    <t>BRA</t>
  </si>
  <si>
    <t>Brazil</t>
  </si>
  <si>
    <t>BRB</t>
  </si>
  <si>
    <t>Barbados</t>
  </si>
  <si>
    <t>BRN</t>
  </si>
  <si>
    <t>Brunei Darussalam</t>
  </si>
  <si>
    <t>BWA</t>
  </si>
  <si>
    <t>Botswana</t>
  </si>
  <si>
    <t>CAN</t>
  </si>
  <si>
    <t>Canada</t>
  </si>
  <si>
    <t>CHE</t>
  </si>
  <si>
    <t>Switzerland</t>
  </si>
  <si>
    <t>CHL</t>
  </si>
  <si>
    <t>Chile</t>
  </si>
  <si>
    <t>COL</t>
  </si>
  <si>
    <t>Colombia</t>
  </si>
  <si>
    <t>CRI</t>
  </si>
  <si>
    <t>Costa Rica</t>
  </si>
  <si>
    <t>CYP</t>
  </si>
  <si>
    <t>Cyprus</t>
  </si>
  <si>
    <t>CZE</t>
  </si>
  <si>
    <t>Czech Republic</t>
  </si>
  <si>
    <t>DEU</t>
  </si>
  <si>
    <t>Germany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</si>
  <si>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</si>
  <si>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</si>
  <si>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</si>
  <si>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</si>
  <si>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</si>
  <si>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</si>
  <si>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</si>
  <si>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</si>
  <si>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</si>
  <si>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</si>
  <si>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</si>
  <si>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</si>
  <si>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</si>
  <si>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</si>
  <si>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</si>
  <si>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</si>
  <si>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</si>
  <si>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</si>
  <si>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</si>
  <si>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</si>
  <si>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</si>
  <si>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</si>
  <si>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GBR</t>
  </si>
  <si>
    <t>United Kingdom</t>
  </si>
  <si>
    <t>GEO</t>
  </si>
  <si>
    <t>Georgia</t>
  </si>
  <si>
    <t>GHA</t>
  </si>
  <si>
    <t>Ghana</t>
  </si>
  <si>
    <t>GRC</t>
  </si>
  <si>
    <t>Greece</t>
  </si>
  <si>
    <t>GTM</t>
  </si>
  <si>
    <t>Guatemala</t>
  </si>
  <si>
    <t>GUM</t>
  </si>
  <si>
    <t>Guam</t>
  </si>
  <si>
    <t>HKG</t>
  </si>
  <si>
    <t>Hong Kong</t>
  </si>
  <si>
    <t>HND</t>
  </si>
  <si>
    <t>Honduras</t>
  </si>
  <si>
    <t>HRV</t>
  </si>
  <si>
    <t>Croatia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</si>
  <si>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</si>
  <si>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</si>
  <si>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</si>
  <si>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</si>
  <si>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</si>
  <si>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</si>
  <si>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</si>
  <si>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</si>
  <si>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</si>
  <si>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</si>
  <si>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</si>
  <si>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</si>
  <si>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</si>
  <si>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</si>
  <si>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</si>
  <si>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</si>
  <si>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</si>
  <si>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</si>
  <si>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</si>
  <si>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</si>
  <si>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</si>
  <si>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</si>
  <si>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</si>
  <si>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</si>
  <si>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</si>
  <si>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</si>
  <si>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KHM</t>
  </si>
  <si>
    <t>Cambodia</t>
  </si>
  <si>
    <t>KOR</t>
  </si>
  <si>
    <t>"Korea, Republic of"</t>
  </si>
  <si>
    <t>KWT</t>
  </si>
  <si>
    <t>Kuwait</t>
  </si>
  <si>
    <t>LAO</t>
  </si>
  <si>
    <t>Lao People's Democratic Republic</t>
  </si>
  <si>
    <t>LBN</t>
  </si>
  <si>
    <t>Lebanon</t>
  </si>
  <si>
    <t>LKA</t>
  </si>
  <si>
    <t>Sri Lanka</t>
  </si>
  <si>
    <t>LTU</t>
  </si>
  <si>
    <t>Lithuania</t>
  </si>
  <si>
    <t>LUX</t>
  </si>
  <si>
    <t>Luxembourg</t>
  </si>
  <si>
    <t>LVA</t>
  </si>
  <si>
    <t>Latvia</t>
  </si>
  <si>
    <t>MAC</t>
  </si>
  <si>
    <t>Macao</t>
  </si>
  <si>
    <t>MAR</t>
  </si>
  <si>
    <t>Morocco</t>
  </si>
  <si>
    <t>MDA</t>
  </si>
  <si>
    <t>"Moldova, Republic of"</t>
  </si>
  <si>
    <t>MDV</t>
  </si>
  <si>
    <t>Maldives</t>
  </si>
  <si>
    <t>MEX</t>
  </si>
  <si>
    <t>Mexico</t>
  </si>
  <si>
    <t>MKD</t>
  </si>
  <si>
    <t>"Macedonia, the former Yugoslav Republic of"</t>
  </si>
  <si>
    <t>MLT</t>
  </si>
  <si>
    <t>Malta</t>
  </si>
  <si>
    <t>MMR</t>
  </si>
  <si>
    <t>Myanmar</t>
  </si>
  <si>
    <t>MNG</t>
  </si>
  <si>
    <t>Mongolia</t>
  </si>
  <si>
    <t>MUS</t>
  </si>
  <si>
    <t>Mauritius</t>
  </si>
  <si>
    <t>MYS</t>
  </si>
  <si>
    <t>Malaysia</t>
  </si>
  <si>
    <t>NAM</t>
  </si>
  <si>
    <t>Namibia</t>
  </si>
  <si>
    <t>NGA</t>
  </si>
  <si>
    <t>Nigeria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</si>
  <si>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</si>
  <si>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</si>
  <si>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</si>
  <si>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</si>
  <si>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</si>
  <si>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</si>
  <si>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</si>
  <si>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</si>
  <si>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</si>
  <si>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</si>
  <si>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</si>
  <si>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</si>
  <si>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</si>
  <si>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</si>
  <si>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</si>
  <si>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</si>
  <si>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</si>
  <si>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</si>
  <si>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POL</t>
  </si>
  <si>
    <t>Poland</t>
  </si>
  <si>
    <t>PRI</t>
  </si>
  <si>
    <t>Puerto Rico</t>
  </si>
  <si>
    <t>PRT</t>
  </si>
  <si>
    <t>Portugal</t>
  </si>
  <si>
    <t>PSE</t>
  </si>
  <si>
    <t>"Palestine, State of"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</si>
  <si>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</si>
  <si>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</si>
  <si>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</si>
  <si>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</si>
  <si>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</si>
  <si>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</si>
  <si>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</si>
  <si>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</si>
  <si>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</si>
  <si>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</si>
  <si>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</si>
  <si>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</si>
  <si>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SGP</t>
  </si>
  <si>
    <t>Singapore</t>
  </si>
  <si>
    <t>SLV</t>
  </si>
  <si>
    <t>El Salvador</t>
  </si>
  <si>
    <t>SOM</t>
  </si>
  <si>
    <t>Somalia</t>
  </si>
  <si>
    <t>SRB</t>
  </si>
  <si>
    <t>Serbia</t>
  </si>
  <si>
    <t>SVK</t>
  </si>
  <si>
    <t>Slovakia</t>
  </si>
  <si>
    <t>SVN</t>
  </si>
  <si>
    <t>Slovenia</t>
  </si>
  <si>
    <t>SWE</t>
  </si>
  <si>
    <t>Sweden</t>
  </si>
  <si>
    <t>SYR</t>
  </si>
  <si>
    <t>Syrian Arab Republic</t>
  </si>
  <si>
    <t>THA</t>
  </si>
  <si>
    <t>Thailand</t>
  </si>
  <si>
    <t>TTO</t>
  </si>
  <si>
    <t>Trinidad and Tobago</t>
  </si>
  <si>
    <t>TUN</t>
  </si>
  <si>
    <t>Tunisia</t>
  </si>
  <si>
    <t>TUR</t>
  </si>
  <si>
    <t>Turkey</t>
  </si>
  <si>
    <t>TWN</t>
  </si>
  <si>
    <t>"Taiwan, Province of China"</t>
  </si>
  <si>
    <t>TZA</t>
  </si>
  <si>
    <t>"Tanzania, United Republic of"</t>
  </si>
  <si>
    <t>UGA</t>
  </si>
  <si>
    <t>Uganda</t>
  </si>
  <si>
    <t>UKR</t>
  </si>
  <si>
    <t>Ukraine</t>
  </si>
  <si>
    <t>UNR</t>
  </si>
  <si>
    <t>Unkown Region</t>
  </si>
  <si>
    <t>USA</t>
  </si>
  <si>
    <t>United States</t>
  </si>
  <si>
    <t>VEN</t>
  </si>
  <si>
    <t>"Venezuela, Bolivarian Republic of"</t>
  </si>
  <si>
    <t>VNM</t>
  </si>
  <si>
    <t>Viet Nam</t>
  </si>
  <si>
    <t>ZAF</t>
  </si>
  <si>
    <t>South Africa</t>
  </si>
  <si>
    <t>ZMB</t>
  </si>
  <si>
    <t>Zambia</t>
  </si>
  <si>
    <t>ZWE</t>
  </si>
  <si>
    <t>Zimbabwe</t>
  </si>
  <si>
    <t>Product</t>
  </si>
  <si>
    <t>Retail Price</t>
  </si>
  <si>
    <t>Standard Cost</t>
  </si>
  <si>
    <t>Category</t>
  </si>
  <si>
    <t>Alpine</t>
  </si>
  <si>
    <t>Beginner</t>
  </si>
  <si>
    <t>Aspen</t>
  </si>
  <si>
    <t>Bellen</t>
  </si>
  <si>
    <t>Bower Aussie Round</t>
  </si>
  <si>
    <t>Competition</t>
  </si>
  <si>
    <t>Carlota</t>
  </si>
  <si>
    <t>Carlota Doublers</t>
  </si>
  <si>
    <t>Freestyle</t>
  </si>
  <si>
    <t>Crested Beaut</t>
  </si>
  <si>
    <t>Intermediate</t>
  </si>
  <si>
    <t>Darnell Tri Fly</t>
  </si>
  <si>
    <t>Eagle</t>
  </si>
  <si>
    <t>Fire Aspen</t>
  </si>
  <si>
    <t>Advanced</t>
  </si>
  <si>
    <t>Frido Fast Catch</t>
  </si>
  <si>
    <t>Fun Fly</t>
  </si>
  <si>
    <t>GelFast</t>
  </si>
  <si>
    <t>Manu LD</t>
  </si>
  <si>
    <t>Manu MTA</t>
  </si>
  <si>
    <t>Mejestic Beaut</t>
  </si>
  <si>
    <t>Phoenix</t>
  </si>
  <si>
    <t>Quad</t>
  </si>
  <si>
    <t>Sunset</t>
  </si>
  <si>
    <t>Sunshine</t>
  </si>
  <si>
    <t>Sunspot</t>
  </si>
  <si>
    <t>Novelty</t>
  </si>
  <si>
    <t>Yanaki</t>
  </si>
  <si>
    <t>Date</t>
  </si>
  <si>
    <t>Website</t>
  </si>
  <si>
    <t>Quantity</t>
  </si>
  <si>
    <t>RevenueDiscount</t>
  </si>
  <si>
    <t>NetStandardCost</t>
  </si>
  <si>
    <t>coloradoboomerangs.com</t>
  </si>
  <si>
    <t>0</t>
  </si>
  <si>
    <t>amazon.com</t>
  </si>
  <si>
    <t>0.05</t>
  </si>
  <si>
    <t>0.019</t>
  </si>
  <si>
    <t>ebay.com</t>
  </si>
  <si>
    <t>0.15</t>
  </si>
  <si>
    <t>0.07</t>
  </si>
  <si>
    <t>0.375</t>
  </si>
  <si>
    <t>0.018</t>
  </si>
  <si>
    <t>gel-boomerang.com</t>
  </si>
  <si>
    <t>0.069</t>
  </si>
  <si>
    <t>0.068</t>
  </si>
  <si>
    <t>0.165</t>
  </si>
  <si>
    <t>0.166</t>
  </si>
  <si>
    <t>0.575</t>
  </si>
  <si>
    <t>0.373</t>
  </si>
  <si>
    <t>0.072</t>
  </si>
  <si>
    <t>0.164</t>
  </si>
  <si>
    <t>0.167</t>
  </si>
  <si>
    <t>Product sold</t>
  </si>
  <si>
    <t>Web site were sale made</t>
  </si>
  <si>
    <t>Country where sale made</t>
  </si>
  <si>
    <t>Date of transaction</t>
  </si>
  <si>
    <t>County code</t>
  </si>
  <si>
    <t>Country name</t>
  </si>
  <si>
    <t>Product name</t>
  </si>
  <si>
    <t>Product category</t>
  </si>
  <si>
    <t>#  products sold</t>
  </si>
  <si>
    <t>Foreign Key</t>
  </si>
  <si>
    <t>Primary Key</t>
  </si>
  <si>
    <t>Discount given on transaction sale</t>
  </si>
  <si>
    <t>COGS for 1 unit</t>
  </si>
  <si>
    <t>Retail price for 1 unit</t>
  </si>
  <si>
    <t>Net COGS equivalent</t>
  </si>
  <si>
    <t>fTransactions = 7,742,561 transactional sales</t>
  </si>
  <si>
    <t>dCountry = 126 country codes and names</t>
  </si>
  <si>
    <t>dProduct = 22 rows of product data</t>
  </si>
  <si>
    <t>Table 1</t>
  </si>
  <si>
    <t>CALENDARAUTO</t>
  </si>
  <si>
    <t>Single date field</t>
  </si>
  <si>
    <t>Table 2</t>
  </si>
  <si>
    <t>Month Number</t>
  </si>
  <si>
    <t>Month Name</t>
  </si>
  <si>
    <t>Year</t>
  </si>
  <si>
    <t>EOMonth</t>
  </si>
  <si>
    <t>ROW</t>
  </si>
  <si>
    <t>MONTH([Date])</t>
  </si>
  <si>
    <t>FORMAT([Date],"mmm")</t>
  </si>
  <si>
    <t>YEAR([Date])</t>
  </si>
  <si>
    <t>EOMONTH([Date],0)</t>
  </si>
  <si>
    <t>Single row table</t>
  </si>
  <si>
    <t>Table 3</t>
  </si>
  <si>
    <t>GENERATE(Table1,Table2)</t>
  </si>
  <si>
    <t>Performs cross join</t>
  </si>
  <si>
    <t>between two tables</t>
  </si>
  <si>
    <t>Result</t>
  </si>
  <si>
    <t>Retail
Price</t>
  </si>
  <si>
    <t>Standard
Cost</t>
  </si>
  <si>
    <t>Retail Price * ( 1 - Revenue Discount ) * Quanity</t>
  </si>
  <si>
    <t>Price * ( 1 - Discount ) * Units Sold</t>
  </si>
  <si>
    <t>Price * Net Price Eqivalent * Units Sold</t>
  </si>
  <si>
    <t>Price After Discount * Units</t>
  </si>
  <si>
    <t xml:space="preserve">Formula for line sales amount: </t>
  </si>
  <si>
    <t>Revenue
Discount</t>
  </si>
  <si>
    <t>NetStandard
Cost</t>
  </si>
  <si>
    <t>Country
Code</t>
  </si>
  <si>
    <t>Unrounded Line Sales</t>
  </si>
  <si>
    <t>Rounded Line Sales</t>
  </si>
  <si>
    <t>Final DAX formula:</t>
  </si>
  <si>
    <t>Line Sales =
ROUND(
    RELATED(dProduct[Retail Price])*(1-fTransactions[RevenueDiscount])*fTransactions[Quantity],
    2
)</t>
  </si>
  <si>
    <t xml:space="preserve"> dProduct dimension table                              fTransactions fact table</t>
  </si>
  <si>
    <r>
      <t>ç</t>
    </r>
    <r>
      <rPr>
        <sz val="11"/>
        <color theme="1"/>
        <rFont val="Calibri"/>
        <family val="2"/>
        <scheme val="minor"/>
      </rPr>
      <t xml:space="preserve"> ROW: DAX formulas are calculated for new date</t>
    </r>
  </si>
  <si>
    <t>Line Total Sales</t>
  </si>
  <si>
    <t>Line Gross Profit</t>
  </si>
  <si>
    <t>Line % Gross Profit</t>
  </si>
  <si>
    <t>?</t>
  </si>
  <si>
    <t>Totals:</t>
  </si>
  <si>
    <t>Line % of Total Sales</t>
  </si>
  <si>
    <t>% Gross Profit
by Product</t>
  </si>
  <si>
    <t>% of Total Sales by Product</t>
  </si>
  <si>
    <t>additive ok cuz division not done on row values for both numerator and denominator.</t>
  </si>
  <si>
    <t>Total Sales ($) = SUM(fTransactions[Line Sales])</t>
  </si>
  <si>
    <t>[Total Sales ($)]</t>
  </si>
  <si>
    <t>CALCULATE([Total Sales ($)])</t>
  </si>
  <si>
    <t>the day date from each row in the data table can filter the fact table</t>
  </si>
  <si>
    <t>Hidden CALCULATE around Measure invokes context transition</t>
  </si>
  <si>
    <t>Total Sales ($)</t>
  </si>
  <si>
    <t>Line Sales</t>
  </si>
  <si>
    <t>Total</t>
  </si>
  <si>
    <t>Hidden CALCULATE around Measure invokes context transition:</t>
  </si>
  <si>
    <t xml:space="preserve">  row context into filter context</t>
  </si>
  <si>
    <t>Row</t>
  </si>
  <si>
    <t>Average:</t>
  </si>
  <si>
    <t>dDate with all Alpine daily sales total</t>
  </si>
  <si>
    <t>Intermediate column used to calculate average</t>
  </si>
  <si>
    <t>Line COGS</t>
  </si>
  <si>
    <t>End of Month</t>
  </si>
  <si>
    <t>Total Line Sales</t>
  </si>
  <si>
    <t>Rows</t>
  </si>
  <si>
    <t>Total Sales</t>
  </si>
  <si>
    <t>dDate table daily sales totals</t>
  </si>
  <si>
    <t>Measure must iterate all rows in the dDate table (1461 rows)</t>
  </si>
  <si>
    <r>
      <t>[Total Sales ($)] = SUM(</t>
    </r>
    <r>
      <rPr>
        <b/>
        <sz val="11"/>
        <color theme="1"/>
        <rFont val="Calibri"/>
        <family val="2"/>
        <scheme val="minor"/>
      </rPr>
      <t>fTransactions</t>
    </r>
    <r>
      <rPr>
        <sz val="11"/>
        <color theme="1"/>
        <rFont val="Calibri"/>
        <family val="2"/>
        <scheme val="minor"/>
      </rPr>
      <t>[Line Sales])</t>
    </r>
  </si>
  <si>
    <r>
      <rPr>
        <sz val="11"/>
        <color theme="1"/>
        <rFont val="Calibri"/>
        <family val="2"/>
        <scheme val="minor"/>
      </rPr>
      <t xml:space="preserve">Measure in 2nd argument uses </t>
    </r>
    <r>
      <rPr>
        <b/>
        <sz val="11"/>
        <color theme="1"/>
        <rFont val="Calibri"/>
        <family val="2"/>
        <scheme val="minor"/>
      </rPr>
      <t>fact table</t>
    </r>
  </si>
  <si>
    <r>
      <t xml:space="preserve">With no filter: fTransactions </t>
    </r>
    <r>
      <rPr>
        <b/>
        <sz val="11"/>
        <color theme="1"/>
        <rFont val="Calibri"/>
        <family val="2"/>
        <scheme val="minor"/>
      </rPr>
      <t>shows 7,742,561 rows</t>
    </r>
  </si>
  <si>
    <r>
      <t xml:space="preserve">With Alpine and 1/1/2018 filters: </t>
    </r>
    <r>
      <rPr>
        <b/>
        <sz val="11"/>
        <color theme="1"/>
        <rFont val="Calibri"/>
        <family val="2"/>
        <scheme val="minor"/>
      </rPr>
      <t>fTransactions shows 9 rows</t>
    </r>
  </si>
  <si>
    <r>
      <t xml:space="preserve">With Jan, 2018 filter: </t>
    </r>
    <r>
      <rPr>
        <b/>
        <sz val="11"/>
        <color theme="1"/>
        <rFont val="Calibri"/>
        <family val="2"/>
        <scheme val="minor"/>
      </rPr>
      <t>dDate table shows 31 rows</t>
    </r>
  </si>
  <si>
    <r>
      <t xml:space="preserve">With 1/1/2018 filters: </t>
    </r>
    <r>
      <rPr>
        <b/>
        <sz val="11"/>
        <color theme="1"/>
        <rFont val="Calibri"/>
        <family val="2"/>
        <scheme val="minor"/>
      </rPr>
      <t>fTransactions shows 448 rows</t>
    </r>
  </si>
  <si>
    <t>Measure must iterate all rows in the filtered dDate table (31 rows)</t>
  </si>
  <si>
    <t>dDate in 1st argument of AVERAGEX</t>
  </si>
  <si>
    <t>fTransactions in [Total Sales ($)] Measure in 2nd argument of AVERAGEX</t>
  </si>
  <si>
    <r>
      <t xml:space="preserve">With only the Alpine filter: fTransactions </t>
    </r>
    <r>
      <rPr>
        <b/>
        <sz val="11"/>
        <color theme="1"/>
        <rFont val="Calibri"/>
        <family val="2"/>
        <scheme val="minor"/>
      </rPr>
      <t>shows 209,473 rows</t>
    </r>
  </si>
  <si>
    <t>* For the 1/2/2018 row, Measure calculates daily sales using a 420 row fact table</t>
  </si>
  <si>
    <t>• VALUES(Column) = unique records</t>
  </si>
  <si>
    <t>• VALUES(Table) = full table</t>
  </si>
  <si>
    <t>• "Sees" current filter context</t>
  </si>
  <si>
    <t>• Return 1 blank cell when there are unmatched Items in relationship</t>
  </si>
  <si>
    <t>• If there is no filter context = ALL &amp; VALUES both return same items</t>
  </si>
  <si>
    <t>• ALL(Column or Columns) = unique records</t>
  </si>
  <si>
    <t>• ALL(Table) = full table</t>
  </si>
  <si>
    <r>
      <t xml:space="preserve">VALUES  </t>
    </r>
    <r>
      <rPr>
        <b/>
        <sz val="16"/>
        <color theme="0"/>
        <rFont val="Calibri"/>
        <family val="2"/>
        <scheme val="minor"/>
      </rPr>
      <t>DAX Table function</t>
    </r>
  </si>
  <si>
    <r>
      <t xml:space="preserve">ALL  </t>
    </r>
    <r>
      <rPr>
        <b/>
        <sz val="16"/>
        <color theme="0"/>
        <rFont val="Calibri"/>
        <family val="2"/>
        <scheme val="minor"/>
      </rPr>
      <t>DAX Table function</t>
    </r>
  </si>
  <si>
    <t>• Removes filters. Does not "see" current filter context</t>
  </si>
  <si>
    <t>Function</t>
  </si>
  <si>
    <t>Description</t>
  </si>
  <si>
    <t>DATEADD</t>
  </si>
  <si>
    <t>Returns a table that contains a column of dates, shifted either forward or backward in time by the specified number of intervals from the dates in the current context.</t>
  </si>
  <si>
    <t>DATESBETWEEN</t>
  </si>
  <si>
    <t>Returns a table that contains a column of dates that begins with a specified start date and continues until a specified end date.</t>
  </si>
  <si>
    <t>DATESINPERIOD</t>
  </si>
  <si>
    <t>Returns a table that contains a column of dates that begins with a specified start date and continues for the specified number and type of date intervals.</t>
  </si>
  <si>
    <t>DATESMTD</t>
  </si>
  <si>
    <t>Returns a table that contains a column of the dates for the month to date, in the current context.</t>
  </si>
  <si>
    <t>DATESQTD</t>
  </si>
  <si>
    <t>Returns a table that contains a column of the dates for the quarter to date, in the current context.</t>
  </si>
  <si>
    <t>DATESYTD</t>
  </si>
  <si>
    <t>Returns a table that contains a column of the dates for the year to date, in the current context.</t>
  </si>
  <si>
    <t>ENDOFMONTH</t>
  </si>
  <si>
    <t>Returns the last date of the month in the current context for the specified column of dates.</t>
  </si>
  <si>
    <t>ENDOFQUARTER</t>
  </si>
  <si>
    <t>Returns the last date of the quarter in the current context for the specified column of dates.</t>
  </si>
  <si>
    <t>ENDOFYEAR</t>
  </si>
  <si>
    <t>Returns the last date of the year in the current context for the specified column of dates.</t>
  </si>
  <si>
    <t>FIRSTDATE</t>
  </si>
  <si>
    <t>Returns the first date in the current context for the specified column of dates.</t>
  </si>
  <si>
    <t>FIRSTNONBLANK</t>
  </si>
  <si>
    <t>LASTDATE</t>
  </si>
  <si>
    <t>Returns the last date in the current context for the specified column of dates.</t>
  </si>
  <si>
    <t>LASTNONBLANK</t>
  </si>
  <si>
    <t>Returns the last value in the column, column, filtered by the current context, where the expression is not blank.</t>
  </si>
  <si>
    <t>NEXTDAY</t>
  </si>
  <si>
    <t>Returns a table that contains a column of all dates from the next day, based on the first date specified in the dates column in the current context.</t>
  </si>
  <si>
    <t>NEXTMONTH</t>
  </si>
  <si>
    <t>Returns a table that contains a column of all dates from the next month, based on the first date in the dates column in the current context.</t>
  </si>
  <si>
    <t>NEXTQUARTER</t>
  </si>
  <si>
    <t>Returns a table that contains a column of all dates in the next quarter, based on the first date specified in the dates column, in the current context.</t>
  </si>
  <si>
    <t>NEXTYEAR</t>
  </si>
  <si>
    <t>Returns a table that contains a column of all dates in the next year, based on the first date in the dates column, in the current context.</t>
  </si>
  <si>
    <t>PARALLELPERIOD</t>
  </si>
  <si>
    <t>Returns a table that contains a column of dates that represents a period parallel to the dates in the specified dates column, in the current context, with the dates shifted a number of intervals either forward in time or back in time.</t>
  </si>
  <si>
    <t>PREVIOUSDAY</t>
  </si>
  <si>
    <t>Returns a table that contains a column of all dates representing the day that is previous to the first date in the dates column, in the current context.</t>
  </si>
  <si>
    <t>PREVIOUSMONTH</t>
  </si>
  <si>
    <t>Returns a table that contains a column of all dates from the previous month, based on the first date in the dates column, in the current context.</t>
  </si>
  <si>
    <t>PREVIOUSQUARTER</t>
  </si>
  <si>
    <t>Returns a table that contains a column of all dates from the previous quarter, based on the first date in the dates column, in the current context.</t>
  </si>
  <si>
    <t>PREVIOUSYEAR</t>
  </si>
  <si>
    <t>Returns a table that contains a column of all dates from the previous year, given the last date in the dates column, in the current context.</t>
  </si>
  <si>
    <t>SAMEPERIODLASTYEAR</t>
  </si>
  <si>
    <t>Returns a table that contains a column of dates shifted one year back in time from the dates in the specified dates column, in the current context.</t>
  </si>
  <si>
    <t>STARTOFMONTH</t>
  </si>
  <si>
    <t>Returns the first date of the month in the current context for the specified column of dates.</t>
  </si>
  <si>
    <t>STARTOFQUARTER</t>
  </si>
  <si>
    <t>Returns the first date of the quarter in the current context for the specified column of dates.</t>
  </si>
  <si>
    <t>STARTOFYEAR</t>
  </si>
  <si>
    <t>Returns the first date of the year in the current context for the specified column of dates.</t>
  </si>
  <si>
    <t>TOTALMTD</t>
  </si>
  <si>
    <t>Evaluates the value of the expression for the month to date, in the current context.</t>
  </si>
  <si>
    <t>TOTALQTD</t>
  </si>
  <si>
    <t>Evaluates the value of the expression for the dates in the quarter to date, in the current context.</t>
  </si>
  <si>
    <t>TOTALYTD</t>
  </si>
  <si>
    <t>Evaluates the year-to-date value of the expression in the current context.</t>
  </si>
  <si>
    <t>"Bolivia, Plurinational State of"</t>
  </si>
  <si>
    <t>0.02</t>
  </si>
  <si>
    <t>0.168</t>
  </si>
  <si>
    <t>0.38</t>
  </si>
  <si>
    <t>0.353</t>
  </si>
  <si>
    <t>Month</t>
  </si>
  <si>
    <t>0.379</t>
  </si>
  <si>
    <t>0.587</t>
  </si>
  <si>
    <t>0.359</t>
  </si>
  <si>
    <t>YOY % Change</t>
  </si>
  <si>
    <t>Nov ave monthly sales, 12 months back</t>
  </si>
  <si>
    <t>Returns the first value in the column, column, filtered by the current context, where the expression is not blank.</t>
  </si>
  <si>
    <t>grand total cell for SAMEPERIODLASTYEAR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</si>
</sst>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mm/dd/yyyy"/>
  </numFmts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Wingdings"/>
      <charset val="2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0"/>
      <name val="Calibri"/>
      <family val="2"/>
    </font>
    <font>
      <b/>
      <u val="singleAccounting"/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0"/>
      <name val="Calibri"/>
      <family val="2"/>
    </font>
    <font>
      <b/>
      <sz val="16"/>
      <color theme="1"/>
      <name val="Calibri"/>
      <family val="2"/>
    </font>
    <font>
      <sz val="16"/>
      <color rgb="FF171717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</cellStyleXfs>
  <cellXfs count="120">
    <xf numFmtId="0" fontId="0" fillId="0" borderId="0" xfId="0"/>
    <xf numFmtId="0" fontId="0" fillId="0" borderId="0" xfId="0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14" fontId="0" fillId="0" borderId="5" xfId="0" applyNumberFormat="1" applyFill="1" applyBorder="1"/>
    <xf numFmtId="0" fontId="0" fillId="0" borderId="1" xfId="0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5" xfId="0" applyFill="1" applyBorder="1"/>
    <xf numFmtId="0" fontId="0" fillId="0" borderId="7" xfId="0" applyFill="1" applyBorder="1"/>
    <xf numFmtId="0" fontId="0" fillId="0" borderId="0" xfId="0" applyBorder="1" applyAlignment="1">
      <alignment horizontal="center" wrapText="1"/>
    </xf>
    <xf numFmtId="0" fontId="1" fillId="0" borderId="0" xfId="0" applyFont="1" applyBorder="1" applyAlignment="1">
      <alignment horizontal="center" wrapText="1"/>
    </xf>
    <xf numFmtId="0" fontId="1" fillId="0" borderId="0" xfId="0" applyFont="1"/>
    <xf numFmtId="0" fontId="0" fillId="0" borderId="9" xfId="0" applyBorder="1"/>
    <xf numFmtId="0" fontId="0" fillId="0" borderId="10" xfId="0" applyBorder="1"/>
    <xf numFmtId="0" fontId="0" fillId="0" borderId="7" xfId="0" applyBorder="1"/>
    <xf numFmtId="0" fontId="0" fillId="0" borderId="11" xfId="0" applyBorder="1"/>
    <xf numFmtId="0" fontId="0" fillId="0" borderId="12" xfId="0" applyBorder="1"/>
    <xf numFmtId="0" fontId="0" fillId="0" borderId="4" xfId="0" applyBorder="1"/>
    <xf numFmtId="0" fontId="0" fillId="0" borderId="13" xfId="0" applyBorder="1"/>
    <xf numFmtId="0" fontId="0" fillId="0" borderId="2" xfId="0" applyBorder="1"/>
    <xf numFmtId="0" fontId="1" fillId="3" borderId="8" xfId="0" applyFont="1" applyFill="1" applyBorder="1"/>
    <xf numFmtId="0" fontId="4" fillId="2" borderId="1" xfId="0" applyFont="1" applyFill="1" applyBorder="1"/>
    <xf numFmtId="0" fontId="1" fillId="3" borderId="14" xfId="0" applyFont="1" applyFill="1" applyBorder="1"/>
    <xf numFmtId="164" fontId="0" fillId="0" borderId="1" xfId="0" applyNumberFormat="1" applyBorder="1"/>
    <xf numFmtId="0" fontId="0" fillId="3" borderId="3" xfId="0" applyFill="1" applyBorder="1"/>
    <xf numFmtId="0" fontId="1" fillId="0" borderId="11" xfId="0" applyFont="1" applyBorder="1"/>
    <xf numFmtId="164" fontId="0" fillId="0" borderId="11" xfId="0" applyNumberFormat="1" applyBorder="1"/>
    <xf numFmtId="0" fontId="0" fillId="0" borderId="1" xfId="0" applyBorder="1"/>
    <xf numFmtId="0" fontId="5" fillId="0" borderId="0" xfId="0" applyFont="1"/>
    <xf numFmtId="0" fontId="0" fillId="3" borderId="14" xfId="0" applyFill="1" applyBorder="1"/>
    <xf numFmtId="0" fontId="0" fillId="4" borderId="1" xfId="0" applyFill="1" applyBorder="1"/>
    <xf numFmtId="0" fontId="0" fillId="0" borderId="0" xfId="0" applyBorder="1"/>
    <xf numFmtId="14" fontId="0" fillId="4" borderId="15" xfId="0" applyNumberFormat="1" applyFill="1" applyBorder="1"/>
    <xf numFmtId="0" fontId="0" fillId="4" borderId="15" xfId="0" applyFill="1" applyBorder="1"/>
    <xf numFmtId="0" fontId="0" fillId="0" borderId="16" xfId="0" applyFill="1" applyBorder="1"/>
    <xf numFmtId="14" fontId="0" fillId="0" borderId="16" xfId="0" applyNumberFormat="1" applyFill="1" applyBorder="1"/>
    <xf numFmtId="0" fontId="4" fillId="2" borderId="17" xfId="0" applyFont="1" applyFill="1" applyBorder="1"/>
    <xf numFmtId="0" fontId="4" fillId="2" borderId="17" xfId="0" applyFont="1" applyFill="1" applyBorder="1" applyAlignment="1">
      <alignment wrapText="1"/>
    </xf>
    <xf numFmtId="0" fontId="0" fillId="4" borderId="18" xfId="0" applyFill="1" applyBorder="1"/>
    <xf numFmtId="0" fontId="0" fillId="4" borderId="19" xfId="0" applyFill="1" applyBorder="1"/>
    <xf numFmtId="0" fontId="0" fillId="0" borderId="20" xfId="0" applyFill="1" applyBorder="1"/>
    <xf numFmtId="0" fontId="0" fillId="0" borderId="0" xfId="0" applyBorder="1" applyAlignment="1">
      <alignment horizontal="left" wrapText="1" indent="1"/>
    </xf>
    <xf numFmtId="0" fontId="6" fillId="0" borderId="0" xfId="0" applyFont="1" applyBorder="1"/>
    <xf numFmtId="0" fontId="0" fillId="0" borderId="0" xfId="0" applyBorder="1" applyAlignment="1">
      <alignment horizontal="left" vertical="center" indent="3"/>
    </xf>
    <xf numFmtId="0" fontId="7" fillId="0" borderId="0" xfId="0" applyFont="1" applyBorder="1" applyAlignment="1">
      <alignment horizontal="left" vertical="center" indent="3"/>
    </xf>
    <xf numFmtId="0" fontId="2" fillId="2" borderId="1" xfId="0" applyFont="1" applyFill="1" applyBorder="1"/>
    <xf numFmtId="0" fontId="0" fillId="0" borderId="0" xfId="0" applyBorder="1" applyAlignment="1">
      <alignment horizontal="left" indent="1"/>
    </xf>
    <xf numFmtId="10" fontId="0" fillId="0" borderId="1" xfId="0" applyNumberFormat="1" applyFill="1" applyBorder="1"/>
    <xf numFmtId="0" fontId="1" fillId="0" borderId="1" xfId="0" applyFont="1" applyFill="1" applyBorder="1" applyAlignment="1">
      <alignment horizontal="center"/>
    </xf>
    <xf numFmtId="0" fontId="1" fillId="0" borderId="10" xfId="0" applyFont="1" applyBorder="1" applyAlignment="1">
      <alignment horizontal="left" indent="2"/>
    </xf>
    <xf numFmtId="0" fontId="0" fillId="0" borderId="0" xfId="0" applyBorder="1" applyAlignment="1">
      <alignment horizontal="left" indent="2"/>
    </xf>
    <xf numFmtId="10" fontId="0" fillId="0" borderId="0" xfId="0" applyNumberFormat="1"/>
    <xf numFmtId="0" fontId="2" fillId="2" borderId="1" xfId="0" applyFont="1" applyFill="1" applyBorder="1" applyAlignment="1">
      <alignment wrapText="1"/>
    </xf>
    <xf numFmtId="10" fontId="1" fillId="0" borderId="1" xfId="0" applyNumberFormat="1" applyFont="1" applyFill="1" applyBorder="1" applyAlignment="1">
      <alignment horizontal="center"/>
    </xf>
    <xf numFmtId="0" fontId="8" fillId="0" borderId="0" xfId="0" applyFont="1"/>
    <xf numFmtId="0" fontId="6" fillId="0" borderId="0" xfId="0" applyFont="1"/>
    <xf numFmtId="0" fontId="0" fillId="0" borderId="0" xfId="0" applyAlignment="1">
      <alignment horizontal="left" indent="14"/>
    </xf>
    <xf numFmtId="0" fontId="9" fillId="0" borderId="0" xfId="0" applyFont="1" applyAlignment="1">
      <alignment horizontal="left" vertical="center"/>
    </xf>
    <xf numFmtId="0" fontId="1" fillId="0" borderId="0" xfId="0" applyFont="1" applyAlignment="1">
      <alignment horizontal="left" indent="26"/>
    </xf>
    <xf numFmtId="4" fontId="0" fillId="0" borderId="0" xfId="0" applyNumberFormat="1"/>
    <xf numFmtId="14" fontId="10" fillId="0" borderId="1" xfId="0" applyNumberFormat="1" applyFont="1" applyFill="1" applyBorder="1" applyAlignment="1" applyProtection="1"/>
    <xf numFmtId="0" fontId="10" fillId="0" borderId="1" xfId="0" applyNumberFormat="1" applyFont="1" applyFill="1" applyBorder="1" applyAlignment="1" applyProtection="1"/>
    <xf numFmtId="4" fontId="10" fillId="0" borderId="1" xfId="0" applyNumberFormat="1" applyFont="1" applyFill="1" applyBorder="1" applyAlignment="1" applyProtection="1"/>
    <xf numFmtId="0" fontId="11" fillId="2" borderId="1" xfId="0" applyNumberFormat="1" applyFont="1" applyFill="1" applyBorder="1" applyAlignment="1" applyProtection="1"/>
    <xf numFmtId="14" fontId="0" fillId="0" borderId="1" xfId="0" applyNumberFormat="1" applyBorder="1"/>
    <xf numFmtId="0" fontId="0" fillId="0" borderId="0" xfId="0" applyFont="1"/>
    <xf numFmtId="4" fontId="0" fillId="0" borderId="1" xfId="0" applyNumberFormat="1" applyBorder="1"/>
    <xf numFmtId="0" fontId="0" fillId="0" borderId="0" xfId="0" applyAlignment="1">
      <alignment horizontal="left" indent="12"/>
    </xf>
    <xf numFmtId="0" fontId="0" fillId="0" borderId="0" xfId="0" applyFont="1" applyAlignment="1">
      <alignment horizontal="left" indent="5"/>
    </xf>
    <xf numFmtId="0" fontId="7" fillId="0" borderId="0" xfId="0" applyFont="1" applyAlignment="1">
      <alignment horizontal="left" vertical="center" indent="21"/>
    </xf>
    <xf numFmtId="0" fontId="9" fillId="0" borderId="0" xfId="0" applyFont="1" applyBorder="1" applyAlignment="1">
      <alignment horizontal="left" vertical="top" indent="13"/>
    </xf>
    <xf numFmtId="0" fontId="9" fillId="0" borderId="0" xfId="0" applyFont="1" applyBorder="1" applyAlignment="1">
      <alignment horizontal="left" vertical="top" indent="36"/>
    </xf>
    <xf numFmtId="14" fontId="0" fillId="0" borderId="0" xfId="0" applyNumberFormat="1"/>
    <xf numFmtId="0" fontId="0" fillId="0" borderId="0" xfId="0" applyFont="1" applyAlignment="1">
      <alignment horizontal="left" indent="8"/>
    </xf>
    <xf numFmtId="0" fontId="12" fillId="0" borderId="0" xfId="0" applyFont="1" applyBorder="1"/>
    <xf numFmtId="4" fontId="13" fillId="0" borderId="0" xfId="0" applyNumberFormat="1" applyFont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5"/>
    </xf>
    <xf numFmtId="0" fontId="12" fillId="0" borderId="0" xfId="0" applyFont="1"/>
    <xf numFmtId="4" fontId="13" fillId="0" borderId="0" xfId="0" applyNumberFormat="1" applyFont="1"/>
    <xf numFmtId="0" fontId="9" fillId="0" borderId="0" xfId="0" applyFont="1" applyAlignment="1">
      <alignment horizontal="left" vertical="center" indent="3"/>
    </xf>
    <xf numFmtId="0" fontId="0" fillId="0" borderId="0" xfId="0" applyFont="1" applyAlignment="1">
      <alignment horizontal="left" indent="11"/>
    </xf>
    <xf numFmtId="0" fontId="0" fillId="0" borderId="0" xfId="0" applyFont="1" applyAlignment="1">
      <alignment horizontal="left" indent="10"/>
    </xf>
    <xf numFmtId="0" fontId="10" fillId="0" borderId="0" xfId="0" applyNumberFormat="1" applyFont="1" applyFill="1" applyBorder="1" applyAlignment="1" applyProtection="1"/>
    <xf numFmtId="15" fontId="10" fillId="0" borderId="0" xfId="0" applyNumberFormat="1" applyFont="1" applyFill="1" applyBorder="1" applyAlignment="1" applyProtection="1"/>
    <xf numFmtId="1" fontId="10" fillId="0" borderId="0" xfId="0" applyNumberFormat="1" applyFont="1" applyFill="1" applyBorder="1" applyAlignment="1" applyProtection="1"/>
    <xf numFmtId="4" fontId="10" fillId="0" borderId="0" xfId="0" applyNumberFormat="1" applyFont="1" applyFill="1" applyBorder="1" applyAlignment="1" applyProtecti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6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indent="2"/>
    </xf>
    <xf numFmtId="14" fontId="0" fillId="0" borderId="1" xfId="0" applyNumberFormat="1" applyFill="1" applyBorder="1"/>
    <xf numFmtId="4" fontId="0" fillId="0" borderId="1" xfId="0" applyNumberFormat="1" applyFill="1" applyBorder="1"/>
    <xf numFmtId="14" fontId="0" fillId="0" borderId="5" xfId="0" applyNumberFormat="1" applyBorder="1"/>
    <xf numFmtId="14" fontId="0" fillId="0" borderId="7" xfId="0" applyNumberFormat="1" applyBorder="1"/>
    <xf numFmtId="4" fontId="0" fillId="0" borderId="6" xfId="0" applyNumberFormat="1" applyBorder="1"/>
    <xf numFmtId="4" fontId="0" fillId="0" borderId="9" xfId="0" applyNumberFormat="1" applyBorder="1"/>
    <xf numFmtId="0" fontId="9" fillId="0" borderId="0" xfId="0" applyFont="1" applyAlignment="1">
      <alignment horizontal="left" vertical="center" indent="17"/>
    </xf>
    <xf numFmtId="0" fontId="0" fillId="0" borderId="0" xfId="0" applyFont="1" applyAlignment="1">
      <alignment horizontal="left" indent="4"/>
    </xf>
    <xf numFmtId="0" fontId="13" fillId="0" borderId="0" xfId="0" applyFont="1"/>
    <xf numFmtId="0" fontId="15" fillId="5" borderId="21" xfId="0" applyFont="1" applyFill="1" applyBorder="1"/>
    <xf numFmtId="0" fontId="0" fillId="0" borderId="22" xfId="0" applyBorder="1"/>
    <xf numFmtId="0" fontId="15" fillId="6" borderId="21" xfId="0" applyFont="1" applyFill="1" applyBorder="1"/>
    <xf numFmtId="0" fontId="1" fillId="0" borderId="0" xfId="0" applyFont="1" applyAlignment="1">
      <alignment horizontal="left" indent="4"/>
    </xf>
    <xf numFmtId="0" fontId="1" fillId="0" borderId="0" xfId="0" applyFont="1" applyAlignment="1">
      <alignment horizontal="left" indent="3"/>
    </xf>
    <xf numFmtId="0" fontId="0" fillId="0" borderId="0" xfId="0" applyFont="1" applyAlignment="1">
      <alignment horizontal="left" indent="3"/>
    </xf>
    <xf numFmtId="0" fontId="0" fillId="0" borderId="23" xfId="0" applyBorder="1"/>
    <xf numFmtId="0" fontId="1" fillId="0" borderId="1" xfId="0" applyFont="1" applyBorder="1"/>
    <xf numFmtId="10" fontId="0" fillId="0" borderId="1" xfId="1" applyNumberFormat="1" applyFont="1" applyBorder="1"/>
    <xf numFmtId="0" fontId="18" fillId="2" borderId="1" xfId="0" applyFont="1" applyFill="1" applyBorder="1" applyAlignment="1">
      <alignment horizontal="left" vertical="top" wrapText="1"/>
    </xf>
    <xf numFmtId="0" fontId="19" fillId="0" borderId="1" xfId="0" applyFont="1" applyBorder="1"/>
    <xf numFmtId="0" fontId="20" fillId="7" borderId="1" xfId="0" applyFont="1" applyFill="1" applyBorder="1" applyAlignment="1">
      <alignment horizontal="left" vertical="top" wrapText="1"/>
    </xf>
    <xf numFmtId="43" fontId="0" fillId="0" borderId="0" xfId="2" applyFont="1"/>
    <xf numFmtId="0" fontId="0" fillId="0" borderId="0" xfId="0" applyAlignment="1">
      <alignment wrapText="1"/>
    </xf>
    <xf numFmtId="0" fontId="1" fillId="0" borderId="8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14" fillId="0" borderId="0" xfId="0" applyFont="1" applyAlignment="1">
      <alignment horizontal="center" vertical="center" wrapText="1"/>
    </xf>
  </cellXfs>
  <cellStyles count="3">
    <cellStyle name="Comma" xfId="2" builtinId="3"/>
    <cellStyle name="Normal" xfId="0" builtinId="0"/>
    <cellStyle name="Percent" xfId="1" builtinId="5"/>
  </cellStyles>
  <dxfs count="43">
    <dxf>
      <numFmt numFmtId="4" formatCode="#,##0.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4" formatCode="#,##0.00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auto="1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solid">
          <fgColor indexed="64"/>
          <bgColor rgb="FF002060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m/d/yy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m/d/yy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m/d/yy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D30" s="26"/>
        <tr r="D48" s="26"/>
        <tr r="D39" s="26"/>
        <tr r="D19" s="26"/>
        <tr r="D44" s="26"/>
        <tr r="D17" s="26"/>
        <tr r="D18" s="26"/>
        <tr r="D27" s="26"/>
        <tr r="D12" s="26"/>
        <tr r="D49" s="26"/>
        <tr r="D34" s="26"/>
        <tr r="D38" s="26"/>
        <tr r="D45" s="26"/>
        <tr r="D47" s="26"/>
        <tr r="D28" s="26"/>
        <tr r="D42" s="26"/>
        <tr r="D24" s="26"/>
        <tr r="D8" s="26"/>
        <tr r="D33" s="26"/>
        <tr r="D4" s="26"/>
        <tr r="D53" s="26"/>
        <tr r="D23" s="26"/>
        <tr r="D43" s="26"/>
        <tr r="D14" s="26"/>
        <tr r="D32" s="26"/>
        <tr r="D7" s="26"/>
        <tr r="D54" s="26"/>
        <tr r="D55" s="26"/>
        <tr r="D13" s="26"/>
        <tr r="D10" s="26"/>
        <tr r="D50" s="26"/>
        <tr r="C50" s="26"/>
        <tr r="D3" s="26"/>
        <tr r="D36" s="26"/>
        <tr r="D35" s="26"/>
        <tr r="D16" s="26"/>
        <tr r="D15" s="26"/>
        <tr r="D40" s="26"/>
        <tr r="D31" s="26"/>
        <tr r="D29" s="26"/>
        <tr r="C29" s="26"/>
        <tr r="D5" s="26"/>
        <tr r="D9" s="26"/>
        <tr r="C3" s="26"/>
        <tr r="D51" s="26"/>
        <tr r="C24" s="26"/>
        <tr r="D41" s="26"/>
        <tr r="C4" s="26"/>
        <tr r="D52" s="26"/>
        <tr r="B3" s="26"/>
        <tr r="C18" s="26"/>
        <tr r="C39" s="26"/>
        <tr r="D37" s="26"/>
        <tr r="C8" s="26"/>
        <tr r="C16" s="26"/>
        <tr r="D21" s="26"/>
        <tr r="C21" s="26"/>
        <tr r="D22" s="26"/>
        <tr r="C22" s="26"/>
        <tr r="C9" s="26"/>
        <tr r="C12" s="26"/>
        <tr r="D20" s="26"/>
        <tr r="C20" s="26"/>
        <tr r="D25" s="26"/>
        <tr r="C25" s="26"/>
        <tr r="D26" s="26"/>
        <tr r="C26" s="26"/>
        <tr r="D11" s="26"/>
        <tr r="C32" s="26"/>
        <tr r="D46" s="26"/>
        <tr r="C46" s="26"/>
        <tr r="D6" s="26"/>
        <tr r="C53" s="26"/>
        <tr r="C42" s="26"/>
        <tr r="D2" s="26"/>
        <tr r="C19" s="26"/>
        <tr r="B16" s="26"/>
        <tr r="C27" s="26"/>
        <tr r="C13" s="26"/>
        <tr r="C17" s="26"/>
        <tr r="C33" s="26"/>
        <tr r="C14" s="26"/>
        <tr r="C30" s="26"/>
        <tr r="C31" s="26"/>
        <tr r="C36" s="26"/>
        <tr r="C37" s="26"/>
        <tr r="B54" s="26"/>
        <tr r="C34" s="26"/>
        <tr r="C35" s="26"/>
        <tr r="C40" s="26"/>
        <tr r="B41" s="26"/>
        <tr r="C23" s="26"/>
        <tr r="B28" s="26"/>
        <tr r="C38" s="26"/>
        <tr r="C45" s="26"/>
        <tr r="C51" s="26"/>
        <tr r="C52" s="26"/>
        <tr r="C49" s="26"/>
        <tr r="B55" s="26"/>
        <tr r="C44" s="26"/>
        <tr r="B42" s="26"/>
        <tr r="C48" s="26"/>
        <tr r="C43" s="26"/>
        <tr r="B29" s="26"/>
        <tr r="C47" s="26"/>
        <tr r="B15" s="26"/>
        <tr r="C6" s="26"/>
        <tr r="C7" s="26"/>
        <tr r="C5" s="26"/>
        <tr r="C10" s="26"/>
        <tr r="C11" s="26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9" Type="http://schemas.openxmlformats.org/officeDocument/2006/relationships/customXml" Target="../customXml/item9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4.xml"/><Relationship Id="rId42" Type="http://schemas.openxmlformats.org/officeDocument/2006/relationships/customXml" Target="../customXml/item12.xml"/><Relationship Id="rId47" Type="http://schemas.openxmlformats.org/officeDocument/2006/relationships/customXml" Target="../customXml/item17.xml"/><Relationship Id="rId50" Type="http://schemas.openxmlformats.org/officeDocument/2006/relationships/customXml" Target="../customXml/item2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owerPivotData" Target="model/item.data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openxmlformats.org/officeDocument/2006/relationships/customXml" Target="../customXml/item2.xml"/><Relationship Id="rId37" Type="http://schemas.openxmlformats.org/officeDocument/2006/relationships/customXml" Target="../customXml/item7.xml"/><Relationship Id="rId40" Type="http://schemas.openxmlformats.org/officeDocument/2006/relationships/customXml" Target="../customXml/item10.xml"/><Relationship Id="rId45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sheetMetadata" Target="metadata.xml"/><Relationship Id="rId36" Type="http://schemas.openxmlformats.org/officeDocument/2006/relationships/customXml" Target="../customXml/item6.xml"/><Relationship Id="rId49" Type="http://schemas.openxmlformats.org/officeDocument/2006/relationships/customXml" Target="../customXml/item1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4" Type="http://schemas.openxmlformats.org/officeDocument/2006/relationships/customXml" Target="../customXml/item14.xml"/><Relationship Id="rId52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alcChain" Target="calcChain.xml"/><Relationship Id="rId35" Type="http://schemas.openxmlformats.org/officeDocument/2006/relationships/customXml" Target="../customXml/item5.xml"/><Relationship Id="rId43" Type="http://schemas.openxmlformats.org/officeDocument/2006/relationships/customXml" Target="../customXml/item13.xml"/><Relationship Id="rId48" Type="http://schemas.openxmlformats.org/officeDocument/2006/relationships/customXml" Target="../customXml/item18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33" Type="http://schemas.openxmlformats.org/officeDocument/2006/relationships/customXml" Target="../customXml/item3.xml"/><Relationship Id="rId38" Type="http://schemas.openxmlformats.org/officeDocument/2006/relationships/customXml" Target="../customXml/item8.xml"/><Relationship Id="rId46" Type="http://schemas.openxmlformats.org/officeDocument/2006/relationships/customXml" Target="../customXml/item16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3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2286000</xdr:colOff>
      <xdr:row>4</xdr:row>
      <xdr:rowOff>47625</xdr:rowOff>
    </xdr:from>
    <xdr:to>
      <xdr:col>10</xdr:col>
      <xdr:colOff>762000</xdr:colOff>
      <xdr:row>7</xdr:row>
      <xdr:rowOff>57150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B76128-53E4-442E-B7B7-C5BCD6B01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0" y="809625"/>
          <a:ext cx="455295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</xdr:colOff>
      <xdr:row>4</xdr:row>
      <xdr:rowOff>47625</xdr:rowOff>
    </xdr:from>
    <xdr:to>
      <xdr:col>8</xdr:col>
      <xdr:colOff>2209800</xdr:colOff>
      <xdr:row>7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A6DA816-44F0-4251-8F30-B226D6078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0150" y="695325"/>
          <a:ext cx="23145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966788</xdr:colOff>
      <xdr:row>7</xdr:row>
      <xdr:rowOff>47625</xdr:rowOff>
    </xdr:from>
    <xdr:to>
      <xdr:col>8</xdr:col>
      <xdr:colOff>1676400</xdr:colOff>
      <xdr:row>8</xdr:row>
      <xdr:rowOff>285750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702ED403-DCB2-4F37-ACA8-28A93498DC80}"/>
            </a:ext>
          </a:extLst>
        </xdr:cNvPr>
        <xdr:cNvCxnSpPr/>
      </xdr:nvCxnSpPr>
      <xdr:spPr>
        <a:xfrm>
          <a:off x="6072188" y="1457325"/>
          <a:ext cx="709612" cy="428625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3505200</xdr:colOff>
      <xdr:row>7</xdr:row>
      <xdr:rowOff>38100</xdr:rowOff>
    </xdr:from>
    <xdr:to>
      <xdr:col>8</xdr:col>
      <xdr:colOff>4752975</xdr:colOff>
      <xdr:row>8</xdr:row>
      <xdr:rowOff>333375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5549C50-4492-49A3-AF12-C4C1B0890672}"/>
            </a:ext>
          </a:extLst>
        </xdr:cNvPr>
        <xdr:cNvCxnSpPr/>
      </xdr:nvCxnSpPr>
      <xdr:spPr>
        <a:xfrm flipH="1">
          <a:off x="8610600" y="1562100"/>
          <a:ext cx="1247775" cy="485775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3095625</xdr:colOff>
      <xdr:row>7</xdr:row>
      <xdr:rowOff>47625</xdr:rowOff>
    </xdr:from>
    <xdr:to>
      <xdr:col>8</xdr:col>
      <xdr:colOff>5400675</xdr:colOff>
      <xdr:row>9</xdr:row>
      <xdr:rowOff>47625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D082EED3-D5C1-47E0-A5E4-6F89BD74AC63}"/>
            </a:ext>
          </a:extLst>
        </xdr:cNvPr>
        <xdr:cNvCxnSpPr/>
      </xdr:nvCxnSpPr>
      <xdr:spPr>
        <a:xfrm flipH="1">
          <a:off x="8210550" y="1457325"/>
          <a:ext cx="2305050" cy="962025"/>
        </a:xfrm>
        <a:prstGeom prst="straightConnector1">
          <a:avLst/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2933701</xdr:colOff>
      <xdr:row>8</xdr:row>
      <xdr:rowOff>514350</xdr:rowOff>
    </xdr:from>
    <xdr:to>
      <xdr:col>8</xdr:col>
      <xdr:colOff>3095625</xdr:colOff>
      <xdr:row>9</xdr:row>
      <xdr:rowOff>38100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90D28647-C38A-4181-A4E5-3041E91E9DB2}"/>
            </a:ext>
          </a:extLst>
        </xdr:cNvPr>
        <xdr:cNvCxnSpPr/>
      </xdr:nvCxnSpPr>
      <xdr:spPr>
        <a:xfrm flipH="1" flipV="1">
          <a:off x="8039101" y="2228850"/>
          <a:ext cx="161924" cy="295275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672703</xdr:colOff>
      <xdr:row>9</xdr:row>
      <xdr:rowOff>77391</xdr:rowOff>
    </xdr:from>
    <xdr:to>
      <xdr:col>4</xdr:col>
      <xdr:colOff>267891</xdr:colOff>
      <xdr:row>12</xdr:row>
      <xdr:rowOff>125016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8D88814-D036-4524-82E9-3E6B13DD1541}"/>
            </a:ext>
          </a:extLst>
        </xdr:cNvPr>
        <xdr:cNvCxnSpPr/>
      </xdr:nvCxnSpPr>
      <xdr:spPr>
        <a:xfrm flipH="1">
          <a:off x="3111103" y="1791891"/>
          <a:ext cx="1614488" cy="619125"/>
        </a:xfrm>
        <a:prstGeom prst="straightConnector1">
          <a:avLst/>
        </a:prstGeom>
        <a:ln w="34925">
          <a:solidFill>
            <a:schemeClr val="tx1"/>
          </a:solidFill>
          <a:headEnd type="stealt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350825</xdr:colOff>
      <xdr:row>11</xdr:row>
      <xdr:rowOff>9238</xdr:rowOff>
    </xdr:from>
    <xdr:to>
      <xdr:col>5</xdr:col>
      <xdr:colOff>1175846</xdr:colOff>
      <xdr:row>12</xdr:row>
      <xdr:rowOff>164224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FAF8D25-99AB-4B7C-91F5-E02422597BC9}"/>
            </a:ext>
          </a:extLst>
        </xdr:cNvPr>
        <xdr:cNvSpPr/>
      </xdr:nvSpPr>
      <xdr:spPr>
        <a:xfrm>
          <a:off x="3773256" y="2104738"/>
          <a:ext cx="3045331" cy="53598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 baseline="0">
              <a:solidFill>
                <a:schemeClr val="tx1"/>
              </a:solidFill>
            </a:rPr>
            <a:t>Can NOT aggregate Line % Gross Profit </a:t>
          </a:r>
          <a:r>
            <a:rPr lang="en-US" sz="1400" baseline="0">
              <a:solidFill>
                <a:schemeClr val="tx1"/>
              </a:solidFill>
            </a:rPr>
            <a:t>to get % Gross Profit by Product</a:t>
          </a:r>
        </a:p>
      </xdr:txBody>
    </xdr:sp>
    <xdr:clientData/>
  </xdr:twoCellAnchor>
  <xdr:twoCellAnchor>
    <xdr:from>
      <xdr:col>2</xdr:col>
      <xdr:colOff>229914</xdr:colOff>
      <xdr:row>17</xdr:row>
      <xdr:rowOff>52552</xdr:rowOff>
    </xdr:from>
    <xdr:to>
      <xdr:col>2</xdr:col>
      <xdr:colOff>479535</xdr:colOff>
      <xdr:row>19</xdr:row>
      <xdr:rowOff>197071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FD192E3-89E5-41BA-88B0-B2BC4DFB2864}"/>
            </a:ext>
          </a:extLst>
        </xdr:cNvPr>
        <xdr:cNvCxnSpPr/>
      </xdr:nvCxnSpPr>
      <xdr:spPr>
        <a:xfrm flipH="1" flipV="1">
          <a:off x="2673569" y="3291052"/>
          <a:ext cx="249621" cy="525519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610913</xdr:colOff>
      <xdr:row>19</xdr:row>
      <xdr:rowOff>13138</xdr:rowOff>
    </xdr:from>
    <xdr:to>
      <xdr:col>6</xdr:col>
      <xdr:colOff>1438603</xdr:colOff>
      <xdr:row>20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CCA90C4-6758-4817-AF89-319E24E2B186}"/>
            </a:ext>
          </a:extLst>
        </xdr:cNvPr>
        <xdr:cNvSpPr/>
      </xdr:nvSpPr>
      <xdr:spPr>
        <a:xfrm>
          <a:off x="1832741" y="3632638"/>
          <a:ext cx="7028793" cy="32187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0" baseline="0">
              <a:solidFill>
                <a:schemeClr val="tx1"/>
              </a:solidFill>
            </a:rPr>
            <a:t>Must create Measure with aggregated Total Sales ($) and Total Gross Profit ($) amounts:</a:t>
          </a:r>
          <a:br>
            <a:rPr lang="en-US" sz="1400" b="0" baseline="0">
              <a:solidFill>
                <a:schemeClr val="tx1"/>
              </a:solidFill>
            </a:rPr>
          </a:br>
          <a:br>
            <a:rPr lang="en-US" sz="1400" b="0" baseline="0">
              <a:solidFill>
                <a:schemeClr val="tx1"/>
              </a:solidFill>
            </a:rPr>
          </a:br>
          <a:r>
            <a:rPr lang="en-US" sz="1400" b="0" baseline="0">
              <a:solidFill>
                <a:schemeClr val="tx1"/>
              </a:solidFill>
            </a:rPr>
            <a:t>% Gross Profit = </a:t>
          </a:r>
          <a:r>
            <a:rPr lang="en-US" sz="1400" b="1" baseline="0">
              <a:solidFill>
                <a:schemeClr val="tx1"/>
              </a:solidFill>
            </a:rPr>
            <a:t>(Sum of all line gross profit amounts)/(Sum of all line sales amounts)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220267</xdr:colOff>
      <xdr:row>10</xdr:row>
      <xdr:rowOff>65486</xdr:rowOff>
    </xdr:from>
    <xdr:to>
      <xdr:col>3</xdr:col>
      <xdr:colOff>1232298</xdr:colOff>
      <xdr:row>15</xdr:row>
      <xdr:rowOff>74098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BEE2AE-A14D-4AE4-88D5-06FE743DB8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358"/>
        <a:stretch/>
      </xdr:blipFill>
      <xdr:spPr>
        <a:xfrm>
          <a:off x="220267" y="1970486"/>
          <a:ext cx="4976812" cy="961112"/>
        </a:xfrm>
        <a:prstGeom prst="rect">
          <a:avLst/>
        </a:prstGeom>
      </xdr:spPr>
    </xdr:pic>
    <xdr:clientData/>
  </xdr:twoCellAnchor>
  <xdr:twoCellAnchor>
    <xdr:from>
      <xdr:col>3</xdr:col>
      <xdr:colOff>203348</xdr:colOff>
      <xdr:row>9</xdr:row>
      <xdr:rowOff>25822</xdr:rowOff>
    </xdr:from>
    <xdr:to>
      <xdr:col>3</xdr:col>
      <xdr:colOff>207053</xdr:colOff>
      <xdr:row>10</xdr:row>
      <xdr:rowOff>187680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C37D6FF3-A791-47ED-85D1-374A9E977D3E}"/>
            </a:ext>
          </a:extLst>
        </xdr:cNvPr>
        <xdr:cNvCxnSpPr/>
      </xdr:nvCxnSpPr>
      <xdr:spPr>
        <a:xfrm flipH="1">
          <a:off x="4178782" y="1740322"/>
          <a:ext cx="3705" cy="35235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241610</xdr:colOff>
      <xdr:row>6</xdr:row>
      <xdr:rowOff>87854</xdr:rowOff>
    </xdr:from>
    <xdr:to>
      <xdr:col>8</xdr:col>
      <xdr:colOff>405393</xdr:colOff>
      <xdr:row>7</xdr:row>
      <xdr:rowOff>107329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D1B73D-A1F0-465F-BD59-6AC06EA14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281" y="1096110"/>
          <a:ext cx="4424478" cy="209975"/>
        </a:xfrm>
        <a:prstGeom prst="rect">
          <a:avLst/>
        </a:prstGeom>
      </xdr:spPr>
    </xdr:pic>
    <xdr:clientData/>
  </xdr:twoCellAnchor>
  <xdr:twoCellAnchor>
    <xdr:from>
      <xdr:col>7</xdr:col>
      <xdr:colOff>199793</xdr:colOff>
      <xdr:row>5</xdr:row>
      <xdr:rowOff>4647</xdr:rowOff>
    </xdr:from>
    <xdr:to>
      <xdr:col>7</xdr:col>
      <xdr:colOff>204440</xdr:colOff>
      <xdr:row>6</xdr:row>
      <xdr:rowOff>110749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855DFF3-C858-48A0-B246-906192DA53CD}"/>
            </a:ext>
          </a:extLst>
        </xdr:cNvPr>
        <xdr:cNvCxnSpPr/>
      </xdr:nvCxnSpPr>
      <xdr:spPr>
        <a:xfrm>
          <a:off x="4460488" y="957147"/>
          <a:ext cx="4647" cy="29660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198864</xdr:colOff>
      <xdr:row>7</xdr:row>
      <xdr:rowOff>96653</xdr:rowOff>
    </xdr:from>
    <xdr:to>
      <xdr:col>7</xdr:col>
      <xdr:colOff>203511</xdr:colOff>
      <xdr:row>9</xdr:row>
      <xdr:rowOff>12255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17359B6-1049-4094-B1CC-08503C0D6528}"/>
            </a:ext>
          </a:extLst>
        </xdr:cNvPr>
        <xdr:cNvCxnSpPr/>
      </xdr:nvCxnSpPr>
      <xdr:spPr>
        <a:xfrm>
          <a:off x="4459559" y="1430153"/>
          <a:ext cx="4647" cy="29660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23233</xdr:colOff>
      <xdr:row>2</xdr:row>
      <xdr:rowOff>83634</xdr:rowOff>
    </xdr:from>
    <xdr:to>
      <xdr:col>4</xdr:col>
      <xdr:colOff>306659</xdr:colOff>
      <xdr:row>4</xdr:row>
      <xdr:rowOff>83634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4CBDA509-05A4-4D28-B10C-F49E8842A854}"/>
            </a:ext>
          </a:extLst>
        </xdr:cNvPr>
        <xdr:cNvSpPr/>
      </xdr:nvSpPr>
      <xdr:spPr>
        <a:xfrm>
          <a:off x="2457916" y="464634"/>
          <a:ext cx="283426" cy="246256"/>
        </a:xfrm>
        <a:prstGeom prst="ellipse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lang="en-US" sz="1100" baseline="0">
              <a:solidFill>
                <a:schemeClr val="tx1"/>
              </a:solidFill>
            </a:rPr>
            <a:t>1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220267</xdr:colOff>
      <xdr:row>10</xdr:row>
      <xdr:rowOff>65486</xdr:rowOff>
    </xdr:from>
    <xdr:to>
      <xdr:col>3</xdr:col>
      <xdr:colOff>1232298</xdr:colOff>
      <xdr:row>15</xdr:row>
      <xdr:rowOff>74098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968835-AC14-434C-B6B3-68BE483655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358"/>
        <a:stretch/>
      </xdr:blipFill>
      <xdr:spPr>
        <a:xfrm>
          <a:off x="220267" y="1970486"/>
          <a:ext cx="4983956" cy="961112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8</xdr:row>
      <xdr:rowOff>45118</xdr:rowOff>
    </xdr:from>
    <xdr:to>
      <xdr:col>3</xdr:col>
      <xdr:colOff>285750</xdr:colOff>
      <xdr:row>10</xdr:row>
      <xdr:rowOff>120316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C7F37A7-BFEC-4194-BFC5-A75B3446E0C6}"/>
            </a:ext>
          </a:extLst>
        </xdr:cNvPr>
        <xdr:cNvCxnSpPr/>
      </xdr:nvCxnSpPr>
      <xdr:spPr>
        <a:xfrm>
          <a:off x="4261184" y="1569118"/>
          <a:ext cx="0" cy="45619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305802</xdr:colOff>
      <xdr:row>13</xdr:row>
      <xdr:rowOff>160421</xdr:rowOff>
    </xdr:from>
    <xdr:to>
      <xdr:col>1</xdr:col>
      <xdr:colOff>120316</xdr:colOff>
      <xdr:row>14</xdr:row>
      <xdr:rowOff>130342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F375057-778A-4C77-95C3-D9645880CAFE}"/>
            </a:ext>
          </a:extLst>
        </xdr:cNvPr>
        <xdr:cNvSpPr/>
      </xdr:nvSpPr>
      <xdr:spPr>
        <a:xfrm>
          <a:off x="305802" y="2636921"/>
          <a:ext cx="426119" cy="16042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130343</xdr:colOff>
      <xdr:row>7</xdr:row>
      <xdr:rowOff>65171</xdr:rowOff>
    </xdr:from>
    <xdr:to>
      <xdr:col>2</xdr:col>
      <xdr:colOff>1408697</xdr:colOff>
      <xdr:row>13</xdr:row>
      <xdr:rowOff>155408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6F4D81C-E427-40A7-94AB-D58856957A7A}"/>
            </a:ext>
          </a:extLst>
        </xdr:cNvPr>
        <xdr:cNvCxnSpPr/>
      </xdr:nvCxnSpPr>
      <xdr:spPr>
        <a:xfrm flipV="1">
          <a:off x="741948" y="1398671"/>
          <a:ext cx="1889960" cy="123323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1413710</xdr:colOff>
      <xdr:row>6</xdr:row>
      <xdr:rowOff>95249</xdr:rowOff>
    </xdr:from>
    <xdr:to>
      <xdr:col>3</xdr:col>
      <xdr:colOff>1208170</xdr:colOff>
      <xdr:row>8</xdr:row>
      <xdr:rowOff>185486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413309F-B63F-4F7B-9155-3F510F6D3AF5}"/>
            </a:ext>
          </a:extLst>
        </xdr:cNvPr>
        <xdr:cNvSpPr/>
      </xdr:nvSpPr>
      <xdr:spPr>
        <a:xfrm>
          <a:off x="2636921" y="1238249"/>
          <a:ext cx="2546683" cy="47123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baseline="0">
              <a:solidFill>
                <a:schemeClr val="tx1"/>
              </a:solidFill>
            </a:rPr>
            <a:t>Alpine external filter context flows </a:t>
          </a:r>
          <a:r>
            <a:rPr lang="en-US" sz="1100" baseline="0">
              <a:solidFill>
                <a:schemeClr val="tx1"/>
              </a:solidFill>
            </a:rPr>
            <a:t>into Measure and filters </a:t>
          </a:r>
          <a:r>
            <a:rPr lang="en-US" sz="1100" b="1" baseline="0">
              <a:solidFill>
                <a:schemeClr val="tx1"/>
              </a:solidFill>
            </a:rPr>
            <a:t>fact table</a:t>
          </a:r>
        </a:p>
      </xdr:txBody>
    </xdr:sp>
    <xdr:clientData/>
  </xdr:twoCellAnchor>
  <xdr:twoCellAnchor>
    <xdr:from>
      <xdr:col>3</xdr:col>
      <xdr:colOff>285750</xdr:colOff>
      <xdr:row>11</xdr:row>
      <xdr:rowOff>135355</xdr:rowOff>
    </xdr:from>
    <xdr:to>
      <xdr:col>3</xdr:col>
      <xdr:colOff>300790</xdr:colOff>
      <xdr:row>16</xdr:row>
      <xdr:rowOff>50132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565A4C3-539D-4690-A132-6F786379D767}"/>
            </a:ext>
          </a:extLst>
        </xdr:cNvPr>
        <xdr:cNvCxnSpPr/>
      </xdr:nvCxnSpPr>
      <xdr:spPr>
        <a:xfrm>
          <a:off x="4261184" y="2230855"/>
          <a:ext cx="15040" cy="86727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711868</xdr:colOff>
      <xdr:row>6</xdr:row>
      <xdr:rowOff>185486</xdr:rowOff>
    </xdr:from>
    <xdr:to>
      <xdr:col>2</xdr:col>
      <xdr:colOff>995294</xdr:colOff>
      <xdr:row>8</xdr:row>
      <xdr:rowOff>50742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E71E22B-2D9C-415E-985F-201C612560A6}"/>
            </a:ext>
          </a:extLst>
        </xdr:cNvPr>
        <xdr:cNvSpPr/>
      </xdr:nvSpPr>
      <xdr:spPr>
        <a:xfrm>
          <a:off x="1935079" y="1328486"/>
          <a:ext cx="283426" cy="246256"/>
        </a:xfrm>
        <a:prstGeom prst="ellipse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lang="en-US" sz="1100" baseline="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3</xdr:col>
      <xdr:colOff>643689</xdr:colOff>
      <xdr:row>13</xdr:row>
      <xdr:rowOff>170447</xdr:rowOff>
    </xdr:from>
    <xdr:to>
      <xdr:col>3</xdr:col>
      <xdr:colOff>1163053</xdr:colOff>
      <xdr:row>14</xdr:row>
      <xdr:rowOff>132347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93B7A55-2676-481D-8D2E-62C1AE291E0E}"/>
            </a:ext>
          </a:extLst>
        </xdr:cNvPr>
        <xdr:cNvSpPr/>
      </xdr:nvSpPr>
      <xdr:spPr>
        <a:xfrm>
          <a:off x="4619123" y="2646947"/>
          <a:ext cx="519364" cy="152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220267</xdr:colOff>
      <xdr:row>9</xdr:row>
      <xdr:rowOff>65486</xdr:rowOff>
    </xdr:from>
    <xdr:to>
      <xdr:col>3</xdr:col>
      <xdr:colOff>1232298</xdr:colOff>
      <xdr:row>14</xdr:row>
      <xdr:rowOff>74098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B104C2-D200-4DE4-9424-A226BC007B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358"/>
        <a:stretch/>
      </xdr:blipFill>
      <xdr:spPr>
        <a:xfrm>
          <a:off x="220267" y="1779986"/>
          <a:ext cx="4987465" cy="961112"/>
        </a:xfrm>
        <a:prstGeom prst="rect">
          <a:avLst/>
        </a:prstGeom>
      </xdr:spPr>
    </xdr:pic>
    <xdr:clientData/>
  </xdr:twoCellAnchor>
  <xdr:twoCellAnchor>
    <xdr:from>
      <xdr:col>2</xdr:col>
      <xdr:colOff>2025315</xdr:colOff>
      <xdr:row>8</xdr:row>
      <xdr:rowOff>14539</xdr:rowOff>
    </xdr:from>
    <xdr:to>
      <xdr:col>2</xdr:col>
      <xdr:colOff>2030328</xdr:colOff>
      <xdr:row>9</xdr:row>
      <xdr:rowOff>80211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8EA29F4-6709-445C-893C-7E558367ACD1}"/>
            </a:ext>
          </a:extLst>
        </xdr:cNvPr>
        <xdr:cNvCxnSpPr/>
      </xdr:nvCxnSpPr>
      <xdr:spPr>
        <a:xfrm flipH="1">
          <a:off x="3248526" y="1623763"/>
          <a:ext cx="5013" cy="14086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2117556</xdr:colOff>
      <xdr:row>8</xdr:row>
      <xdr:rowOff>16545</xdr:rowOff>
    </xdr:from>
    <xdr:to>
      <xdr:col>2</xdr:col>
      <xdr:colOff>2122569</xdr:colOff>
      <xdr:row>9</xdr:row>
      <xdr:rowOff>82217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06146D8-31C4-44F1-8684-DB1F50FBB6DE}"/>
            </a:ext>
          </a:extLst>
        </xdr:cNvPr>
        <xdr:cNvCxnSpPr/>
      </xdr:nvCxnSpPr>
      <xdr:spPr>
        <a:xfrm flipH="1">
          <a:off x="3340767" y="1625769"/>
          <a:ext cx="5013" cy="14086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2204785</xdr:colOff>
      <xdr:row>8</xdr:row>
      <xdr:rowOff>13538</xdr:rowOff>
    </xdr:from>
    <xdr:to>
      <xdr:col>2</xdr:col>
      <xdr:colOff>2209798</xdr:colOff>
      <xdr:row>9</xdr:row>
      <xdr:rowOff>79210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59C9D27-A9DD-4898-AA48-A57E2702CD61}"/>
            </a:ext>
          </a:extLst>
        </xdr:cNvPr>
        <xdr:cNvCxnSpPr/>
      </xdr:nvCxnSpPr>
      <xdr:spPr>
        <a:xfrm flipH="1">
          <a:off x="3427996" y="1622762"/>
          <a:ext cx="5013" cy="14086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2145632</xdr:colOff>
      <xdr:row>7</xdr:row>
      <xdr:rowOff>120319</xdr:rowOff>
    </xdr:from>
    <xdr:to>
      <xdr:col>2</xdr:col>
      <xdr:colOff>2486526</xdr:colOff>
      <xdr:row>9</xdr:row>
      <xdr:rowOff>80212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8720430C-5584-4594-B939-ACB3C4EC33E7}"/>
            </a:ext>
          </a:extLst>
        </xdr:cNvPr>
        <xdr:cNvSpPr/>
      </xdr:nvSpPr>
      <xdr:spPr>
        <a:xfrm>
          <a:off x="3368843" y="1539043"/>
          <a:ext cx="340894" cy="2907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tx1"/>
              </a:solidFill>
            </a:rPr>
            <a:t>...</a:t>
          </a:r>
        </a:p>
      </xdr:txBody>
    </xdr:sp>
    <xdr:clientData/>
  </xdr:twoCellAnchor>
  <xdr:twoCellAnchor>
    <xdr:from>
      <xdr:col>2</xdr:col>
      <xdr:colOff>2362199</xdr:colOff>
      <xdr:row>8</xdr:row>
      <xdr:rowOff>20555</xdr:rowOff>
    </xdr:from>
    <xdr:to>
      <xdr:col>2</xdr:col>
      <xdr:colOff>2367212</xdr:colOff>
      <xdr:row>9</xdr:row>
      <xdr:rowOff>86227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3FCAAB6-49A3-4666-8AC1-D713A2CD2615}"/>
            </a:ext>
          </a:extLst>
        </xdr:cNvPr>
        <xdr:cNvCxnSpPr/>
      </xdr:nvCxnSpPr>
      <xdr:spPr>
        <a:xfrm flipH="1">
          <a:off x="3585410" y="1629779"/>
          <a:ext cx="5013" cy="14086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245655</xdr:colOff>
      <xdr:row>7</xdr:row>
      <xdr:rowOff>30075</xdr:rowOff>
    </xdr:from>
    <xdr:to>
      <xdr:col>0</xdr:col>
      <xdr:colOff>529081</xdr:colOff>
      <xdr:row>8</xdr:row>
      <xdr:rowOff>20660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A6B63EC8-BE0B-4B01-8719-F12B2680B8F9}"/>
            </a:ext>
          </a:extLst>
        </xdr:cNvPr>
        <xdr:cNvSpPr/>
      </xdr:nvSpPr>
      <xdr:spPr>
        <a:xfrm>
          <a:off x="245655" y="1448799"/>
          <a:ext cx="283426" cy="246256"/>
        </a:xfrm>
        <a:prstGeom prst="ellipse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lang="en-US" sz="1100" baseline="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0</xdr:col>
      <xdr:colOff>300789</xdr:colOff>
      <xdr:row>12</xdr:row>
      <xdr:rowOff>165435</xdr:rowOff>
    </xdr:from>
    <xdr:to>
      <xdr:col>1</xdr:col>
      <xdr:colOff>115303</xdr:colOff>
      <xdr:row>13</xdr:row>
      <xdr:rowOff>130342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CABF6518-591C-4973-9183-97C4F61F3942}"/>
            </a:ext>
          </a:extLst>
        </xdr:cNvPr>
        <xdr:cNvSpPr/>
      </xdr:nvSpPr>
      <xdr:spPr>
        <a:xfrm>
          <a:off x="300789" y="2486527"/>
          <a:ext cx="426119" cy="15540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653716</xdr:colOff>
      <xdr:row>12</xdr:row>
      <xdr:rowOff>172453</xdr:rowOff>
    </xdr:from>
    <xdr:to>
      <xdr:col>3</xdr:col>
      <xdr:colOff>1163053</xdr:colOff>
      <xdr:row>13</xdr:row>
      <xdr:rowOff>120316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9CBD2F4-AF05-444F-BBD4-0843FA58188C}"/>
            </a:ext>
          </a:extLst>
        </xdr:cNvPr>
        <xdr:cNvSpPr/>
      </xdr:nvSpPr>
      <xdr:spPr>
        <a:xfrm>
          <a:off x="4629150" y="2493545"/>
          <a:ext cx="509337" cy="13836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220267</xdr:colOff>
      <xdr:row>9</xdr:row>
      <xdr:rowOff>65486</xdr:rowOff>
    </xdr:from>
    <xdr:to>
      <xdr:col>3</xdr:col>
      <xdr:colOff>1232298</xdr:colOff>
      <xdr:row>14</xdr:row>
      <xdr:rowOff>74098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E36595-E74F-413E-A654-E68110C6A2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358"/>
        <a:stretch/>
      </xdr:blipFill>
      <xdr:spPr>
        <a:xfrm>
          <a:off x="220267" y="1751411"/>
          <a:ext cx="4983956" cy="961112"/>
        </a:xfrm>
        <a:prstGeom prst="rect">
          <a:avLst/>
        </a:prstGeom>
      </xdr:spPr>
    </xdr:pic>
    <xdr:clientData/>
  </xdr:twoCellAnchor>
  <xdr:twoCellAnchor>
    <xdr:from>
      <xdr:col>0</xdr:col>
      <xdr:colOff>305803</xdr:colOff>
      <xdr:row>12</xdr:row>
      <xdr:rowOff>165434</xdr:rowOff>
    </xdr:from>
    <xdr:to>
      <xdr:col>1</xdr:col>
      <xdr:colOff>120317</xdr:colOff>
      <xdr:row>13</xdr:row>
      <xdr:rowOff>130341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9B7FA35-50AB-4118-8754-3BE2EF71EEC0}"/>
            </a:ext>
          </a:extLst>
        </xdr:cNvPr>
        <xdr:cNvSpPr/>
      </xdr:nvSpPr>
      <xdr:spPr>
        <a:xfrm>
          <a:off x="305803" y="2421355"/>
          <a:ext cx="426119" cy="15540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648703</xdr:colOff>
      <xdr:row>12</xdr:row>
      <xdr:rowOff>167440</xdr:rowOff>
    </xdr:from>
    <xdr:to>
      <xdr:col>3</xdr:col>
      <xdr:colOff>1148013</xdr:colOff>
      <xdr:row>13</xdr:row>
      <xdr:rowOff>125330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92BF1A7-8522-46C0-8615-2AAB85F4FDB7}"/>
            </a:ext>
          </a:extLst>
        </xdr:cNvPr>
        <xdr:cNvSpPr/>
      </xdr:nvSpPr>
      <xdr:spPr>
        <a:xfrm>
          <a:off x="4624137" y="2423361"/>
          <a:ext cx="499310" cy="14839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220267</xdr:colOff>
      <xdr:row>7</xdr:row>
      <xdr:rowOff>65486</xdr:rowOff>
    </xdr:from>
    <xdr:to>
      <xdr:col>4</xdr:col>
      <xdr:colOff>4074</xdr:colOff>
      <xdr:row>12</xdr:row>
      <xdr:rowOff>74098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BBDBBA-225E-43D2-8FC0-5718B646BA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358"/>
        <a:stretch/>
      </xdr:blipFill>
      <xdr:spPr>
        <a:xfrm>
          <a:off x="220267" y="1970486"/>
          <a:ext cx="4983956" cy="961112"/>
        </a:xfrm>
        <a:prstGeom prst="rect">
          <a:avLst/>
        </a:prstGeom>
      </xdr:spPr>
    </xdr:pic>
    <xdr:clientData/>
  </xdr:twoCellAnchor>
  <xdr:twoCellAnchor>
    <xdr:from>
      <xdr:col>0</xdr:col>
      <xdr:colOff>305802</xdr:colOff>
      <xdr:row>10</xdr:row>
      <xdr:rowOff>160421</xdr:rowOff>
    </xdr:from>
    <xdr:to>
      <xdr:col>1</xdr:col>
      <xdr:colOff>120316</xdr:colOff>
      <xdr:row>11</xdr:row>
      <xdr:rowOff>135355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F42A335-0E51-4F1C-A48E-D8BEF5CE4EAB}"/>
            </a:ext>
          </a:extLst>
        </xdr:cNvPr>
        <xdr:cNvSpPr/>
      </xdr:nvSpPr>
      <xdr:spPr>
        <a:xfrm>
          <a:off x="305802" y="2636921"/>
          <a:ext cx="424114" cy="16543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277585</xdr:colOff>
      <xdr:row>5</xdr:row>
      <xdr:rowOff>21771</xdr:rowOff>
    </xdr:from>
    <xdr:to>
      <xdr:col>3</xdr:col>
      <xdr:colOff>295604</xdr:colOff>
      <xdr:row>7</xdr:row>
      <xdr:rowOff>45982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92619BA-9CE9-4BBE-9AC7-916C3F28EC3F}"/>
            </a:ext>
          </a:extLst>
        </xdr:cNvPr>
        <xdr:cNvCxnSpPr/>
      </xdr:nvCxnSpPr>
      <xdr:spPr>
        <a:xfrm>
          <a:off x="4251809" y="1066237"/>
          <a:ext cx="18019" cy="40521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1795096</xdr:colOff>
      <xdr:row>2</xdr:row>
      <xdr:rowOff>247599</xdr:rowOff>
    </xdr:from>
    <xdr:to>
      <xdr:col>3</xdr:col>
      <xdr:colOff>1210319</xdr:colOff>
      <xdr:row>5</xdr:row>
      <xdr:rowOff>65995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9722EA6-96FD-4407-9100-6469D8A785AF}"/>
            </a:ext>
          </a:extLst>
        </xdr:cNvPr>
        <xdr:cNvSpPr/>
      </xdr:nvSpPr>
      <xdr:spPr>
        <a:xfrm>
          <a:off x="3016924" y="635168"/>
          <a:ext cx="2167619" cy="47529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 baseline="0">
              <a:solidFill>
                <a:schemeClr val="tx1"/>
              </a:solidFill>
            </a:rPr>
            <a:t>First row in dDate</a:t>
          </a:r>
          <a:r>
            <a:rPr lang="en-US" sz="1200" b="0" baseline="0">
              <a:solidFill>
                <a:schemeClr val="tx1"/>
              </a:solidFill>
            </a:rPr>
            <a:t>,  1/1/2018 becomes filter context</a:t>
          </a:r>
        </a:p>
      </xdr:txBody>
    </xdr:sp>
    <xdr:clientData/>
  </xdr:twoCellAnchor>
  <xdr:twoCellAnchor>
    <xdr:from>
      <xdr:col>2</xdr:col>
      <xdr:colOff>2101814</xdr:colOff>
      <xdr:row>5</xdr:row>
      <xdr:rowOff>51289</xdr:rowOff>
    </xdr:from>
    <xdr:to>
      <xdr:col>2</xdr:col>
      <xdr:colOff>2256692</xdr:colOff>
      <xdr:row>7</xdr:row>
      <xdr:rowOff>30108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C81F1A1-D6D7-4069-A7B4-57AD8E2A8503}"/>
            </a:ext>
          </a:extLst>
        </xdr:cNvPr>
        <xdr:cNvCxnSpPr/>
      </xdr:nvCxnSpPr>
      <xdr:spPr>
        <a:xfrm flipV="1">
          <a:off x="3318083" y="901212"/>
          <a:ext cx="154878" cy="35981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1754606</xdr:colOff>
      <xdr:row>15</xdr:row>
      <xdr:rowOff>156950</xdr:rowOff>
    </xdr:from>
    <xdr:to>
      <xdr:col>3</xdr:col>
      <xdr:colOff>1107408</xdr:colOff>
      <xdr:row>25</xdr:row>
      <xdr:rowOff>166475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19E0E25-DE38-4803-98E4-37E452DC8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0875" y="2911873"/>
          <a:ext cx="210772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302173</xdr:colOff>
      <xdr:row>8</xdr:row>
      <xdr:rowOff>144517</xdr:rowOff>
    </xdr:from>
    <xdr:to>
      <xdr:col>3</xdr:col>
      <xdr:colOff>320869</xdr:colOff>
      <xdr:row>14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9415C06B-553F-432E-91AD-6926A03FBEF9}"/>
            </a:ext>
          </a:extLst>
        </xdr:cNvPr>
        <xdr:cNvCxnSpPr/>
      </xdr:nvCxnSpPr>
      <xdr:spPr>
        <a:xfrm>
          <a:off x="4276397" y="1760483"/>
          <a:ext cx="18696" cy="99848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137949</xdr:colOff>
      <xdr:row>1</xdr:row>
      <xdr:rowOff>65690</xdr:rowOff>
    </xdr:from>
    <xdr:to>
      <xdr:col>1</xdr:col>
      <xdr:colOff>421375</xdr:colOff>
      <xdr:row>2</xdr:row>
      <xdr:rowOff>114877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F1FE7310-9272-4B4D-B399-4B7E7EB3BB8F}"/>
            </a:ext>
          </a:extLst>
        </xdr:cNvPr>
        <xdr:cNvSpPr/>
      </xdr:nvSpPr>
      <xdr:spPr>
        <a:xfrm>
          <a:off x="748863" y="256190"/>
          <a:ext cx="283426" cy="246256"/>
        </a:xfrm>
        <a:prstGeom prst="ellipse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lang="en-US" sz="1100" baseline="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3</xdr:col>
      <xdr:colOff>682098</xdr:colOff>
      <xdr:row>10</xdr:row>
      <xdr:rowOff>179236</xdr:rowOff>
    </xdr:from>
    <xdr:to>
      <xdr:col>3</xdr:col>
      <xdr:colOff>1158287</xdr:colOff>
      <xdr:row>11</xdr:row>
      <xdr:rowOff>129352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EA67145-9C14-4C24-98E4-75750AEB4B4D}"/>
            </a:ext>
          </a:extLst>
        </xdr:cNvPr>
        <xdr:cNvSpPr/>
      </xdr:nvSpPr>
      <xdr:spPr>
        <a:xfrm>
          <a:off x="4656728" y="2160671"/>
          <a:ext cx="476189" cy="13826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61821</xdr:colOff>
      <xdr:row>7</xdr:row>
      <xdr:rowOff>102578</xdr:rowOff>
    </xdr:from>
    <xdr:to>
      <xdr:col>3</xdr:col>
      <xdr:colOff>261937</xdr:colOff>
      <xdr:row>7</xdr:row>
      <xdr:rowOff>107156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A8F97892-45A4-40CF-A688-EC6604DDE4A2}"/>
            </a:ext>
          </a:extLst>
        </xdr:cNvPr>
        <xdr:cNvCxnSpPr/>
      </xdr:nvCxnSpPr>
      <xdr:spPr>
        <a:xfrm flipH="1" flipV="1">
          <a:off x="2002540" y="1436078"/>
          <a:ext cx="200116" cy="457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360393</xdr:colOff>
      <xdr:row>8</xdr:row>
      <xdr:rowOff>48083</xdr:rowOff>
    </xdr:from>
    <xdr:to>
      <xdr:col>3</xdr:col>
      <xdr:colOff>643819</xdr:colOff>
      <xdr:row>9</xdr:row>
      <xdr:rowOff>103839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7DF95C3-909D-47A2-B99E-8FB865381C4B}"/>
            </a:ext>
          </a:extLst>
        </xdr:cNvPr>
        <xdr:cNvSpPr/>
      </xdr:nvSpPr>
      <xdr:spPr>
        <a:xfrm>
          <a:off x="2301112" y="1572083"/>
          <a:ext cx="283426" cy="246256"/>
        </a:xfrm>
        <a:prstGeom prst="ellipse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lang="en-US" sz="1100" baseline="0">
              <a:solidFill>
                <a:schemeClr val="tx1"/>
              </a:solidFill>
            </a:rPr>
            <a:t>5</a:t>
          </a:r>
        </a:p>
      </xdr:txBody>
    </xdr:sp>
    <xdr:clientData/>
  </xdr:twoCellAnchor>
  <xdr:twoCellAnchor>
    <xdr:from>
      <xdr:col>0</xdr:col>
      <xdr:colOff>53579</xdr:colOff>
      <xdr:row>19</xdr:row>
      <xdr:rowOff>130969</xdr:rowOff>
    </xdr:from>
    <xdr:to>
      <xdr:col>1</xdr:col>
      <xdr:colOff>136101</xdr:colOff>
      <xdr:row>1467</xdr:row>
      <xdr:rowOff>2669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1FF55C07-0854-4FE8-859D-4D98D187F546}"/>
            </a:ext>
          </a:extLst>
        </xdr:cNvPr>
        <xdr:cNvGrpSpPr/>
      </xdr:nvGrpSpPr>
      <xdr:grpSpPr>
        <a:xfrm>
          <a:off x="53579" y="3750469"/>
          <a:ext cx="689741" cy="472966"/>
          <a:chOff x="2878660" y="3369654"/>
          <a:chExt cx="689741" cy="472966"/>
        </a:xfrm>
      </xdr:grpSpPr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B6F3BFFC-D256-4EDB-A4BA-E475EE924824}"/>
              </a:ext>
            </a:extLst>
          </xdr:cNvPr>
          <xdr:cNvCxnSpPr/>
        </xdr:nvCxnSpPr>
        <xdr:spPr>
          <a:xfrm>
            <a:off x="3283451" y="3617322"/>
            <a:ext cx="159696" cy="1421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D0C37EBF-DDDD-4D29-B526-86BD90FBF063}"/>
              </a:ext>
            </a:extLst>
          </xdr:cNvPr>
          <xdr:cNvSpPr/>
        </xdr:nvSpPr>
        <xdr:spPr>
          <a:xfrm>
            <a:off x="2878660" y="3369654"/>
            <a:ext cx="689741" cy="47296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aseline="0">
                <a:solidFill>
                  <a:schemeClr val="tx1"/>
                </a:solidFill>
              </a:rPr>
              <a:t>Hidden</a:t>
            </a:r>
          </a:p>
          <a:p>
            <a:pPr algn="l"/>
            <a:r>
              <a:rPr lang="en-US" sz="1100" baseline="0">
                <a:solidFill>
                  <a:schemeClr val="tx1"/>
                </a:solidFill>
              </a:rPr>
              <a:t>rows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371504</xdr:colOff>
      <xdr:row>9</xdr:row>
      <xdr:rowOff>53765</xdr:rowOff>
    </xdr:from>
    <xdr:to>
      <xdr:col>3</xdr:col>
      <xdr:colOff>652247</xdr:colOff>
      <xdr:row>10</xdr:row>
      <xdr:rowOff>109521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AC61CA70-2AA1-4E98-B440-8A0328075EAB}"/>
            </a:ext>
          </a:extLst>
        </xdr:cNvPr>
        <xdr:cNvSpPr/>
      </xdr:nvSpPr>
      <xdr:spPr>
        <a:xfrm>
          <a:off x="2310043" y="1744117"/>
          <a:ext cx="280743" cy="243573"/>
        </a:xfrm>
        <a:prstGeom prst="ellipse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lang="en-US" sz="1100" baseline="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3</xdr:col>
      <xdr:colOff>105104</xdr:colOff>
      <xdr:row>8</xdr:row>
      <xdr:rowOff>98535</xdr:rowOff>
    </xdr:from>
    <xdr:to>
      <xdr:col>3</xdr:col>
      <xdr:colOff>283369</xdr:colOff>
      <xdr:row>8</xdr:row>
      <xdr:rowOff>100013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73616C33-8B63-44D3-BF25-8035FECD6B32}"/>
            </a:ext>
          </a:extLst>
        </xdr:cNvPr>
        <xdr:cNvCxnSpPr/>
      </xdr:nvCxnSpPr>
      <xdr:spPr>
        <a:xfrm flipH="1" flipV="1">
          <a:off x="2048204" y="1622535"/>
          <a:ext cx="178265" cy="147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53662</xdr:colOff>
      <xdr:row>28</xdr:row>
      <xdr:rowOff>167693</xdr:rowOff>
    </xdr:from>
    <xdr:to>
      <xdr:col>1</xdr:col>
      <xdr:colOff>132998</xdr:colOff>
      <xdr:row>1467</xdr:row>
      <xdr:rowOff>43669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39586CBA-8575-4346-B8C8-9DA8896FA24A}"/>
            </a:ext>
          </a:extLst>
        </xdr:cNvPr>
        <xdr:cNvGrpSpPr/>
      </xdr:nvGrpSpPr>
      <xdr:grpSpPr>
        <a:xfrm>
          <a:off x="53662" y="5426566"/>
          <a:ext cx="689741" cy="472966"/>
          <a:chOff x="2878660" y="3369654"/>
          <a:chExt cx="689741" cy="472966"/>
        </a:xfrm>
      </xdr:grpSpPr>
      <xdr:cxnSp macro="">
        <xdr:nvCxnSpPr>
          <xdr:cNvPr id="8" name="Straight Arrow Connector 7">
            <a:extLst>
              <a:ext uri="{FF2B5EF4-FFF2-40B4-BE49-F238E27FC236}">
                <a16:creationId xmlns:a16="http://schemas.microsoft.com/office/drawing/2014/main" id="{A4F15850-986E-44C3-9CAA-AF90B4E51DAA}"/>
              </a:ext>
            </a:extLst>
          </xdr:cNvPr>
          <xdr:cNvCxnSpPr/>
        </xdr:nvCxnSpPr>
        <xdr:spPr>
          <a:xfrm>
            <a:off x="3283451" y="3617322"/>
            <a:ext cx="159696" cy="1421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9BBD2033-A2DE-4808-B0AF-3C657CC0B2FE}"/>
              </a:ext>
            </a:extLst>
          </xdr:cNvPr>
          <xdr:cNvSpPr/>
        </xdr:nvSpPr>
        <xdr:spPr>
          <a:xfrm>
            <a:off x="2878660" y="3369654"/>
            <a:ext cx="689741" cy="47296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aseline="0">
                <a:solidFill>
                  <a:schemeClr val="tx1"/>
                </a:solidFill>
              </a:rPr>
              <a:t>Hidden</a:t>
            </a:r>
          </a:p>
          <a:p>
            <a:pPr algn="l"/>
            <a:r>
              <a:rPr lang="en-US" sz="1100" baseline="0">
                <a:solidFill>
                  <a:schemeClr val="tx1"/>
                </a:solidFill>
              </a:rPr>
              <a:t>rows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587825</xdr:colOff>
      <xdr:row>1077</xdr:row>
      <xdr:rowOff>136072</xdr:rowOff>
    </xdr:from>
    <xdr:to>
      <xdr:col>4</xdr:col>
      <xdr:colOff>587825</xdr:colOff>
      <xdr:row>1457</xdr:row>
      <xdr:rowOff>38101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2480BCC-3D17-489B-8610-0590D26652E8}"/>
            </a:ext>
          </a:extLst>
        </xdr:cNvPr>
        <xdr:cNvSpPr/>
      </xdr:nvSpPr>
      <xdr:spPr>
        <a:xfrm>
          <a:off x="2416625" y="1681843"/>
          <a:ext cx="609600" cy="4735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tx1"/>
              </a:solidFill>
            </a:rPr>
            <a:t>Hidden</a:t>
          </a:r>
        </a:p>
        <a:p>
          <a:pPr algn="l"/>
          <a:r>
            <a:rPr lang="en-US" sz="1100" baseline="0">
              <a:solidFill>
                <a:schemeClr val="tx1"/>
              </a:solidFill>
            </a:rPr>
            <a:t>rows</a:t>
          </a:r>
        </a:p>
      </xdr:txBody>
    </xdr:sp>
    <xdr:clientData/>
  </xdr:twoCellAnchor>
  <xdr:twoCellAnchor>
    <xdr:from>
      <xdr:col>7</xdr:col>
      <xdr:colOff>483577</xdr:colOff>
      <xdr:row>1464</xdr:row>
      <xdr:rowOff>1019</xdr:rowOff>
    </xdr:from>
    <xdr:to>
      <xdr:col>7</xdr:col>
      <xdr:colOff>484417</xdr:colOff>
      <xdr:row>1465</xdr:row>
      <xdr:rowOff>14654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8C29FBD-8D65-4F65-A971-DC139968890D}"/>
            </a:ext>
          </a:extLst>
        </xdr:cNvPr>
        <xdr:cNvCxnSpPr/>
      </xdr:nvCxnSpPr>
      <xdr:spPr>
        <a:xfrm flipH="1">
          <a:off x="4945673" y="3049019"/>
          <a:ext cx="840" cy="20413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490370</xdr:colOff>
      <xdr:row>1466</xdr:row>
      <xdr:rowOff>5953</xdr:rowOff>
    </xdr:from>
    <xdr:to>
      <xdr:col>7</xdr:col>
      <xdr:colOff>490370</xdr:colOff>
      <xdr:row>1467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F6BF23D-8A0D-4000-ADBC-832F4BFCCF25}"/>
            </a:ext>
          </a:extLst>
        </xdr:cNvPr>
        <xdr:cNvCxnSpPr/>
      </xdr:nvCxnSpPr>
      <xdr:spPr>
        <a:xfrm>
          <a:off x="4844656" y="3478496"/>
          <a:ext cx="0" cy="32742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106699</xdr:colOff>
      <xdr:row>1465</xdr:row>
      <xdr:rowOff>92045</xdr:rowOff>
    </xdr:from>
    <xdr:to>
      <xdr:col>4</xdr:col>
      <xdr:colOff>390125</xdr:colOff>
      <xdr:row>1466</xdr:row>
      <xdr:rowOff>147801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6CFA69C-DD03-4F1B-A041-655A9DDBC932}"/>
            </a:ext>
          </a:extLst>
        </xdr:cNvPr>
        <xdr:cNvSpPr/>
      </xdr:nvSpPr>
      <xdr:spPr>
        <a:xfrm>
          <a:off x="2539237" y="3330545"/>
          <a:ext cx="283426" cy="246256"/>
        </a:xfrm>
        <a:prstGeom prst="ellipse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lang="en-US" sz="1100" baseline="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4</xdr:col>
      <xdr:colOff>598714</xdr:colOff>
      <xdr:row>1075</xdr:row>
      <xdr:rowOff>5443</xdr:rowOff>
    </xdr:from>
    <xdr:to>
      <xdr:col>5</xdr:col>
      <xdr:colOff>10886</xdr:colOff>
      <xdr:row>1075</xdr:row>
      <xdr:rowOff>5443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E51D954-57FF-4832-859E-91AD39A43FBE}"/>
            </a:ext>
          </a:extLst>
        </xdr:cNvPr>
        <xdr:cNvCxnSpPr/>
      </xdr:nvCxnSpPr>
      <xdr:spPr>
        <a:xfrm>
          <a:off x="3037114" y="1170214"/>
          <a:ext cx="136072" cy="0"/>
        </a:xfrm>
        <a:prstGeom prst="straightConnector1">
          <a:avLst/>
        </a:prstGeom>
        <a:ln w="127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587828</xdr:colOff>
      <xdr:row>1456</xdr:row>
      <xdr:rowOff>27215</xdr:rowOff>
    </xdr:from>
    <xdr:to>
      <xdr:col>5</xdr:col>
      <xdr:colOff>0</xdr:colOff>
      <xdr:row>1456</xdr:row>
      <xdr:rowOff>27215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9DEA3BB-CA5F-49BC-B3A5-697D59B879FE}"/>
            </a:ext>
          </a:extLst>
        </xdr:cNvPr>
        <xdr:cNvCxnSpPr/>
      </xdr:nvCxnSpPr>
      <xdr:spPr>
        <a:xfrm>
          <a:off x="3026228" y="1953986"/>
          <a:ext cx="136072" cy="0"/>
        </a:xfrm>
        <a:prstGeom prst="straightConnector1">
          <a:avLst/>
        </a:prstGeom>
        <a:ln w="127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615043</xdr:colOff>
      <xdr:row>1463</xdr:row>
      <xdr:rowOff>10886</xdr:rowOff>
    </xdr:from>
    <xdr:to>
      <xdr:col>5</xdr:col>
      <xdr:colOff>27215</xdr:colOff>
      <xdr:row>1463</xdr:row>
      <xdr:rowOff>10886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D4124AB-697C-4DBB-9AF4-F946B75AFAC9}"/>
            </a:ext>
          </a:extLst>
        </xdr:cNvPr>
        <xdr:cNvCxnSpPr/>
      </xdr:nvCxnSpPr>
      <xdr:spPr>
        <a:xfrm>
          <a:off x="3053443" y="2890157"/>
          <a:ext cx="136072" cy="0"/>
        </a:xfrm>
        <a:prstGeom prst="straightConnector1">
          <a:avLst/>
        </a:prstGeom>
        <a:ln w="127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220577</xdr:colOff>
      <xdr:row>6</xdr:row>
      <xdr:rowOff>2410</xdr:rowOff>
    </xdr:from>
    <xdr:to>
      <xdr:col>3</xdr:col>
      <xdr:colOff>1498934</xdr:colOff>
      <xdr:row>15</xdr:row>
      <xdr:rowOff>73592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36528A9-4DE4-45A5-9FDC-B87FB63BA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577" y="1145410"/>
          <a:ext cx="5253791" cy="1785682"/>
        </a:xfrm>
        <a:prstGeom prst="rect">
          <a:avLst/>
        </a:prstGeom>
      </xdr:spPr>
    </xdr:pic>
    <xdr:clientData/>
  </xdr:twoCellAnchor>
  <xdr:twoCellAnchor>
    <xdr:from>
      <xdr:col>2</xdr:col>
      <xdr:colOff>2275973</xdr:colOff>
      <xdr:row>9</xdr:row>
      <xdr:rowOff>40106</xdr:rowOff>
    </xdr:from>
    <xdr:to>
      <xdr:col>2</xdr:col>
      <xdr:colOff>2280986</xdr:colOff>
      <xdr:row>11</xdr:row>
      <xdr:rowOff>15040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480D296-90BF-43E0-9E20-3EE3BB8C4880}"/>
            </a:ext>
          </a:extLst>
        </xdr:cNvPr>
        <xdr:cNvCxnSpPr/>
      </xdr:nvCxnSpPr>
      <xdr:spPr>
        <a:xfrm flipH="1">
          <a:off x="3499184" y="1754606"/>
          <a:ext cx="5013" cy="35593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85222</xdr:colOff>
      <xdr:row>14</xdr:row>
      <xdr:rowOff>10026</xdr:rowOff>
    </xdr:from>
    <xdr:to>
      <xdr:col>2</xdr:col>
      <xdr:colOff>631657</xdr:colOff>
      <xdr:row>14</xdr:row>
      <xdr:rowOff>150395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7D37DE9-C941-4280-A9F4-3DAF6A5512E9}"/>
            </a:ext>
          </a:extLst>
        </xdr:cNvPr>
        <xdr:cNvSpPr/>
      </xdr:nvSpPr>
      <xdr:spPr>
        <a:xfrm>
          <a:off x="1308433" y="2677026"/>
          <a:ext cx="546435" cy="14036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295777</xdr:colOff>
      <xdr:row>9</xdr:row>
      <xdr:rowOff>5013</xdr:rowOff>
    </xdr:from>
    <xdr:to>
      <xdr:col>2</xdr:col>
      <xdr:colOff>1228223</xdr:colOff>
      <xdr:row>14</xdr:row>
      <xdr:rowOff>10027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616A863-5C4D-4A7E-B2EF-DB67E2C14221}"/>
            </a:ext>
          </a:extLst>
        </xdr:cNvPr>
        <xdr:cNvCxnSpPr/>
      </xdr:nvCxnSpPr>
      <xdr:spPr>
        <a:xfrm flipV="1">
          <a:off x="907382" y="1719513"/>
          <a:ext cx="1544052" cy="95751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1153026</xdr:colOff>
      <xdr:row>7</xdr:row>
      <xdr:rowOff>10025</xdr:rowOff>
    </xdr:from>
    <xdr:to>
      <xdr:col>3</xdr:col>
      <xdr:colOff>947486</xdr:colOff>
      <xdr:row>9</xdr:row>
      <xdr:rowOff>100262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50AAE1C-675A-4FDB-A477-46230E64757C}"/>
            </a:ext>
          </a:extLst>
        </xdr:cNvPr>
        <xdr:cNvSpPr/>
      </xdr:nvSpPr>
      <xdr:spPr>
        <a:xfrm>
          <a:off x="2376237" y="1343525"/>
          <a:ext cx="2546683" cy="4712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baseline="0">
              <a:solidFill>
                <a:schemeClr val="tx1"/>
              </a:solidFill>
            </a:rPr>
            <a:t>Jan, 2018 external filter context</a:t>
          </a:r>
          <a:r>
            <a:rPr lang="en-US" sz="1100" baseline="0">
              <a:solidFill>
                <a:schemeClr val="tx1"/>
              </a:solidFill>
            </a:rPr>
            <a:t> flows into dDate and filters dDate table</a:t>
          </a:r>
        </a:p>
      </xdr:txBody>
    </xdr:sp>
    <xdr:clientData/>
  </xdr:twoCellAnchor>
  <xdr:twoCellAnchor>
    <xdr:from>
      <xdr:col>2</xdr:col>
      <xdr:colOff>817141</xdr:colOff>
      <xdr:row>7</xdr:row>
      <xdr:rowOff>100259</xdr:rowOff>
    </xdr:from>
    <xdr:to>
      <xdr:col>2</xdr:col>
      <xdr:colOff>1100567</xdr:colOff>
      <xdr:row>8</xdr:row>
      <xdr:rowOff>156015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17F9B444-85BA-4B60-8D07-B1B834268A55}"/>
            </a:ext>
          </a:extLst>
        </xdr:cNvPr>
        <xdr:cNvSpPr/>
      </xdr:nvSpPr>
      <xdr:spPr>
        <a:xfrm>
          <a:off x="2040352" y="1433759"/>
          <a:ext cx="283426" cy="246256"/>
        </a:xfrm>
        <a:prstGeom prst="ellipse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lang="en-US" sz="1100" baseline="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3</xdr:col>
      <xdr:colOff>643689</xdr:colOff>
      <xdr:row>13</xdr:row>
      <xdr:rowOff>170447</xdr:rowOff>
    </xdr:from>
    <xdr:to>
      <xdr:col>3</xdr:col>
      <xdr:colOff>1163053</xdr:colOff>
      <xdr:row>14</xdr:row>
      <xdr:rowOff>132347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8099305-2103-4103-99DB-5B77E759729D}"/>
            </a:ext>
          </a:extLst>
        </xdr:cNvPr>
        <xdr:cNvSpPr/>
      </xdr:nvSpPr>
      <xdr:spPr>
        <a:xfrm>
          <a:off x="4615614" y="2646947"/>
          <a:ext cx="519364" cy="152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27070</xdr:colOff>
      <xdr:row>14</xdr:row>
      <xdr:rowOff>7019</xdr:rowOff>
    </xdr:from>
    <xdr:to>
      <xdr:col>1</xdr:col>
      <xdr:colOff>310816</xdr:colOff>
      <xdr:row>14</xdr:row>
      <xdr:rowOff>145382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BE86B83E-06C4-4B29-BC63-1E9CB52BC974}"/>
            </a:ext>
          </a:extLst>
        </xdr:cNvPr>
        <xdr:cNvSpPr/>
      </xdr:nvSpPr>
      <xdr:spPr>
        <a:xfrm>
          <a:off x="638675" y="2674019"/>
          <a:ext cx="283746" cy="13836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4009</xdr:colOff>
      <xdr:row>13</xdr:row>
      <xdr:rowOff>4011</xdr:rowOff>
    </xdr:from>
    <xdr:to>
      <xdr:col>2</xdr:col>
      <xdr:colOff>255671</xdr:colOff>
      <xdr:row>13</xdr:row>
      <xdr:rowOff>154406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CEEE0C9A-2680-4B66-B571-BDFD0E42E14D}"/>
            </a:ext>
          </a:extLst>
        </xdr:cNvPr>
        <xdr:cNvSpPr/>
      </xdr:nvSpPr>
      <xdr:spPr>
        <a:xfrm>
          <a:off x="1227220" y="2480511"/>
          <a:ext cx="251662" cy="15039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551448</xdr:colOff>
      <xdr:row>13</xdr:row>
      <xdr:rowOff>17043</xdr:rowOff>
    </xdr:from>
    <xdr:to>
      <xdr:col>3</xdr:col>
      <xdr:colOff>1458829</xdr:colOff>
      <xdr:row>15</xdr:row>
      <xdr:rowOff>107280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C9353D71-DF1B-4181-B727-3060D7517D1A}"/>
            </a:ext>
          </a:extLst>
        </xdr:cNvPr>
        <xdr:cNvSpPr/>
      </xdr:nvSpPr>
      <xdr:spPr>
        <a:xfrm>
          <a:off x="4526882" y="2493543"/>
          <a:ext cx="907381" cy="47123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2265947</xdr:colOff>
      <xdr:row>12</xdr:row>
      <xdr:rowOff>15039</xdr:rowOff>
    </xdr:from>
    <xdr:to>
      <xdr:col>2</xdr:col>
      <xdr:colOff>2275973</xdr:colOff>
      <xdr:row>17</xdr:row>
      <xdr:rowOff>25065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A35A0CDA-2795-4E79-A10C-CC07A0277071}"/>
            </a:ext>
          </a:extLst>
        </xdr:cNvPr>
        <xdr:cNvCxnSpPr/>
      </xdr:nvCxnSpPr>
      <xdr:spPr>
        <a:xfrm flipH="1">
          <a:off x="3489158" y="2301039"/>
          <a:ext cx="10026" cy="85725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375988</xdr:colOff>
      <xdr:row>9</xdr:row>
      <xdr:rowOff>130343</xdr:rowOff>
    </xdr:from>
    <xdr:to>
      <xdr:col>3</xdr:col>
      <xdr:colOff>1273343</xdr:colOff>
      <xdr:row>13</xdr:row>
      <xdr:rowOff>157414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BBDBB2-2CE1-4A22-ABBD-7CDF542B12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356"/>
        <a:stretch/>
      </xdr:blipFill>
      <xdr:spPr>
        <a:xfrm>
          <a:off x="375988" y="1879935"/>
          <a:ext cx="4872789" cy="789071"/>
        </a:xfrm>
        <a:prstGeom prst="rect">
          <a:avLst/>
        </a:prstGeom>
      </xdr:spPr>
    </xdr:pic>
    <xdr:clientData/>
  </xdr:twoCellAnchor>
  <xdr:twoCellAnchor>
    <xdr:from>
      <xdr:col>2</xdr:col>
      <xdr:colOff>2025315</xdr:colOff>
      <xdr:row>8</xdr:row>
      <xdr:rowOff>14539</xdr:rowOff>
    </xdr:from>
    <xdr:to>
      <xdr:col>2</xdr:col>
      <xdr:colOff>2030328</xdr:colOff>
      <xdr:row>9</xdr:row>
      <xdr:rowOff>80211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40611FBB-38AF-45DF-A400-F6D19D620CBA}"/>
            </a:ext>
          </a:extLst>
        </xdr:cNvPr>
        <xdr:cNvCxnSpPr/>
      </xdr:nvCxnSpPr>
      <xdr:spPr>
        <a:xfrm flipH="1">
          <a:off x="3244515" y="1690939"/>
          <a:ext cx="5013" cy="14187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2117556</xdr:colOff>
      <xdr:row>8</xdr:row>
      <xdr:rowOff>16545</xdr:rowOff>
    </xdr:from>
    <xdr:to>
      <xdr:col>2</xdr:col>
      <xdr:colOff>2122569</xdr:colOff>
      <xdr:row>9</xdr:row>
      <xdr:rowOff>82217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B32778D-7A93-4A73-8F13-EA702329AF77}"/>
            </a:ext>
          </a:extLst>
        </xdr:cNvPr>
        <xdr:cNvCxnSpPr/>
      </xdr:nvCxnSpPr>
      <xdr:spPr>
        <a:xfrm flipH="1">
          <a:off x="3336756" y="1692945"/>
          <a:ext cx="5013" cy="14187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2204785</xdr:colOff>
      <xdr:row>8</xdr:row>
      <xdr:rowOff>13538</xdr:rowOff>
    </xdr:from>
    <xdr:to>
      <xdr:col>2</xdr:col>
      <xdr:colOff>2209798</xdr:colOff>
      <xdr:row>9</xdr:row>
      <xdr:rowOff>79210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EAAE76F-D6E1-4B97-A69C-B38A9BB724F7}"/>
            </a:ext>
          </a:extLst>
        </xdr:cNvPr>
        <xdr:cNvCxnSpPr/>
      </xdr:nvCxnSpPr>
      <xdr:spPr>
        <a:xfrm flipH="1">
          <a:off x="3423985" y="1689938"/>
          <a:ext cx="5013" cy="14187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2145632</xdr:colOff>
      <xdr:row>7</xdr:row>
      <xdr:rowOff>120319</xdr:rowOff>
    </xdr:from>
    <xdr:to>
      <xdr:col>2</xdr:col>
      <xdr:colOff>2486526</xdr:colOff>
      <xdr:row>9</xdr:row>
      <xdr:rowOff>80212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A5226F5-77E8-4933-954D-895FCF74C4E3}"/>
            </a:ext>
          </a:extLst>
        </xdr:cNvPr>
        <xdr:cNvSpPr/>
      </xdr:nvSpPr>
      <xdr:spPr>
        <a:xfrm>
          <a:off x="3364832" y="1539544"/>
          <a:ext cx="340894" cy="29326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tx1"/>
              </a:solidFill>
            </a:rPr>
            <a:t>...</a:t>
          </a:r>
        </a:p>
      </xdr:txBody>
    </xdr:sp>
    <xdr:clientData/>
  </xdr:twoCellAnchor>
  <xdr:twoCellAnchor>
    <xdr:from>
      <xdr:col>2</xdr:col>
      <xdr:colOff>2362199</xdr:colOff>
      <xdr:row>8</xdr:row>
      <xdr:rowOff>20555</xdr:rowOff>
    </xdr:from>
    <xdr:to>
      <xdr:col>2</xdr:col>
      <xdr:colOff>2367212</xdr:colOff>
      <xdr:row>9</xdr:row>
      <xdr:rowOff>86227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43BB7051-F87D-4BC9-9B75-08979CA92685}"/>
            </a:ext>
          </a:extLst>
        </xdr:cNvPr>
        <xdr:cNvCxnSpPr/>
      </xdr:nvCxnSpPr>
      <xdr:spPr>
        <a:xfrm flipH="1">
          <a:off x="3581399" y="1696955"/>
          <a:ext cx="5013" cy="14187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245655</xdr:colOff>
      <xdr:row>7</xdr:row>
      <xdr:rowOff>30075</xdr:rowOff>
    </xdr:from>
    <xdr:to>
      <xdr:col>0</xdr:col>
      <xdr:colOff>529081</xdr:colOff>
      <xdr:row>8</xdr:row>
      <xdr:rowOff>20660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46E5003-376A-4F3E-9CEE-E90E4E859851}"/>
            </a:ext>
          </a:extLst>
        </xdr:cNvPr>
        <xdr:cNvSpPr/>
      </xdr:nvSpPr>
      <xdr:spPr>
        <a:xfrm>
          <a:off x="245655" y="1449300"/>
          <a:ext cx="283426" cy="247760"/>
        </a:xfrm>
        <a:prstGeom prst="ellipse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lang="en-US" sz="1100" baseline="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2</xdr:col>
      <xdr:colOff>163429</xdr:colOff>
      <xdr:row>12</xdr:row>
      <xdr:rowOff>106278</xdr:rowOff>
    </xdr:from>
    <xdr:to>
      <xdr:col>2</xdr:col>
      <xdr:colOff>709864</xdr:colOff>
      <xdr:row>13</xdr:row>
      <xdr:rowOff>56147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EEA29AEC-5E6B-4A38-8B03-FBC3EAF7706E}"/>
            </a:ext>
          </a:extLst>
        </xdr:cNvPr>
        <xdr:cNvSpPr/>
      </xdr:nvSpPr>
      <xdr:spPr>
        <a:xfrm>
          <a:off x="1386640" y="2427370"/>
          <a:ext cx="546435" cy="14036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105277</xdr:colOff>
      <xdr:row>12</xdr:row>
      <xdr:rowOff>98258</xdr:rowOff>
    </xdr:from>
    <xdr:to>
      <xdr:col>1</xdr:col>
      <xdr:colOff>389023</xdr:colOff>
      <xdr:row>13</xdr:row>
      <xdr:rowOff>46121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F5FEAD1-D25E-424C-B5C6-7AFC3D598A33}"/>
            </a:ext>
          </a:extLst>
        </xdr:cNvPr>
        <xdr:cNvSpPr/>
      </xdr:nvSpPr>
      <xdr:spPr>
        <a:xfrm>
          <a:off x="716882" y="2419350"/>
          <a:ext cx="283746" cy="13836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77203</xdr:colOff>
      <xdr:row>11</xdr:row>
      <xdr:rowOff>105276</xdr:rowOff>
    </xdr:from>
    <xdr:to>
      <xdr:col>2</xdr:col>
      <xdr:colOff>328865</xdr:colOff>
      <xdr:row>12</xdr:row>
      <xdr:rowOff>65171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72C16B5E-EC66-4C28-B48F-0A4E78738439}"/>
            </a:ext>
          </a:extLst>
        </xdr:cNvPr>
        <xdr:cNvSpPr/>
      </xdr:nvSpPr>
      <xdr:spPr>
        <a:xfrm>
          <a:off x="1300414" y="2235868"/>
          <a:ext cx="251662" cy="15039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151085</xdr:colOff>
      <xdr:row>6</xdr:row>
      <xdr:rowOff>45983</xdr:rowOff>
    </xdr:from>
    <xdr:to>
      <xdr:col>4</xdr:col>
      <xdr:colOff>303813</xdr:colOff>
      <xdr:row>10</xdr:row>
      <xdr:rowOff>153056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37558F3-D979-4FA5-A6D0-709E90E17C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254"/>
        <a:stretch/>
      </xdr:blipFill>
      <xdr:spPr>
        <a:xfrm>
          <a:off x="151085" y="1471449"/>
          <a:ext cx="5355349" cy="869073"/>
        </a:xfrm>
        <a:prstGeom prst="rect">
          <a:avLst/>
        </a:prstGeom>
      </xdr:spPr>
    </xdr:pic>
    <xdr:clientData/>
  </xdr:twoCellAnchor>
  <xdr:twoCellAnchor>
    <xdr:from>
      <xdr:col>3</xdr:col>
      <xdr:colOff>313210</xdr:colOff>
      <xdr:row>4</xdr:row>
      <xdr:rowOff>108682</xdr:rowOff>
    </xdr:from>
    <xdr:to>
      <xdr:col>3</xdr:col>
      <xdr:colOff>424962</xdr:colOff>
      <xdr:row>6</xdr:row>
      <xdr:rowOff>14654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6B8F0FD-9951-4970-B6AF-68F5C10847B6}"/>
            </a:ext>
          </a:extLst>
        </xdr:cNvPr>
        <xdr:cNvCxnSpPr/>
      </xdr:nvCxnSpPr>
      <xdr:spPr>
        <a:xfrm>
          <a:off x="4284402" y="1200394"/>
          <a:ext cx="111752" cy="38954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1795096</xdr:colOff>
      <xdr:row>2</xdr:row>
      <xdr:rowOff>366346</xdr:rowOff>
    </xdr:from>
    <xdr:to>
      <xdr:col>3</xdr:col>
      <xdr:colOff>1210319</xdr:colOff>
      <xdr:row>5</xdr:row>
      <xdr:rowOff>52857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1C65898-979D-4C24-824F-D5F1A3A484EB}"/>
            </a:ext>
          </a:extLst>
        </xdr:cNvPr>
        <xdr:cNvSpPr/>
      </xdr:nvSpPr>
      <xdr:spPr>
        <a:xfrm>
          <a:off x="3011365" y="754673"/>
          <a:ext cx="2170146" cy="580396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 baseline="0">
              <a:solidFill>
                <a:schemeClr val="tx1"/>
              </a:solidFill>
            </a:rPr>
            <a:t>First row in dDate</a:t>
          </a:r>
          <a:r>
            <a:rPr lang="en-US" sz="1200" b="0" baseline="0">
              <a:solidFill>
                <a:schemeClr val="tx1"/>
              </a:solidFill>
            </a:rPr>
            <a:t>,  1/1/2018 becomes filter context</a:t>
          </a:r>
        </a:p>
      </xdr:txBody>
    </xdr:sp>
    <xdr:clientData/>
  </xdr:twoCellAnchor>
  <xdr:twoCellAnchor>
    <xdr:from>
      <xdr:col>2</xdr:col>
      <xdr:colOff>2144260</xdr:colOff>
      <xdr:row>4</xdr:row>
      <xdr:rowOff>102576</xdr:rowOff>
    </xdr:from>
    <xdr:to>
      <xdr:col>2</xdr:col>
      <xdr:colOff>2264019</xdr:colOff>
      <xdr:row>6</xdr:row>
      <xdr:rowOff>22785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E1B21459-D499-4616-BC5E-AF19F9443800}"/>
            </a:ext>
          </a:extLst>
        </xdr:cNvPr>
        <xdr:cNvCxnSpPr/>
      </xdr:nvCxnSpPr>
      <xdr:spPr>
        <a:xfrm flipV="1">
          <a:off x="3360529" y="1194288"/>
          <a:ext cx="119759" cy="40378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542193</xdr:colOff>
      <xdr:row>7</xdr:row>
      <xdr:rowOff>168520</xdr:rowOff>
    </xdr:from>
    <xdr:to>
      <xdr:col>3</xdr:col>
      <xdr:colOff>732693</xdr:colOff>
      <xdr:row>10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E45D88-BA47-48B0-8451-2D83899CF1B0}"/>
            </a:ext>
          </a:extLst>
        </xdr:cNvPr>
        <xdr:cNvCxnSpPr/>
      </xdr:nvCxnSpPr>
      <xdr:spPr>
        <a:xfrm>
          <a:off x="4513385" y="1934308"/>
          <a:ext cx="190500" cy="59348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137949</xdr:colOff>
      <xdr:row>1</xdr:row>
      <xdr:rowOff>65690</xdr:rowOff>
    </xdr:from>
    <xdr:to>
      <xdr:col>1</xdr:col>
      <xdr:colOff>421375</xdr:colOff>
      <xdr:row>2</xdr:row>
      <xdr:rowOff>114877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86397A20-7059-459A-A319-AFBF3F3AF4BF}"/>
            </a:ext>
          </a:extLst>
        </xdr:cNvPr>
        <xdr:cNvSpPr/>
      </xdr:nvSpPr>
      <xdr:spPr>
        <a:xfrm>
          <a:off x="747549" y="256190"/>
          <a:ext cx="283426" cy="249212"/>
        </a:xfrm>
        <a:prstGeom prst="ellipse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lang="en-US" sz="1100" baseline="0">
              <a:solidFill>
                <a:schemeClr val="tx1"/>
              </a:solidFill>
            </a:rPr>
            <a:t>3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2220311</xdr:colOff>
          <xdr:row>13</xdr:row>
          <xdr:rowOff>164224</xdr:rowOff>
        </xdr:from>
        <xdr:to>
          <xdr:col>3</xdr:col>
          <xdr:colOff>1163365</xdr:colOff>
          <xdr:row>24</xdr:row>
          <xdr:rowOff>12810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C913E80C-C570-471E-B92F-CCBCB91D768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I$37:$J$487" spid="_x0000_s17598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3442139" y="3113690"/>
              <a:ext cx="1695450" cy="19145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2</xdr:col>
      <xdr:colOff>1662391</xdr:colOff>
      <xdr:row>16</xdr:row>
      <xdr:rowOff>138481</xdr:rowOff>
    </xdr:from>
    <xdr:to>
      <xdr:col>2</xdr:col>
      <xdr:colOff>2352132</xdr:colOff>
      <xdr:row>19</xdr:row>
      <xdr:rowOff>39947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3D315563-E2E0-4CC8-BB7D-D9E6A70EF284}"/>
            </a:ext>
          </a:extLst>
        </xdr:cNvPr>
        <xdr:cNvGrpSpPr/>
      </xdr:nvGrpSpPr>
      <xdr:grpSpPr>
        <a:xfrm>
          <a:off x="2876829" y="3376981"/>
          <a:ext cx="689741" cy="472966"/>
          <a:chOff x="2878660" y="3369654"/>
          <a:chExt cx="689741" cy="472966"/>
        </a:xfrm>
      </xdr:grpSpPr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A18DAFA9-47C7-47DF-B61A-931F993453F1}"/>
              </a:ext>
            </a:extLst>
          </xdr:cNvPr>
          <xdr:cNvCxnSpPr/>
        </xdr:nvCxnSpPr>
        <xdr:spPr>
          <a:xfrm>
            <a:off x="3283451" y="3617322"/>
            <a:ext cx="159696" cy="1421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E4C45786-11B2-4CB7-BA2E-D595336D4EC6}"/>
              </a:ext>
            </a:extLst>
          </xdr:cNvPr>
          <xdr:cNvSpPr/>
        </xdr:nvSpPr>
        <xdr:spPr>
          <a:xfrm>
            <a:off x="2878660" y="3369654"/>
            <a:ext cx="689741" cy="47296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aseline="0">
                <a:solidFill>
                  <a:schemeClr val="tx1"/>
                </a:solidFill>
              </a:rPr>
              <a:t>Hidden</a:t>
            </a:r>
          </a:p>
          <a:p>
            <a:pPr algn="l"/>
            <a:r>
              <a:rPr lang="en-US" sz="1100" baseline="0">
                <a:solidFill>
                  <a:schemeClr val="tx1"/>
                </a:solidFill>
              </a:rPr>
              <a:t>rows</a:t>
            </a:r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43962</xdr:colOff>
      <xdr:row>7</xdr:row>
      <xdr:rowOff>102579</xdr:rowOff>
    </xdr:from>
    <xdr:to>
      <xdr:col>3</xdr:col>
      <xdr:colOff>216694</xdr:colOff>
      <xdr:row>7</xdr:row>
      <xdr:rowOff>104775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C4D7DDB7-1214-4EC8-9A80-FDC86DEE03BA}"/>
            </a:ext>
          </a:extLst>
        </xdr:cNvPr>
        <xdr:cNvCxnSpPr/>
      </xdr:nvCxnSpPr>
      <xdr:spPr>
        <a:xfrm flipH="1" flipV="1">
          <a:off x="2168037" y="1436079"/>
          <a:ext cx="172732" cy="219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265143</xdr:colOff>
      <xdr:row>8</xdr:row>
      <xdr:rowOff>54037</xdr:rowOff>
    </xdr:from>
    <xdr:to>
      <xdr:col>3</xdr:col>
      <xdr:colOff>548569</xdr:colOff>
      <xdr:row>9</xdr:row>
      <xdr:rowOff>109793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ECF41658-E9A8-4B0E-BD4C-8D4ED97B5341}"/>
            </a:ext>
          </a:extLst>
        </xdr:cNvPr>
        <xdr:cNvSpPr/>
      </xdr:nvSpPr>
      <xdr:spPr>
        <a:xfrm>
          <a:off x="2384456" y="1578037"/>
          <a:ext cx="283426" cy="246256"/>
        </a:xfrm>
        <a:prstGeom prst="ellipse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lang="en-US" sz="1100" baseline="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0</xdr:col>
      <xdr:colOff>535781</xdr:colOff>
      <xdr:row>13</xdr:row>
      <xdr:rowOff>0</xdr:rowOff>
    </xdr:from>
    <xdr:to>
      <xdr:col>1</xdr:col>
      <xdr:colOff>194196</xdr:colOff>
      <xdr:row>13</xdr:row>
      <xdr:rowOff>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83555EEA-D5A1-4A47-A133-E26202A745A3}"/>
            </a:ext>
          </a:extLst>
        </xdr:cNvPr>
        <xdr:cNvCxnSpPr/>
      </xdr:nvCxnSpPr>
      <xdr:spPr>
        <a:xfrm>
          <a:off x="535781" y="2476500"/>
          <a:ext cx="265634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184547</xdr:colOff>
      <xdr:row>59</xdr:row>
      <xdr:rowOff>130968</xdr:rowOff>
    </xdr:from>
    <xdr:to>
      <xdr:col>8</xdr:col>
      <xdr:colOff>130147</xdr:colOff>
      <xdr:row>383</xdr:row>
      <xdr:rowOff>32434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57B37769-84D2-4267-AF39-BB90464F65DE}"/>
            </a:ext>
          </a:extLst>
        </xdr:cNvPr>
        <xdr:cNvGrpSpPr/>
      </xdr:nvGrpSpPr>
      <xdr:grpSpPr>
        <a:xfrm>
          <a:off x="5006918" y="5845968"/>
          <a:ext cx="691272" cy="472966"/>
          <a:chOff x="2878660" y="3369654"/>
          <a:chExt cx="689741" cy="472966"/>
        </a:xfrm>
      </xdr:grpSpPr>
      <xdr:cxnSp macro="">
        <xdr:nvCxnSpPr>
          <xdr:cNvPr id="10" name="Straight Arrow Connector 9">
            <a:extLst>
              <a:ext uri="{FF2B5EF4-FFF2-40B4-BE49-F238E27FC236}">
                <a16:creationId xmlns:a16="http://schemas.microsoft.com/office/drawing/2014/main" id="{381C88B0-2529-40E6-92E8-BB7E31E9AF9C}"/>
              </a:ext>
            </a:extLst>
          </xdr:cNvPr>
          <xdr:cNvCxnSpPr/>
        </xdr:nvCxnSpPr>
        <xdr:spPr>
          <a:xfrm>
            <a:off x="3283451" y="3617322"/>
            <a:ext cx="159696" cy="1421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49E2D9EE-ADD5-4E36-B285-62244A25A380}"/>
              </a:ext>
            </a:extLst>
          </xdr:cNvPr>
          <xdr:cNvSpPr/>
        </xdr:nvSpPr>
        <xdr:spPr>
          <a:xfrm>
            <a:off x="2878660" y="3369654"/>
            <a:ext cx="689741" cy="47296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aseline="0">
                <a:solidFill>
                  <a:schemeClr val="tx1"/>
                </a:solidFill>
              </a:rPr>
              <a:t>Hidden</a:t>
            </a:r>
          </a:p>
          <a:p>
            <a:pPr algn="l"/>
            <a:r>
              <a:rPr lang="en-US" sz="1100" baseline="0">
                <a:solidFill>
                  <a:schemeClr val="tx1"/>
                </a:solidFill>
              </a:rPr>
              <a:t>rows</a:t>
            </a:r>
          </a:p>
        </xdr:txBody>
      </xdr:sp>
    </xdr:grpSp>
    <xdr:clientData/>
  </xdr:twoCellAnchor>
  <xdr:twoCellAnchor editAs="oneCell">
    <xdr:from>
      <xdr:col>2</xdr:col>
      <xdr:colOff>785813</xdr:colOff>
      <xdr:row>11</xdr:row>
      <xdr:rowOff>29766</xdr:rowOff>
    </xdr:from>
    <xdr:to>
      <xdr:col>6</xdr:col>
      <xdr:colOff>703660</xdr:colOff>
      <xdr:row>45</xdr:row>
      <xdr:rowOff>136922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D65E9EA-2A47-4C8B-9918-759933459BD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723"/>
        <a:stretch/>
      </xdr:blipFill>
      <xdr:spPr bwMode="auto">
        <a:xfrm>
          <a:off x="2059782" y="2125266"/>
          <a:ext cx="2703909" cy="2012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53578</xdr:colOff>
      <xdr:row>11</xdr:row>
      <xdr:rowOff>130969</xdr:rowOff>
    </xdr:from>
    <xdr:to>
      <xdr:col>1</xdr:col>
      <xdr:colOff>136100</xdr:colOff>
      <xdr:row>38</xdr:row>
      <xdr:rowOff>32435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3C2AF1DA-2E3B-4410-BF17-98B400237CFB}"/>
            </a:ext>
          </a:extLst>
        </xdr:cNvPr>
        <xdr:cNvGrpSpPr/>
      </xdr:nvGrpSpPr>
      <xdr:grpSpPr>
        <a:xfrm>
          <a:off x="53578" y="2226469"/>
          <a:ext cx="692122" cy="472966"/>
          <a:chOff x="2878660" y="3369654"/>
          <a:chExt cx="689741" cy="472966"/>
        </a:xfrm>
      </xdr:grpSpPr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ACC77F49-4C57-4739-879E-EFEBBAAC7B58}"/>
              </a:ext>
            </a:extLst>
          </xdr:cNvPr>
          <xdr:cNvCxnSpPr/>
        </xdr:nvCxnSpPr>
        <xdr:spPr>
          <a:xfrm>
            <a:off x="3283451" y="3617322"/>
            <a:ext cx="159696" cy="1421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50306E4E-2B90-48AA-90CB-CDEF89328691}"/>
              </a:ext>
            </a:extLst>
          </xdr:cNvPr>
          <xdr:cNvSpPr/>
        </xdr:nvSpPr>
        <xdr:spPr>
          <a:xfrm>
            <a:off x="2878660" y="3369654"/>
            <a:ext cx="689741" cy="47296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aseline="0">
                <a:solidFill>
                  <a:schemeClr val="tx1"/>
                </a:solidFill>
              </a:rPr>
              <a:t>Hidden</a:t>
            </a:r>
          </a:p>
          <a:p>
            <a:pPr algn="l"/>
            <a:r>
              <a:rPr lang="en-US" sz="1100" baseline="0">
                <a:solidFill>
                  <a:schemeClr val="tx1"/>
                </a:solidFill>
              </a:rPr>
              <a:t>rows</a:t>
            </a: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43963</xdr:colOff>
      <xdr:row>8</xdr:row>
      <xdr:rowOff>102394</xdr:rowOff>
    </xdr:from>
    <xdr:to>
      <xdr:col>3</xdr:col>
      <xdr:colOff>197644</xdr:colOff>
      <xdr:row>8</xdr:row>
      <xdr:rowOff>102578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4BF81F0F-9BE3-42F5-8316-42CBB04615F3}"/>
            </a:ext>
          </a:extLst>
        </xdr:cNvPr>
        <xdr:cNvCxnSpPr/>
      </xdr:nvCxnSpPr>
      <xdr:spPr>
        <a:xfrm flipH="1">
          <a:off x="2168038" y="1626394"/>
          <a:ext cx="153681" cy="18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247284</xdr:colOff>
      <xdr:row>6</xdr:row>
      <xdr:rowOff>119530</xdr:rowOff>
    </xdr:from>
    <xdr:to>
      <xdr:col>3</xdr:col>
      <xdr:colOff>530710</xdr:colOff>
      <xdr:row>7</xdr:row>
      <xdr:rowOff>175286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58AD61CA-6CCD-4AFB-B3EE-341A8BCF811F}"/>
            </a:ext>
          </a:extLst>
        </xdr:cNvPr>
        <xdr:cNvSpPr/>
      </xdr:nvSpPr>
      <xdr:spPr>
        <a:xfrm>
          <a:off x="2366597" y="1262530"/>
          <a:ext cx="283426" cy="246256"/>
        </a:xfrm>
        <a:prstGeom prst="ellipse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lang="en-US" sz="1100" baseline="0">
              <a:solidFill>
                <a:schemeClr val="tx1"/>
              </a:solidFill>
            </a:rPr>
            <a:t>5</a:t>
          </a:r>
        </a:p>
      </xdr:txBody>
    </xdr:sp>
    <xdr:clientData/>
  </xdr:twoCellAnchor>
  <xdr:twoCellAnchor>
    <xdr:from>
      <xdr:col>0</xdr:col>
      <xdr:colOff>535781</xdr:colOff>
      <xdr:row>13</xdr:row>
      <xdr:rowOff>0</xdr:rowOff>
    </xdr:from>
    <xdr:to>
      <xdr:col>1</xdr:col>
      <xdr:colOff>194196</xdr:colOff>
      <xdr:row>13</xdr:row>
      <xdr:rowOff>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5E4DE25-CE69-4E89-8454-AAF3A2097D1A}"/>
            </a:ext>
          </a:extLst>
        </xdr:cNvPr>
        <xdr:cNvCxnSpPr/>
      </xdr:nvCxnSpPr>
      <xdr:spPr>
        <a:xfrm>
          <a:off x="535781" y="2476500"/>
          <a:ext cx="26801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65484</xdr:colOff>
      <xdr:row>11</xdr:row>
      <xdr:rowOff>130969</xdr:rowOff>
    </xdr:from>
    <xdr:to>
      <xdr:col>1</xdr:col>
      <xdr:colOff>150387</xdr:colOff>
      <xdr:row>38</xdr:row>
      <xdr:rowOff>32435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2FFED35-9520-483E-BD36-CBE4325EF0FC}"/>
            </a:ext>
          </a:extLst>
        </xdr:cNvPr>
        <xdr:cNvGrpSpPr/>
      </xdr:nvGrpSpPr>
      <xdr:grpSpPr>
        <a:xfrm>
          <a:off x="65484" y="2226469"/>
          <a:ext cx="692122" cy="472966"/>
          <a:chOff x="2878660" y="3369654"/>
          <a:chExt cx="689741" cy="472966"/>
        </a:xfrm>
      </xdr:grpSpPr>
      <xdr:cxnSp macro="">
        <xdr:nvCxnSpPr>
          <xdr:cNvPr id="10" name="Straight Arrow Connector 9">
            <a:extLst>
              <a:ext uri="{FF2B5EF4-FFF2-40B4-BE49-F238E27FC236}">
                <a16:creationId xmlns:a16="http://schemas.microsoft.com/office/drawing/2014/main" id="{CA5FC11E-3B33-4DB2-92BC-457274EA8834}"/>
              </a:ext>
            </a:extLst>
          </xdr:cNvPr>
          <xdr:cNvCxnSpPr/>
        </xdr:nvCxnSpPr>
        <xdr:spPr>
          <a:xfrm>
            <a:off x="3283451" y="3617322"/>
            <a:ext cx="159696" cy="1421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CA21EB84-6F6E-49CA-B085-26BDFCE3CB90}"/>
              </a:ext>
            </a:extLst>
          </xdr:cNvPr>
          <xdr:cNvSpPr/>
        </xdr:nvSpPr>
        <xdr:spPr>
          <a:xfrm>
            <a:off x="2878660" y="3369654"/>
            <a:ext cx="689741" cy="47296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aseline="0">
                <a:solidFill>
                  <a:schemeClr val="tx1"/>
                </a:solidFill>
              </a:rPr>
              <a:t>Hidden</a:t>
            </a:r>
          </a:p>
          <a:p>
            <a:pPr algn="l"/>
            <a:r>
              <a:rPr lang="en-US" sz="1100" baseline="0">
                <a:solidFill>
                  <a:schemeClr val="tx1"/>
                </a:solidFill>
              </a:rPr>
              <a:t>rows</a:t>
            </a:r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537156</xdr:colOff>
      <xdr:row>35</xdr:row>
      <xdr:rowOff>24831</xdr:rowOff>
    </xdr:from>
    <xdr:to>
      <xdr:col>4</xdr:col>
      <xdr:colOff>537996</xdr:colOff>
      <xdr:row>36</xdr:row>
      <xdr:rowOff>38466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F6495723-1933-4B9C-86F1-FF72347D823E}"/>
            </a:ext>
          </a:extLst>
        </xdr:cNvPr>
        <xdr:cNvCxnSpPr/>
      </xdr:nvCxnSpPr>
      <xdr:spPr>
        <a:xfrm flipH="1">
          <a:off x="3108906" y="2120331"/>
          <a:ext cx="840" cy="20413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531102</xdr:colOff>
      <xdr:row>37</xdr:row>
      <xdr:rowOff>29766</xdr:rowOff>
    </xdr:from>
    <xdr:to>
      <xdr:col>4</xdr:col>
      <xdr:colOff>531102</xdr:colOff>
      <xdr:row>38</xdr:row>
      <xdr:rowOff>166688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A72779F-776C-42A6-84DC-0832FB2C735B}"/>
            </a:ext>
          </a:extLst>
        </xdr:cNvPr>
        <xdr:cNvCxnSpPr/>
      </xdr:nvCxnSpPr>
      <xdr:spPr>
        <a:xfrm>
          <a:off x="3117891" y="2365898"/>
          <a:ext cx="0" cy="32742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133041</xdr:colOff>
      <xdr:row>36</xdr:row>
      <xdr:rowOff>83441</xdr:rowOff>
    </xdr:from>
    <xdr:to>
      <xdr:col>1</xdr:col>
      <xdr:colOff>416467</xdr:colOff>
      <xdr:row>37</xdr:row>
      <xdr:rowOff>139197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5A7C0B9E-6EAA-4DF1-A93A-3DDC52172ED8}"/>
            </a:ext>
          </a:extLst>
        </xdr:cNvPr>
        <xdr:cNvSpPr/>
      </xdr:nvSpPr>
      <xdr:spPr>
        <a:xfrm>
          <a:off x="744646" y="2229073"/>
          <a:ext cx="283426" cy="246256"/>
        </a:xfrm>
        <a:prstGeom prst="ellipse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lang="en-US" sz="1100" baseline="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4</xdr:col>
      <xdr:colOff>11907</xdr:colOff>
      <xdr:row>4</xdr:row>
      <xdr:rowOff>5953</xdr:rowOff>
    </xdr:from>
    <xdr:to>
      <xdr:col>5</xdr:col>
      <xdr:colOff>1</xdr:colOff>
      <xdr:row>35</xdr:row>
      <xdr:rowOff>11906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ADEB59E-21F3-47C6-BCE2-7AF9A47F83BF}"/>
            </a:ext>
          </a:extLst>
        </xdr:cNvPr>
        <xdr:cNvSpPr/>
      </xdr:nvSpPr>
      <xdr:spPr>
        <a:xfrm>
          <a:off x="2583657" y="767953"/>
          <a:ext cx="910828" cy="1339453"/>
        </a:xfrm>
        <a:prstGeom prst="rect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285750</xdr:colOff>
      <xdr:row>7</xdr:row>
      <xdr:rowOff>135355</xdr:rowOff>
    </xdr:from>
    <xdr:to>
      <xdr:col>3</xdr:col>
      <xdr:colOff>130649</xdr:colOff>
      <xdr:row>34</xdr:row>
      <xdr:rowOff>36821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8919E32-7BA7-4D62-B533-A46912AE3D91}"/>
            </a:ext>
          </a:extLst>
        </xdr:cNvPr>
        <xdr:cNvGrpSpPr/>
      </xdr:nvGrpSpPr>
      <xdr:grpSpPr>
        <a:xfrm>
          <a:off x="1508961" y="1328487"/>
          <a:ext cx="692122" cy="472966"/>
          <a:chOff x="2878660" y="3369654"/>
          <a:chExt cx="689741" cy="472966"/>
        </a:xfrm>
      </xdr:grpSpPr>
      <xdr:cxnSp macro="">
        <xdr:nvCxnSpPr>
          <xdr:cNvPr id="8" name="Straight Arrow Connector 7">
            <a:extLst>
              <a:ext uri="{FF2B5EF4-FFF2-40B4-BE49-F238E27FC236}">
                <a16:creationId xmlns:a16="http://schemas.microsoft.com/office/drawing/2014/main" id="{C04B706C-974C-4660-898C-253E9048E3C4}"/>
              </a:ext>
            </a:extLst>
          </xdr:cNvPr>
          <xdr:cNvCxnSpPr/>
        </xdr:nvCxnSpPr>
        <xdr:spPr>
          <a:xfrm>
            <a:off x="3283451" y="3617322"/>
            <a:ext cx="159696" cy="1421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1C1FC248-C878-4784-998A-974E81A229D4}"/>
              </a:ext>
            </a:extLst>
          </xdr:cNvPr>
          <xdr:cNvSpPr/>
        </xdr:nvSpPr>
        <xdr:spPr>
          <a:xfrm>
            <a:off x="2878660" y="3369654"/>
            <a:ext cx="689741" cy="47296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aseline="0">
                <a:solidFill>
                  <a:schemeClr val="tx1"/>
                </a:solidFill>
              </a:rPr>
              <a:t>Hidden</a:t>
            </a:r>
          </a:p>
          <a:p>
            <a:pPr algn="l"/>
            <a:r>
              <a:rPr lang="en-US" sz="1100" baseline="0">
                <a:solidFill>
                  <a:schemeClr val="tx1"/>
                </a:solidFill>
              </a:rPr>
              <a:t>rows</a:t>
            </a:r>
          </a:p>
        </xdr:txBody>
      </xdr:sp>
    </xdr:grp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Girvin, Michael" refreshedDate="44438.655573263888" backgroundQuery="1" createdVersion="3" refreshedVersion="7" minRefreshableVersion="3" recordCount="0" tupleCache="1" supportSubquery="1" supportAdvancedDrill="1" xr:uid="{48F93634-7506-4D45-93E3-D812C265C5A3}">
  <cacheSource type="external" connectionId="11"/>
  <cacheFields count="3">
    <cacheField name="[Measures].[MeasuresLevel]" caption="MeasuresLevel" numFmtId="0" hierarchy="21">
      <sharedItems count="1">
        <s v="[Measures].[Total Sales ($)]" c="Total Sales ($)"/>
      </sharedItems>
    </cacheField>
    <cacheField name="[dDate].[Year].[Year]" caption="Year" numFmtId="0" hierarchy="4" level="1">
      <sharedItems count="4">
        <s v="[dDate].[Year].&amp;[2018]" c="2018"/>
        <s v="[dDate].[Year].&amp;[2019]" c="2019"/>
        <s v="[dDate].[Year].&amp;[2020]" c="2020"/>
        <s v="[dDate].[Year].&amp;[2021]" c="2021"/>
      </sharedItems>
    </cacheField>
    <cacheField name="[dDate].[Month].[Month]" caption="Month" numFmtId="0" hierarchy="6" level="1">
      <sharedItems count="12">
        <s v="[dDate].[Month].&amp;[January]" c="January"/>
        <s v="[dDate].[Month].&amp;[February]" c="February"/>
        <s v="[dDate].[Month].&amp;[March]" c="March"/>
        <s v="[dDate].[Month].&amp;[April]" c="April"/>
        <s v="[dDate].[Month].&amp;[May]" c="May"/>
        <s v="[dDate].[Month].&amp;[June]" c="June"/>
        <s v="[dDate].[Month].&amp;[July]" c="July"/>
        <s v="[dDate].[Month].&amp;[August]" c="August"/>
        <s v="[dDate].[Month].&amp;[September]" c="September"/>
        <s v="[dDate].[Month].&amp;[October]" c="October"/>
        <s v="[dDate].[Month].&amp;[November]" c="November"/>
        <s v="[dDate].[Month].&amp;[December]" c="December"/>
      </sharedItems>
    </cacheField>
  </cacheFields>
  <cacheHierarchies count="28">
    <cacheHierarchy uniqueName="[dCountry].[CountryCode]" caption="CountryCode" attribute="1" defaultMemberUniqueName="[dCountry].[CountryCode].[All]" allUniqueName="[dCountry].[CountryCode].[All]" dimensionUniqueName="[dCountry]" displayFolder="" count="2" memberValueDatatype="130" unbalanced="0"/>
    <cacheHierarchy uniqueName="[dCountry].[Country]" caption="Country" attribute="1" defaultMemberUniqueName="[dCountry].[Country].[All]" allUniqueName="[dCountry].[Country].[All]" dimensionUniqueName="[dCountry]" displayFolder="" count="2" memberValueDatatype="130" unbalanced="0"/>
    <cacheHierarchy uniqueName="[dDate].[Date]" caption="Date" attribute="1" time="1" keyAttribute="1" defaultMemberUniqueName="[dDate].[Date].[All]" allUniqueName="[dDate].[Date].[All]" dimensionUniqueName="[dDate]" displayFolder="" count="2" memberValueDatatype="7" unbalanced="0"/>
    <cacheHierarchy uniqueName="[dDate].[Date Hierarchy]" caption="Date Hierarchy" time="1" defaultMemberUniqueName="[dDate].[Date Hierarchy].[All]" allUniqueName="[dDate].[Date Hierarchy].[All]" dimensionUniqueName="[dDate]" displayFolder="" count="4" unbalanced="0"/>
    <cacheHierarchy uniqueName="[dDate].[Year]" caption="Year" attribute="1" time="1" defaultMemberUniqueName="[dDate].[Year].[All]" allUniqueName="[dDate].[Year].[All]" allCaption="All" dimensionUniqueName="[dDate]" displayFolder="" count="2" memberValueDatatype="20" unbalanced="0">
      <fieldsUsage count="2">
        <fieldUsage x="-1"/>
        <fieldUsage x="1"/>
      </fieldsUsage>
    </cacheHierarchy>
    <cacheHierarchy uniqueName="[dDate].[Month Number]" caption="Month Number" attribute="1" time="1" defaultMemberUniqueName="[dDate].[Month Number].[All]" allUniqueName="[dDate].[Month Number].[All]" dimensionUniqueName="[dDate]" displayFolder="" count="2" memberValueDatatype="20" unbalanced="0"/>
    <cacheHierarchy uniqueName="[dDate].[Month]" caption="Month" attribute="1" time="1" defaultMemberUniqueName="[dDate].[Month].[All]" allUniqueName="[dDate].[Month].[All]" dimensionUniqueName="[dDate]" displayFolder="" count="2" memberValueDatatype="130" unbalanced="0">
      <fieldsUsage count="2">
        <fieldUsage x="-1"/>
        <fieldUsage x="2"/>
      </fieldsUsage>
    </cacheHierarchy>
    <cacheHierarchy uniqueName="[dDate].[MMM-YYYY]" caption="MMM-YYYY" attribute="1" time="1" defaultMemberUniqueName="[dDate].[MMM-YYYY].[All]" allUniqueName="[dDate].[MMM-YYYY].[All]" dimensionUniqueName="[dDate]" displayFolder="" count="2" memberValueDatatype="130" unbalanced="0"/>
    <cacheHierarchy uniqueName="[dDate].[Day Of Week Number]" caption="Day Of Week Number" attribute="1" time="1" defaultMemberUniqueName="[dDate].[Day Of Week Number].[All]" allUniqueName="[dDate].[Day Of Week Number].[All]" dimensionUniqueName="[dDate]" displayFolder="" count="2" memberValueDatatype="20" unbalanced="0"/>
    <cacheHierarchy uniqueName="[dDate].[Day Of Week]" caption="Day Of Week" attribute="1" time="1" defaultMemberUniqueName="[dDate].[Day Of Week].[All]" allUniqueName="[dDate].[Day Of Week].[All]" dimensionUniqueName="[dDate]" displayFolder="" count="2" memberValueDatatype="130" unbalanced="0"/>
    <cacheHierarchy uniqueName="[dProduct].[Product]" caption="Product" attribute="1" defaultMemberUniqueName="[dProduct].[Product].[All]" allUniqueName="[dProduct].[Product].[All]" dimensionUniqueName="[dProduct]" displayFolder="" count="2" memberValueDatatype="130" unbalanced="0"/>
    <cacheHierarchy uniqueName="[dProduct].[Retail Price]" caption="Retail Price" attribute="1" defaultMemberUniqueName="[dProduct].[Retail Price].[All]" allUniqueName="[dProduct].[Retail Price].[All]" dimensionUniqueName="[dProduct]" displayFolder="" count="2" memberValueDatatype="5" unbalanced="0"/>
    <cacheHierarchy uniqueName="[dProduct].[Standard Cost]" caption="Standard Cost" attribute="1" defaultMemberUniqueName="[dProduct].[Standard Cost].[All]" allUniqueName="[dProduct].[Standard Cost].[All]" dimensionUniqueName="[dProduct]" displayFolder="" count="2" memberValueDatatype="5" unbalanced="0"/>
    <cacheHierarchy uniqueName="[dProduct].[Category]" caption="Category" attribute="1" defaultMemberUniqueName="[dProduct].[Category].[All]" allUniqueName="[dProduct].[Category].[All]" dimensionUniqueName="[dProduct]" displayFolder="" count="2" memberValueDatatype="130" unbalanced="0"/>
    <cacheHierarchy uniqueName="[fTransactions].[Date]" caption="Date" attribute="1" time="1" defaultMemberUniqueName="[fTransactions].[Date].[All]" allUniqueName="[fTransactions].[Date].[All]" dimensionUniqueName="[fTransactions]" displayFolder="" count="2" memberValueDatatype="7" unbalanced="0"/>
    <cacheHierarchy uniqueName="[fTransactions].[Website]" caption="Website" attribute="1" defaultMemberUniqueName="[fTransactions].[Website].[All]" allUniqueName="[fTransactions].[Website].[All]" dimensionUniqueName="[fTransactions]" displayFolder="" count="2" memberValueDatatype="130" unbalanced="0"/>
    <cacheHierarchy uniqueName="[fTransactions].[Product]" caption="Product" attribute="1" defaultMemberUniqueName="[fTransactions].[Product].[All]" allUniqueName="[fTransactions].[Product].[All]" dimensionUniqueName="[fTransactions]" displayFolder="" count="2" memberValueDatatype="130" unbalanced="0"/>
    <cacheHierarchy uniqueName="[fTransactions].[Quantity]" caption="Quantity" attribute="1" defaultMemberUniqueName="[fTransactions].[Quantity].[All]" allUniqueName="[fTransactions].[Quantity].[All]" dimensionUniqueName="[fTransactions]" displayFolder="" count="2" memberValueDatatype="20" unbalanced="0"/>
    <cacheHierarchy uniqueName="[fTransactions].[RevenueDiscount]" caption="RevenueDiscount" attribute="1" defaultMemberUniqueName="[fTransactions].[RevenueDiscount].[All]" allUniqueName="[fTransactions].[RevenueDiscount].[All]" dimensionUniqueName="[fTransactions]" displayFolder="" count="2" memberValueDatatype="130" unbalanced="0"/>
    <cacheHierarchy uniqueName="[fTransactions].[NetStandardCost]" caption="NetStandardCost" attribute="1" defaultMemberUniqueName="[fTransactions].[NetStandardCost].[All]" allUniqueName="[fTransactions].[NetStandardCost].[All]" dimensionUniqueName="[fTransactions]" displayFolder="" count="2" memberValueDatatype="5" unbalanced="0"/>
    <cacheHierarchy uniqueName="[fTransactions].[CountryCode]" caption="CountryCode" attribute="1" defaultMemberUniqueName="[fTransactions].[CountryCode].[All]" allUniqueName="[fTransactions].[CountryCode].[All]" dimensionUniqueName="[fTransactions]" displayFolder="" count="2" memberValueDatatype="130" unbalanced="0"/>
    <cacheHierarchy uniqueName="[Measures]" caption="Measures" attribute="1" keyAttribute="1" defaultMemberUniqueName="[Measures].[__No measures defined]" dimensionUniqueName="[Measures]" displayFolder="" measures="1" count="1" memberValueDatatype="130" unbalanced="0">
      <fieldsUsage count="1">
        <fieldUsage x="0"/>
      </fieldsUsage>
    </cacheHierarchy>
    <cacheHierarchy uniqueName="[Measures].[Total Sales ($)]" caption="Total Sales ($)" measure="1" displayFolder="" measureGroup="fTransactions" count="0"/>
    <cacheHierarchy uniqueName="[Measures].[__XL_Count fTransactions]" caption="__XL_Count fTransactions" measure="1" displayFolder="" measureGroup="fTransactions" count="0" hidden="1"/>
    <cacheHierarchy uniqueName="[Measures].[__XL_Count dProduct]" caption="__XL_Count dProduct" measure="1" displayFolder="" measureGroup="dProduct" count="0" hidden="1"/>
    <cacheHierarchy uniqueName="[Measures].[__XL_Count dCountry]" caption="__XL_Count dCountry" measure="1" displayFolder="" measureGroup="dCountry" count="0" hidden="1"/>
    <cacheHierarchy uniqueName="[Measures].[__XL_Count Calendar]" caption="__XL_Count Calendar" measure="1" displayFolder="" measureGroup="dDate" count="0" hidden="1"/>
    <cacheHierarchy uniqueName="[Measures].[__No measures defined]" caption="__No measures defined" measure="1" displayFolder="" count="0" hidden="1"/>
  </cacheHierarchies>
  <kpis count="0"/>
  <tupleCache>
    <entries count="53">
      <n v="237091596.41000798" in="0">
        <tpls c="3">
          <tpl fld="1" item="3"/>
          <tpl fld="2" item="10"/>
          <tpl fld="0" item="0"/>
        </tpls>
      </n>
      <n v="489199267.61979061" in="0">
        <tpls c="3">
          <tpl fld="1" item="2"/>
          <tpl fld="2" item="11"/>
          <tpl fld="0" item="0"/>
        </tpls>
      </n>
      <n v="35994261.000000216" in="0">
        <tpls c="3">
          <tpl fld="1" item="2"/>
          <tpl fld="2" item="3"/>
          <tpl fld="0" item="0"/>
        </tpls>
      </n>
      <n v="23567695.460000012" in="0">
        <tpls c="3">
          <tpl fld="1" item="1"/>
          <tpl fld="2" item="8"/>
          <tpl fld="0" item="0"/>
        </tpls>
      </n>
      <n v="5131799.6500001671" in="0">
        <tpls c="3">
          <tpl fld="1" item="1"/>
          <tpl fld="2" item="0"/>
          <tpl fld="0" item="0"/>
        </tpls>
      </n>
      <n v="330103750.76001292" in="0">
        <tpls c="3">
          <tpl fld="1" item="3"/>
          <tpl fld="2" item="11"/>
          <tpl fld="0" item="0"/>
        </tpls>
      </n>
      <n v="46936441.219999418" in="0">
        <tpls c="3">
          <tpl fld="1" item="3"/>
          <tpl fld="2" item="7"/>
          <tpl fld="0" item="0"/>
        </tpls>
      </n>
      <n v="31083608.870000061" in="0">
        <tpls c="3">
          <tpl fld="1" item="3"/>
          <tpl fld="2" item="3"/>
          <tpl fld="0" item="0"/>
        </tpls>
      </n>
      <n v="47671000.579998121" in="0">
        <tpls c="3">
          <tpl fld="1" item="2"/>
          <tpl fld="2" item="9"/>
          <tpl fld="0" item="0"/>
        </tpls>
      </n>
      <n v="46335444.219999306" in="0">
        <tpls c="3">
          <tpl fld="1" item="2"/>
          <tpl fld="2" item="5"/>
          <tpl fld="0" item="0"/>
        </tpls>
      </n>
      <n v="4497346.4600000558" in="0">
        <tpls c="3">
          <tpl fld="1" item="2"/>
          <tpl fld="2" item="1"/>
          <tpl fld="0" item="0"/>
        </tpls>
      </n>
      <n v="188958923.33003929" in="0">
        <tpls c="3">
          <tpl fld="1" item="1"/>
          <tpl fld="2" item="11"/>
          <tpl fld="0" item="0"/>
        </tpls>
      </n>
      <n v="23463452.26999962" in="0">
        <tpls c="3">
          <tpl fld="1" item="1"/>
          <tpl fld="2" item="3"/>
          <tpl fld="0" item="0"/>
        </tpls>
      </n>
      <n v="5105360.0300002294" in="0">
        <tpls c="3">
          <tpl fld="1" item="0"/>
          <tpl fld="2" item="9"/>
          <tpl fld="0" item="0"/>
        </tpls>
      </n>
      <n v="55563854.709997997" in="0">
        <tpls c="3">
          <tpl fld="1" item="0"/>
          <tpl fld="2" item="5"/>
          <tpl fld="0" item="0"/>
        </tpls>
      </n>
      <n v="4500010.8100000918" in="0">
        <tpls c="3">
          <tpl fld="1" item="0"/>
          <tpl fld="2" item="1"/>
          <tpl fld="0" item="0"/>
        </tpls>
      </n>
      <n v="24465456.749999095" in="0">
        <tpls c="3">
          <tpl fld="1" item="1"/>
          <tpl fld="2" item="7"/>
          <tpl fld="0" item="0"/>
        </tpls>
      </n>
      <n v="4962490.2500001974" in="0">
        <tpls c="3">
          <tpl fld="1" item="0"/>
          <tpl fld="2" item="2"/>
          <tpl fld="0" item="0"/>
        </tpls>
      </n>
      <n v="57638453.799996883" in="0">
        <tpls c="3">
          <tpl fld="1" item="0"/>
          <tpl fld="2" item="6"/>
          <tpl fld="0" item="0"/>
        </tpls>
      </n>
      <n v="86838106.830009058" in="0">
        <tpls c="3">
          <tpl fld="1" item="0"/>
          <tpl fld="2" item="10"/>
          <tpl fld="0" item="0"/>
        </tpls>
      </n>
      <n v="24114739.369999699" in="0">
        <tpls c="3">
          <tpl fld="1" item="1"/>
          <tpl fld="2" item="4"/>
          <tpl fld="0" item="0"/>
        </tpls>
      </n>
      <n v="597442594.49012029" in="0">
        <tpls c="2">
          <tpl fld="1" item="1"/>
          <tpl fld="0" item="0"/>
        </tpls>
      </n>
      <n v="4962037.140000226" in="0">
        <tpls c="3">
          <tpl fld="1" item="2"/>
          <tpl fld="2" item="2"/>
          <tpl fld="0" item="0"/>
        </tpls>
      </n>
      <n v="47636934.129998758" in="0">
        <tpls c="3">
          <tpl fld="1" item="2"/>
          <tpl fld="2" item="6"/>
          <tpl fld="0" item="0"/>
        </tpls>
      </n>
      <n v="132888131.56000566" in="0">
        <tpls c="3">
          <tpl fld="1" item="2"/>
          <tpl fld="2" item="10"/>
          <tpl fld="0" item="0"/>
        </tpls>
      </n>
      <n v="7237577.580000218" in="0">
        <tpls c="3">
          <tpl fld="1" item="3"/>
          <tpl fld="2" item="0"/>
          <tpl fld="0" item="0"/>
        </tpls>
      </n>
      <n v="46712022.44999744" in="0">
        <tpls c="3">
          <tpl fld="1" item="3"/>
          <tpl fld="2" item="4"/>
          <tpl fld="0" item="0"/>
        </tpls>
      </n>
      <n v="34605193.960000038" in="0">
        <tpls c="3">
          <tpl fld="1" item="3"/>
          <tpl fld="2" item="8"/>
          <tpl fld="0" item="0"/>
        </tpls>
      </n>
      <n v="893861887.83011556" in="0">
        <tpls c="2">
          <tpl fld="1" item="3"/>
          <tpl fld="0" item="0"/>
        </tpls>
      </n>
      <n v="4446304.8800000539" in="0">
        <tpls c="3">
          <tpl fld="1" item="1"/>
          <tpl fld="2" item="1"/>
          <tpl fld="0" item="0"/>
        </tpls>
      </n>
      <n v="23577820.099999841" in="0">
        <tpls c="3">
          <tpl fld="1" item="1"/>
          <tpl fld="2" item="5"/>
          <tpl fld="0" item="0"/>
        </tpls>
      </n>
      <n v="24240497.689999372" in="0">
        <tpls c="3">
          <tpl fld="1" item="1"/>
          <tpl fld="2" item="9"/>
          <tpl fld="0" item="0"/>
        </tpls>
      </n>
      <n v="5014035.9700001767" in="0">
        <tpls c="3">
          <tpl fld="1" item="2"/>
          <tpl fld="2" item="0"/>
          <tpl fld="0" item="0"/>
        </tpls>
      </n>
      <n v="47787756.019998401" in="0">
        <tpls c="3">
          <tpl fld="1" item="2"/>
          <tpl fld="2" item="4"/>
          <tpl fld="0" item="0"/>
        </tpls>
      </n>
      <n v="45978359.119998112" in="0">
        <tpls c="3">
          <tpl fld="1" item="2"/>
          <tpl fld="2" item="8"/>
          <tpl fld="0" item="0"/>
        </tpls>
      </n>
      <n v="956072256.99002457" in="0">
        <tpls c="2">
          <tpl fld="1" item="2"/>
          <tpl fld="0" item="0"/>
        </tpls>
      </n>
      <n v="48107683.170002155" in="0">
        <tpls c="3">
          <tpl fld="1" item="2"/>
          <tpl fld="2" item="7"/>
          <tpl fld="0" item="0"/>
        </tpls>
      </n>
      <n v="18396936.900000773" in="0">
        <tpls c="3">
          <tpl fld="1" item="3"/>
          <tpl fld="2" item="2"/>
          <tpl fld="0" item="0"/>
        </tpls>
      </n>
      <n v="51029419.709997952" in="0">
        <tpls c="3">
          <tpl fld="1" item="3"/>
          <tpl fld="2" item="6"/>
          <tpl fld="0" item="0"/>
        </tpls>
      </n>
      <n v="4935400.1100001605" in="0">
        <tpls c="3">
          <tpl fld="1" item="0"/>
          <tpl fld="2" item="3"/>
          <tpl fld="0" item="0"/>
        </tpls>
      </n>
      <n v="44145411.119998723" in="0">
        <tpls c="3">
          <tpl fld="1" item="0"/>
          <tpl fld="2" item="7"/>
          <tpl fld="0" item="0"/>
        </tpls>
      </n>
      <n v="101955272.37999338" in="0">
        <tpls c="3">
          <tpl fld="1" item="0"/>
          <tpl fld="2" item="11"/>
          <tpl fld="0" item="0"/>
        </tpls>
      </n>
      <n v="6292259.6299998797" in="0">
        <tpls c="3">
          <tpl fld="1" item="3"/>
          <tpl fld="2" item="1"/>
          <tpl fld="0" item="0"/>
        </tpls>
      </n>
      <n v="49387296.259997942" in="0">
        <tpls c="3">
          <tpl fld="1" item="3"/>
          <tpl fld="2" item="5"/>
          <tpl fld="0" item="0"/>
        </tpls>
      </n>
      <n v="34985784.079999402" in="0">
        <tpls c="3">
          <tpl fld="1" item="3"/>
          <tpl fld="2" item="9"/>
          <tpl fld="0" item="0"/>
        </tpls>
      </n>
      <n v="2865382727.4099975" in="0">
        <tpls c="2">
          <tpl hier="4" item="4294967295"/>
          <tpl fld="0" item="0"/>
        </tpls>
      </n>
      <n v="18851635.569999401" in="0">
        <tpls c="3">
          <tpl fld="1" item="1"/>
          <tpl fld="2" item="2"/>
          <tpl fld="0" item="0"/>
        </tpls>
      </n>
      <n v="24395718.239999156" in="0">
        <tpls c="3">
          <tpl fld="1" item="1"/>
          <tpl fld="2" item="6"/>
          <tpl fld="0" item="0"/>
        </tpls>
      </n>
      <n v="212228551.17996681" in="0">
        <tpls c="3">
          <tpl fld="1" item="1"/>
          <tpl fld="2" item="10"/>
          <tpl fld="0" item="0"/>
        </tpls>
      </n>
      <n v="5059290.2300001904" in="0">
        <tpls c="3">
          <tpl fld="1" item="0"/>
          <tpl fld="2" item="0"/>
          <tpl fld="0" item="0"/>
        </tpls>
      </n>
      <n v="42399220.09999904" in="0">
        <tpls c="3">
          <tpl fld="1" item="0"/>
          <tpl fld="2" item="4"/>
          <tpl fld="0" item="0"/>
        </tpls>
      </n>
      <n v="4903117.730000197" in="0">
        <tpls c="3">
          <tpl fld="1" item="0"/>
          <tpl fld="2" item="8"/>
          <tpl fld="0" item="0"/>
        </tpls>
      </n>
      <n v="418005988.10004538" in="0">
        <tpls c="2">
          <tpl fld="1" item="0"/>
          <tpl fld="0" item="0"/>
        </tpls>
      </n>
    </entries>
    <queryCache count="19">
      <query mdx="[Measures].[Total Sales ($)]">
        <tpls c="1">
          <tpl fld="0" item="0"/>
        </tpls>
      </query>
      <query mdx="[dDate].[Year].&amp;[2018]">
        <tpls c="1">
          <tpl fld="1" item="0"/>
        </tpls>
      </query>
      <query mdx="[dDate].[Month].&amp;[January]">
        <tpls c="1">
          <tpl fld="2" item="0"/>
        </tpls>
      </query>
      <query mdx="[dDate].[Month].&amp;[February]">
        <tpls c="1">
          <tpl fld="2" item="1"/>
        </tpls>
      </query>
      <query mdx="[dDate].[Month].&amp;[March]">
        <tpls c="1">
          <tpl fld="2" item="2"/>
        </tpls>
      </query>
      <query mdx="[dDate].[Month].&amp;[April]">
        <tpls c="1">
          <tpl fld="2" item="3"/>
        </tpls>
      </query>
      <query mdx="[dDate].[Month].&amp;[May]">
        <tpls c="1">
          <tpl fld="2" item="4"/>
        </tpls>
      </query>
      <query mdx="[dDate].[Month].&amp;[June]">
        <tpls c="1">
          <tpl fld="2" item="5"/>
        </tpls>
      </query>
      <query mdx="[dDate].[Month].&amp;[July]">
        <tpls c="1">
          <tpl fld="2" item="6"/>
        </tpls>
      </query>
      <query mdx="[dDate].[Month].&amp;[August]">
        <tpls c="1">
          <tpl fld="2" item="7"/>
        </tpls>
      </query>
      <query mdx="[dDate].[Month].&amp;[September]">
        <tpls c="1">
          <tpl fld="2" item="8"/>
        </tpls>
      </query>
      <query mdx="[dDate].[Month].&amp;[October]">
        <tpls c="1">
          <tpl fld="2" item="9"/>
        </tpls>
      </query>
      <query mdx="[dDate].[Month].&amp;[November]">
        <tpls c="1">
          <tpl fld="2" item="10"/>
        </tpls>
      </query>
      <query mdx="[dDate].[Month].&amp;[December]">
        <tpls c="1">
          <tpl fld="2" item="11"/>
        </tpls>
      </query>
      <query mdx="[dDate].[Year].&amp;[2019]">
        <tpls c="1">
          <tpl fld="1" item="1"/>
        </tpls>
      </query>
      <query mdx="[dDate].[Year].&amp;[2020]">
        <tpls c="1">
          <tpl fld="1" item="2"/>
        </tpls>
      </query>
      <query mdx="[dDate].[Year].&amp;[2021]">
        <tpls c="1">
          <tpl fld="1" item="3"/>
        </tpls>
      </query>
      <query mdx="[dDate].[Year].[All]">
        <tpls c="1">
          <tpl hier="4" item="4294967295"/>
        </tpls>
      </query>
      <query mdx="Jan"/>
    </queryCache>
    <serverFormats count="1">
      <serverFormat format="#,0.0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Country" backgroundRefresh="0" connectionId="2" xr16:uid="{5CB2707A-6EDA-44D6-B72D-CCA3B0345C94}" autoFormatId="16" applyNumberFormats="0" applyBorderFormats="0" applyFontFormats="0" applyPatternFormats="0" applyAlignmentFormats="0" applyWidthHeightFormats="0">
  <queryTableRefresh nextId="13">
    <queryTableFields count="7">
      <queryTableField id="3" name="Date" tableColumnId="3"/>
      <queryTableField id="5" name="Product" tableColumnId="5"/>
      <queryTableField id="4" name="Website" tableColumnId="4"/>
      <queryTableField id="1" name="CountryCode" tableColumnId="1"/>
      <queryTableField id="6" name="Quantity" tableColumnId="6"/>
      <queryTableField id="7" name="RevenueDiscount" tableColumnId="7"/>
      <queryTableField id="8" name="NetStandardCost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Product" backgroundRefresh="0" connectionId="3" xr16:uid="{930A5711-CA9F-49CA-B7F3-A5DFEB74ACC7}" autoFormatId="16" applyNumberFormats="0" applyBorderFormats="0" applyFontFormats="0" applyPatternFormats="0" applyAlignmentFormats="0" applyWidthHeightFormats="0">
  <queryTableRefresh nextId="7">
    <queryTableFields count="2">
      <queryTableField id="5" name="CountryCode" tableColumnId="5"/>
      <queryTableField id="6" name="Country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Product_1" backgroundRefresh="0" connectionId="4" xr16:uid="{869E094B-B44F-424F-990F-FB3F7ACA7160}" autoFormatId="16" applyNumberFormats="0" applyBorderFormats="0" applyFontFormats="0" applyPatternFormats="0" applyAlignmentFormats="0" applyWidthHeightFormats="0">
  <queryTableRefresh nextId="5">
    <queryTableFields count="4">
      <queryTableField id="1" name="Product" tableColumnId="1"/>
      <queryTableField id="2" name="Retail Price" tableColumnId="2"/>
      <queryTableField id="3" name="Standard Cost" tableColumnId="3"/>
      <queryTableField id="4" name="Category" tableColumnId="4"/>
    </queryTableFields>
  </queryTableRefresh>
  <extLst>
    <ext xmlns:x15="http://schemas.microsoft.com/office/spreadsheetml/2010/11/main" uri="{883FBD77-0823-4a55-B5E3-86C4891E6966}">
      <x15:queryTable sourceDataName="Query - dProduct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46F49848-BEEB-46E6-AE32-F68E5ECB7585}" autoFormatId="16" applyNumberFormats="0" applyBorderFormats="0" applyFontFormats="0" applyPatternFormats="0" applyAlignmentFormats="0" applyWidthHeightFormats="0">
  <queryTableRefresh nextId="3">
    <queryTableFields count="2">
      <queryTableField id="1" name="Date" tableColumnId="1"/>
      <queryTableField id="2" name="Total Sales ($)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DF07CEC5-E2BF-4CE3-84AE-2B2E6342CB82}" autoFormatId="16" applyNumberFormats="0" applyBorderFormats="0" applyFontFormats="0" applyPatternFormats="0" applyAlignmentFormats="0" applyWidthHeightFormats="0">
  <queryTableRefresh nextId="3">
    <queryTableFields count="2">
      <queryTableField id="1" name="Date" tableColumnId="1"/>
      <queryTableField id="2" name="Total Sales ($)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9A21B18C-EB58-4F6A-8634-0683915481F8}" autoFormatId="16" applyNumberFormats="0" applyBorderFormats="0" applyFontFormats="0" applyPatternFormats="0" applyAlignmentFormats="0" applyWidthHeightFormats="0">
  <queryTableRefresh nextId="3">
    <queryTableFields count="2">
      <queryTableField id="1" name="Date" tableColumnId="1"/>
      <queryTableField id="2" name="Total Sales ($)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425509-B59A-46AF-B659-ADEAC3AF8213}" name="fTransactions_1" displayName="fTransactions_1" ref="B7:H107" tableType="queryTable" totalsRowShown="0" headerRowDxfId="42" dataDxfId="40" headerRowBorderDxfId="41" tableBorderDxfId="39" totalsRowBorderDxfId="38">
  <tableColumns count="7">
    <tableColumn id="3" xr3:uid="{023EF76B-9147-4E80-A853-DAC10D4C95BE}" uniqueName="3" name="Date" queryTableFieldId="3" dataDxfId="37"/>
    <tableColumn id="5" xr3:uid="{405CD8E1-6D72-4DBF-A736-D00B2A90A24C}" uniqueName="5" name="Product" queryTableFieldId="5" dataDxfId="36"/>
    <tableColumn id="4" xr3:uid="{E083A714-EFBB-4C3D-A449-AE331F63BE8B}" uniqueName="4" name="Website" queryTableFieldId="4" dataDxfId="35"/>
    <tableColumn id="1" xr3:uid="{258DD19F-D164-4CB2-90CA-52D75E139923}" uniqueName="1" name="CountryCode" queryTableFieldId="1" dataDxfId="34"/>
    <tableColumn id="6" xr3:uid="{335A64D9-62F6-4A51-9E08-BAFB89C1C917}" uniqueName="6" name="Quantity" queryTableFieldId="6" dataDxfId="33"/>
    <tableColumn id="7" xr3:uid="{3DFF9E42-8FD9-4A2C-8DE7-08D590245847}" uniqueName="7" name="RevenueDiscount" queryTableFieldId="7" dataDxfId="32"/>
    <tableColumn id="8" xr3:uid="{893C359E-A422-46E3-96E8-181F5803B9BE}" uniqueName="8" name="NetStandardCost" queryTableFieldId="8" dataDxfId="3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A842C7-9E9F-444A-9DF3-F099A97010B0}" name="dCountry_1" displayName="dCountry_1" ref="J7:K133" tableType="queryTable" totalsRowShown="0" headerRowDxfId="30" dataDxfId="28" headerRowBorderDxfId="29" tableBorderDxfId="27" totalsRowBorderDxfId="26">
  <tableColumns count="2">
    <tableColumn id="5" xr3:uid="{B0794922-39A8-4D37-BF8D-13085F8CC001}" uniqueName="5" name="CountryCode" queryTableFieldId="5" dataDxfId="25"/>
    <tableColumn id="6" xr3:uid="{7683889B-E388-46BB-A386-953253306317}" uniqueName="6" name="Country" queryTableFieldId="6" dataDxfId="24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4ADE82B-EECE-40FD-9CBE-943A928882D6}" name="Table_dProduct_1" displayName="Table_dProduct_1" ref="M7:P29" tableType="queryTable" totalsRowShown="0" headerRowDxfId="23" dataDxfId="21" headerRowBorderDxfId="22" tableBorderDxfId="20" totalsRowBorderDxfId="19">
  <tableColumns count="4">
    <tableColumn id="1" xr3:uid="{DCBBFAB3-EB0F-492E-8429-543F1BE083D8}" uniqueName="1" name="Product" queryTableFieldId="1" dataDxfId="18"/>
    <tableColumn id="2" xr3:uid="{72D3F483-3768-4CDB-8B61-D5B18DB838EC}" uniqueName="2" name="Retail Price" queryTableFieldId="2" dataDxfId="17"/>
    <tableColumn id="3" xr3:uid="{93ED7CDB-5EFD-47F7-9B61-64A5A94A2F2E}" uniqueName="3" name="Standard Cost" queryTableFieldId="3" dataDxfId="16"/>
    <tableColumn id="4" xr3:uid="{8B1413AA-BEF9-49EC-AD82-A6E1019F66BC}" uniqueName="4" name="Category" queryTableFieldId="4" dataDxfId="15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8912263-C595-42E1-872E-F87C544D9AA8}" name="AlpineDailySalesTotals658" displayName="AlpineDailySalesTotals658" ref="B7:C1468" tableType="queryTable" totalsRowShown="0" headerRowDxfId="14" headerRowBorderDxfId="13">
  <tableColumns count="2">
    <tableColumn id="1" xr3:uid="{E94402CD-0DCA-49C0-99EE-9887DA835CFA}" uniqueName="1" name="Date" queryTableFieldId="1" dataDxfId="12"/>
    <tableColumn id="2" xr3:uid="{5BB67FD7-E08B-4556-B1EC-30F0B4471DF0}" uniqueName="2" name="Total Sales ($)" queryTableFieldId="2" dataDxfId="11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7F35329-3998-416C-A427-798600D219F0}" name="AlpineDailySalesTotals" displayName="AlpineDailySalesTotals" ref="G4:H1464" tableType="queryTable" totalsRowShown="0" headerRowDxfId="10" dataDxfId="8" headerRowBorderDxfId="9">
  <autoFilter ref="G4:H1464" xr:uid="{07F35329-3998-416C-A427-798600D219F0}"/>
  <tableColumns count="2">
    <tableColumn id="1" xr3:uid="{E20E138E-C8CD-4A58-9E3D-71E6462DD9DE}" uniqueName="1" name="Date" queryTableFieldId="1" dataDxfId="7"/>
    <tableColumn id="2" xr3:uid="{D98A4F8D-94DE-4B67-9491-0BE4DFC729A2}" uniqueName="2" name="Total Sales ($)" queryTableFieldId="2" dataDxfId="6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49252C8-086E-4043-8BCF-770A8E537CDA}" name="Jan_2018_TotalSales" displayName="Jan_2018_TotalSales" ref="D4:E35" tableType="queryTable" totalsRowShown="0" headerRowDxfId="5" headerRowBorderDxfId="4" tableBorderDxfId="3" totalsRowBorderDxfId="2">
  <autoFilter ref="D4:E35" xr:uid="{149252C8-086E-4043-8BCF-770A8E537CDA}"/>
  <tableColumns count="2">
    <tableColumn id="1" xr3:uid="{A27706E9-3C04-47A9-B9F5-B98D26B31836}" uniqueName="1" name="Date" queryTableFieldId="1" dataDxfId="1"/>
    <tableColumn id="2" xr3:uid="{C1F7F4D9-FC77-4551-9669-6B62B3318D38}" uniqueName="2" name="Total Sales ($)" queryTableFieldId="2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microsoft.com/en-us/dax/endofquarter-function-dax" TargetMode="External"/><Relationship Id="rId13" Type="http://schemas.openxmlformats.org/officeDocument/2006/relationships/hyperlink" Target="https://docs.microsoft.com/en-us/dax/lastnonblank-function-dax" TargetMode="External"/><Relationship Id="rId18" Type="http://schemas.openxmlformats.org/officeDocument/2006/relationships/hyperlink" Target="https://docs.microsoft.com/en-us/dax/parallelperiod-function-dax" TargetMode="External"/><Relationship Id="rId26" Type="http://schemas.openxmlformats.org/officeDocument/2006/relationships/hyperlink" Target="https://docs.microsoft.com/en-us/dax/startofyear-function-dax" TargetMode="External"/><Relationship Id="rId3" Type="http://schemas.openxmlformats.org/officeDocument/2006/relationships/hyperlink" Target="https://docs.microsoft.com/en-us/dax/datesinperiod-function-dax" TargetMode="External"/><Relationship Id="rId21" Type="http://schemas.openxmlformats.org/officeDocument/2006/relationships/hyperlink" Target="https://docs.microsoft.com/en-us/dax/previousquarter-function-dax" TargetMode="External"/><Relationship Id="rId7" Type="http://schemas.openxmlformats.org/officeDocument/2006/relationships/hyperlink" Target="https://docs.microsoft.com/en-us/dax/endofmonth-function-dax" TargetMode="External"/><Relationship Id="rId12" Type="http://schemas.openxmlformats.org/officeDocument/2006/relationships/hyperlink" Target="https://docs.microsoft.com/en-us/dax/lastdate-function-dax" TargetMode="External"/><Relationship Id="rId17" Type="http://schemas.openxmlformats.org/officeDocument/2006/relationships/hyperlink" Target="https://docs.microsoft.com/en-us/dax/nextyear-function-dax" TargetMode="External"/><Relationship Id="rId25" Type="http://schemas.openxmlformats.org/officeDocument/2006/relationships/hyperlink" Target="https://docs.microsoft.com/en-us/dax/startofquarter-function-dax" TargetMode="External"/><Relationship Id="rId2" Type="http://schemas.openxmlformats.org/officeDocument/2006/relationships/hyperlink" Target="https://docs.microsoft.com/en-us/dax/datesbetween-function-dax" TargetMode="External"/><Relationship Id="rId16" Type="http://schemas.openxmlformats.org/officeDocument/2006/relationships/hyperlink" Target="https://docs.microsoft.com/en-us/dax/nextquarter-function-dax" TargetMode="External"/><Relationship Id="rId20" Type="http://schemas.openxmlformats.org/officeDocument/2006/relationships/hyperlink" Target="https://docs.microsoft.com/en-us/dax/previousmonth-function-dax" TargetMode="External"/><Relationship Id="rId29" Type="http://schemas.openxmlformats.org/officeDocument/2006/relationships/printerSettings" Target="../printerSettings/printerSettings16.bin"/><Relationship Id="rId1" Type="http://schemas.openxmlformats.org/officeDocument/2006/relationships/hyperlink" Target="https://docs.microsoft.com/en-us/dax/dateadd-function-dax" TargetMode="External"/><Relationship Id="rId6" Type="http://schemas.openxmlformats.org/officeDocument/2006/relationships/hyperlink" Target="https://docs.microsoft.com/en-us/dax/datesytd-function-dax" TargetMode="External"/><Relationship Id="rId11" Type="http://schemas.openxmlformats.org/officeDocument/2006/relationships/hyperlink" Target="https://docs.microsoft.com/en-us/dax/firstnonblank-function-dax" TargetMode="External"/><Relationship Id="rId24" Type="http://schemas.openxmlformats.org/officeDocument/2006/relationships/hyperlink" Target="https://docs.microsoft.com/en-us/dax/startofmonth-function-dax" TargetMode="External"/><Relationship Id="rId5" Type="http://schemas.openxmlformats.org/officeDocument/2006/relationships/hyperlink" Target="https://docs.microsoft.com/en-us/dax/datesqtd-function-dax" TargetMode="External"/><Relationship Id="rId15" Type="http://schemas.openxmlformats.org/officeDocument/2006/relationships/hyperlink" Target="https://docs.microsoft.com/en-us/dax/nextmonth-function-dax" TargetMode="External"/><Relationship Id="rId23" Type="http://schemas.openxmlformats.org/officeDocument/2006/relationships/hyperlink" Target="https://docs.microsoft.com/en-us/dax/sameperiodlastyear-function-dax" TargetMode="External"/><Relationship Id="rId28" Type="http://schemas.openxmlformats.org/officeDocument/2006/relationships/hyperlink" Target="https://docs.microsoft.com/en-us/dax/totalqtd-function-dax" TargetMode="External"/><Relationship Id="rId10" Type="http://schemas.openxmlformats.org/officeDocument/2006/relationships/hyperlink" Target="https://docs.microsoft.com/en-us/dax/firstdate-function-dax" TargetMode="External"/><Relationship Id="rId19" Type="http://schemas.openxmlformats.org/officeDocument/2006/relationships/hyperlink" Target="https://docs.microsoft.com/en-us/dax/previousday-function-dax" TargetMode="External"/><Relationship Id="rId4" Type="http://schemas.openxmlformats.org/officeDocument/2006/relationships/hyperlink" Target="https://docs.microsoft.com/en-us/dax/datesmtd-function-dax" TargetMode="External"/><Relationship Id="rId9" Type="http://schemas.openxmlformats.org/officeDocument/2006/relationships/hyperlink" Target="https://docs.microsoft.com/en-us/dax/endofyear-function-dax" TargetMode="External"/><Relationship Id="rId14" Type="http://schemas.openxmlformats.org/officeDocument/2006/relationships/hyperlink" Target="https://docs.microsoft.com/en-us/dax/nextday-function-dax" TargetMode="External"/><Relationship Id="rId22" Type="http://schemas.openxmlformats.org/officeDocument/2006/relationships/hyperlink" Target="https://docs.microsoft.com/en-us/dax/previousyear-function-dax" TargetMode="External"/><Relationship Id="rId27" Type="http://schemas.openxmlformats.org/officeDocument/2006/relationships/hyperlink" Target="https://docs.microsoft.com/en-us/dax/totalmtd-function-da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B2:P143"/>
  <sheetViews>
    <sheetView showGridLines="0" tabSelected="1" zoomScaleNormal="100" workbookViewId="0"/>
  </sheetViews>
  <sheetFormatPr defaultRowHeight="15" x14ac:dyDescent="0.25"/>
  <cols>
    <col min="2" max="2" width="8.7109375" bestFit="1" customWidth="1"/>
    <col min="3" max="3" width="19.42578125" bestFit="1" customWidth="1"/>
    <col min="4" max="4" width="24.42578125" bestFit="1" customWidth="1"/>
    <col min="5" max="5" width="12.5703125" bestFit="1" customWidth="1"/>
    <col min="6" max="6" width="8.7109375" bestFit="1" customWidth="1"/>
    <col min="7" max="7" width="16.7109375" bestFit="1" customWidth="1"/>
    <col min="8" max="8" width="16.140625" bestFit="1" customWidth="1"/>
    <col min="9" max="9" width="2.140625" customWidth="1"/>
    <col min="10" max="10" width="12.5703125" bestFit="1" customWidth="1"/>
    <col min="11" max="11" width="42.7109375" bestFit="1" customWidth="1"/>
    <col min="12" max="12" width="2.140625" customWidth="1"/>
    <col min="13" max="13" width="19.42578125" bestFit="1" customWidth="1"/>
    <col min="14" max="14" width="11" bestFit="1" customWidth="1"/>
    <col min="15" max="15" width="13.28515625" bestFit="1" customWidth="1"/>
    <col min="16" max="16" width="12.7109375" bestFit="1" customWidth="1"/>
    <col min="18" max="18" width="19.42578125" bestFit="1" customWidth="1"/>
    <col min="19" max="19" width="13.28515625" bestFit="1" customWidth="1"/>
    <col min="20" max="20" width="15.5703125" bestFit="1" customWidth="1"/>
    <col min="21" max="21" width="12.7109375" bestFit="1" customWidth="1"/>
  </cols>
  <sheetData>
    <row r="2" spans="2:16" x14ac:dyDescent="0.25">
      <c r="B2" s="14" t="s">
        <v>325</v>
      </c>
      <c r="J2" s="14" t="s">
        <v>326</v>
      </c>
      <c r="M2" s="14" t="s">
        <v>327</v>
      </c>
    </row>
    <row r="3" spans="2:16" ht="6.75" customHeight="1" x14ac:dyDescent="0.25"/>
    <row r="4" spans="2:16" x14ac:dyDescent="0.25">
      <c r="B4" s="117" t="s">
        <v>313</v>
      </c>
      <c r="C4" s="117" t="s">
        <v>310</v>
      </c>
      <c r="D4" s="117" t="s">
        <v>311</v>
      </c>
      <c r="E4" s="117" t="s">
        <v>312</v>
      </c>
      <c r="F4" s="117" t="s">
        <v>318</v>
      </c>
      <c r="G4" s="117" t="s">
        <v>321</v>
      </c>
      <c r="H4" s="117" t="s">
        <v>324</v>
      </c>
      <c r="I4" s="14"/>
      <c r="J4" s="117" t="s">
        <v>314</v>
      </c>
      <c r="K4" s="117" t="s">
        <v>315</v>
      </c>
      <c r="L4" s="14"/>
      <c r="M4" s="117" t="s">
        <v>316</v>
      </c>
      <c r="N4" s="117" t="s">
        <v>323</v>
      </c>
      <c r="O4" s="117" t="s">
        <v>322</v>
      </c>
      <c r="P4" s="117" t="s">
        <v>317</v>
      </c>
    </row>
    <row r="5" spans="2:16" x14ac:dyDescent="0.25">
      <c r="B5" s="118"/>
      <c r="C5" s="118"/>
      <c r="D5" s="118"/>
      <c r="E5" s="118"/>
      <c r="F5" s="118"/>
      <c r="G5" s="118"/>
      <c r="H5" s="118"/>
      <c r="I5" s="14"/>
      <c r="J5" s="118"/>
      <c r="K5" s="118"/>
      <c r="L5" s="14"/>
      <c r="M5" s="118"/>
      <c r="N5" s="118"/>
      <c r="O5" s="118"/>
      <c r="P5" s="118"/>
    </row>
    <row r="6" spans="2:16" ht="30" x14ac:dyDescent="0.25">
      <c r="B6" s="13" t="s">
        <v>319</v>
      </c>
      <c r="C6" s="13" t="s">
        <v>319</v>
      </c>
      <c r="D6" s="12"/>
      <c r="E6" s="13" t="s">
        <v>319</v>
      </c>
      <c r="F6" s="12"/>
      <c r="G6" s="12"/>
      <c r="H6" s="12"/>
      <c r="J6" s="13" t="s">
        <v>320</v>
      </c>
      <c r="K6" s="12"/>
      <c r="M6" s="13" t="s">
        <v>320</v>
      </c>
      <c r="N6" s="12"/>
      <c r="O6" s="12"/>
      <c r="P6" s="12"/>
    </row>
    <row r="7" spans="2:16" x14ac:dyDescent="0.25">
      <c r="B7" s="2" t="s">
        <v>285</v>
      </c>
      <c r="C7" s="3" t="s">
        <v>253</v>
      </c>
      <c r="D7" s="3" t="s">
        <v>286</v>
      </c>
      <c r="E7" s="3" t="s">
        <v>0</v>
      </c>
      <c r="F7" s="3" t="s">
        <v>287</v>
      </c>
      <c r="G7" s="3" t="s">
        <v>288</v>
      </c>
      <c r="H7" s="4" t="s">
        <v>289</v>
      </c>
      <c r="J7" s="2" t="s">
        <v>0</v>
      </c>
      <c r="K7" s="4" t="s">
        <v>1</v>
      </c>
      <c r="M7" s="2" t="s">
        <v>253</v>
      </c>
      <c r="N7" s="3" t="s">
        <v>254</v>
      </c>
      <c r="O7" s="3" t="s">
        <v>255</v>
      </c>
      <c r="P7" s="4" t="s">
        <v>256</v>
      </c>
    </row>
    <row r="8" spans="2:16" x14ac:dyDescent="0.25">
      <c r="B8" s="5">
        <v>43519</v>
      </c>
      <c r="C8" s="6" t="s">
        <v>266</v>
      </c>
      <c r="D8" s="6" t="s">
        <v>300</v>
      </c>
      <c r="E8" s="6" t="s">
        <v>219</v>
      </c>
      <c r="F8" s="6">
        <v>1</v>
      </c>
      <c r="G8" s="6" t="s">
        <v>291</v>
      </c>
      <c r="H8" s="7">
        <v>1</v>
      </c>
      <c r="I8" s="1"/>
      <c r="J8" s="10" t="s">
        <v>2</v>
      </c>
      <c r="K8" s="7" t="s">
        <v>3</v>
      </c>
      <c r="L8" s="1"/>
      <c r="M8" s="10" t="s">
        <v>257</v>
      </c>
      <c r="N8" s="6">
        <v>23.95</v>
      </c>
      <c r="O8" s="6">
        <v>10.09</v>
      </c>
      <c r="P8" s="7" t="s">
        <v>258</v>
      </c>
    </row>
    <row r="9" spans="2:16" x14ac:dyDescent="0.25">
      <c r="B9" s="5">
        <v>43994</v>
      </c>
      <c r="C9" s="6" t="s">
        <v>273</v>
      </c>
      <c r="D9" s="6" t="s">
        <v>300</v>
      </c>
      <c r="E9" s="6" t="s">
        <v>223</v>
      </c>
      <c r="F9" s="6">
        <v>1</v>
      </c>
      <c r="G9" s="6" t="s">
        <v>291</v>
      </c>
      <c r="H9" s="7">
        <v>1.03</v>
      </c>
      <c r="I9" s="1"/>
      <c r="J9" s="10" t="s">
        <v>4</v>
      </c>
      <c r="K9" s="7" t="s">
        <v>5</v>
      </c>
      <c r="L9" s="1"/>
      <c r="M9" s="10" t="s">
        <v>259</v>
      </c>
      <c r="N9" s="6">
        <v>23.95</v>
      </c>
      <c r="O9" s="6">
        <v>9.48</v>
      </c>
      <c r="P9" s="7" t="s">
        <v>258</v>
      </c>
    </row>
    <row r="10" spans="2:16" x14ac:dyDescent="0.25">
      <c r="B10" s="5">
        <v>43787</v>
      </c>
      <c r="C10" s="6" t="s">
        <v>273</v>
      </c>
      <c r="D10" s="6" t="s">
        <v>300</v>
      </c>
      <c r="E10" s="6" t="s">
        <v>241</v>
      </c>
      <c r="F10" s="6">
        <v>2</v>
      </c>
      <c r="G10" s="6" t="s">
        <v>291</v>
      </c>
      <c r="H10" s="7">
        <v>1.02</v>
      </c>
      <c r="I10" s="1"/>
      <c r="J10" s="10" t="s">
        <v>6</v>
      </c>
      <c r="K10" s="7" t="s">
        <v>7</v>
      </c>
      <c r="L10" s="1"/>
      <c r="M10" s="10" t="s">
        <v>260</v>
      </c>
      <c r="N10" s="6">
        <v>26.99</v>
      </c>
      <c r="O10" s="6">
        <v>10.75</v>
      </c>
      <c r="P10" s="7" t="s">
        <v>258</v>
      </c>
    </row>
    <row r="11" spans="2:16" x14ac:dyDescent="0.25">
      <c r="B11" s="5">
        <v>44068</v>
      </c>
      <c r="C11" s="6" t="s">
        <v>277</v>
      </c>
      <c r="D11" s="6" t="s">
        <v>300</v>
      </c>
      <c r="E11" s="6" t="s">
        <v>223</v>
      </c>
      <c r="F11" s="6">
        <v>9</v>
      </c>
      <c r="G11" s="6" t="s">
        <v>477</v>
      </c>
      <c r="H11" s="7">
        <v>1.03</v>
      </c>
      <c r="I11" s="1"/>
      <c r="J11" s="10" t="s">
        <v>8</v>
      </c>
      <c r="K11" s="7" t="s">
        <v>9</v>
      </c>
      <c r="L11" s="1"/>
      <c r="M11" s="10" t="s">
        <v>261</v>
      </c>
      <c r="N11" s="6">
        <v>45</v>
      </c>
      <c r="O11" s="6">
        <v>18.45</v>
      </c>
      <c r="P11" s="7" t="s">
        <v>262</v>
      </c>
    </row>
    <row r="12" spans="2:16" x14ac:dyDescent="0.25">
      <c r="B12" s="5">
        <v>43794</v>
      </c>
      <c r="C12" s="6" t="s">
        <v>279</v>
      </c>
      <c r="D12" s="6" t="s">
        <v>300</v>
      </c>
      <c r="E12" s="6" t="s">
        <v>119</v>
      </c>
      <c r="F12" s="6">
        <v>64</v>
      </c>
      <c r="G12" s="6" t="s">
        <v>298</v>
      </c>
      <c r="H12" s="7">
        <v>1.02</v>
      </c>
      <c r="I12" s="1"/>
      <c r="J12" s="10" t="s">
        <v>10</v>
      </c>
      <c r="K12" s="7" t="s">
        <v>11</v>
      </c>
      <c r="L12" s="1"/>
      <c r="M12" s="10" t="s">
        <v>263</v>
      </c>
      <c r="N12" s="6">
        <v>21.95</v>
      </c>
      <c r="O12" s="6">
        <v>8.48</v>
      </c>
      <c r="P12" s="7" t="s">
        <v>258</v>
      </c>
    </row>
    <row r="13" spans="2:16" x14ac:dyDescent="0.25">
      <c r="B13" s="5">
        <v>44180</v>
      </c>
      <c r="C13" s="6" t="s">
        <v>261</v>
      </c>
      <c r="D13" s="6" t="s">
        <v>300</v>
      </c>
      <c r="E13" s="6" t="s">
        <v>79</v>
      </c>
      <c r="F13" s="6">
        <v>39</v>
      </c>
      <c r="G13" s="6" t="s">
        <v>296</v>
      </c>
      <c r="H13" s="7">
        <v>1.03</v>
      </c>
      <c r="I13" s="1"/>
      <c r="J13" s="10" t="s">
        <v>12</v>
      </c>
      <c r="K13" s="7" t="s">
        <v>13</v>
      </c>
      <c r="L13" s="1"/>
      <c r="M13" s="10" t="s">
        <v>264</v>
      </c>
      <c r="N13" s="6">
        <v>71</v>
      </c>
      <c r="O13" s="6">
        <v>30.25</v>
      </c>
      <c r="P13" s="7" t="s">
        <v>265</v>
      </c>
    </row>
    <row r="14" spans="2:16" x14ac:dyDescent="0.25">
      <c r="B14" s="5">
        <v>44162</v>
      </c>
      <c r="C14" s="6" t="s">
        <v>284</v>
      </c>
      <c r="D14" s="6" t="s">
        <v>300</v>
      </c>
      <c r="E14" s="6" t="s">
        <v>63</v>
      </c>
      <c r="F14" s="6">
        <v>74</v>
      </c>
      <c r="G14" s="6" t="s">
        <v>298</v>
      </c>
      <c r="H14" s="7">
        <v>1.03</v>
      </c>
      <c r="I14" s="1"/>
      <c r="J14" s="10" t="s">
        <v>14</v>
      </c>
      <c r="K14" s="7" t="s">
        <v>15</v>
      </c>
      <c r="L14" s="1"/>
      <c r="M14" s="10" t="s">
        <v>266</v>
      </c>
      <c r="N14" s="6">
        <v>19.95</v>
      </c>
      <c r="O14" s="6">
        <v>8.5</v>
      </c>
      <c r="P14" s="7" t="s">
        <v>267</v>
      </c>
    </row>
    <row r="15" spans="2:16" x14ac:dyDescent="0.25">
      <c r="B15" s="5">
        <v>43307</v>
      </c>
      <c r="C15" s="6" t="s">
        <v>273</v>
      </c>
      <c r="D15" s="6" t="s">
        <v>300</v>
      </c>
      <c r="E15" s="6" t="s">
        <v>179</v>
      </c>
      <c r="F15" s="6">
        <v>8</v>
      </c>
      <c r="G15" s="6" t="s">
        <v>293</v>
      </c>
      <c r="H15" s="7">
        <v>0.99</v>
      </c>
      <c r="I15" s="1"/>
      <c r="J15" s="10" t="s">
        <v>16</v>
      </c>
      <c r="K15" s="7" t="s">
        <v>17</v>
      </c>
      <c r="L15" s="1"/>
      <c r="M15" s="10" t="s">
        <v>268</v>
      </c>
      <c r="N15" s="6">
        <v>11.95</v>
      </c>
      <c r="O15" s="6">
        <v>5.25</v>
      </c>
      <c r="P15" s="7" t="s">
        <v>258</v>
      </c>
    </row>
    <row r="16" spans="2:16" x14ac:dyDescent="0.25">
      <c r="B16" s="5">
        <v>44167</v>
      </c>
      <c r="C16" s="6" t="s">
        <v>279</v>
      </c>
      <c r="D16" s="6" t="s">
        <v>300</v>
      </c>
      <c r="E16" s="6" t="s">
        <v>119</v>
      </c>
      <c r="F16" s="6">
        <v>59</v>
      </c>
      <c r="G16" s="6" t="s">
        <v>298</v>
      </c>
      <c r="H16" s="7">
        <v>1.03</v>
      </c>
      <c r="I16" s="1"/>
      <c r="J16" s="10" t="s">
        <v>18</v>
      </c>
      <c r="K16" s="7" t="s">
        <v>19</v>
      </c>
      <c r="L16" s="1"/>
      <c r="M16" s="10" t="s">
        <v>269</v>
      </c>
      <c r="N16" s="6">
        <v>23.95</v>
      </c>
      <c r="O16" s="6">
        <v>8.9700000000000006</v>
      </c>
      <c r="P16" s="7" t="s">
        <v>267</v>
      </c>
    </row>
    <row r="17" spans="2:16" x14ac:dyDescent="0.25">
      <c r="B17" s="5">
        <v>44361</v>
      </c>
      <c r="C17" s="6" t="s">
        <v>279</v>
      </c>
      <c r="D17" s="6" t="s">
        <v>300</v>
      </c>
      <c r="E17" s="6" t="s">
        <v>57</v>
      </c>
      <c r="F17" s="6">
        <v>8</v>
      </c>
      <c r="G17" s="6" t="s">
        <v>293</v>
      </c>
      <c r="H17" s="7">
        <v>1.04</v>
      </c>
      <c r="I17" s="1"/>
      <c r="J17" s="10" t="s">
        <v>20</v>
      </c>
      <c r="K17" s="7" t="s">
        <v>21</v>
      </c>
      <c r="L17" s="1"/>
      <c r="M17" s="10" t="s">
        <v>270</v>
      </c>
      <c r="N17" s="6">
        <v>23.5</v>
      </c>
      <c r="O17" s="6">
        <v>9.5500000000000007</v>
      </c>
      <c r="P17" s="7" t="s">
        <v>271</v>
      </c>
    </row>
    <row r="18" spans="2:16" x14ac:dyDescent="0.25">
      <c r="B18" s="5">
        <v>44385</v>
      </c>
      <c r="C18" s="6" t="s">
        <v>284</v>
      </c>
      <c r="D18" s="6" t="s">
        <v>300</v>
      </c>
      <c r="E18" s="6" t="s">
        <v>14</v>
      </c>
      <c r="F18" s="6">
        <v>4</v>
      </c>
      <c r="G18" s="6" t="s">
        <v>291</v>
      </c>
      <c r="H18" s="7">
        <v>1.04</v>
      </c>
      <c r="I18" s="1"/>
      <c r="J18" s="10" t="s">
        <v>22</v>
      </c>
      <c r="K18" s="7" t="s">
        <v>23</v>
      </c>
      <c r="L18" s="1"/>
      <c r="M18" s="10" t="s">
        <v>272</v>
      </c>
      <c r="N18" s="6">
        <v>41.95</v>
      </c>
      <c r="O18" s="6">
        <v>21.45</v>
      </c>
      <c r="P18" s="7" t="s">
        <v>262</v>
      </c>
    </row>
    <row r="19" spans="2:16" x14ac:dyDescent="0.25">
      <c r="B19" s="5">
        <v>44540</v>
      </c>
      <c r="C19" s="6" t="s">
        <v>279</v>
      </c>
      <c r="D19" s="6" t="s">
        <v>295</v>
      </c>
      <c r="E19" s="6" t="s">
        <v>119</v>
      </c>
      <c r="F19" s="6">
        <v>4</v>
      </c>
      <c r="G19" s="6" t="s">
        <v>291</v>
      </c>
      <c r="H19" s="7">
        <v>1.04</v>
      </c>
      <c r="I19" s="1"/>
      <c r="J19" s="10" t="s">
        <v>24</v>
      </c>
      <c r="K19" s="7" t="s">
        <v>25</v>
      </c>
      <c r="L19" s="1"/>
      <c r="M19" s="10" t="s">
        <v>273</v>
      </c>
      <c r="N19" s="6">
        <v>6.99</v>
      </c>
      <c r="O19" s="6">
        <v>3.25</v>
      </c>
      <c r="P19" s="7" t="s">
        <v>258</v>
      </c>
    </row>
    <row r="20" spans="2:16" x14ac:dyDescent="0.25">
      <c r="B20" s="5">
        <v>44525</v>
      </c>
      <c r="C20" s="6" t="s">
        <v>260</v>
      </c>
      <c r="D20" s="6" t="s">
        <v>295</v>
      </c>
      <c r="E20" s="6" t="s">
        <v>115</v>
      </c>
      <c r="F20" s="6">
        <v>7</v>
      </c>
      <c r="G20" s="6" t="s">
        <v>293</v>
      </c>
      <c r="H20" s="7">
        <v>1.04</v>
      </c>
      <c r="I20" s="1"/>
      <c r="J20" s="10" t="s">
        <v>26</v>
      </c>
      <c r="K20" s="7" t="s">
        <v>27</v>
      </c>
      <c r="L20" s="1"/>
      <c r="M20" s="10" t="s">
        <v>274</v>
      </c>
      <c r="N20" s="6">
        <v>26</v>
      </c>
      <c r="O20" s="6">
        <v>11.04</v>
      </c>
      <c r="P20" s="7" t="s">
        <v>262</v>
      </c>
    </row>
    <row r="21" spans="2:16" x14ac:dyDescent="0.25">
      <c r="B21" s="5">
        <v>44167</v>
      </c>
      <c r="C21" s="6" t="s">
        <v>279</v>
      </c>
      <c r="D21" s="6" t="s">
        <v>295</v>
      </c>
      <c r="E21" s="6" t="s">
        <v>105</v>
      </c>
      <c r="F21" s="6">
        <v>3</v>
      </c>
      <c r="G21" s="6" t="s">
        <v>291</v>
      </c>
      <c r="H21" s="7">
        <v>1.03</v>
      </c>
      <c r="I21" s="1"/>
      <c r="J21" s="10" t="s">
        <v>28</v>
      </c>
      <c r="K21" s="7" t="s">
        <v>29</v>
      </c>
      <c r="L21" s="1"/>
      <c r="M21" s="10" t="s">
        <v>275</v>
      </c>
      <c r="N21" s="6">
        <v>252</v>
      </c>
      <c r="O21" s="6">
        <v>100.25</v>
      </c>
      <c r="P21" s="7" t="s">
        <v>271</v>
      </c>
    </row>
    <row r="22" spans="2:16" x14ac:dyDescent="0.25">
      <c r="B22" s="5">
        <v>43979</v>
      </c>
      <c r="C22" s="6" t="s">
        <v>279</v>
      </c>
      <c r="D22" s="6" t="s">
        <v>295</v>
      </c>
      <c r="E22" s="6" t="s">
        <v>73</v>
      </c>
      <c r="F22" s="6">
        <v>3</v>
      </c>
      <c r="G22" s="6" t="s">
        <v>291</v>
      </c>
      <c r="H22" s="7">
        <v>1.03</v>
      </c>
      <c r="I22" s="1"/>
      <c r="J22" s="10" t="s">
        <v>30</v>
      </c>
      <c r="K22" s="7" t="s">
        <v>31</v>
      </c>
      <c r="L22" s="1"/>
      <c r="M22" s="10" t="s">
        <v>276</v>
      </c>
      <c r="N22" s="6">
        <v>122</v>
      </c>
      <c r="O22" s="6">
        <v>49.78</v>
      </c>
      <c r="P22" s="7" t="s">
        <v>262</v>
      </c>
    </row>
    <row r="23" spans="2:16" x14ac:dyDescent="0.25">
      <c r="B23" s="5">
        <v>44189</v>
      </c>
      <c r="C23" s="6" t="s">
        <v>273</v>
      </c>
      <c r="D23" s="6" t="s">
        <v>295</v>
      </c>
      <c r="E23" s="6" t="s">
        <v>57</v>
      </c>
      <c r="F23" s="6">
        <v>57</v>
      </c>
      <c r="G23" s="6" t="s">
        <v>479</v>
      </c>
      <c r="H23" s="7">
        <v>1.03</v>
      </c>
      <c r="I23" s="1"/>
      <c r="J23" s="10" t="s">
        <v>32</v>
      </c>
      <c r="K23" s="7" t="s">
        <v>33</v>
      </c>
      <c r="L23" s="1"/>
      <c r="M23" s="10" t="s">
        <v>277</v>
      </c>
      <c r="N23" s="6">
        <v>28.95</v>
      </c>
      <c r="O23" s="6">
        <v>11.49</v>
      </c>
      <c r="P23" s="7" t="s">
        <v>267</v>
      </c>
    </row>
    <row r="24" spans="2:16" x14ac:dyDescent="0.25">
      <c r="B24" s="5">
        <v>44529</v>
      </c>
      <c r="C24" s="6" t="s">
        <v>273</v>
      </c>
      <c r="D24" s="6" t="s">
        <v>295</v>
      </c>
      <c r="E24" s="6" t="s">
        <v>129</v>
      </c>
      <c r="F24" s="6">
        <v>34</v>
      </c>
      <c r="G24" s="6" t="s">
        <v>296</v>
      </c>
      <c r="H24" s="7">
        <v>1.04</v>
      </c>
      <c r="I24" s="1"/>
      <c r="J24" s="10" t="s">
        <v>34</v>
      </c>
      <c r="K24" s="7" t="s">
        <v>473</v>
      </c>
      <c r="L24" s="1"/>
      <c r="M24" s="10" t="s">
        <v>278</v>
      </c>
      <c r="N24" s="6">
        <v>25.95</v>
      </c>
      <c r="O24" s="6">
        <v>10.85</v>
      </c>
      <c r="P24" s="7" t="s">
        <v>267</v>
      </c>
    </row>
    <row r="25" spans="2:16" x14ac:dyDescent="0.25">
      <c r="B25" s="5">
        <v>44171</v>
      </c>
      <c r="C25" s="6" t="s">
        <v>280</v>
      </c>
      <c r="D25" s="6" t="s">
        <v>295</v>
      </c>
      <c r="E25" s="6" t="s">
        <v>241</v>
      </c>
      <c r="F25" s="6">
        <v>6</v>
      </c>
      <c r="G25" s="6" t="s">
        <v>293</v>
      </c>
      <c r="H25" s="7">
        <v>1.03</v>
      </c>
      <c r="I25" s="1"/>
      <c r="J25" s="10" t="s">
        <v>35</v>
      </c>
      <c r="K25" s="7" t="s">
        <v>36</v>
      </c>
      <c r="L25" s="1"/>
      <c r="M25" s="10" t="s">
        <v>279</v>
      </c>
      <c r="N25" s="6">
        <v>41.95</v>
      </c>
      <c r="O25" s="6">
        <v>16</v>
      </c>
      <c r="P25" s="7" t="s">
        <v>265</v>
      </c>
    </row>
    <row r="26" spans="2:16" x14ac:dyDescent="0.25">
      <c r="B26" s="5">
        <v>43259</v>
      </c>
      <c r="C26" s="6" t="s">
        <v>273</v>
      </c>
      <c r="D26" s="6" t="s">
        <v>295</v>
      </c>
      <c r="E26" s="6" t="s">
        <v>69</v>
      </c>
      <c r="F26" s="6">
        <v>2</v>
      </c>
      <c r="G26" s="6" t="s">
        <v>291</v>
      </c>
      <c r="H26" s="7">
        <v>0.99</v>
      </c>
      <c r="I26" s="1"/>
      <c r="J26" s="10" t="s">
        <v>37</v>
      </c>
      <c r="K26" s="7" t="s">
        <v>38</v>
      </c>
      <c r="L26" s="1"/>
      <c r="M26" s="10" t="s">
        <v>280</v>
      </c>
      <c r="N26" s="6">
        <v>25.5</v>
      </c>
      <c r="O26" s="6">
        <v>10.51</v>
      </c>
      <c r="P26" s="7" t="s">
        <v>262</v>
      </c>
    </row>
    <row r="27" spans="2:16" x14ac:dyDescent="0.25">
      <c r="B27" s="5">
        <v>43274</v>
      </c>
      <c r="C27" s="6" t="s">
        <v>269</v>
      </c>
      <c r="D27" s="6" t="s">
        <v>295</v>
      </c>
      <c r="E27" s="6" t="s">
        <v>79</v>
      </c>
      <c r="F27" s="6">
        <v>1</v>
      </c>
      <c r="G27" s="6" t="s">
        <v>291</v>
      </c>
      <c r="H27" s="7">
        <v>0.99</v>
      </c>
      <c r="I27" s="1"/>
      <c r="J27" s="10" t="s">
        <v>39</v>
      </c>
      <c r="K27" s="7" t="s">
        <v>40</v>
      </c>
      <c r="L27" s="1"/>
      <c r="M27" s="10" t="s">
        <v>281</v>
      </c>
      <c r="N27" s="6">
        <v>21.95</v>
      </c>
      <c r="O27" s="6">
        <v>8.65</v>
      </c>
      <c r="P27" s="7" t="s">
        <v>258</v>
      </c>
    </row>
    <row r="28" spans="2:16" x14ac:dyDescent="0.25">
      <c r="B28" s="5">
        <v>43275</v>
      </c>
      <c r="C28" s="6" t="s">
        <v>266</v>
      </c>
      <c r="D28" s="6" t="s">
        <v>295</v>
      </c>
      <c r="E28" s="6" t="s">
        <v>149</v>
      </c>
      <c r="F28" s="6">
        <v>34</v>
      </c>
      <c r="G28" s="6" t="s">
        <v>291</v>
      </c>
      <c r="H28" s="7">
        <v>0.99</v>
      </c>
      <c r="I28" s="1"/>
      <c r="J28" s="10" t="s">
        <v>41</v>
      </c>
      <c r="K28" s="7" t="s">
        <v>42</v>
      </c>
      <c r="L28" s="1"/>
      <c r="M28" s="10" t="s">
        <v>282</v>
      </c>
      <c r="N28" s="6">
        <v>14.5</v>
      </c>
      <c r="O28" s="6">
        <v>6</v>
      </c>
      <c r="P28" s="7" t="s">
        <v>283</v>
      </c>
    </row>
    <row r="29" spans="2:16" x14ac:dyDescent="0.25">
      <c r="B29" s="5">
        <v>44333</v>
      </c>
      <c r="C29" s="6" t="s">
        <v>257</v>
      </c>
      <c r="D29" s="6" t="s">
        <v>295</v>
      </c>
      <c r="E29" s="6" t="s">
        <v>55</v>
      </c>
      <c r="F29" s="6">
        <v>35</v>
      </c>
      <c r="G29" s="6" t="s">
        <v>296</v>
      </c>
      <c r="H29" s="7">
        <v>1.04</v>
      </c>
      <c r="I29" s="1"/>
      <c r="J29" s="10" t="s">
        <v>43</v>
      </c>
      <c r="K29" s="7" t="s">
        <v>44</v>
      </c>
      <c r="L29" s="1"/>
      <c r="M29" s="11" t="s">
        <v>284</v>
      </c>
      <c r="N29" s="8">
        <v>25.99</v>
      </c>
      <c r="O29" s="8">
        <v>10.02</v>
      </c>
      <c r="P29" s="9" t="s">
        <v>267</v>
      </c>
    </row>
    <row r="30" spans="2:16" x14ac:dyDescent="0.25">
      <c r="B30" s="5">
        <v>43302</v>
      </c>
      <c r="C30" s="6" t="s">
        <v>268</v>
      </c>
      <c r="D30" s="6" t="s">
        <v>295</v>
      </c>
      <c r="E30" s="6" t="s">
        <v>233</v>
      </c>
      <c r="F30" s="6">
        <v>120</v>
      </c>
      <c r="G30" s="6" t="s">
        <v>305</v>
      </c>
      <c r="H30" s="7">
        <v>0.99</v>
      </c>
      <c r="I30" s="1"/>
      <c r="J30" s="10" t="s">
        <v>45</v>
      </c>
      <c r="K30" s="7" t="s">
        <v>46</v>
      </c>
      <c r="L30" s="1"/>
      <c r="M30" s="1"/>
      <c r="N30" s="1"/>
      <c r="O30" s="1"/>
      <c r="P30" s="1"/>
    </row>
    <row r="31" spans="2:16" x14ac:dyDescent="0.25">
      <c r="B31" s="5">
        <v>44176</v>
      </c>
      <c r="C31" s="6" t="s">
        <v>273</v>
      </c>
      <c r="D31" s="6" t="s">
        <v>295</v>
      </c>
      <c r="E31" s="6" t="s">
        <v>113</v>
      </c>
      <c r="F31" s="6">
        <v>2</v>
      </c>
      <c r="G31" s="6" t="s">
        <v>291</v>
      </c>
      <c r="H31" s="7">
        <v>1.03</v>
      </c>
      <c r="I31" s="1"/>
      <c r="J31" s="10" t="s">
        <v>47</v>
      </c>
      <c r="K31" s="7" t="s">
        <v>48</v>
      </c>
      <c r="L31" s="1"/>
      <c r="M31" s="1"/>
      <c r="N31" s="1"/>
      <c r="O31" s="1"/>
      <c r="P31" s="1"/>
    </row>
    <row r="32" spans="2:16" x14ac:dyDescent="0.25">
      <c r="B32" s="5">
        <v>43719</v>
      </c>
      <c r="C32" s="6" t="s">
        <v>264</v>
      </c>
      <c r="D32" s="6" t="s">
        <v>295</v>
      </c>
      <c r="E32" s="6" t="s">
        <v>79</v>
      </c>
      <c r="F32" s="6">
        <v>5</v>
      </c>
      <c r="G32" s="6" t="s">
        <v>293</v>
      </c>
      <c r="H32" s="7">
        <v>1</v>
      </c>
      <c r="I32" s="1"/>
      <c r="J32" s="10" t="s">
        <v>49</v>
      </c>
      <c r="K32" s="7" t="s">
        <v>50</v>
      </c>
      <c r="L32" s="1"/>
      <c r="M32" s="1"/>
      <c r="N32" s="1"/>
      <c r="O32" s="1"/>
      <c r="P32" s="1"/>
    </row>
    <row r="33" spans="2:16" x14ac:dyDescent="0.25">
      <c r="B33" s="5">
        <v>43407</v>
      </c>
      <c r="C33" s="6" t="s">
        <v>273</v>
      </c>
      <c r="D33" s="6" t="s">
        <v>295</v>
      </c>
      <c r="E33" s="6" t="s">
        <v>241</v>
      </c>
      <c r="F33" s="6">
        <v>41</v>
      </c>
      <c r="G33" s="6" t="s">
        <v>296</v>
      </c>
      <c r="H33" s="7">
        <v>1</v>
      </c>
      <c r="I33" s="1"/>
      <c r="J33" s="10" t="s">
        <v>51</v>
      </c>
      <c r="K33" s="7" t="s">
        <v>52</v>
      </c>
      <c r="L33" s="1"/>
      <c r="M33" s="1"/>
      <c r="N33" s="1"/>
      <c r="O33" s="1"/>
      <c r="P33" s="1"/>
    </row>
    <row r="34" spans="2:16" x14ac:dyDescent="0.25">
      <c r="B34" s="5">
        <v>43794</v>
      </c>
      <c r="C34" s="6" t="s">
        <v>261</v>
      </c>
      <c r="D34" s="6" t="s">
        <v>295</v>
      </c>
      <c r="E34" s="6" t="s">
        <v>103</v>
      </c>
      <c r="F34" s="6">
        <v>3</v>
      </c>
      <c r="G34" s="6" t="s">
        <v>291</v>
      </c>
      <c r="H34" s="7">
        <v>1.02</v>
      </c>
      <c r="I34" s="1"/>
      <c r="J34" s="10" t="s">
        <v>53</v>
      </c>
      <c r="K34" s="7" t="s">
        <v>54</v>
      </c>
      <c r="L34" s="1"/>
      <c r="M34" s="1"/>
      <c r="N34" s="1"/>
      <c r="O34" s="1"/>
      <c r="P34" s="1"/>
    </row>
    <row r="35" spans="2:16" x14ac:dyDescent="0.25">
      <c r="B35" s="5">
        <v>44538</v>
      </c>
      <c r="C35" s="6" t="s">
        <v>263</v>
      </c>
      <c r="D35" s="6" t="s">
        <v>295</v>
      </c>
      <c r="E35" s="6" t="s">
        <v>241</v>
      </c>
      <c r="F35" s="6">
        <v>1</v>
      </c>
      <c r="G35" s="6" t="s">
        <v>291</v>
      </c>
      <c r="H35" s="7">
        <v>1.04</v>
      </c>
      <c r="I35" s="1"/>
      <c r="J35" s="10" t="s">
        <v>55</v>
      </c>
      <c r="K35" s="7" t="s">
        <v>56</v>
      </c>
      <c r="L35" s="1"/>
      <c r="M35" s="1"/>
      <c r="N35" s="1"/>
      <c r="O35" s="1"/>
      <c r="P35" s="1"/>
    </row>
    <row r="36" spans="2:16" x14ac:dyDescent="0.25">
      <c r="B36" s="5">
        <v>44550</v>
      </c>
      <c r="C36" s="6" t="s">
        <v>277</v>
      </c>
      <c r="D36" s="6" t="s">
        <v>295</v>
      </c>
      <c r="E36" s="6" t="s">
        <v>115</v>
      </c>
      <c r="F36" s="6">
        <v>9</v>
      </c>
      <c r="G36" s="6" t="s">
        <v>293</v>
      </c>
      <c r="H36" s="7">
        <v>1.04</v>
      </c>
      <c r="I36" s="1"/>
      <c r="J36" s="10" t="s">
        <v>57</v>
      </c>
      <c r="K36" s="7" t="s">
        <v>58</v>
      </c>
      <c r="L36" s="1"/>
      <c r="M36" s="1"/>
      <c r="N36" s="1"/>
      <c r="O36" s="1"/>
      <c r="P36" s="1"/>
    </row>
    <row r="37" spans="2:16" x14ac:dyDescent="0.25">
      <c r="B37" s="5">
        <v>44157</v>
      </c>
      <c r="C37" s="6" t="s">
        <v>273</v>
      </c>
      <c r="D37" s="6" t="s">
        <v>295</v>
      </c>
      <c r="E37" s="6" t="s">
        <v>16</v>
      </c>
      <c r="F37" s="6">
        <v>54</v>
      </c>
      <c r="G37" s="6" t="s">
        <v>298</v>
      </c>
      <c r="H37" s="7">
        <v>1.03</v>
      </c>
      <c r="I37" s="1"/>
      <c r="J37" s="10" t="s">
        <v>59</v>
      </c>
      <c r="K37" s="7" t="s">
        <v>60</v>
      </c>
      <c r="L37" s="1"/>
      <c r="M37" s="1"/>
      <c r="N37" s="1"/>
      <c r="O37" s="1"/>
      <c r="P37" s="1"/>
    </row>
    <row r="38" spans="2:16" x14ac:dyDescent="0.25">
      <c r="B38" s="5">
        <v>43864</v>
      </c>
      <c r="C38" s="6" t="s">
        <v>282</v>
      </c>
      <c r="D38" s="6" t="s">
        <v>295</v>
      </c>
      <c r="E38" s="6" t="s">
        <v>10</v>
      </c>
      <c r="F38" s="6">
        <v>117</v>
      </c>
      <c r="G38" s="6" t="s">
        <v>305</v>
      </c>
      <c r="H38" s="7">
        <v>1.02</v>
      </c>
      <c r="I38" s="1"/>
      <c r="J38" s="10" t="s">
        <v>61</v>
      </c>
      <c r="K38" s="7" t="s">
        <v>62</v>
      </c>
      <c r="L38" s="1"/>
      <c r="M38" s="1"/>
      <c r="N38" s="1"/>
      <c r="O38" s="1"/>
      <c r="P38" s="1"/>
    </row>
    <row r="39" spans="2:16" x14ac:dyDescent="0.25">
      <c r="B39" s="5">
        <v>44156</v>
      </c>
      <c r="C39" s="6" t="s">
        <v>266</v>
      </c>
      <c r="D39" s="6" t="s">
        <v>295</v>
      </c>
      <c r="E39" s="6" t="s">
        <v>81</v>
      </c>
      <c r="F39" s="6">
        <v>38</v>
      </c>
      <c r="G39" s="6" t="s">
        <v>296</v>
      </c>
      <c r="H39" s="7">
        <v>1.03</v>
      </c>
      <c r="I39" s="1"/>
      <c r="J39" s="10" t="s">
        <v>63</v>
      </c>
      <c r="K39" s="7" t="s">
        <v>64</v>
      </c>
      <c r="L39" s="1"/>
      <c r="M39" s="1"/>
      <c r="N39" s="1"/>
      <c r="O39" s="1"/>
      <c r="P39" s="1"/>
    </row>
    <row r="40" spans="2:16" x14ac:dyDescent="0.25">
      <c r="B40" s="5">
        <v>44545</v>
      </c>
      <c r="C40" s="6" t="s">
        <v>270</v>
      </c>
      <c r="D40" s="6" t="s">
        <v>295</v>
      </c>
      <c r="E40" s="6" t="s">
        <v>119</v>
      </c>
      <c r="F40" s="6">
        <v>3</v>
      </c>
      <c r="G40" s="6" t="s">
        <v>291</v>
      </c>
      <c r="H40" s="7">
        <v>1.04</v>
      </c>
      <c r="I40" s="1"/>
      <c r="J40" s="10" t="s">
        <v>65</v>
      </c>
      <c r="K40" s="7" t="s">
        <v>66</v>
      </c>
      <c r="L40" s="1"/>
      <c r="M40" s="1"/>
      <c r="N40" s="1"/>
      <c r="O40" s="1"/>
      <c r="P40" s="1"/>
    </row>
    <row r="41" spans="2:16" x14ac:dyDescent="0.25">
      <c r="B41" s="5">
        <v>44056</v>
      </c>
      <c r="C41" s="6" t="s">
        <v>273</v>
      </c>
      <c r="D41" s="6" t="s">
        <v>290</v>
      </c>
      <c r="E41" s="6" t="s">
        <v>57</v>
      </c>
      <c r="F41" s="6">
        <v>3</v>
      </c>
      <c r="G41" s="6" t="s">
        <v>291</v>
      </c>
      <c r="H41" s="7">
        <v>1.03</v>
      </c>
      <c r="I41" s="1"/>
      <c r="J41" s="10" t="s">
        <v>67</v>
      </c>
      <c r="K41" s="7" t="s">
        <v>68</v>
      </c>
      <c r="L41" s="1"/>
      <c r="M41" s="1"/>
      <c r="N41" s="1"/>
      <c r="O41" s="1"/>
      <c r="P41" s="1"/>
    </row>
    <row r="42" spans="2:16" x14ac:dyDescent="0.25">
      <c r="B42" s="5">
        <v>44168</v>
      </c>
      <c r="C42" s="6" t="s">
        <v>261</v>
      </c>
      <c r="D42" s="6" t="s">
        <v>290</v>
      </c>
      <c r="E42" s="6" t="s">
        <v>81</v>
      </c>
      <c r="F42" s="6">
        <v>8</v>
      </c>
      <c r="G42" s="6" t="s">
        <v>293</v>
      </c>
      <c r="H42" s="7">
        <v>1.03</v>
      </c>
      <c r="I42" s="1"/>
      <c r="J42" s="10" t="s">
        <v>69</v>
      </c>
      <c r="K42" s="7" t="s">
        <v>70</v>
      </c>
      <c r="L42" s="1"/>
      <c r="M42" s="1"/>
      <c r="N42" s="1"/>
      <c r="O42" s="1"/>
      <c r="P42" s="1"/>
    </row>
    <row r="43" spans="2:16" x14ac:dyDescent="0.25">
      <c r="B43" s="5">
        <v>44138</v>
      </c>
      <c r="C43" s="6" t="s">
        <v>273</v>
      </c>
      <c r="D43" s="6" t="s">
        <v>290</v>
      </c>
      <c r="E43" s="6" t="s">
        <v>241</v>
      </c>
      <c r="F43" s="6">
        <v>30</v>
      </c>
      <c r="G43" s="6" t="s">
        <v>296</v>
      </c>
      <c r="H43" s="7">
        <v>1.03</v>
      </c>
      <c r="I43" s="1"/>
      <c r="J43" s="10" t="s">
        <v>71</v>
      </c>
      <c r="K43" s="7" t="s">
        <v>72</v>
      </c>
      <c r="L43" s="1"/>
      <c r="M43" s="1"/>
      <c r="N43" s="1"/>
      <c r="O43" s="1"/>
      <c r="P43" s="1"/>
    </row>
    <row r="44" spans="2:16" x14ac:dyDescent="0.25">
      <c r="B44" s="5">
        <v>44525</v>
      </c>
      <c r="C44" s="6" t="s">
        <v>277</v>
      </c>
      <c r="D44" s="6" t="s">
        <v>290</v>
      </c>
      <c r="E44" s="6" t="s">
        <v>20</v>
      </c>
      <c r="F44" s="6">
        <v>1</v>
      </c>
      <c r="G44" s="6" t="s">
        <v>291</v>
      </c>
      <c r="H44" s="7">
        <v>1.04</v>
      </c>
      <c r="I44" s="1"/>
      <c r="J44" s="10" t="s">
        <v>73</v>
      </c>
      <c r="K44" s="7" t="s">
        <v>74</v>
      </c>
      <c r="L44" s="1"/>
      <c r="M44" s="1"/>
      <c r="N44" s="1"/>
      <c r="O44" s="1"/>
      <c r="P44" s="1"/>
    </row>
    <row r="45" spans="2:16" x14ac:dyDescent="0.25">
      <c r="B45" s="5">
        <v>44526</v>
      </c>
      <c r="C45" s="6" t="s">
        <v>266</v>
      </c>
      <c r="D45" s="6" t="s">
        <v>290</v>
      </c>
      <c r="E45" s="6" t="s">
        <v>233</v>
      </c>
      <c r="F45" s="6">
        <v>37</v>
      </c>
      <c r="G45" s="6" t="s">
        <v>296</v>
      </c>
      <c r="H45" s="7">
        <v>1.04</v>
      </c>
      <c r="I45" s="1"/>
      <c r="J45" s="10" t="s">
        <v>75</v>
      </c>
      <c r="K45" s="7" t="s">
        <v>76</v>
      </c>
      <c r="L45" s="1"/>
      <c r="M45" s="1"/>
      <c r="N45" s="1"/>
      <c r="O45" s="1"/>
      <c r="P45" s="1"/>
    </row>
    <row r="46" spans="2:16" x14ac:dyDescent="0.25">
      <c r="B46" s="5">
        <v>44544</v>
      </c>
      <c r="C46" s="6" t="s">
        <v>266</v>
      </c>
      <c r="D46" s="6" t="s">
        <v>290</v>
      </c>
      <c r="E46" s="6" t="s">
        <v>241</v>
      </c>
      <c r="F46" s="6">
        <v>100</v>
      </c>
      <c r="G46" s="6" t="s">
        <v>305</v>
      </c>
      <c r="H46" s="7">
        <v>1.04</v>
      </c>
      <c r="I46" s="1"/>
      <c r="J46" s="10" t="s">
        <v>77</v>
      </c>
      <c r="K46" s="7" t="s">
        <v>78</v>
      </c>
      <c r="L46" s="1"/>
      <c r="M46" s="1"/>
      <c r="N46" s="1"/>
      <c r="O46" s="1"/>
      <c r="P46" s="1"/>
    </row>
    <row r="47" spans="2:16" x14ac:dyDescent="0.25">
      <c r="B47" s="5">
        <v>43437</v>
      </c>
      <c r="C47" s="6" t="s">
        <v>257</v>
      </c>
      <c r="D47" s="6" t="s">
        <v>290</v>
      </c>
      <c r="E47" s="6" t="s">
        <v>195</v>
      </c>
      <c r="F47" s="6">
        <v>2</v>
      </c>
      <c r="G47" s="6" t="s">
        <v>291</v>
      </c>
      <c r="H47" s="7">
        <v>1</v>
      </c>
      <c r="I47" s="1"/>
      <c r="J47" s="10" t="s">
        <v>79</v>
      </c>
      <c r="K47" s="7" t="s">
        <v>80</v>
      </c>
      <c r="L47" s="1"/>
      <c r="M47" s="1"/>
      <c r="N47" s="1"/>
      <c r="O47" s="1"/>
      <c r="P47" s="1"/>
    </row>
    <row r="48" spans="2:16" x14ac:dyDescent="0.25">
      <c r="B48" s="5">
        <v>43156</v>
      </c>
      <c r="C48" s="6" t="s">
        <v>266</v>
      </c>
      <c r="D48" s="6" t="s">
        <v>290</v>
      </c>
      <c r="E48" s="6" t="s">
        <v>10</v>
      </c>
      <c r="F48" s="6">
        <v>36</v>
      </c>
      <c r="G48" s="6" t="s">
        <v>296</v>
      </c>
      <c r="H48" s="7">
        <v>0.98</v>
      </c>
      <c r="I48" s="1"/>
      <c r="J48" s="10" t="s">
        <v>81</v>
      </c>
      <c r="K48" s="7" t="s">
        <v>82</v>
      </c>
      <c r="L48" s="1"/>
      <c r="M48" s="1"/>
      <c r="N48" s="1"/>
      <c r="O48" s="1"/>
      <c r="P48" s="1"/>
    </row>
    <row r="49" spans="2:16" x14ac:dyDescent="0.25">
      <c r="B49" s="5">
        <v>43320</v>
      </c>
      <c r="C49" s="6" t="s">
        <v>281</v>
      </c>
      <c r="D49" s="6" t="s">
        <v>290</v>
      </c>
      <c r="E49" s="6" t="s">
        <v>103</v>
      </c>
      <c r="F49" s="6">
        <v>63</v>
      </c>
      <c r="G49" s="6" t="s">
        <v>298</v>
      </c>
      <c r="H49" s="7">
        <v>1</v>
      </c>
      <c r="I49" s="1"/>
      <c r="J49" s="10" t="s">
        <v>83</v>
      </c>
      <c r="K49" s="7" t="s">
        <v>84</v>
      </c>
      <c r="L49" s="1"/>
      <c r="M49" s="1"/>
      <c r="N49" s="1"/>
      <c r="O49" s="1"/>
      <c r="P49" s="1"/>
    </row>
    <row r="50" spans="2:16" x14ac:dyDescent="0.25">
      <c r="B50" s="5">
        <v>44546</v>
      </c>
      <c r="C50" s="6" t="s">
        <v>259</v>
      </c>
      <c r="D50" s="6" t="s">
        <v>290</v>
      </c>
      <c r="E50" s="6" t="s">
        <v>175</v>
      </c>
      <c r="F50" s="6">
        <v>1</v>
      </c>
      <c r="G50" s="6" t="s">
        <v>291</v>
      </c>
      <c r="H50" s="7">
        <v>1.04</v>
      </c>
      <c r="I50" s="1"/>
      <c r="J50" s="10" t="s">
        <v>85</v>
      </c>
      <c r="K50" s="7" t="s">
        <v>86</v>
      </c>
      <c r="L50" s="1"/>
      <c r="M50" s="1"/>
      <c r="N50" s="1"/>
      <c r="O50" s="1"/>
      <c r="P50" s="1"/>
    </row>
    <row r="51" spans="2:16" x14ac:dyDescent="0.25">
      <c r="B51" s="5">
        <v>44539</v>
      </c>
      <c r="C51" s="6" t="s">
        <v>273</v>
      </c>
      <c r="D51" s="6" t="s">
        <v>290</v>
      </c>
      <c r="E51" s="6" t="s">
        <v>20</v>
      </c>
      <c r="F51" s="6">
        <v>37</v>
      </c>
      <c r="G51" s="6" t="s">
        <v>296</v>
      </c>
      <c r="H51" s="7">
        <v>1.04</v>
      </c>
      <c r="I51" s="1"/>
      <c r="J51" s="10" t="s">
        <v>87</v>
      </c>
      <c r="K51" s="7" t="s">
        <v>88</v>
      </c>
      <c r="L51" s="1"/>
      <c r="M51" s="1"/>
      <c r="N51" s="1"/>
      <c r="O51" s="1"/>
      <c r="P51" s="1"/>
    </row>
    <row r="52" spans="2:16" x14ac:dyDescent="0.25">
      <c r="B52" s="5">
        <v>43680</v>
      </c>
      <c r="C52" s="6" t="s">
        <v>273</v>
      </c>
      <c r="D52" s="6" t="s">
        <v>290</v>
      </c>
      <c r="E52" s="6" t="s">
        <v>223</v>
      </c>
      <c r="F52" s="6">
        <v>2</v>
      </c>
      <c r="G52" s="6" t="s">
        <v>291</v>
      </c>
      <c r="H52" s="7">
        <v>1</v>
      </c>
      <c r="I52" s="1"/>
      <c r="J52" s="10" t="s">
        <v>89</v>
      </c>
      <c r="K52" s="7" t="s">
        <v>90</v>
      </c>
      <c r="L52" s="1"/>
      <c r="M52" s="1"/>
      <c r="N52" s="1"/>
      <c r="O52" s="1"/>
      <c r="P52" s="1"/>
    </row>
    <row r="53" spans="2:16" x14ac:dyDescent="0.25">
      <c r="B53" s="5">
        <v>43444</v>
      </c>
      <c r="C53" s="6" t="s">
        <v>266</v>
      </c>
      <c r="D53" s="6" t="s">
        <v>290</v>
      </c>
      <c r="E53" s="6" t="s">
        <v>135</v>
      </c>
      <c r="F53" s="6">
        <v>9</v>
      </c>
      <c r="G53" s="6" t="s">
        <v>293</v>
      </c>
      <c r="H53" s="7">
        <v>1</v>
      </c>
      <c r="I53" s="1"/>
      <c r="J53" s="10" t="s">
        <v>91</v>
      </c>
      <c r="K53" s="7" t="s">
        <v>92</v>
      </c>
      <c r="L53" s="1"/>
      <c r="M53" s="1"/>
      <c r="N53" s="1"/>
      <c r="O53" s="1"/>
      <c r="P53" s="1"/>
    </row>
    <row r="54" spans="2:16" x14ac:dyDescent="0.25">
      <c r="B54" s="5">
        <v>43614</v>
      </c>
      <c r="C54" s="6" t="s">
        <v>273</v>
      </c>
      <c r="D54" s="6" t="s">
        <v>290</v>
      </c>
      <c r="E54" s="6" t="s">
        <v>119</v>
      </c>
      <c r="F54" s="6">
        <v>33</v>
      </c>
      <c r="G54" s="6" t="s">
        <v>296</v>
      </c>
      <c r="H54" s="7">
        <v>1</v>
      </c>
      <c r="I54" s="1"/>
      <c r="J54" s="10" t="s">
        <v>93</v>
      </c>
      <c r="K54" s="7" t="s">
        <v>94</v>
      </c>
      <c r="L54" s="1"/>
      <c r="M54" s="1"/>
      <c r="N54" s="1"/>
      <c r="O54" s="1"/>
      <c r="P54" s="1"/>
    </row>
    <row r="55" spans="2:16" x14ac:dyDescent="0.25">
      <c r="B55" s="5">
        <v>44178</v>
      </c>
      <c r="C55" s="6" t="s">
        <v>276</v>
      </c>
      <c r="D55" s="6" t="s">
        <v>290</v>
      </c>
      <c r="E55" s="6" t="s">
        <v>6</v>
      </c>
      <c r="F55" s="6">
        <v>1</v>
      </c>
      <c r="G55" s="6" t="s">
        <v>291</v>
      </c>
      <c r="H55" s="7">
        <v>1.03</v>
      </c>
      <c r="I55" s="1"/>
      <c r="J55" s="10" t="s">
        <v>95</v>
      </c>
      <c r="K55" s="7" t="s">
        <v>96</v>
      </c>
      <c r="L55" s="1"/>
      <c r="M55" s="1"/>
      <c r="N55" s="1"/>
      <c r="O55" s="1"/>
      <c r="P55" s="1"/>
    </row>
    <row r="56" spans="2:16" x14ac:dyDescent="0.25">
      <c r="B56" s="5">
        <v>44177</v>
      </c>
      <c r="C56" s="6" t="s">
        <v>266</v>
      </c>
      <c r="D56" s="6" t="s">
        <v>290</v>
      </c>
      <c r="E56" s="6" t="s">
        <v>57</v>
      </c>
      <c r="F56" s="6">
        <v>28</v>
      </c>
      <c r="G56" s="6" t="s">
        <v>296</v>
      </c>
      <c r="H56" s="7">
        <v>1.03</v>
      </c>
      <c r="I56" s="1"/>
      <c r="J56" s="10" t="s">
        <v>97</v>
      </c>
      <c r="K56" s="7" t="s">
        <v>98</v>
      </c>
      <c r="L56" s="1"/>
      <c r="M56" s="1"/>
      <c r="N56" s="1"/>
      <c r="O56" s="1"/>
      <c r="P56" s="1"/>
    </row>
    <row r="57" spans="2:16" x14ac:dyDescent="0.25">
      <c r="B57" s="5">
        <v>44176</v>
      </c>
      <c r="C57" s="6" t="s">
        <v>278</v>
      </c>
      <c r="D57" s="6" t="s">
        <v>290</v>
      </c>
      <c r="E57" s="6" t="s">
        <v>20</v>
      </c>
      <c r="F57" s="6">
        <v>121</v>
      </c>
      <c r="G57" s="6" t="s">
        <v>305</v>
      </c>
      <c r="H57" s="7">
        <v>1.03</v>
      </c>
      <c r="I57" s="1"/>
      <c r="J57" s="10" t="s">
        <v>99</v>
      </c>
      <c r="K57" s="7" t="s">
        <v>100</v>
      </c>
      <c r="L57" s="1"/>
      <c r="M57" s="1"/>
      <c r="N57" s="1"/>
      <c r="O57" s="1"/>
      <c r="P57" s="1"/>
    </row>
    <row r="58" spans="2:16" x14ac:dyDescent="0.25">
      <c r="B58" s="5">
        <v>43800</v>
      </c>
      <c r="C58" s="6" t="s">
        <v>269</v>
      </c>
      <c r="D58" s="6" t="s">
        <v>290</v>
      </c>
      <c r="E58" s="6" t="s">
        <v>103</v>
      </c>
      <c r="F58" s="6">
        <v>1</v>
      </c>
      <c r="G58" s="6" t="s">
        <v>291</v>
      </c>
      <c r="H58" s="7">
        <v>1.02</v>
      </c>
      <c r="I58" s="1"/>
      <c r="J58" s="10" t="s">
        <v>101</v>
      </c>
      <c r="K58" s="7" t="s">
        <v>102</v>
      </c>
      <c r="L58" s="1"/>
      <c r="M58" s="1"/>
      <c r="N58" s="1"/>
      <c r="O58" s="1"/>
      <c r="P58" s="1"/>
    </row>
    <row r="59" spans="2:16" x14ac:dyDescent="0.25">
      <c r="B59" s="5">
        <v>43802</v>
      </c>
      <c r="C59" s="6" t="s">
        <v>273</v>
      </c>
      <c r="D59" s="6" t="s">
        <v>290</v>
      </c>
      <c r="E59" s="6" t="s">
        <v>245</v>
      </c>
      <c r="F59" s="6">
        <v>4</v>
      </c>
      <c r="G59" s="6" t="s">
        <v>291</v>
      </c>
      <c r="H59" s="7">
        <v>1.02</v>
      </c>
      <c r="I59" s="1"/>
      <c r="J59" s="10" t="s">
        <v>103</v>
      </c>
      <c r="K59" s="7" t="s">
        <v>104</v>
      </c>
      <c r="L59" s="1"/>
      <c r="M59" s="1"/>
      <c r="N59" s="1"/>
      <c r="O59" s="1"/>
      <c r="P59" s="1"/>
    </row>
    <row r="60" spans="2:16" x14ac:dyDescent="0.25">
      <c r="B60" s="5">
        <v>43811</v>
      </c>
      <c r="C60" s="6" t="s">
        <v>280</v>
      </c>
      <c r="D60" s="6" t="s">
        <v>290</v>
      </c>
      <c r="E60" s="6" t="s">
        <v>45</v>
      </c>
      <c r="F60" s="6">
        <v>72</v>
      </c>
      <c r="G60" s="6" t="s">
        <v>298</v>
      </c>
      <c r="H60" s="7">
        <v>1.02</v>
      </c>
      <c r="I60" s="1"/>
      <c r="J60" s="10" t="s">
        <v>105</v>
      </c>
      <c r="K60" s="7" t="s">
        <v>106</v>
      </c>
      <c r="L60" s="1"/>
      <c r="M60" s="1"/>
      <c r="N60" s="1"/>
      <c r="O60" s="1"/>
      <c r="P60" s="1"/>
    </row>
    <row r="61" spans="2:16" x14ac:dyDescent="0.25">
      <c r="B61" s="5">
        <v>44297</v>
      </c>
      <c r="C61" s="6" t="s">
        <v>273</v>
      </c>
      <c r="D61" s="6" t="s">
        <v>290</v>
      </c>
      <c r="E61" s="6" t="s">
        <v>103</v>
      </c>
      <c r="F61" s="6">
        <v>2</v>
      </c>
      <c r="G61" s="6" t="s">
        <v>291</v>
      </c>
      <c r="H61" s="7">
        <v>1.04</v>
      </c>
      <c r="I61" s="1"/>
      <c r="J61" s="10" t="s">
        <v>107</v>
      </c>
      <c r="K61" s="7" t="s">
        <v>108</v>
      </c>
      <c r="L61" s="1"/>
      <c r="M61" s="1"/>
      <c r="N61" s="1"/>
      <c r="O61" s="1"/>
      <c r="P61" s="1"/>
    </row>
    <row r="62" spans="2:16" x14ac:dyDescent="0.25">
      <c r="B62" s="5">
        <v>44317</v>
      </c>
      <c r="C62" s="6" t="s">
        <v>268</v>
      </c>
      <c r="D62" s="6" t="s">
        <v>290</v>
      </c>
      <c r="E62" s="6" t="s">
        <v>175</v>
      </c>
      <c r="F62" s="6">
        <v>3</v>
      </c>
      <c r="G62" s="6" t="s">
        <v>291</v>
      </c>
      <c r="H62" s="7">
        <v>1.04</v>
      </c>
      <c r="I62" s="1"/>
      <c r="J62" s="10" t="s">
        <v>109</v>
      </c>
      <c r="K62" s="7" t="s">
        <v>110</v>
      </c>
      <c r="L62" s="1"/>
      <c r="M62" s="1"/>
      <c r="N62" s="1"/>
      <c r="O62" s="1"/>
      <c r="P62" s="1"/>
    </row>
    <row r="63" spans="2:16" x14ac:dyDescent="0.25">
      <c r="B63" s="5">
        <v>44340</v>
      </c>
      <c r="C63" s="6" t="s">
        <v>260</v>
      </c>
      <c r="D63" s="6" t="s">
        <v>290</v>
      </c>
      <c r="E63" s="6" t="s">
        <v>175</v>
      </c>
      <c r="F63" s="6">
        <v>6</v>
      </c>
      <c r="G63" s="6" t="s">
        <v>293</v>
      </c>
      <c r="H63" s="7">
        <v>1.04</v>
      </c>
      <c r="I63" s="1"/>
      <c r="J63" s="10" t="s">
        <v>111</v>
      </c>
      <c r="K63" s="7" t="s">
        <v>112</v>
      </c>
      <c r="L63" s="1"/>
      <c r="M63" s="1"/>
      <c r="N63" s="1"/>
      <c r="O63" s="1"/>
      <c r="P63" s="1"/>
    </row>
    <row r="64" spans="2:16" x14ac:dyDescent="0.25">
      <c r="B64" s="5">
        <v>44346</v>
      </c>
      <c r="C64" s="6" t="s">
        <v>273</v>
      </c>
      <c r="D64" s="6" t="s">
        <v>290</v>
      </c>
      <c r="E64" s="6" t="s">
        <v>57</v>
      </c>
      <c r="F64" s="6">
        <v>6</v>
      </c>
      <c r="G64" s="6" t="s">
        <v>293</v>
      </c>
      <c r="H64" s="7">
        <v>1.04</v>
      </c>
      <c r="I64" s="1"/>
      <c r="J64" s="10" t="s">
        <v>113</v>
      </c>
      <c r="K64" s="7" t="s">
        <v>114</v>
      </c>
      <c r="L64" s="1"/>
      <c r="M64" s="1"/>
      <c r="N64" s="1"/>
      <c r="O64" s="1"/>
      <c r="P64" s="1"/>
    </row>
    <row r="65" spans="2:16" x14ac:dyDescent="0.25">
      <c r="B65" s="5">
        <v>43440</v>
      </c>
      <c r="C65" s="6" t="s">
        <v>278</v>
      </c>
      <c r="D65" s="6" t="s">
        <v>292</v>
      </c>
      <c r="E65" s="6" t="s">
        <v>59</v>
      </c>
      <c r="F65" s="6">
        <v>4</v>
      </c>
      <c r="G65" s="6" t="s">
        <v>474</v>
      </c>
      <c r="H65" s="7">
        <v>1</v>
      </c>
      <c r="I65" s="1"/>
      <c r="J65" s="10" t="s">
        <v>115</v>
      </c>
      <c r="K65" s="7" t="s">
        <v>116</v>
      </c>
      <c r="L65" s="1"/>
      <c r="M65" s="1"/>
      <c r="N65" s="1"/>
      <c r="O65" s="1"/>
      <c r="P65" s="1"/>
    </row>
    <row r="66" spans="2:16" x14ac:dyDescent="0.25">
      <c r="B66" s="5">
        <v>43791</v>
      </c>
      <c r="C66" s="6" t="s">
        <v>273</v>
      </c>
      <c r="D66" s="6" t="s">
        <v>292</v>
      </c>
      <c r="E66" s="6" t="s">
        <v>241</v>
      </c>
      <c r="F66" s="6">
        <v>71</v>
      </c>
      <c r="G66" s="6" t="s">
        <v>306</v>
      </c>
      <c r="H66" s="7">
        <v>1.02</v>
      </c>
      <c r="I66" s="1"/>
      <c r="J66" s="10" t="s">
        <v>117</v>
      </c>
      <c r="K66" s="7" t="s">
        <v>118</v>
      </c>
      <c r="L66" s="1"/>
      <c r="M66" s="1"/>
      <c r="N66" s="1"/>
      <c r="O66" s="1"/>
      <c r="P66" s="1"/>
    </row>
    <row r="67" spans="2:16" x14ac:dyDescent="0.25">
      <c r="B67" s="5">
        <v>43338</v>
      </c>
      <c r="C67" s="6" t="s">
        <v>274</v>
      </c>
      <c r="D67" s="6" t="s">
        <v>292</v>
      </c>
      <c r="E67" s="6" t="s">
        <v>219</v>
      </c>
      <c r="F67" s="6">
        <v>138</v>
      </c>
      <c r="G67" s="6" t="s">
        <v>480</v>
      </c>
      <c r="H67" s="7">
        <v>1</v>
      </c>
      <c r="I67" s="1"/>
      <c r="J67" s="10" t="s">
        <v>119</v>
      </c>
      <c r="K67" s="7" t="s">
        <v>120</v>
      </c>
      <c r="L67" s="1"/>
      <c r="M67" s="1"/>
      <c r="N67" s="1"/>
      <c r="O67" s="1"/>
      <c r="P67" s="1"/>
    </row>
    <row r="68" spans="2:16" x14ac:dyDescent="0.25">
      <c r="B68" s="5">
        <v>43310</v>
      </c>
      <c r="C68" s="6" t="s">
        <v>263</v>
      </c>
      <c r="D68" s="6" t="s">
        <v>292</v>
      </c>
      <c r="E68" s="6" t="s">
        <v>119</v>
      </c>
      <c r="F68" s="6">
        <v>59</v>
      </c>
      <c r="G68" s="6" t="s">
        <v>476</v>
      </c>
      <c r="H68" s="7">
        <v>0.99</v>
      </c>
      <c r="I68" s="1"/>
      <c r="J68" s="10" t="s">
        <v>121</v>
      </c>
      <c r="K68" s="7" t="s">
        <v>122</v>
      </c>
      <c r="L68" s="1"/>
      <c r="M68" s="1"/>
      <c r="N68" s="1"/>
      <c r="O68" s="1"/>
      <c r="P68" s="1"/>
    </row>
    <row r="69" spans="2:16" x14ac:dyDescent="0.25">
      <c r="B69" s="5">
        <v>44172</v>
      </c>
      <c r="C69" s="6" t="s">
        <v>284</v>
      </c>
      <c r="D69" s="6" t="s">
        <v>292</v>
      </c>
      <c r="E69" s="6" t="s">
        <v>241</v>
      </c>
      <c r="F69" s="6">
        <v>53</v>
      </c>
      <c r="G69" s="6" t="s">
        <v>298</v>
      </c>
      <c r="H69" s="7">
        <v>1.03</v>
      </c>
      <c r="I69" s="1"/>
      <c r="J69" s="10" t="s">
        <v>123</v>
      </c>
      <c r="K69" s="7" t="s">
        <v>124</v>
      </c>
      <c r="L69" s="1"/>
      <c r="M69" s="1"/>
      <c r="N69" s="1"/>
      <c r="O69" s="1"/>
      <c r="P69" s="1"/>
    </row>
    <row r="70" spans="2:16" x14ac:dyDescent="0.25">
      <c r="B70" s="5">
        <v>44183</v>
      </c>
      <c r="C70" s="6" t="s">
        <v>266</v>
      </c>
      <c r="D70" s="6" t="s">
        <v>292</v>
      </c>
      <c r="E70" s="6" t="s">
        <v>113</v>
      </c>
      <c r="F70" s="6">
        <v>4</v>
      </c>
      <c r="G70" s="6" t="s">
        <v>296</v>
      </c>
      <c r="H70" s="7">
        <v>1.03</v>
      </c>
      <c r="I70" s="1"/>
      <c r="J70" s="10" t="s">
        <v>125</v>
      </c>
      <c r="K70" s="7" t="s">
        <v>126</v>
      </c>
      <c r="L70" s="1"/>
      <c r="M70" s="1"/>
      <c r="N70" s="1"/>
      <c r="O70" s="1"/>
      <c r="P70" s="1"/>
    </row>
    <row r="71" spans="2:16" x14ac:dyDescent="0.25">
      <c r="B71" s="5">
        <v>44532</v>
      </c>
      <c r="C71" s="6" t="s">
        <v>273</v>
      </c>
      <c r="D71" s="6" t="s">
        <v>292</v>
      </c>
      <c r="E71" s="6" t="s">
        <v>113</v>
      </c>
      <c r="F71" s="6">
        <v>5</v>
      </c>
      <c r="G71" s="6" t="s">
        <v>302</v>
      </c>
      <c r="H71" s="7">
        <v>1.04</v>
      </c>
      <c r="I71" s="1"/>
      <c r="J71" s="10" t="s">
        <v>127</v>
      </c>
      <c r="K71" s="7" t="s">
        <v>128</v>
      </c>
      <c r="L71" s="1"/>
      <c r="M71" s="1"/>
      <c r="N71" s="1"/>
      <c r="O71" s="1"/>
      <c r="P71" s="1"/>
    </row>
    <row r="72" spans="2:16" x14ac:dyDescent="0.25">
      <c r="B72" s="5">
        <v>44322</v>
      </c>
      <c r="C72" s="6" t="s">
        <v>273</v>
      </c>
      <c r="D72" s="6" t="s">
        <v>292</v>
      </c>
      <c r="E72" s="6" t="s">
        <v>35</v>
      </c>
      <c r="F72" s="6">
        <v>6</v>
      </c>
      <c r="G72" s="6" t="s">
        <v>302</v>
      </c>
      <c r="H72" s="7">
        <v>1.04</v>
      </c>
      <c r="I72" s="1"/>
      <c r="J72" s="10" t="s">
        <v>129</v>
      </c>
      <c r="K72" s="7" t="s">
        <v>130</v>
      </c>
      <c r="L72" s="1"/>
      <c r="M72" s="1"/>
      <c r="N72" s="1"/>
      <c r="O72" s="1"/>
      <c r="P72" s="1"/>
    </row>
    <row r="73" spans="2:16" x14ac:dyDescent="0.25">
      <c r="B73" s="5">
        <v>44527</v>
      </c>
      <c r="C73" s="6" t="s">
        <v>279</v>
      </c>
      <c r="D73" s="6" t="s">
        <v>292</v>
      </c>
      <c r="E73" s="6" t="s">
        <v>251</v>
      </c>
      <c r="F73" s="6">
        <v>2</v>
      </c>
      <c r="G73" s="6" t="s">
        <v>294</v>
      </c>
      <c r="H73" s="7">
        <v>1.04</v>
      </c>
      <c r="I73" s="1"/>
      <c r="J73" s="10" t="s">
        <v>131</v>
      </c>
      <c r="K73" s="7" t="s">
        <v>132</v>
      </c>
      <c r="L73" s="1"/>
      <c r="M73" s="1"/>
      <c r="N73" s="1"/>
      <c r="O73" s="1"/>
      <c r="P73" s="1"/>
    </row>
    <row r="74" spans="2:16" x14ac:dyDescent="0.25">
      <c r="B74" s="5">
        <v>44178</v>
      </c>
      <c r="C74" s="6" t="s">
        <v>284</v>
      </c>
      <c r="D74" s="6" t="s">
        <v>292</v>
      </c>
      <c r="E74" s="6" t="s">
        <v>79</v>
      </c>
      <c r="F74" s="6">
        <v>31</v>
      </c>
      <c r="G74" s="6" t="s">
        <v>475</v>
      </c>
      <c r="H74" s="7">
        <v>1.03</v>
      </c>
      <c r="I74" s="1"/>
      <c r="J74" s="10" t="s">
        <v>133</v>
      </c>
      <c r="K74" s="7" t="s">
        <v>134</v>
      </c>
      <c r="L74" s="1"/>
      <c r="M74" s="1"/>
      <c r="N74" s="1"/>
      <c r="O74" s="1"/>
      <c r="P74" s="1"/>
    </row>
    <row r="75" spans="2:16" x14ac:dyDescent="0.25">
      <c r="B75" s="5">
        <v>44171</v>
      </c>
      <c r="C75" s="6" t="s">
        <v>260</v>
      </c>
      <c r="D75" s="6" t="s">
        <v>292</v>
      </c>
      <c r="E75" s="6" t="s">
        <v>185</v>
      </c>
      <c r="F75" s="6">
        <v>5</v>
      </c>
      <c r="G75" s="6" t="s">
        <v>301</v>
      </c>
      <c r="H75" s="7">
        <v>1.03</v>
      </c>
      <c r="I75" s="1"/>
      <c r="J75" s="10" t="s">
        <v>135</v>
      </c>
      <c r="K75" s="7" t="s">
        <v>136</v>
      </c>
      <c r="L75" s="1"/>
      <c r="M75" s="1"/>
      <c r="N75" s="1"/>
      <c r="O75" s="1"/>
      <c r="P75" s="1"/>
    </row>
    <row r="76" spans="2:16" x14ac:dyDescent="0.25">
      <c r="B76" s="5">
        <v>44180</v>
      </c>
      <c r="C76" s="6" t="s">
        <v>279</v>
      </c>
      <c r="D76" s="6" t="s">
        <v>292</v>
      </c>
      <c r="E76" s="6" t="s">
        <v>241</v>
      </c>
      <c r="F76" s="6">
        <v>1</v>
      </c>
      <c r="G76" s="6" t="s">
        <v>299</v>
      </c>
      <c r="H76" s="7">
        <v>1.03</v>
      </c>
      <c r="I76" s="1"/>
      <c r="J76" s="10" t="s">
        <v>137</v>
      </c>
      <c r="K76" s="7" t="s">
        <v>138</v>
      </c>
      <c r="L76" s="1"/>
      <c r="M76" s="1"/>
      <c r="N76" s="1"/>
      <c r="O76" s="1"/>
      <c r="P76" s="1"/>
    </row>
    <row r="77" spans="2:16" x14ac:dyDescent="0.25">
      <c r="B77" s="5">
        <v>44176</v>
      </c>
      <c r="C77" s="6" t="s">
        <v>264</v>
      </c>
      <c r="D77" s="6" t="s">
        <v>292</v>
      </c>
      <c r="E77" s="6" t="s">
        <v>217</v>
      </c>
      <c r="F77" s="6">
        <v>2</v>
      </c>
      <c r="G77" s="6" t="s">
        <v>294</v>
      </c>
      <c r="H77" s="7">
        <v>1.03</v>
      </c>
      <c r="I77" s="1"/>
      <c r="J77" s="10" t="s">
        <v>139</v>
      </c>
      <c r="K77" s="7" t="s">
        <v>140</v>
      </c>
      <c r="L77" s="1"/>
      <c r="M77" s="1"/>
      <c r="N77" s="1"/>
      <c r="O77" s="1"/>
      <c r="P77" s="1"/>
    </row>
    <row r="78" spans="2:16" x14ac:dyDescent="0.25">
      <c r="B78" s="5">
        <v>44467</v>
      </c>
      <c r="C78" s="6" t="s">
        <v>269</v>
      </c>
      <c r="D78" s="6" t="s">
        <v>292</v>
      </c>
      <c r="E78" s="6" t="s">
        <v>39</v>
      </c>
      <c r="F78" s="6">
        <v>26</v>
      </c>
      <c r="G78" s="6" t="s">
        <v>308</v>
      </c>
      <c r="H78" s="7">
        <v>1.04</v>
      </c>
      <c r="I78" s="1"/>
      <c r="J78" s="10" t="s">
        <v>141</v>
      </c>
      <c r="K78" s="7" t="s">
        <v>142</v>
      </c>
      <c r="L78" s="1"/>
      <c r="M78" s="1"/>
      <c r="N78" s="1"/>
      <c r="O78" s="1"/>
      <c r="P78" s="1"/>
    </row>
    <row r="79" spans="2:16" x14ac:dyDescent="0.25">
      <c r="B79" s="5">
        <v>44179</v>
      </c>
      <c r="C79" s="6" t="s">
        <v>273</v>
      </c>
      <c r="D79" s="6" t="s">
        <v>292</v>
      </c>
      <c r="E79" s="6" t="s">
        <v>193</v>
      </c>
      <c r="F79" s="6">
        <v>34</v>
      </c>
      <c r="G79" s="6" t="s">
        <v>475</v>
      </c>
      <c r="H79" s="7">
        <v>1.03</v>
      </c>
      <c r="I79" s="1"/>
      <c r="J79" s="10" t="s">
        <v>143</v>
      </c>
      <c r="K79" s="7" t="s">
        <v>144</v>
      </c>
      <c r="L79" s="1"/>
      <c r="M79" s="1"/>
      <c r="N79" s="1"/>
      <c r="O79" s="1"/>
      <c r="P79" s="1"/>
    </row>
    <row r="80" spans="2:16" x14ac:dyDescent="0.25">
      <c r="B80" s="5">
        <v>44177</v>
      </c>
      <c r="C80" s="6" t="s">
        <v>273</v>
      </c>
      <c r="D80" s="6" t="s">
        <v>292</v>
      </c>
      <c r="E80" s="6" t="s">
        <v>57</v>
      </c>
      <c r="F80" s="6">
        <v>2</v>
      </c>
      <c r="G80" s="6" t="s">
        <v>294</v>
      </c>
      <c r="H80" s="7">
        <v>1.03</v>
      </c>
      <c r="I80" s="1"/>
      <c r="J80" s="10" t="s">
        <v>145</v>
      </c>
      <c r="K80" s="7" t="s">
        <v>146</v>
      </c>
      <c r="L80" s="1"/>
      <c r="M80" s="1"/>
      <c r="N80" s="1"/>
      <c r="O80" s="1"/>
      <c r="P80" s="1"/>
    </row>
    <row r="81" spans="2:16" x14ac:dyDescent="0.25">
      <c r="B81" s="5">
        <v>44344</v>
      </c>
      <c r="C81" s="6" t="s">
        <v>281</v>
      </c>
      <c r="D81" s="6" t="s">
        <v>292</v>
      </c>
      <c r="E81" s="6" t="s">
        <v>35</v>
      </c>
      <c r="F81" s="6">
        <v>30</v>
      </c>
      <c r="G81" s="6" t="s">
        <v>308</v>
      </c>
      <c r="H81" s="7">
        <v>1.04</v>
      </c>
      <c r="I81" s="1"/>
      <c r="J81" s="10" t="s">
        <v>147</v>
      </c>
      <c r="K81" s="7" t="s">
        <v>148</v>
      </c>
      <c r="L81" s="1"/>
      <c r="M81" s="1"/>
      <c r="N81" s="1"/>
      <c r="O81" s="1"/>
      <c r="P81" s="1"/>
    </row>
    <row r="82" spans="2:16" x14ac:dyDescent="0.25">
      <c r="B82" s="5">
        <v>44533</v>
      </c>
      <c r="C82" s="6" t="s">
        <v>281</v>
      </c>
      <c r="D82" s="6" t="s">
        <v>292</v>
      </c>
      <c r="E82" s="6" t="s">
        <v>57</v>
      </c>
      <c r="F82" s="6">
        <v>5</v>
      </c>
      <c r="G82" s="6" t="s">
        <v>307</v>
      </c>
      <c r="H82" s="7">
        <v>1.04</v>
      </c>
      <c r="I82" s="1"/>
      <c r="J82" s="10" t="s">
        <v>149</v>
      </c>
      <c r="K82" s="7" t="s">
        <v>150</v>
      </c>
      <c r="L82" s="1"/>
      <c r="M82" s="1"/>
      <c r="N82" s="1"/>
      <c r="O82" s="1"/>
      <c r="P82" s="1"/>
    </row>
    <row r="83" spans="2:16" x14ac:dyDescent="0.25">
      <c r="B83" s="5">
        <v>44392</v>
      </c>
      <c r="C83" s="6" t="s">
        <v>266</v>
      </c>
      <c r="D83" s="6" t="s">
        <v>292</v>
      </c>
      <c r="E83" s="6" t="s">
        <v>241</v>
      </c>
      <c r="F83" s="6">
        <v>5</v>
      </c>
      <c r="G83" s="6" t="s">
        <v>302</v>
      </c>
      <c r="H83" s="7">
        <v>1.04</v>
      </c>
      <c r="I83" s="1"/>
      <c r="J83" s="10" t="s">
        <v>151</v>
      </c>
      <c r="K83" s="7" t="s">
        <v>152</v>
      </c>
      <c r="L83" s="1"/>
      <c r="M83" s="1"/>
      <c r="N83" s="1"/>
      <c r="O83" s="1"/>
      <c r="P83" s="1"/>
    </row>
    <row r="84" spans="2:16" x14ac:dyDescent="0.25">
      <c r="B84" s="5">
        <v>44342</v>
      </c>
      <c r="C84" s="6" t="s">
        <v>279</v>
      </c>
      <c r="D84" s="6" t="s">
        <v>292</v>
      </c>
      <c r="E84" s="6" t="s">
        <v>175</v>
      </c>
      <c r="F84" s="6">
        <v>5</v>
      </c>
      <c r="G84" s="6" t="s">
        <v>297</v>
      </c>
      <c r="H84" s="7">
        <v>1.04</v>
      </c>
      <c r="I84" s="1"/>
      <c r="J84" s="10" t="s">
        <v>153</v>
      </c>
      <c r="K84" s="7" t="s">
        <v>154</v>
      </c>
      <c r="L84" s="1"/>
      <c r="M84" s="1"/>
      <c r="N84" s="1"/>
      <c r="O84" s="1"/>
      <c r="P84" s="1"/>
    </row>
    <row r="85" spans="2:16" x14ac:dyDescent="0.25">
      <c r="B85" s="5">
        <v>44416</v>
      </c>
      <c r="C85" s="6" t="s">
        <v>279</v>
      </c>
      <c r="D85" s="6" t="s">
        <v>292</v>
      </c>
      <c r="E85" s="6" t="s">
        <v>35</v>
      </c>
      <c r="F85" s="6">
        <v>3</v>
      </c>
      <c r="G85" s="6" t="s">
        <v>299</v>
      </c>
      <c r="H85" s="7">
        <v>1.04</v>
      </c>
      <c r="I85" s="1"/>
      <c r="J85" s="10" t="s">
        <v>155</v>
      </c>
      <c r="K85" s="7" t="s">
        <v>156</v>
      </c>
      <c r="L85" s="1"/>
      <c r="M85" s="1"/>
      <c r="N85" s="1"/>
      <c r="O85" s="1"/>
      <c r="P85" s="1"/>
    </row>
    <row r="86" spans="2:16" x14ac:dyDescent="0.25">
      <c r="B86" s="5">
        <v>44414</v>
      </c>
      <c r="C86" s="6" t="s">
        <v>264</v>
      </c>
      <c r="D86" s="6" t="s">
        <v>292</v>
      </c>
      <c r="E86" s="6" t="s">
        <v>81</v>
      </c>
      <c r="F86" s="6">
        <v>3</v>
      </c>
      <c r="G86" s="6" t="s">
        <v>294</v>
      </c>
      <c r="H86" s="7">
        <v>1.04</v>
      </c>
      <c r="I86" s="1"/>
      <c r="J86" s="10" t="s">
        <v>157</v>
      </c>
      <c r="K86" s="7" t="s">
        <v>158</v>
      </c>
      <c r="L86" s="1"/>
      <c r="M86" s="1"/>
      <c r="N86" s="1"/>
      <c r="O86" s="1"/>
      <c r="P86" s="1"/>
    </row>
    <row r="87" spans="2:16" x14ac:dyDescent="0.25">
      <c r="B87" s="5">
        <v>43864</v>
      </c>
      <c r="C87" s="6" t="s">
        <v>281</v>
      </c>
      <c r="D87" s="6" t="s">
        <v>292</v>
      </c>
      <c r="E87" s="6" t="s">
        <v>103</v>
      </c>
      <c r="F87" s="6">
        <v>38</v>
      </c>
      <c r="G87" s="6" t="s">
        <v>308</v>
      </c>
      <c r="H87" s="7">
        <v>1.02</v>
      </c>
      <c r="I87" s="1"/>
      <c r="J87" s="10" t="s">
        <v>159</v>
      </c>
      <c r="K87" s="7" t="s">
        <v>160</v>
      </c>
      <c r="L87" s="1"/>
      <c r="M87" s="1"/>
      <c r="N87" s="1"/>
      <c r="O87" s="1"/>
      <c r="P87" s="1"/>
    </row>
    <row r="88" spans="2:16" x14ac:dyDescent="0.25">
      <c r="B88" s="5">
        <v>43799</v>
      </c>
      <c r="C88" s="6" t="s">
        <v>260</v>
      </c>
      <c r="D88" s="6" t="s">
        <v>292</v>
      </c>
      <c r="E88" s="6" t="s">
        <v>241</v>
      </c>
      <c r="F88" s="6">
        <v>34</v>
      </c>
      <c r="G88" s="6" t="s">
        <v>303</v>
      </c>
      <c r="H88" s="7">
        <v>1.02</v>
      </c>
      <c r="I88" s="1"/>
      <c r="J88" s="10" t="s">
        <v>161</v>
      </c>
      <c r="K88" s="7" t="s">
        <v>162</v>
      </c>
      <c r="L88" s="1"/>
      <c r="M88" s="1"/>
      <c r="N88" s="1"/>
      <c r="O88" s="1"/>
      <c r="P88" s="1"/>
    </row>
    <row r="89" spans="2:16" x14ac:dyDescent="0.25">
      <c r="B89" s="5">
        <v>44020</v>
      </c>
      <c r="C89" s="6" t="s">
        <v>272</v>
      </c>
      <c r="D89" s="6" t="s">
        <v>292</v>
      </c>
      <c r="E89" s="6" t="s">
        <v>169</v>
      </c>
      <c r="F89" s="6">
        <v>3</v>
      </c>
      <c r="G89" s="6" t="s">
        <v>299</v>
      </c>
      <c r="H89" s="7">
        <v>1.03</v>
      </c>
      <c r="I89" s="1"/>
      <c r="J89" s="10" t="s">
        <v>163</v>
      </c>
      <c r="K89" s="7" t="s">
        <v>164</v>
      </c>
      <c r="L89" s="1"/>
      <c r="M89" s="1"/>
      <c r="N89" s="1"/>
      <c r="O89" s="1"/>
      <c r="P89" s="1"/>
    </row>
    <row r="90" spans="2:16" x14ac:dyDescent="0.25">
      <c r="B90" s="5">
        <v>43804</v>
      </c>
      <c r="C90" s="6" t="s">
        <v>261</v>
      </c>
      <c r="D90" s="6" t="s">
        <v>292</v>
      </c>
      <c r="E90" s="6" t="s">
        <v>79</v>
      </c>
      <c r="F90" s="6">
        <v>2</v>
      </c>
      <c r="G90" s="6" t="s">
        <v>294</v>
      </c>
      <c r="H90" s="7">
        <v>1.02</v>
      </c>
      <c r="I90" s="1"/>
      <c r="J90" s="10" t="s">
        <v>165</v>
      </c>
      <c r="K90" s="7" t="s">
        <v>166</v>
      </c>
      <c r="L90" s="1"/>
      <c r="M90" s="1"/>
      <c r="N90" s="1"/>
      <c r="O90" s="1"/>
      <c r="P90" s="1"/>
    </row>
    <row r="91" spans="2:16" x14ac:dyDescent="0.25">
      <c r="B91" s="5">
        <v>44070</v>
      </c>
      <c r="C91" s="6" t="s">
        <v>273</v>
      </c>
      <c r="D91" s="6" t="s">
        <v>292</v>
      </c>
      <c r="E91" s="6" t="s">
        <v>57</v>
      </c>
      <c r="F91" s="6">
        <v>9</v>
      </c>
      <c r="G91" s="6" t="s">
        <v>297</v>
      </c>
      <c r="H91" s="7">
        <v>1.03</v>
      </c>
      <c r="I91" s="1"/>
      <c r="J91" s="10" t="s">
        <v>167</v>
      </c>
      <c r="K91" s="7" t="s">
        <v>168</v>
      </c>
      <c r="L91" s="1"/>
      <c r="M91" s="1"/>
      <c r="N91" s="1"/>
      <c r="O91" s="1"/>
      <c r="P91" s="1"/>
    </row>
    <row r="92" spans="2:16" x14ac:dyDescent="0.25">
      <c r="B92" s="5">
        <v>43938</v>
      </c>
      <c r="C92" s="6" t="s">
        <v>273</v>
      </c>
      <c r="D92" s="6" t="s">
        <v>292</v>
      </c>
      <c r="E92" s="6" t="s">
        <v>175</v>
      </c>
      <c r="F92" s="6">
        <v>39</v>
      </c>
      <c r="G92" s="6" t="s">
        <v>309</v>
      </c>
      <c r="H92" s="7">
        <v>1.03</v>
      </c>
      <c r="I92" s="1"/>
      <c r="J92" s="10" t="s">
        <v>169</v>
      </c>
      <c r="K92" s="7" t="s">
        <v>170</v>
      </c>
      <c r="L92" s="1"/>
      <c r="M92" s="1"/>
      <c r="N92" s="1"/>
      <c r="O92" s="1"/>
      <c r="P92" s="1"/>
    </row>
    <row r="93" spans="2:16" x14ac:dyDescent="0.25">
      <c r="B93" s="5">
        <v>43966</v>
      </c>
      <c r="C93" s="6" t="s">
        <v>273</v>
      </c>
      <c r="D93" s="6" t="s">
        <v>292</v>
      </c>
      <c r="E93" s="6" t="s">
        <v>93</v>
      </c>
      <c r="F93" s="6">
        <v>31</v>
      </c>
      <c r="G93" s="6" t="s">
        <v>299</v>
      </c>
      <c r="H93" s="7">
        <v>1.03</v>
      </c>
      <c r="I93" s="1"/>
      <c r="J93" s="10" t="s">
        <v>171</v>
      </c>
      <c r="K93" s="7" t="s">
        <v>172</v>
      </c>
      <c r="L93" s="1"/>
      <c r="M93" s="1"/>
      <c r="N93" s="1"/>
      <c r="O93" s="1"/>
      <c r="P93" s="1"/>
    </row>
    <row r="94" spans="2:16" x14ac:dyDescent="0.25">
      <c r="B94" s="5">
        <v>44538</v>
      </c>
      <c r="C94" s="6" t="s">
        <v>266</v>
      </c>
      <c r="D94" s="6" t="s">
        <v>292</v>
      </c>
      <c r="E94" s="6" t="s">
        <v>81</v>
      </c>
      <c r="F94" s="6">
        <v>6</v>
      </c>
      <c r="G94" s="6" t="s">
        <v>301</v>
      </c>
      <c r="H94" s="7">
        <v>1.04</v>
      </c>
      <c r="I94" s="1"/>
      <c r="J94" s="10" t="s">
        <v>173</v>
      </c>
      <c r="K94" s="7" t="s">
        <v>174</v>
      </c>
      <c r="L94" s="1"/>
      <c r="M94" s="1"/>
      <c r="N94" s="1"/>
      <c r="O94" s="1"/>
      <c r="P94" s="1"/>
    </row>
    <row r="95" spans="2:16" x14ac:dyDescent="0.25">
      <c r="B95" s="5">
        <v>44162</v>
      </c>
      <c r="C95" s="6" t="s">
        <v>273</v>
      </c>
      <c r="D95" s="6" t="s">
        <v>292</v>
      </c>
      <c r="E95" s="6" t="s">
        <v>101</v>
      </c>
      <c r="F95" s="6">
        <v>33</v>
      </c>
      <c r="G95" s="6" t="s">
        <v>303</v>
      </c>
      <c r="H95" s="7">
        <v>1.03</v>
      </c>
      <c r="I95" s="1"/>
      <c r="J95" s="10" t="s">
        <v>175</v>
      </c>
      <c r="K95" s="7" t="s">
        <v>176</v>
      </c>
      <c r="L95" s="1"/>
      <c r="M95" s="1"/>
      <c r="N95" s="1"/>
      <c r="O95" s="1"/>
      <c r="P95" s="1"/>
    </row>
    <row r="96" spans="2:16" x14ac:dyDescent="0.25">
      <c r="B96" s="5">
        <v>44545</v>
      </c>
      <c r="C96" s="6" t="s">
        <v>273</v>
      </c>
      <c r="D96" s="6" t="s">
        <v>292</v>
      </c>
      <c r="E96" s="6" t="s">
        <v>79</v>
      </c>
      <c r="F96" s="6">
        <v>4</v>
      </c>
      <c r="G96" s="6" t="s">
        <v>294</v>
      </c>
      <c r="H96" s="7">
        <v>1.04</v>
      </c>
      <c r="I96" s="1"/>
      <c r="J96" s="10" t="s">
        <v>177</v>
      </c>
      <c r="K96" s="7" t="s">
        <v>178</v>
      </c>
      <c r="L96" s="1"/>
      <c r="M96" s="1"/>
      <c r="N96" s="1"/>
      <c r="O96" s="1"/>
      <c r="P96" s="1"/>
    </row>
    <row r="97" spans="2:16" x14ac:dyDescent="0.25">
      <c r="B97" s="5">
        <v>44107</v>
      </c>
      <c r="C97" s="6" t="s">
        <v>269</v>
      </c>
      <c r="D97" s="6" t="s">
        <v>292</v>
      </c>
      <c r="E97" s="6" t="s">
        <v>183</v>
      </c>
      <c r="F97" s="6">
        <v>2</v>
      </c>
      <c r="G97" s="6" t="s">
        <v>294</v>
      </c>
      <c r="H97" s="7">
        <v>1.03</v>
      </c>
      <c r="I97" s="1"/>
      <c r="J97" s="10" t="s">
        <v>179</v>
      </c>
      <c r="K97" s="7" t="s">
        <v>180</v>
      </c>
      <c r="L97" s="1"/>
      <c r="M97" s="1"/>
      <c r="N97" s="1"/>
      <c r="O97" s="1"/>
      <c r="P97" s="1"/>
    </row>
    <row r="98" spans="2:16" x14ac:dyDescent="0.25">
      <c r="B98" s="5">
        <v>43352</v>
      </c>
      <c r="C98" s="6" t="s">
        <v>273</v>
      </c>
      <c r="D98" s="6" t="s">
        <v>292</v>
      </c>
      <c r="E98" s="6" t="s">
        <v>219</v>
      </c>
      <c r="F98" s="6">
        <v>5</v>
      </c>
      <c r="G98" s="6" t="s">
        <v>301</v>
      </c>
      <c r="H98" s="7">
        <v>1</v>
      </c>
      <c r="I98" s="1"/>
      <c r="J98" s="10" t="s">
        <v>181</v>
      </c>
      <c r="K98" s="7" t="s">
        <v>182</v>
      </c>
      <c r="L98" s="1"/>
      <c r="M98" s="1"/>
      <c r="N98" s="1"/>
      <c r="O98" s="1"/>
      <c r="P98" s="1"/>
    </row>
    <row r="99" spans="2:16" x14ac:dyDescent="0.25">
      <c r="B99" s="5">
        <v>43237</v>
      </c>
      <c r="C99" s="6" t="s">
        <v>273</v>
      </c>
      <c r="D99" s="6" t="s">
        <v>292</v>
      </c>
      <c r="E99" s="6" t="s">
        <v>43</v>
      </c>
      <c r="F99" s="6">
        <v>71</v>
      </c>
      <c r="G99" s="6" t="s">
        <v>481</v>
      </c>
      <c r="H99" s="7">
        <v>0.99</v>
      </c>
      <c r="I99" s="1"/>
      <c r="J99" s="10" t="s">
        <v>183</v>
      </c>
      <c r="K99" s="7" t="s">
        <v>184</v>
      </c>
      <c r="L99" s="1"/>
      <c r="M99" s="1"/>
      <c r="N99" s="1"/>
      <c r="O99" s="1"/>
      <c r="P99" s="1"/>
    </row>
    <row r="100" spans="2:16" x14ac:dyDescent="0.25">
      <c r="B100" s="5">
        <v>44102</v>
      </c>
      <c r="C100" s="6" t="s">
        <v>261</v>
      </c>
      <c r="D100" s="6" t="s">
        <v>292</v>
      </c>
      <c r="E100" s="6" t="s">
        <v>105</v>
      </c>
      <c r="F100" s="6">
        <v>4</v>
      </c>
      <c r="G100" s="6" t="s">
        <v>294</v>
      </c>
      <c r="H100" s="7">
        <v>1.03</v>
      </c>
      <c r="I100" s="1"/>
      <c r="J100" s="10" t="s">
        <v>185</v>
      </c>
      <c r="K100" s="7" t="s">
        <v>186</v>
      </c>
      <c r="L100" s="1"/>
      <c r="M100" s="1"/>
      <c r="N100" s="1"/>
      <c r="O100" s="1"/>
      <c r="P100" s="1"/>
    </row>
    <row r="101" spans="2:16" x14ac:dyDescent="0.25">
      <c r="B101" s="5">
        <v>44068</v>
      </c>
      <c r="C101" s="6" t="s">
        <v>278</v>
      </c>
      <c r="D101" s="6" t="s">
        <v>292</v>
      </c>
      <c r="E101" s="6" t="s">
        <v>241</v>
      </c>
      <c r="F101" s="6">
        <v>2</v>
      </c>
      <c r="G101" s="6" t="s">
        <v>299</v>
      </c>
      <c r="H101" s="7">
        <v>1.03</v>
      </c>
      <c r="I101" s="1"/>
      <c r="J101" s="10" t="s">
        <v>187</v>
      </c>
      <c r="K101" s="7" t="s">
        <v>188</v>
      </c>
      <c r="L101" s="1"/>
      <c r="M101" s="1"/>
      <c r="N101" s="1"/>
      <c r="O101" s="1"/>
      <c r="P101" s="1"/>
    </row>
    <row r="102" spans="2:16" x14ac:dyDescent="0.25">
      <c r="B102" s="5">
        <v>44158</v>
      </c>
      <c r="C102" s="6" t="s">
        <v>259</v>
      </c>
      <c r="D102" s="6" t="s">
        <v>292</v>
      </c>
      <c r="E102" s="6" t="s">
        <v>119</v>
      </c>
      <c r="F102" s="6">
        <v>1</v>
      </c>
      <c r="G102" s="6" t="s">
        <v>299</v>
      </c>
      <c r="H102" s="7">
        <v>1.03</v>
      </c>
      <c r="I102" s="1"/>
      <c r="J102" s="10" t="s">
        <v>189</v>
      </c>
      <c r="K102" s="7" t="s">
        <v>190</v>
      </c>
      <c r="L102" s="1"/>
      <c r="M102" s="1"/>
      <c r="N102" s="1"/>
      <c r="O102" s="1"/>
      <c r="P102" s="1"/>
    </row>
    <row r="103" spans="2:16" x14ac:dyDescent="0.25">
      <c r="B103" s="5">
        <v>43676</v>
      </c>
      <c r="C103" s="6" t="s">
        <v>284</v>
      </c>
      <c r="D103" s="6" t="s">
        <v>292</v>
      </c>
      <c r="E103" s="6" t="s">
        <v>43</v>
      </c>
      <c r="F103" s="6">
        <v>45</v>
      </c>
      <c r="G103" s="6" t="s">
        <v>304</v>
      </c>
      <c r="H103" s="7">
        <v>1</v>
      </c>
      <c r="I103" s="1"/>
      <c r="J103" s="10" t="s">
        <v>191</v>
      </c>
      <c r="K103" s="7" t="s">
        <v>192</v>
      </c>
      <c r="L103" s="1"/>
      <c r="M103" s="1"/>
      <c r="N103" s="1"/>
      <c r="O103" s="1"/>
      <c r="P103" s="1"/>
    </row>
    <row r="104" spans="2:16" x14ac:dyDescent="0.25">
      <c r="B104" s="5">
        <v>43789</v>
      </c>
      <c r="C104" s="6" t="s">
        <v>277</v>
      </c>
      <c r="D104" s="6" t="s">
        <v>292</v>
      </c>
      <c r="E104" s="6" t="s">
        <v>241</v>
      </c>
      <c r="F104" s="6">
        <v>52</v>
      </c>
      <c r="G104" s="6" t="s">
        <v>298</v>
      </c>
      <c r="H104" s="7">
        <v>1.02</v>
      </c>
      <c r="I104" s="1"/>
      <c r="J104" s="10" t="s">
        <v>193</v>
      </c>
      <c r="K104" s="7" t="s">
        <v>194</v>
      </c>
      <c r="L104" s="1"/>
      <c r="M104" s="1"/>
      <c r="N104" s="1"/>
      <c r="O104" s="1"/>
      <c r="P104" s="1"/>
    </row>
    <row r="105" spans="2:16" x14ac:dyDescent="0.25">
      <c r="B105" s="5">
        <v>43567</v>
      </c>
      <c r="C105" s="6" t="s">
        <v>266</v>
      </c>
      <c r="D105" s="6" t="s">
        <v>292</v>
      </c>
      <c r="E105" s="6" t="s">
        <v>77</v>
      </c>
      <c r="F105" s="6">
        <v>3</v>
      </c>
      <c r="G105" s="6" t="s">
        <v>299</v>
      </c>
      <c r="H105" s="7">
        <v>1</v>
      </c>
      <c r="I105" s="1"/>
      <c r="J105" s="10" t="s">
        <v>195</v>
      </c>
      <c r="K105" s="7" t="s">
        <v>196</v>
      </c>
      <c r="L105" s="1"/>
      <c r="M105" s="1"/>
      <c r="N105" s="1"/>
      <c r="O105" s="1"/>
      <c r="P105" s="1"/>
    </row>
    <row r="106" spans="2:16" x14ac:dyDescent="0.25">
      <c r="B106" s="5">
        <v>43732</v>
      </c>
      <c r="C106" s="6" t="s">
        <v>260</v>
      </c>
      <c r="D106" s="6" t="s">
        <v>292</v>
      </c>
      <c r="E106" s="6" t="s">
        <v>189</v>
      </c>
      <c r="F106" s="6">
        <v>1</v>
      </c>
      <c r="G106" s="6" t="s">
        <v>294</v>
      </c>
      <c r="H106" s="7">
        <v>1</v>
      </c>
      <c r="I106" s="1"/>
      <c r="J106" s="10" t="s">
        <v>197</v>
      </c>
      <c r="K106" s="7" t="s">
        <v>198</v>
      </c>
      <c r="L106" s="1"/>
      <c r="M106" s="1"/>
      <c r="N106" s="1"/>
      <c r="O106" s="1"/>
      <c r="P106" s="1"/>
    </row>
    <row r="107" spans="2:16" x14ac:dyDescent="0.25">
      <c r="B107" s="5">
        <v>44029</v>
      </c>
      <c r="C107" s="6" t="s">
        <v>259</v>
      </c>
      <c r="D107" s="6" t="s">
        <v>292</v>
      </c>
      <c r="E107" s="6" t="s">
        <v>115</v>
      </c>
      <c r="F107" s="6">
        <v>4</v>
      </c>
      <c r="G107" s="6" t="s">
        <v>299</v>
      </c>
      <c r="H107" s="7">
        <v>1.03</v>
      </c>
      <c r="I107" s="1"/>
      <c r="J107" s="10" t="s">
        <v>199</v>
      </c>
      <c r="K107" s="7" t="s">
        <v>200</v>
      </c>
      <c r="L107" s="1"/>
      <c r="M107" s="1"/>
      <c r="N107" s="1"/>
      <c r="O107" s="1"/>
      <c r="P107" s="1"/>
    </row>
    <row r="108" spans="2:16" x14ac:dyDescent="0.25">
      <c r="B108" s="1"/>
      <c r="C108" s="1"/>
      <c r="D108" s="1"/>
      <c r="E108" s="1"/>
      <c r="F108" s="1"/>
      <c r="G108" s="1"/>
      <c r="H108" s="1"/>
      <c r="I108" s="1"/>
      <c r="J108" s="10" t="s">
        <v>201</v>
      </c>
      <c r="K108" s="7" t="s">
        <v>202</v>
      </c>
      <c r="L108" s="1"/>
      <c r="M108" s="1"/>
      <c r="N108" s="1"/>
      <c r="O108" s="1"/>
      <c r="P108" s="1"/>
    </row>
    <row r="109" spans="2:16" x14ac:dyDescent="0.25">
      <c r="B109" s="1"/>
      <c r="C109" s="1"/>
      <c r="D109" s="1"/>
      <c r="E109" s="1"/>
      <c r="F109" s="1"/>
      <c r="G109" s="1"/>
      <c r="H109" s="1"/>
      <c r="I109" s="1"/>
      <c r="J109" s="10" t="s">
        <v>203</v>
      </c>
      <c r="K109" s="7" t="s">
        <v>204</v>
      </c>
      <c r="L109" s="1"/>
      <c r="M109" s="1"/>
      <c r="N109" s="1"/>
      <c r="O109" s="1"/>
      <c r="P109" s="1"/>
    </row>
    <row r="110" spans="2:16" x14ac:dyDescent="0.25">
      <c r="B110" s="1"/>
      <c r="C110" s="1"/>
      <c r="D110" s="1"/>
      <c r="E110" s="1"/>
      <c r="F110" s="1"/>
      <c r="G110" s="1"/>
      <c r="H110" s="1"/>
      <c r="I110" s="1"/>
      <c r="J110" s="10" t="s">
        <v>205</v>
      </c>
      <c r="K110" s="7" t="s">
        <v>206</v>
      </c>
      <c r="L110" s="1"/>
      <c r="M110" s="1"/>
      <c r="N110" s="1"/>
      <c r="O110" s="1"/>
      <c r="P110" s="1"/>
    </row>
    <row r="111" spans="2:16" x14ac:dyDescent="0.25">
      <c r="B111" s="1"/>
      <c r="C111" s="1"/>
      <c r="D111" s="1"/>
      <c r="E111" s="1"/>
      <c r="F111" s="1"/>
      <c r="G111" s="1"/>
      <c r="H111" s="1"/>
      <c r="I111" s="1"/>
      <c r="J111" s="10" t="s">
        <v>207</v>
      </c>
      <c r="K111" s="7" t="s">
        <v>208</v>
      </c>
      <c r="L111" s="1"/>
      <c r="M111" s="1"/>
      <c r="N111" s="1"/>
      <c r="O111" s="1"/>
      <c r="P111" s="1"/>
    </row>
    <row r="112" spans="2:16" x14ac:dyDescent="0.25">
      <c r="B112" s="1"/>
      <c r="C112" s="1"/>
      <c r="D112" s="1"/>
      <c r="E112" s="1"/>
      <c r="F112" s="1"/>
      <c r="G112" s="1"/>
      <c r="H112" s="1"/>
      <c r="I112" s="1"/>
      <c r="J112" s="10" t="s">
        <v>209</v>
      </c>
      <c r="K112" s="7" t="s">
        <v>210</v>
      </c>
      <c r="L112" s="1"/>
      <c r="M112" s="1"/>
      <c r="N112" s="1"/>
      <c r="O112" s="1"/>
      <c r="P112" s="1"/>
    </row>
    <row r="113" spans="2:16" x14ac:dyDescent="0.25">
      <c r="B113" s="1"/>
      <c r="C113" s="1"/>
      <c r="D113" s="1"/>
      <c r="E113" s="1"/>
      <c r="F113" s="1"/>
      <c r="G113" s="1"/>
      <c r="H113" s="1"/>
      <c r="I113" s="1"/>
      <c r="J113" s="10" t="s">
        <v>211</v>
      </c>
      <c r="K113" s="7" t="s">
        <v>212</v>
      </c>
      <c r="L113" s="1"/>
      <c r="M113" s="1"/>
      <c r="N113" s="1"/>
      <c r="O113" s="1"/>
      <c r="P113" s="1"/>
    </row>
    <row r="114" spans="2:16" x14ac:dyDescent="0.25">
      <c r="B114" s="1"/>
      <c r="C114" s="1"/>
      <c r="D114" s="1"/>
      <c r="E114" s="1"/>
      <c r="F114" s="1"/>
      <c r="G114" s="1"/>
      <c r="H114" s="1"/>
      <c r="I114" s="1"/>
      <c r="J114" s="10" t="s">
        <v>213</v>
      </c>
      <c r="K114" s="7" t="s">
        <v>214</v>
      </c>
      <c r="L114" s="1"/>
      <c r="M114" s="1"/>
      <c r="N114" s="1"/>
      <c r="O114" s="1"/>
      <c r="P114" s="1"/>
    </row>
    <row r="115" spans="2:16" x14ac:dyDescent="0.25">
      <c r="B115" s="1"/>
      <c r="C115" s="1"/>
      <c r="D115" s="1"/>
      <c r="E115" s="1"/>
      <c r="F115" s="1"/>
      <c r="G115" s="1"/>
      <c r="H115" s="1"/>
      <c r="I115" s="1"/>
      <c r="J115" s="10" t="s">
        <v>215</v>
      </c>
      <c r="K115" s="7" t="s">
        <v>216</v>
      </c>
      <c r="L115" s="1"/>
      <c r="M115" s="1"/>
      <c r="N115" s="1"/>
      <c r="O115" s="1"/>
      <c r="P115" s="1"/>
    </row>
    <row r="116" spans="2:16" x14ac:dyDescent="0.25">
      <c r="B116" s="1"/>
      <c r="C116" s="1"/>
      <c r="D116" s="1"/>
      <c r="E116" s="1"/>
      <c r="F116" s="1"/>
      <c r="G116" s="1"/>
      <c r="H116" s="1"/>
      <c r="I116" s="1"/>
      <c r="J116" s="10" t="s">
        <v>217</v>
      </c>
      <c r="K116" s="7" t="s">
        <v>218</v>
      </c>
      <c r="L116" s="1"/>
      <c r="M116" s="1"/>
      <c r="N116" s="1"/>
      <c r="O116" s="1"/>
      <c r="P116" s="1"/>
    </row>
    <row r="117" spans="2:16" x14ac:dyDescent="0.25">
      <c r="B117" s="1"/>
      <c r="C117" s="1"/>
      <c r="D117" s="1"/>
      <c r="E117" s="1"/>
      <c r="F117" s="1"/>
      <c r="G117" s="1"/>
      <c r="H117" s="1"/>
      <c r="I117" s="1"/>
      <c r="J117" s="10" t="s">
        <v>219</v>
      </c>
      <c r="K117" s="7" t="s">
        <v>220</v>
      </c>
      <c r="L117" s="1"/>
      <c r="M117" s="1"/>
      <c r="N117" s="1"/>
      <c r="O117" s="1"/>
      <c r="P117" s="1"/>
    </row>
    <row r="118" spans="2:16" x14ac:dyDescent="0.25">
      <c r="B118" s="1"/>
      <c r="C118" s="1"/>
      <c r="D118" s="1"/>
      <c r="E118" s="1"/>
      <c r="F118" s="1"/>
      <c r="G118" s="1"/>
      <c r="H118" s="1"/>
      <c r="I118" s="1"/>
      <c r="J118" s="10" t="s">
        <v>221</v>
      </c>
      <c r="K118" s="7" t="s">
        <v>222</v>
      </c>
      <c r="L118" s="1"/>
      <c r="M118" s="1"/>
      <c r="N118" s="1"/>
      <c r="O118" s="1"/>
      <c r="P118" s="1"/>
    </row>
    <row r="119" spans="2:16" x14ac:dyDescent="0.25">
      <c r="B119" s="1"/>
      <c r="C119" s="1"/>
      <c r="D119" s="1"/>
      <c r="E119" s="1"/>
      <c r="F119" s="1"/>
      <c r="G119" s="1"/>
      <c r="H119" s="1"/>
      <c r="I119" s="1"/>
      <c r="J119" s="10" t="s">
        <v>223</v>
      </c>
      <c r="K119" s="7" t="s">
        <v>224</v>
      </c>
      <c r="L119" s="1"/>
      <c r="M119" s="1"/>
      <c r="N119" s="1"/>
      <c r="O119" s="1"/>
      <c r="P119" s="1"/>
    </row>
    <row r="120" spans="2:16" x14ac:dyDescent="0.25">
      <c r="B120" s="1"/>
      <c r="C120" s="1"/>
      <c r="D120" s="1"/>
      <c r="E120" s="1"/>
      <c r="F120" s="1"/>
      <c r="G120" s="1"/>
      <c r="H120" s="1"/>
      <c r="I120" s="1"/>
      <c r="J120" s="10" t="s">
        <v>225</v>
      </c>
      <c r="K120" s="7" t="s">
        <v>226</v>
      </c>
      <c r="L120" s="1"/>
      <c r="M120" s="1"/>
      <c r="N120" s="1"/>
      <c r="O120" s="1"/>
      <c r="P120" s="1"/>
    </row>
    <row r="121" spans="2:16" x14ac:dyDescent="0.25">
      <c r="B121" s="1"/>
      <c r="C121" s="1"/>
      <c r="D121" s="1"/>
      <c r="E121" s="1"/>
      <c r="F121" s="1"/>
      <c r="G121" s="1"/>
      <c r="H121" s="1"/>
      <c r="I121" s="1"/>
      <c r="J121" s="10" t="s">
        <v>227</v>
      </c>
      <c r="K121" s="7" t="s">
        <v>228</v>
      </c>
      <c r="L121" s="1"/>
      <c r="M121" s="1"/>
      <c r="N121" s="1"/>
      <c r="O121" s="1"/>
      <c r="P121" s="1"/>
    </row>
    <row r="122" spans="2:16" x14ac:dyDescent="0.25">
      <c r="B122" s="1"/>
      <c r="C122" s="1"/>
      <c r="D122" s="1"/>
      <c r="E122" s="1"/>
      <c r="F122" s="1"/>
      <c r="G122" s="1"/>
      <c r="H122" s="1"/>
      <c r="I122" s="1"/>
      <c r="J122" s="10" t="s">
        <v>229</v>
      </c>
      <c r="K122" s="7" t="s">
        <v>230</v>
      </c>
      <c r="L122" s="1"/>
      <c r="M122" s="1"/>
      <c r="N122" s="1"/>
      <c r="O122" s="1"/>
      <c r="P122" s="1"/>
    </row>
    <row r="123" spans="2:16" x14ac:dyDescent="0.25">
      <c r="B123" s="1"/>
      <c r="C123" s="1"/>
      <c r="D123" s="1"/>
      <c r="E123" s="1"/>
      <c r="F123" s="1"/>
      <c r="G123" s="1"/>
      <c r="H123" s="1"/>
      <c r="I123" s="1"/>
      <c r="J123" s="10" t="s">
        <v>231</v>
      </c>
      <c r="K123" s="7" t="s">
        <v>232</v>
      </c>
      <c r="L123" s="1"/>
      <c r="M123" s="1"/>
      <c r="N123" s="1"/>
      <c r="O123" s="1"/>
      <c r="P123" s="1"/>
    </row>
    <row r="124" spans="2:16" x14ac:dyDescent="0.25">
      <c r="B124" s="1"/>
      <c r="C124" s="1"/>
      <c r="D124" s="1"/>
      <c r="E124" s="1"/>
      <c r="F124" s="1"/>
      <c r="G124" s="1"/>
      <c r="H124" s="1"/>
      <c r="I124" s="1"/>
      <c r="J124" s="10" t="s">
        <v>233</v>
      </c>
      <c r="K124" s="7" t="s">
        <v>234</v>
      </c>
      <c r="L124" s="1"/>
      <c r="M124" s="1"/>
      <c r="N124" s="1"/>
      <c r="O124" s="1"/>
      <c r="P124" s="1"/>
    </row>
    <row r="125" spans="2:16" x14ac:dyDescent="0.25">
      <c r="B125" s="1"/>
      <c r="C125" s="1"/>
      <c r="D125" s="1"/>
      <c r="E125" s="1"/>
      <c r="F125" s="1"/>
      <c r="G125" s="1"/>
      <c r="H125" s="1"/>
      <c r="I125" s="1"/>
      <c r="J125" s="10" t="s">
        <v>235</v>
      </c>
      <c r="K125" s="7" t="s">
        <v>236</v>
      </c>
      <c r="L125" s="1"/>
      <c r="M125" s="1"/>
      <c r="N125" s="1"/>
      <c r="O125" s="1"/>
      <c r="P125" s="1"/>
    </row>
    <row r="126" spans="2:16" x14ac:dyDescent="0.25">
      <c r="B126" s="1"/>
      <c r="C126" s="1"/>
      <c r="D126" s="1"/>
      <c r="E126" s="1"/>
      <c r="F126" s="1"/>
      <c r="G126" s="1"/>
      <c r="H126" s="1"/>
      <c r="I126" s="1"/>
      <c r="J126" s="10" t="s">
        <v>237</v>
      </c>
      <c r="K126" s="7" t="s">
        <v>238</v>
      </c>
      <c r="L126" s="1"/>
      <c r="M126" s="1"/>
      <c r="N126" s="1"/>
      <c r="O126" s="1"/>
      <c r="P126" s="1"/>
    </row>
    <row r="127" spans="2:16" x14ac:dyDescent="0.25">
      <c r="B127" s="1"/>
      <c r="C127" s="1"/>
      <c r="D127" s="1"/>
      <c r="E127" s="1"/>
      <c r="F127" s="1"/>
      <c r="G127" s="1"/>
      <c r="H127" s="1"/>
      <c r="I127" s="1"/>
      <c r="J127" s="10" t="s">
        <v>239</v>
      </c>
      <c r="K127" s="7" t="s">
        <v>240</v>
      </c>
      <c r="L127" s="1"/>
      <c r="M127" s="1"/>
      <c r="N127" s="1"/>
      <c r="O127" s="1"/>
      <c r="P127" s="1"/>
    </row>
    <row r="128" spans="2:16" x14ac:dyDescent="0.25">
      <c r="B128" s="1"/>
      <c r="C128" s="1"/>
      <c r="D128" s="1"/>
      <c r="E128" s="1"/>
      <c r="F128" s="1"/>
      <c r="G128" s="1"/>
      <c r="H128" s="1"/>
      <c r="I128" s="1"/>
      <c r="J128" s="10" t="s">
        <v>241</v>
      </c>
      <c r="K128" s="7" t="s">
        <v>242</v>
      </c>
      <c r="L128" s="1"/>
      <c r="M128" s="1"/>
      <c r="N128" s="1"/>
      <c r="O128" s="1"/>
      <c r="P128" s="1"/>
    </row>
    <row r="129" spans="2:16" x14ac:dyDescent="0.25">
      <c r="B129" s="1"/>
      <c r="C129" s="1"/>
      <c r="D129" s="1"/>
      <c r="E129" s="1"/>
      <c r="F129" s="1"/>
      <c r="G129" s="1"/>
      <c r="H129" s="1"/>
      <c r="I129" s="1"/>
      <c r="J129" s="10" t="s">
        <v>243</v>
      </c>
      <c r="K129" s="7" t="s">
        <v>244</v>
      </c>
      <c r="L129" s="1"/>
      <c r="M129" s="1"/>
      <c r="N129" s="1"/>
      <c r="O129" s="1"/>
      <c r="P129" s="1"/>
    </row>
    <row r="130" spans="2:16" x14ac:dyDescent="0.25">
      <c r="B130" s="1"/>
      <c r="C130" s="1"/>
      <c r="D130" s="1"/>
      <c r="E130" s="1"/>
      <c r="F130" s="1"/>
      <c r="G130" s="1"/>
      <c r="H130" s="1"/>
      <c r="I130" s="1"/>
      <c r="J130" s="10" t="s">
        <v>245</v>
      </c>
      <c r="K130" s="7" t="s">
        <v>246</v>
      </c>
      <c r="L130" s="1"/>
      <c r="M130" s="1"/>
      <c r="N130" s="1"/>
      <c r="O130" s="1"/>
      <c r="P130" s="1"/>
    </row>
    <row r="131" spans="2:16" x14ac:dyDescent="0.25">
      <c r="B131" s="1"/>
      <c r="C131" s="1"/>
      <c r="D131" s="1"/>
      <c r="E131" s="1"/>
      <c r="F131" s="1"/>
      <c r="G131" s="1"/>
      <c r="H131" s="1"/>
      <c r="I131" s="1"/>
      <c r="J131" s="10" t="s">
        <v>247</v>
      </c>
      <c r="K131" s="7" t="s">
        <v>248</v>
      </c>
      <c r="L131" s="1"/>
      <c r="M131" s="1"/>
      <c r="N131" s="1"/>
      <c r="O131" s="1"/>
      <c r="P131" s="1"/>
    </row>
    <row r="132" spans="2:16" x14ac:dyDescent="0.25">
      <c r="B132" s="1"/>
      <c r="C132" s="1"/>
      <c r="D132" s="1"/>
      <c r="E132" s="1"/>
      <c r="F132" s="1"/>
      <c r="G132" s="1"/>
      <c r="H132" s="1"/>
      <c r="I132" s="1"/>
      <c r="J132" s="10" t="s">
        <v>249</v>
      </c>
      <c r="K132" s="7" t="s">
        <v>250</v>
      </c>
      <c r="L132" s="1"/>
      <c r="M132" s="1"/>
      <c r="N132" s="1"/>
      <c r="O132" s="1"/>
      <c r="P132" s="1"/>
    </row>
    <row r="133" spans="2:16" x14ac:dyDescent="0.25">
      <c r="B133" s="1"/>
      <c r="C133" s="1"/>
      <c r="D133" s="1"/>
      <c r="E133" s="1"/>
      <c r="F133" s="1"/>
      <c r="G133" s="1"/>
      <c r="H133" s="1"/>
      <c r="I133" s="1"/>
      <c r="J133" s="11" t="s">
        <v>251</v>
      </c>
      <c r="K133" s="9" t="s">
        <v>252</v>
      </c>
      <c r="L133" s="1"/>
      <c r="M133" s="1"/>
      <c r="N133" s="1"/>
      <c r="O133" s="1"/>
      <c r="P133" s="1"/>
    </row>
    <row r="134" spans="2:16" x14ac:dyDescent="0.2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</row>
    <row r="135" spans="2:16" x14ac:dyDescent="0.2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</row>
    <row r="136" spans="2:16" x14ac:dyDescent="0.2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</row>
    <row r="137" spans="2:16" x14ac:dyDescent="0.2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</row>
    <row r="138" spans="2:16" x14ac:dyDescent="0.2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2:16" x14ac:dyDescent="0.2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2:16" x14ac:dyDescent="0.2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2:16" x14ac:dyDescent="0.2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2:16" x14ac:dyDescent="0.2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</row>
    <row r="143" spans="2:16" x14ac:dyDescent="0.2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</row>
  </sheetData>
  <mergeCells count="13">
    <mergeCell ref="P4:P5"/>
    <mergeCell ref="H4:H5"/>
    <mergeCell ref="J4:J5"/>
    <mergeCell ref="K4:K5"/>
    <mergeCell ref="M4:M5"/>
    <mergeCell ref="N4:N5"/>
    <mergeCell ref="O4:O5"/>
    <mergeCell ref="G4:G5"/>
    <mergeCell ref="B4:B5"/>
    <mergeCell ref="C4:C5"/>
    <mergeCell ref="D4:D5"/>
    <mergeCell ref="E4:E5"/>
    <mergeCell ref="F4:F5"/>
  </mergeCells>
  <phoneticPr fontId="3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AE68A-50C4-4E89-A08A-E3169DBF9DA3}">
  <sheetPr>
    <tabColor rgb="FFFFFF00"/>
  </sheetPr>
  <dimension ref="A3:H20"/>
  <sheetViews>
    <sheetView showGridLines="0" zoomScale="145" zoomScaleNormal="145" workbookViewId="0"/>
  </sheetViews>
  <sheetFormatPr defaultRowHeight="15" x14ac:dyDescent="0.25"/>
  <cols>
    <col min="1" max="1" width="2.42578125" customWidth="1"/>
    <col min="2" max="2" width="24.42578125" bestFit="1" customWidth="1"/>
    <col min="3" max="3" width="2.5703125" customWidth="1"/>
    <col min="4" max="4" width="15" bestFit="1" customWidth="1"/>
    <col min="5" max="5" width="23.42578125" bestFit="1" customWidth="1"/>
    <col min="6" max="6" width="12.42578125" bestFit="1" customWidth="1"/>
    <col min="7" max="7" width="19.140625" bestFit="1" customWidth="1"/>
    <col min="8" max="8" width="23.42578125" bestFit="1" customWidth="1"/>
    <col min="9" max="9" width="12.42578125" bestFit="1" customWidth="1"/>
    <col min="10" max="10" width="19.140625" bestFit="1" customWidth="1"/>
    <col min="11" max="11" width="2.28515625" customWidth="1"/>
    <col min="12" max="12" width="10.7109375" bestFit="1" customWidth="1"/>
    <col min="16" max="16" width="10.7109375" bestFit="1" customWidth="1"/>
  </cols>
  <sheetData>
    <row r="3" spans="1:8" x14ac:dyDescent="0.25">
      <c r="A3" s="14"/>
      <c r="B3" s="23" t="s">
        <v>328</v>
      </c>
      <c r="C3" s="16"/>
      <c r="D3" s="24" t="s">
        <v>285</v>
      </c>
      <c r="E3" s="16"/>
      <c r="F3" s="16"/>
      <c r="G3" s="16"/>
      <c r="H3" s="17"/>
    </row>
    <row r="4" spans="1:8" x14ac:dyDescent="0.25">
      <c r="A4" s="14"/>
      <c r="B4" s="25" t="s">
        <v>329</v>
      </c>
      <c r="D4" s="26">
        <v>43101</v>
      </c>
      <c r="H4" s="19"/>
    </row>
    <row r="5" spans="1:8" x14ac:dyDescent="0.25">
      <c r="B5" s="27" t="s">
        <v>330</v>
      </c>
      <c r="D5" s="26">
        <v>43102</v>
      </c>
      <c r="H5" s="19"/>
    </row>
    <row r="6" spans="1:8" x14ac:dyDescent="0.25">
      <c r="B6" s="28"/>
      <c r="D6" s="26">
        <v>43103</v>
      </c>
      <c r="H6" s="19"/>
    </row>
    <row r="7" spans="1:8" x14ac:dyDescent="0.25">
      <c r="B7" s="29"/>
      <c r="H7" s="19"/>
    </row>
    <row r="8" spans="1:8" x14ac:dyDescent="0.25">
      <c r="B8" s="23" t="s">
        <v>331</v>
      </c>
      <c r="D8" s="24" t="s">
        <v>332</v>
      </c>
      <c r="E8" s="24" t="s">
        <v>333</v>
      </c>
      <c r="F8" s="24" t="s">
        <v>334</v>
      </c>
      <c r="G8" s="24" t="s">
        <v>335</v>
      </c>
      <c r="H8" s="19"/>
    </row>
    <row r="9" spans="1:8" x14ac:dyDescent="0.25">
      <c r="B9" s="25" t="s">
        <v>336</v>
      </c>
      <c r="D9" s="30" t="s">
        <v>337</v>
      </c>
      <c r="E9" s="30" t="s">
        <v>338</v>
      </c>
      <c r="F9" s="30" t="s">
        <v>339</v>
      </c>
      <c r="G9" s="30" t="s">
        <v>340</v>
      </c>
      <c r="H9" s="19"/>
    </row>
    <row r="10" spans="1:8" x14ac:dyDescent="0.25">
      <c r="B10" s="27" t="s">
        <v>341</v>
      </c>
      <c r="H10" s="19"/>
    </row>
    <row r="11" spans="1:8" x14ac:dyDescent="0.25">
      <c r="B11" s="18"/>
      <c r="H11" s="19"/>
    </row>
    <row r="12" spans="1:8" x14ac:dyDescent="0.25">
      <c r="B12" s="23" t="s">
        <v>342</v>
      </c>
      <c r="D12" s="24" t="s">
        <v>285</v>
      </c>
      <c r="H12" s="19"/>
    </row>
    <row r="13" spans="1:8" x14ac:dyDescent="0.25">
      <c r="B13" s="25" t="s">
        <v>343</v>
      </c>
      <c r="D13" s="26">
        <v>43101</v>
      </c>
      <c r="E13" s="31" t="s">
        <v>362</v>
      </c>
      <c r="H13" s="19"/>
    </row>
    <row r="14" spans="1:8" x14ac:dyDescent="0.25">
      <c r="B14" s="32" t="s">
        <v>344</v>
      </c>
      <c r="D14" s="26">
        <v>43102</v>
      </c>
      <c r="E14" s="31" t="s">
        <v>362</v>
      </c>
      <c r="H14" s="19"/>
    </row>
    <row r="15" spans="1:8" x14ac:dyDescent="0.25">
      <c r="B15" s="27" t="s">
        <v>345</v>
      </c>
      <c r="D15" s="26">
        <v>43103</v>
      </c>
      <c r="E15" s="31" t="s">
        <v>362</v>
      </c>
      <c r="H15" s="19"/>
    </row>
    <row r="16" spans="1:8" x14ac:dyDescent="0.25">
      <c r="B16" s="18"/>
      <c r="H16" s="19"/>
    </row>
    <row r="17" spans="2:8" x14ac:dyDescent="0.25">
      <c r="B17" s="23" t="s">
        <v>342</v>
      </c>
      <c r="D17" s="24" t="s">
        <v>285</v>
      </c>
      <c r="E17" s="24" t="s">
        <v>332</v>
      </c>
      <c r="F17" s="24" t="s">
        <v>333</v>
      </c>
      <c r="G17" s="24" t="s">
        <v>334</v>
      </c>
      <c r="H17" s="24" t="s">
        <v>335</v>
      </c>
    </row>
    <row r="18" spans="2:8" x14ac:dyDescent="0.25">
      <c r="B18" s="25" t="s">
        <v>343</v>
      </c>
      <c r="D18" s="26">
        <v>43101</v>
      </c>
      <c r="E18" s="30" cm="1">
        <f t="array" ref="E18:E20">MONTH(D18:D20)</f>
        <v>1</v>
      </c>
      <c r="F18" s="30" t="str" cm="1">
        <f t="array" ref="F18:F20">TEXT(D18:D20,"mmm")</f>
        <v>Jan</v>
      </c>
      <c r="G18" s="30" cm="1">
        <f t="array" ref="G18:G20">YEAR(D18:D20)</f>
        <v>2018</v>
      </c>
      <c r="H18" s="26" cm="1">
        <f t="array" ref="H18:H20">EOMONTH(--D18:D20,0)</f>
        <v>43131</v>
      </c>
    </row>
    <row r="19" spans="2:8" x14ac:dyDescent="0.25">
      <c r="B19" s="27" t="s">
        <v>346</v>
      </c>
      <c r="D19" s="26">
        <v>43102</v>
      </c>
      <c r="E19" s="30">
        <v>1</v>
      </c>
      <c r="F19" s="30" t="str">
        <v>Jan</v>
      </c>
      <c r="G19" s="30">
        <v>2018</v>
      </c>
      <c r="H19" s="26">
        <v>43131</v>
      </c>
    </row>
    <row r="20" spans="2:8" x14ac:dyDescent="0.25">
      <c r="B20" s="20"/>
      <c r="C20" s="21"/>
      <c r="D20" s="26">
        <v>43103</v>
      </c>
      <c r="E20" s="30">
        <v>1</v>
      </c>
      <c r="F20" s="30" t="str">
        <v>Jan</v>
      </c>
      <c r="G20" s="30">
        <v>2018</v>
      </c>
      <c r="H20" s="26">
        <v>43131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AB613-B6F5-4559-AC95-53631B28F77B}">
  <sheetPr>
    <tabColor rgb="FFFFFF00"/>
  </sheetPr>
  <dimension ref="C3:S24"/>
  <sheetViews>
    <sheetView showGridLines="0" workbookViewId="0"/>
  </sheetViews>
  <sheetFormatPr defaultRowHeight="15" x14ac:dyDescent="0.25"/>
  <cols>
    <col min="3" max="3" width="8.140625" customWidth="1"/>
    <col min="4" max="4" width="7.85546875" customWidth="1"/>
    <col min="5" max="5" width="9.5703125" customWidth="1"/>
    <col min="6" max="6" width="9" bestFit="1" customWidth="1"/>
    <col min="7" max="7" width="21.7109375" customWidth="1"/>
    <col min="8" max="8" width="2.140625" customWidth="1"/>
    <col min="9" max="9" width="89.140625" bestFit="1" customWidth="1"/>
    <col min="10" max="10" width="2" customWidth="1"/>
    <col min="11" max="11" width="11.7109375" customWidth="1"/>
    <col min="12" max="12" width="49.5703125" customWidth="1"/>
    <col min="13" max="13" width="8.140625" customWidth="1"/>
    <col min="14" max="14" width="8.42578125" customWidth="1"/>
    <col min="15" max="15" width="12.28515625" customWidth="1"/>
    <col min="16" max="16" width="8.42578125" customWidth="1"/>
    <col min="17" max="17" width="9.42578125" customWidth="1"/>
    <col min="18" max="18" width="9.140625" customWidth="1"/>
    <col min="19" max="19" width="12.28515625" customWidth="1"/>
  </cols>
  <sheetData>
    <row r="3" spans="3:19" ht="6" customHeight="1" x14ac:dyDescent="0.25">
      <c r="H3" s="15"/>
      <c r="I3" s="16"/>
      <c r="J3" s="16"/>
      <c r="K3" s="17"/>
    </row>
    <row r="4" spans="3:19" x14ac:dyDescent="0.25">
      <c r="H4" s="28" t="s">
        <v>361</v>
      </c>
      <c r="I4" s="34"/>
      <c r="J4" s="34"/>
      <c r="K4" s="19"/>
    </row>
    <row r="5" spans="3:19" x14ac:dyDescent="0.25">
      <c r="H5" s="18"/>
      <c r="I5" s="34"/>
      <c r="J5" s="34"/>
      <c r="K5" s="19"/>
    </row>
    <row r="6" spans="3:19" ht="30" x14ac:dyDescent="0.25">
      <c r="C6" s="39" t="s">
        <v>253</v>
      </c>
      <c r="D6" s="40" t="s">
        <v>347</v>
      </c>
      <c r="E6" s="40" t="s">
        <v>348</v>
      </c>
      <c r="F6" s="39" t="s">
        <v>256</v>
      </c>
      <c r="H6" s="18"/>
      <c r="I6" s="34"/>
      <c r="J6" s="34"/>
      <c r="K6" s="19"/>
      <c r="M6" s="39" t="s">
        <v>285</v>
      </c>
      <c r="N6" s="39" t="s">
        <v>253</v>
      </c>
      <c r="O6" s="39" t="s">
        <v>286</v>
      </c>
      <c r="P6" s="40" t="s">
        <v>356</v>
      </c>
      <c r="Q6" s="39" t="s">
        <v>287</v>
      </c>
      <c r="R6" s="40" t="s">
        <v>354</v>
      </c>
      <c r="S6" s="40" t="s">
        <v>355</v>
      </c>
    </row>
    <row r="7" spans="3:19" x14ac:dyDescent="0.25">
      <c r="C7" s="37" t="s">
        <v>257</v>
      </c>
      <c r="D7" s="43">
        <v>23.95</v>
      </c>
      <c r="E7" s="37">
        <v>10.09</v>
      </c>
      <c r="F7" s="37" t="s">
        <v>258</v>
      </c>
      <c r="G7" s="34"/>
      <c r="H7" s="18"/>
      <c r="I7" s="34"/>
      <c r="J7" s="34"/>
      <c r="K7" s="19"/>
      <c r="L7" s="34"/>
      <c r="M7" s="38">
        <v>43232</v>
      </c>
      <c r="N7" s="37" t="s">
        <v>263</v>
      </c>
      <c r="O7" s="37" t="s">
        <v>295</v>
      </c>
      <c r="P7" s="37" t="s">
        <v>79</v>
      </c>
      <c r="Q7" s="43">
        <v>58</v>
      </c>
      <c r="R7" s="43">
        <v>0</v>
      </c>
      <c r="S7" s="37">
        <v>0.99</v>
      </c>
    </row>
    <row r="8" spans="3:19" x14ac:dyDescent="0.25">
      <c r="C8" s="41" t="s">
        <v>259</v>
      </c>
      <c r="D8" s="33">
        <v>23.95</v>
      </c>
      <c r="E8" s="42">
        <v>9.48</v>
      </c>
      <c r="F8" s="36" t="s">
        <v>258</v>
      </c>
      <c r="G8" s="34"/>
      <c r="H8" s="18"/>
      <c r="I8" s="34"/>
      <c r="J8" s="34"/>
      <c r="K8" s="19"/>
      <c r="L8" s="34"/>
      <c r="M8" s="35">
        <v>44029</v>
      </c>
      <c r="N8" s="36" t="s">
        <v>259</v>
      </c>
      <c r="O8" s="36" t="s">
        <v>292</v>
      </c>
      <c r="P8" s="41" t="s">
        <v>175</v>
      </c>
      <c r="Q8" s="33">
        <v>4</v>
      </c>
      <c r="R8" s="33">
        <v>1.9E-2</v>
      </c>
      <c r="S8" s="42">
        <v>1.03</v>
      </c>
    </row>
    <row r="9" spans="3:19" ht="60.75" customHeight="1" x14ac:dyDescent="0.25">
      <c r="G9" s="34"/>
      <c r="H9" s="18"/>
      <c r="I9" s="47" t="str">
        <f>C8&amp;" Line Sales = "&amp;D8&amp;" * ( 1 - "&amp;R8&amp;" ) * "&amp;Q8</f>
        <v>Aspen Line Sales = 23.95 * ( 1 - 0.019 ) * 4</v>
      </c>
      <c r="J9" s="34"/>
      <c r="K9" s="19"/>
      <c r="L9" s="34"/>
    </row>
    <row r="10" spans="3:19" x14ac:dyDescent="0.25">
      <c r="G10" s="34"/>
      <c r="H10" s="18"/>
      <c r="I10" s="45" t="s">
        <v>353</v>
      </c>
      <c r="J10" s="34"/>
      <c r="K10" s="19"/>
      <c r="L10" s="34"/>
    </row>
    <row r="11" spans="3:19" ht="21" customHeight="1" x14ac:dyDescent="0.25">
      <c r="G11" s="34"/>
      <c r="H11" s="18"/>
      <c r="I11" s="46" t="s">
        <v>349</v>
      </c>
      <c r="J11" s="34"/>
      <c r="K11" s="19"/>
      <c r="L11" s="34"/>
    </row>
    <row r="12" spans="3:19" x14ac:dyDescent="0.25">
      <c r="G12" s="34"/>
      <c r="H12" s="18"/>
      <c r="I12" s="45" t="s">
        <v>350</v>
      </c>
      <c r="J12" s="34"/>
      <c r="K12" s="19"/>
      <c r="L12" s="34"/>
    </row>
    <row r="13" spans="3:19" ht="21" customHeight="1" x14ac:dyDescent="0.25">
      <c r="G13" s="34"/>
      <c r="H13" s="18"/>
      <c r="I13" s="46" t="str">
        <f>D8&amp;" * ( 1 - "&amp;R8&amp;" ) * "&amp;Q8</f>
        <v>23.95 * ( 1 - 0.019 ) * 4</v>
      </c>
      <c r="J13" s="34"/>
      <c r="K13" s="19"/>
      <c r="L13" s="34"/>
    </row>
    <row r="14" spans="3:19" x14ac:dyDescent="0.25">
      <c r="G14" s="34"/>
      <c r="H14" s="18"/>
      <c r="I14" s="45" t="s">
        <v>351</v>
      </c>
      <c r="J14" s="34"/>
      <c r="K14" s="19"/>
      <c r="L14" s="34"/>
    </row>
    <row r="15" spans="3:19" ht="21" customHeight="1" x14ac:dyDescent="0.25">
      <c r="G15" s="34"/>
      <c r="H15" s="18"/>
      <c r="I15" s="46" t="str">
        <f>D8&amp;" * "&amp;1-R8&amp;" * "&amp;Q8</f>
        <v>23.95 * 0.981 * 4</v>
      </c>
      <c r="J15" s="34"/>
      <c r="K15" s="19"/>
      <c r="L15" s="34"/>
    </row>
    <row r="16" spans="3:19" x14ac:dyDescent="0.25">
      <c r="G16" s="34"/>
      <c r="H16" s="18"/>
      <c r="I16" s="45" t="s">
        <v>352</v>
      </c>
      <c r="J16" s="34"/>
      <c r="K16" s="19"/>
      <c r="L16" s="34"/>
    </row>
    <row r="17" spans="7:12" ht="21" customHeight="1" x14ac:dyDescent="0.25">
      <c r="G17" s="34"/>
      <c r="H17" s="18"/>
      <c r="I17" s="46" t="str">
        <f>D8*(1-R8)&amp;" * "&amp;Q8</f>
        <v>23.49495 * 4</v>
      </c>
      <c r="J17" s="34"/>
      <c r="K17" s="19"/>
      <c r="L17" s="34"/>
    </row>
    <row r="18" spans="7:12" x14ac:dyDescent="0.25">
      <c r="G18" s="34"/>
      <c r="H18" s="18"/>
      <c r="I18" s="45" t="s">
        <v>357</v>
      </c>
      <c r="J18" s="34"/>
      <c r="K18" s="19"/>
      <c r="L18" s="34"/>
    </row>
    <row r="19" spans="7:12" ht="21" customHeight="1" x14ac:dyDescent="0.25">
      <c r="G19" s="34"/>
      <c r="H19" s="18"/>
      <c r="I19" s="46" t="str">
        <f>(D8*(1-R8)*Q8)&amp;""</f>
        <v>93.9798</v>
      </c>
      <c r="J19" s="34"/>
      <c r="K19" s="19"/>
      <c r="L19" s="34"/>
    </row>
    <row r="20" spans="7:12" x14ac:dyDescent="0.25">
      <c r="G20" s="34"/>
      <c r="H20" s="18"/>
      <c r="I20" s="45" t="s">
        <v>358</v>
      </c>
      <c r="J20" s="34"/>
      <c r="K20" s="19"/>
      <c r="L20" s="34"/>
    </row>
    <row r="21" spans="7:12" ht="21" customHeight="1" x14ac:dyDescent="0.25">
      <c r="G21" s="34"/>
      <c r="H21" s="18"/>
      <c r="I21" s="46" t="str">
        <f>ROUND(D8*(1-R8)*Q8,2)&amp;""</f>
        <v>93.98</v>
      </c>
      <c r="J21" s="34"/>
      <c r="K21" s="19"/>
      <c r="L21" s="34"/>
    </row>
    <row r="22" spans="7:12" x14ac:dyDescent="0.25">
      <c r="G22" s="34"/>
      <c r="H22" s="18"/>
      <c r="I22" s="45" t="s">
        <v>359</v>
      </c>
      <c r="J22" s="34"/>
      <c r="K22" s="19"/>
      <c r="L22" s="34"/>
    </row>
    <row r="23" spans="7:12" ht="75" customHeight="1" x14ac:dyDescent="0.25">
      <c r="G23" s="34"/>
      <c r="H23" s="18"/>
      <c r="I23" s="44" t="s">
        <v>360</v>
      </c>
      <c r="J23" s="34"/>
      <c r="K23" s="19"/>
      <c r="L23" s="34"/>
    </row>
    <row r="24" spans="7:12" ht="6.75" customHeight="1" x14ac:dyDescent="0.25">
      <c r="H24" s="20"/>
      <c r="I24" s="21"/>
      <c r="J24" s="21"/>
      <c r="K24" s="22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EE4EC-7BEA-41C9-B8FF-56915609CA07}">
  <sheetPr>
    <tabColor rgb="FFFFFF00"/>
  </sheetPr>
  <dimension ref="B6:K22"/>
  <sheetViews>
    <sheetView showGridLines="0" zoomScale="115" zoomScaleNormal="115" workbookViewId="0"/>
  </sheetViews>
  <sheetFormatPr defaultRowHeight="15" x14ac:dyDescent="0.25"/>
  <cols>
    <col min="3" max="3" width="14.7109375" bestFit="1" customWidth="1"/>
    <col min="4" max="4" width="15.5703125" bestFit="1" customWidth="1"/>
    <col min="5" max="5" width="17.7109375" customWidth="1"/>
    <col min="6" max="6" width="26.7109375" customWidth="1"/>
    <col min="7" max="7" width="21.5703125" customWidth="1"/>
    <col min="9" max="9" width="18" customWidth="1"/>
    <col min="10" max="10" width="25" bestFit="1" customWidth="1"/>
  </cols>
  <sheetData>
    <row r="6" spans="2:11" x14ac:dyDescent="0.25">
      <c r="B6" s="48" t="s">
        <v>253</v>
      </c>
      <c r="C6" s="48" t="s">
        <v>363</v>
      </c>
      <c r="D6" s="48" t="s">
        <v>364</v>
      </c>
      <c r="E6" s="48" t="s">
        <v>365</v>
      </c>
      <c r="F6" s="52"/>
      <c r="G6" s="17"/>
      <c r="I6" s="48" t="s">
        <v>368</v>
      </c>
    </row>
    <row r="7" spans="2:11" x14ac:dyDescent="0.25">
      <c r="B7" s="30" t="s">
        <v>260</v>
      </c>
      <c r="C7" s="30">
        <v>49.7</v>
      </c>
      <c r="D7" s="30">
        <v>25.75</v>
      </c>
      <c r="E7" s="50">
        <f>D7/C7</f>
        <v>0.51810865191146882</v>
      </c>
      <c r="F7" s="53" t="str">
        <f>$D$6&amp;"/"&amp;$E$6</f>
        <v>Line Gross Profit/Line % Gross Profit</v>
      </c>
      <c r="G7" s="19"/>
      <c r="I7" s="50" cm="1">
        <f t="array" ref="I7:I10">C7:C10/C22</f>
        <v>5.6385006353240154E-2</v>
      </c>
    </row>
    <row r="8" spans="2:11" x14ac:dyDescent="0.25">
      <c r="B8" s="30" t="s">
        <v>263</v>
      </c>
      <c r="C8" s="30">
        <v>249.87</v>
      </c>
      <c r="D8" s="30">
        <v>121.89</v>
      </c>
      <c r="E8" s="50">
        <f>D8/C8</f>
        <v>0.4878136631048145</v>
      </c>
      <c r="F8" s="53" t="str">
        <f>$D$6&amp;"/"&amp;$E$6</f>
        <v>Line Gross Profit/Line % Gross Profit</v>
      </c>
      <c r="G8" s="19"/>
      <c r="I8" s="50">
        <v>0.28347930658921761</v>
      </c>
    </row>
    <row r="9" spans="2:11" x14ac:dyDescent="0.25">
      <c r="B9" s="30" t="s">
        <v>263</v>
      </c>
      <c r="C9" s="30">
        <v>75.44</v>
      </c>
      <c r="D9" s="30">
        <v>33.979999999999997</v>
      </c>
      <c r="E9" s="50">
        <f>D9/C9</f>
        <v>0.45042417815482499</v>
      </c>
      <c r="F9" s="53" t="str">
        <f>$D$6&amp;"/"&amp;$E$6</f>
        <v>Line Gross Profit/Line % Gross Profit</v>
      </c>
      <c r="G9" s="19"/>
      <c r="I9" s="50">
        <v>8.5587220911236148E-2</v>
      </c>
    </row>
    <row r="10" spans="2:11" x14ac:dyDescent="0.25">
      <c r="B10" s="30" t="s">
        <v>260</v>
      </c>
      <c r="C10" s="30">
        <v>506.43</v>
      </c>
      <c r="D10" s="30">
        <v>227.1</v>
      </c>
      <c r="E10" s="50">
        <f>D10/C10</f>
        <v>0.44843314969492326</v>
      </c>
      <c r="F10" s="53" t="str">
        <f>$D$6&amp;"/"&amp;$E$6</f>
        <v>Line Gross Profit/Line % Gross Profit</v>
      </c>
      <c r="G10" s="19"/>
      <c r="I10" s="50">
        <v>0.57454846614630606</v>
      </c>
    </row>
    <row r="11" spans="2:11" x14ac:dyDescent="0.25">
      <c r="B11" s="18"/>
      <c r="C11" s="34"/>
      <c r="D11" s="34"/>
      <c r="E11" s="34"/>
      <c r="F11" s="34"/>
      <c r="G11" s="19"/>
      <c r="I11" s="54">
        <f>SUM(_xlfn.ANCHORARRAY(I7))</f>
        <v>1</v>
      </c>
    </row>
    <row r="12" spans="2:11" ht="30" x14ac:dyDescent="0.25">
      <c r="B12" s="48" t="s">
        <v>253</v>
      </c>
      <c r="C12" s="55" t="s">
        <v>369</v>
      </c>
      <c r="D12" s="34"/>
      <c r="E12" s="34"/>
      <c r="F12" s="34"/>
      <c r="G12" s="19"/>
    </row>
    <row r="13" spans="2:11" x14ac:dyDescent="0.25">
      <c r="B13" s="30" t="s">
        <v>260</v>
      </c>
      <c r="C13" s="51" t="s">
        <v>366</v>
      </c>
      <c r="D13" s="34"/>
      <c r="E13" s="34"/>
      <c r="F13" s="34"/>
      <c r="G13" s="19"/>
      <c r="I13" s="48" t="s">
        <v>253</v>
      </c>
      <c r="J13" s="48" t="s">
        <v>370</v>
      </c>
    </row>
    <row r="14" spans="2:11" x14ac:dyDescent="0.25">
      <c r="B14" s="30" t="s">
        <v>263</v>
      </c>
      <c r="C14" s="51" t="s">
        <v>366</v>
      </c>
      <c r="D14" s="34"/>
      <c r="E14" s="34"/>
      <c r="F14" s="34"/>
      <c r="G14" s="19"/>
      <c r="I14" s="30" t="s">
        <v>260</v>
      </c>
      <c r="J14" s="56">
        <f>I7+I10</f>
        <v>0.63093347249954623</v>
      </c>
      <c r="K14" s="54">
        <f>AVERAGE(I7,I10)</f>
        <v>0.31546673624977312</v>
      </c>
    </row>
    <row r="15" spans="2:11" x14ac:dyDescent="0.25">
      <c r="B15" s="18"/>
      <c r="C15" s="34"/>
      <c r="D15" s="34"/>
      <c r="E15" s="34"/>
      <c r="F15" s="34"/>
      <c r="G15" s="19"/>
      <c r="I15" s="30" t="s">
        <v>263</v>
      </c>
      <c r="J15" s="56">
        <f>SUM(I8:I9)</f>
        <v>0.36906652750045377</v>
      </c>
      <c r="K15" s="54">
        <f>AVERAGE(I8:I9)</f>
        <v>0.18453326375022688</v>
      </c>
    </row>
    <row r="16" spans="2:11" ht="30" x14ac:dyDescent="0.25">
      <c r="B16" s="48" t="s">
        <v>253</v>
      </c>
      <c r="C16" s="55" t="s">
        <v>369</v>
      </c>
      <c r="D16" s="34"/>
      <c r="E16" s="34"/>
      <c r="F16" s="34"/>
      <c r="G16" s="19"/>
      <c r="I16" s="18"/>
      <c r="J16" s="34"/>
    </row>
    <row r="17" spans="2:11" x14ac:dyDescent="0.25">
      <c r="B17" s="30" t="s">
        <v>260</v>
      </c>
      <c r="C17" s="50" cm="1">
        <f t="array" ref="C17:C18">SUMIFS(D7:D10,B7:B10,B17:B18)/SUMIFS(C7:C10,B7:B10,B17:B18)</f>
        <v>0.45465988168234045</v>
      </c>
      <c r="D17" s="49" t="str" cm="1">
        <f t="array" ref="D17">"Total Gross Profit ($)/Total Sales ($) = ("&amp;_xlfn.TEXTJOIN("+",,_xlfn._xlws.FILTER(D7:D10,B7:B10=B17))&amp;")/("&amp;_xlfn.TEXTJOIN("+",,_xlfn._xlws.FILTER(C7:C10,B7:B10=B17))&amp;")"&amp;SUMIFS(D7:D10,B7:B10,B17)&amp;"/"&amp;SUMIFS(C7:C10,B7:B10,B17)&amp;" = "&amp;TEXT(SUMIFS(D7:D10,B7:B10,B17)/SUMIFS(C7:C10,B7:B10,B17),"0.00%")</f>
        <v>Total Gross Profit ($)/Total Sales ($) = (25.75+227.1)/(49.7+506.43)252.85/556.13 = 45.47%</v>
      </c>
      <c r="E17" s="34"/>
      <c r="F17" s="34"/>
      <c r="G17" s="19"/>
      <c r="I17" s="48" t="s">
        <v>253</v>
      </c>
      <c r="J17" s="48" t="s">
        <v>370</v>
      </c>
    </row>
    <row r="18" spans="2:11" x14ac:dyDescent="0.25">
      <c r="B18" s="30" t="s">
        <v>263</v>
      </c>
      <c r="C18" s="50">
        <v>0.47914297131966432</v>
      </c>
      <c r="D18" s="49" t="str" cm="1">
        <f t="array" ref="D18">"Total Gross Profit ($)/Total Sales ($) = ("&amp;_xlfn.TEXTJOIN("+",,_xlfn._xlws.FILTER(D8:D11,B8:B11=B18))&amp;")/("&amp;_xlfn.TEXTJOIN("+",,_xlfn._xlws.FILTER(C8:C11,B8:B11=B18))&amp;")"&amp;SUMIFS(D8:D11,B8:B11,B18)&amp;"/"&amp;SUMIFS(C8:C11,B8:B11,B18)&amp;" = "&amp;TEXT(SUMIFS(D8:D11,B8:B11,B18)/SUMIFS(C8:C11,B8:B11,B18),"0.00%")</f>
        <v>Total Gross Profit ($)/Total Sales ($) = (121.89+33.98)/(249.87+75.44)155.87/325.31 = 47.91%</v>
      </c>
      <c r="E18" s="34"/>
      <c r="F18" s="34"/>
      <c r="G18" s="19"/>
      <c r="I18" s="30" t="s">
        <v>260</v>
      </c>
      <c r="J18" s="50" cm="1">
        <f t="array" ref="J18:J19">SUMIFS(C7:C10,B7:B10,I18:I19)/C22</f>
        <v>0.63093347249954612</v>
      </c>
      <c r="K18" s="57" t="s">
        <v>371</v>
      </c>
    </row>
    <row r="19" spans="2:11" x14ac:dyDescent="0.25">
      <c r="B19" s="18"/>
      <c r="C19" s="34"/>
      <c r="D19" s="34"/>
      <c r="E19" s="34"/>
      <c r="F19" s="34"/>
      <c r="G19" s="19"/>
      <c r="I19" s="30" t="s">
        <v>263</v>
      </c>
      <c r="J19" s="50">
        <v>0.36906652750045377</v>
      </c>
    </row>
    <row r="20" spans="2:11" ht="71.25" customHeight="1" x14ac:dyDescent="0.25">
      <c r="B20" s="20"/>
      <c r="C20" s="21"/>
      <c r="D20" s="21"/>
      <c r="E20" s="21"/>
      <c r="F20" s="21"/>
      <c r="G20" s="22"/>
    </row>
    <row r="22" spans="2:11" x14ac:dyDescent="0.25">
      <c r="B22" s="14" t="s">
        <v>367</v>
      </c>
      <c r="C22">
        <f>SUM(C7:C10)</f>
        <v>881.44</v>
      </c>
      <c r="D22">
        <f>SUM(D7:D10)</f>
        <v>408.71999999999997</v>
      </c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6D814-B5B0-49E3-8B34-FA6DE4B14A40}">
  <sheetPr>
    <tabColor rgb="FFFF0000"/>
  </sheetPr>
  <dimension ref="B5:C9"/>
  <sheetViews>
    <sheetView showGridLines="0" zoomScale="190" zoomScaleNormal="190" workbookViewId="0"/>
  </sheetViews>
  <sheetFormatPr defaultRowHeight="15" x14ac:dyDescent="0.25"/>
  <cols>
    <col min="3" max="3" width="41.28515625" customWidth="1"/>
    <col min="4" max="4" width="63.5703125" customWidth="1"/>
  </cols>
  <sheetData>
    <row r="5" spans="2:3" x14ac:dyDescent="0.25">
      <c r="B5" s="58"/>
    </row>
    <row r="9" spans="2:3" x14ac:dyDescent="0.25">
      <c r="C9" s="59" t="s">
        <v>372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DB2A7-9F16-46FB-9297-13F187EB3C68}">
  <sheetPr>
    <tabColor rgb="FFFFFF00"/>
  </sheetPr>
  <dimension ref="D3:F10"/>
  <sheetViews>
    <sheetView showGridLines="0" zoomScale="205" zoomScaleNormal="205" workbookViewId="0"/>
  </sheetViews>
  <sheetFormatPr defaultRowHeight="15" x14ac:dyDescent="0.25"/>
  <sheetData>
    <row r="3" spans="4:6" x14ac:dyDescent="0.25">
      <c r="F3" s="14" t="s">
        <v>394</v>
      </c>
    </row>
    <row r="4" spans="4:6" ht="4.5" customHeight="1" x14ac:dyDescent="0.25"/>
    <row r="5" spans="4:6" x14ac:dyDescent="0.25">
      <c r="D5" s="70" t="s">
        <v>393</v>
      </c>
    </row>
    <row r="10" spans="4:6" x14ac:dyDescent="0.25">
      <c r="D10" s="71" t="s">
        <v>395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BB25-2703-4E84-9A37-5092CEE78ED8}">
  <sheetPr>
    <tabColor rgb="FFFFFF00"/>
  </sheetPr>
  <dimension ref="B5:C18"/>
  <sheetViews>
    <sheetView showGridLines="0" zoomScale="190" zoomScaleNormal="190" workbookViewId="0"/>
  </sheetViews>
  <sheetFormatPr defaultRowHeight="15" x14ac:dyDescent="0.25"/>
  <cols>
    <col min="3" max="3" width="41.28515625" customWidth="1"/>
    <col min="4" max="4" width="63.5703125" customWidth="1"/>
  </cols>
  <sheetData>
    <row r="5" spans="2:3" x14ac:dyDescent="0.25">
      <c r="B5" s="58"/>
    </row>
    <row r="9" spans="2:3" x14ac:dyDescent="0.25">
      <c r="C9" s="59"/>
    </row>
    <row r="17" spans="3:3" ht="6.75" customHeight="1" x14ac:dyDescent="0.25"/>
    <row r="18" spans="3:3" x14ac:dyDescent="0.25">
      <c r="C18" s="71" t="s">
        <v>402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5DCD8-B783-4CDC-98CB-8AA620B241EF}">
  <sheetPr>
    <tabColor rgb="FFFFFF00"/>
  </sheetPr>
  <dimension ref="A5:D19"/>
  <sheetViews>
    <sheetView showGridLines="0" zoomScale="190" zoomScaleNormal="190" workbookViewId="0"/>
  </sheetViews>
  <sheetFormatPr defaultRowHeight="15" x14ac:dyDescent="0.25"/>
  <cols>
    <col min="3" max="3" width="41.28515625" customWidth="1"/>
    <col min="4" max="4" width="63.5703125" customWidth="1"/>
  </cols>
  <sheetData>
    <row r="5" spans="1:3" x14ac:dyDescent="0.25">
      <c r="B5" s="58"/>
    </row>
    <row r="7" spans="1:3" ht="21.75" customHeight="1" x14ac:dyDescent="0.25">
      <c r="A7" s="100" t="s">
        <v>392</v>
      </c>
    </row>
    <row r="8" spans="1:3" ht="20.25" customHeight="1" x14ac:dyDescent="0.25">
      <c r="C8" s="72" t="s">
        <v>373</v>
      </c>
    </row>
    <row r="9" spans="1:3" ht="6" customHeight="1" x14ac:dyDescent="0.25"/>
    <row r="19" spans="4:4" x14ac:dyDescent="0.25">
      <c r="D19" s="14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E6BF6-AE74-47E4-B98F-108E3CCD62D3}">
  <sheetPr>
    <tabColor rgb="FFFFFF00"/>
  </sheetPr>
  <dimension ref="B5:D19"/>
  <sheetViews>
    <sheetView showGridLines="0" zoomScale="190" zoomScaleNormal="190" workbookViewId="0"/>
  </sheetViews>
  <sheetFormatPr defaultRowHeight="15" x14ac:dyDescent="0.25"/>
  <cols>
    <col min="3" max="3" width="41.28515625" customWidth="1"/>
    <col min="4" max="4" width="63.5703125" customWidth="1"/>
  </cols>
  <sheetData>
    <row r="5" spans="2:3" x14ac:dyDescent="0.25">
      <c r="B5" s="58"/>
    </row>
    <row r="7" spans="2:3" ht="21.75" customHeight="1" x14ac:dyDescent="0.25">
      <c r="C7" s="60" t="s">
        <v>376</v>
      </c>
    </row>
    <row r="8" spans="2:3" x14ac:dyDescent="0.25">
      <c r="C8" s="61" t="s">
        <v>374</v>
      </c>
    </row>
    <row r="9" spans="2:3" ht="6" customHeight="1" x14ac:dyDescent="0.25"/>
    <row r="19" spans="4:4" x14ac:dyDescent="0.25">
      <c r="D19" s="14" t="s">
        <v>375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C948D-45C1-45A7-9CA2-9792855EBC4C}">
  <sheetPr>
    <tabColor rgb="FFFFFF00"/>
  </sheetPr>
  <dimension ref="A2:D15"/>
  <sheetViews>
    <sheetView showGridLines="0" zoomScale="145" zoomScaleNormal="145" workbookViewId="0"/>
  </sheetViews>
  <sheetFormatPr defaultRowHeight="15" x14ac:dyDescent="0.25"/>
  <cols>
    <col min="3" max="3" width="41.28515625" customWidth="1"/>
    <col min="4" max="4" width="18.42578125" customWidth="1"/>
  </cols>
  <sheetData>
    <row r="2" spans="1:4" ht="15.75" x14ac:dyDescent="0.25">
      <c r="A2" s="73" t="s">
        <v>380</v>
      </c>
      <c r="D2" s="34"/>
    </row>
    <row r="3" spans="1:4" ht="21.75" customHeight="1" x14ac:dyDescent="0.25">
      <c r="A3" s="74" t="s">
        <v>381</v>
      </c>
      <c r="D3" s="34"/>
    </row>
    <row r="6" spans="1:4" x14ac:dyDescent="0.25">
      <c r="C6" s="59"/>
    </row>
    <row r="15" spans="1:4" x14ac:dyDescent="0.25">
      <c r="C15" s="101" t="s">
        <v>396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AA151-2DE1-4CD8-849B-9381691B1825}">
  <sheetPr>
    <tabColor rgb="FFFFFF00"/>
  </sheetPr>
  <dimension ref="B5:R1468"/>
  <sheetViews>
    <sheetView showGridLines="0" zoomScale="160" zoomScaleNormal="160" workbookViewId="0"/>
  </sheetViews>
  <sheetFormatPr defaultRowHeight="15" x14ac:dyDescent="0.25"/>
  <cols>
    <col min="2" max="4" width="10" customWidth="1"/>
    <col min="5" max="5" width="5.5703125" customWidth="1"/>
    <col min="7" max="9" width="11.140625" customWidth="1"/>
  </cols>
  <sheetData>
    <row r="5" spans="2:18" x14ac:dyDescent="0.25">
      <c r="R5">
        <v>4</v>
      </c>
    </row>
    <row r="6" spans="2:18" x14ac:dyDescent="0.25">
      <c r="B6" s="68" t="s">
        <v>400</v>
      </c>
      <c r="R6">
        <v>365</v>
      </c>
    </row>
    <row r="7" spans="2:18" x14ac:dyDescent="0.25">
      <c r="B7" s="66" t="s">
        <v>285</v>
      </c>
      <c r="C7" s="66" t="s">
        <v>377</v>
      </c>
      <c r="D7" s="76"/>
      <c r="E7" s="68"/>
      <c r="R7">
        <f>R6*R5</f>
        <v>1460</v>
      </c>
    </row>
    <row r="8" spans="2:18" x14ac:dyDescent="0.25">
      <c r="B8" s="67">
        <v>43101</v>
      </c>
      <c r="C8" s="30">
        <v>3285.37</v>
      </c>
      <c r="D8" s="106" t="str">
        <f>"[Total Sales ($)] = SUM(fTransactions[Line Sales]) for Alpine and 1/1/2018 = "&amp;FIXED(H23)</f>
        <v>[Total Sales ($)] = SUM(fTransactions[Line Sales]) for Alpine and 1/1/2018 = 3,285.37</v>
      </c>
      <c r="E8" s="14"/>
    </row>
    <row r="9" spans="2:18" x14ac:dyDescent="0.25">
      <c r="B9" s="67">
        <v>43102</v>
      </c>
      <c r="C9" s="30"/>
      <c r="E9" s="14"/>
    </row>
    <row r="10" spans="2:18" x14ac:dyDescent="0.25">
      <c r="B10" s="67">
        <v>43103</v>
      </c>
      <c r="C10" s="30"/>
      <c r="E10" s="14"/>
    </row>
    <row r="11" spans="2:18" x14ac:dyDescent="0.25">
      <c r="B11" s="67">
        <v>43104</v>
      </c>
      <c r="C11" s="30"/>
      <c r="F11" s="68" t="s">
        <v>401</v>
      </c>
    </row>
    <row r="12" spans="2:18" x14ac:dyDescent="0.25">
      <c r="B12" s="67">
        <v>43105</v>
      </c>
      <c r="C12" s="30"/>
      <c r="F12" s="66" t="s">
        <v>285</v>
      </c>
      <c r="G12" s="66" t="s">
        <v>253</v>
      </c>
      <c r="H12" s="66" t="s">
        <v>378</v>
      </c>
    </row>
    <row r="13" spans="2:18" x14ac:dyDescent="0.25">
      <c r="B13" s="67">
        <v>43106</v>
      </c>
      <c r="C13" s="30"/>
      <c r="F13" s="63">
        <v>43101</v>
      </c>
      <c r="G13" s="64" t="s">
        <v>257</v>
      </c>
      <c r="H13" s="65">
        <v>46.99</v>
      </c>
    </row>
    <row r="14" spans="2:18" x14ac:dyDescent="0.25">
      <c r="B14" s="67">
        <v>43107</v>
      </c>
      <c r="C14" s="30"/>
      <c r="F14" s="63">
        <v>43101</v>
      </c>
      <c r="G14" s="64" t="s">
        <v>257</v>
      </c>
      <c r="H14" s="65">
        <v>70.48</v>
      </c>
    </row>
    <row r="15" spans="2:18" x14ac:dyDescent="0.25">
      <c r="B15" s="67">
        <v>43108</v>
      </c>
      <c r="C15" s="30"/>
      <c r="F15" s="63">
        <v>43101</v>
      </c>
      <c r="G15" s="64" t="s">
        <v>257</v>
      </c>
      <c r="H15" s="65">
        <v>22.27</v>
      </c>
    </row>
    <row r="16" spans="2:18" x14ac:dyDescent="0.25">
      <c r="B16" s="67">
        <v>43109</v>
      </c>
      <c r="C16" s="30"/>
      <c r="F16" s="63">
        <v>43101</v>
      </c>
      <c r="G16" s="64" t="s">
        <v>257</v>
      </c>
      <c r="H16" s="65">
        <v>620.69000000000005</v>
      </c>
    </row>
    <row r="17" spans="2:8" x14ac:dyDescent="0.25">
      <c r="B17" s="67">
        <v>43110</v>
      </c>
      <c r="C17" s="30"/>
      <c r="F17" s="63">
        <v>43101</v>
      </c>
      <c r="G17" s="64" t="s">
        <v>257</v>
      </c>
      <c r="H17" s="65">
        <v>793.34</v>
      </c>
    </row>
    <row r="18" spans="2:8" x14ac:dyDescent="0.25">
      <c r="B18" s="67">
        <v>43111</v>
      </c>
      <c r="C18" s="30"/>
      <c r="F18" s="63">
        <v>43101</v>
      </c>
      <c r="G18" s="64" t="s">
        <v>257</v>
      </c>
      <c r="H18" s="65">
        <v>136.52000000000001</v>
      </c>
    </row>
    <row r="19" spans="2:8" x14ac:dyDescent="0.25">
      <c r="B19" s="67">
        <v>43112</v>
      </c>
      <c r="C19" s="30"/>
      <c r="F19" s="63">
        <v>43101</v>
      </c>
      <c r="G19" s="64" t="s">
        <v>257</v>
      </c>
      <c r="H19" s="65">
        <v>692.16</v>
      </c>
    </row>
    <row r="20" spans="2:8" x14ac:dyDescent="0.25">
      <c r="B20" s="67">
        <v>43113</v>
      </c>
      <c r="C20" s="30"/>
      <c r="F20" s="63">
        <v>43101</v>
      </c>
      <c r="G20" s="64" t="s">
        <v>257</v>
      </c>
      <c r="H20" s="65">
        <v>855.02</v>
      </c>
    </row>
    <row r="21" spans="2:8" x14ac:dyDescent="0.25">
      <c r="B21" s="67">
        <v>43114</v>
      </c>
      <c r="C21" s="30"/>
      <c r="F21" s="63">
        <v>43101</v>
      </c>
      <c r="G21" s="64" t="s">
        <v>257</v>
      </c>
      <c r="H21" s="65">
        <v>47.9</v>
      </c>
    </row>
    <row r="22" spans="2:8" hidden="1" x14ac:dyDescent="0.25">
      <c r="B22" s="67">
        <v>43115</v>
      </c>
      <c r="C22" s="30"/>
    </row>
    <row r="23" spans="2:8" hidden="1" x14ac:dyDescent="0.25">
      <c r="B23" s="67">
        <v>43116</v>
      </c>
      <c r="C23" s="30"/>
      <c r="G23" t="s">
        <v>379</v>
      </c>
      <c r="H23" s="62">
        <f>SUM(H13:H21)</f>
        <v>3285.37</v>
      </c>
    </row>
    <row r="24" spans="2:8" hidden="1" x14ac:dyDescent="0.25">
      <c r="B24" s="67">
        <v>43117</v>
      </c>
      <c r="C24" s="30"/>
    </row>
    <row r="25" spans="2:8" hidden="1" x14ac:dyDescent="0.25">
      <c r="B25" s="67">
        <v>43118</v>
      </c>
      <c r="C25" s="30"/>
    </row>
    <row r="26" spans="2:8" hidden="1" x14ac:dyDescent="0.25">
      <c r="B26" s="67">
        <v>43119</v>
      </c>
      <c r="C26" s="30"/>
    </row>
    <row r="27" spans="2:8" hidden="1" x14ac:dyDescent="0.25">
      <c r="B27" s="67">
        <v>43120</v>
      </c>
      <c r="C27" s="30"/>
    </row>
    <row r="28" spans="2:8" hidden="1" x14ac:dyDescent="0.25">
      <c r="B28" s="67">
        <v>43121</v>
      </c>
      <c r="C28" s="30"/>
    </row>
    <row r="29" spans="2:8" hidden="1" x14ac:dyDescent="0.25">
      <c r="B29" s="67">
        <v>43122</v>
      </c>
      <c r="C29" s="30"/>
    </row>
    <row r="30" spans="2:8" hidden="1" x14ac:dyDescent="0.25">
      <c r="B30" s="67">
        <v>43123</v>
      </c>
      <c r="C30" s="30"/>
    </row>
    <row r="31" spans="2:8" hidden="1" x14ac:dyDescent="0.25">
      <c r="B31" s="67">
        <v>43124</v>
      </c>
      <c r="C31" s="30"/>
    </row>
    <row r="32" spans="2:8" hidden="1" x14ac:dyDescent="0.25">
      <c r="B32" s="67">
        <v>43125</v>
      </c>
      <c r="C32" s="30"/>
    </row>
    <row r="33" spans="2:3" hidden="1" x14ac:dyDescent="0.25">
      <c r="B33" s="67">
        <v>43126</v>
      </c>
      <c r="C33" s="30"/>
    </row>
    <row r="34" spans="2:3" hidden="1" x14ac:dyDescent="0.25">
      <c r="B34" s="67">
        <v>43127</v>
      </c>
      <c r="C34" s="30"/>
    </row>
    <row r="35" spans="2:3" hidden="1" x14ac:dyDescent="0.25">
      <c r="B35" s="67">
        <v>43128</v>
      </c>
      <c r="C35" s="30"/>
    </row>
    <row r="36" spans="2:3" hidden="1" x14ac:dyDescent="0.25">
      <c r="B36" s="67">
        <v>43129</v>
      </c>
      <c r="C36" s="30"/>
    </row>
    <row r="37" spans="2:3" hidden="1" x14ac:dyDescent="0.25">
      <c r="B37" s="67">
        <v>43130</v>
      </c>
      <c r="C37" s="30"/>
    </row>
    <row r="38" spans="2:3" hidden="1" x14ac:dyDescent="0.25">
      <c r="B38" s="67">
        <v>43131</v>
      </c>
      <c r="C38" s="30"/>
    </row>
    <row r="39" spans="2:3" hidden="1" x14ac:dyDescent="0.25">
      <c r="B39" s="67">
        <v>43132</v>
      </c>
      <c r="C39" s="30"/>
    </row>
    <row r="40" spans="2:3" hidden="1" x14ac:dyDescent="0.25">
      <c r="B40" s="67">
        <v>43133</v>
      </c>
      <c r="C40" s="30"/>
    </row>
    <row r="41" spans="2:3" hidden="1" x14ac:dyDescent="0.25">
      <c r="B41" s="67">
        <v>43134</v>
      </c>
      <c r="C41" s="30"/>
    </row>
    <row r="42" spans="2:3" hidden="1" x14ac:dyDescent="0.25">
      <c r="B42" s="67">
        <v>43135</v>
      </c>
      <c r="C42" s="30"/>
    </row>
    <row r="43" spans="2:3" hidden="1" x14ac:dyDescent="0.25">
      <c r="B43" s="67">
        <v>43136</v>
      </c>
      <c r="C43" s="30"/>
    </row>
    <row r="44" spans="2:3" hidden="1" x14ac:dyDescent="0.25">
      <c r="B44" s="67">
        <v>43137</v>
      </c>
      <c r="C44" s="30"/>
    </row>
    <row r="45" spans="2:3" hidden="1" x14ac:dyDescent="0.25">
      <c r="B45" s="67">
        <v>43138</v>
      </c>
      <c r="C45" s="30"/>
    </row>
    <row r="46" spans="2:3" hidden="1" x14ac:dyDescent="0.25">
      <c r="B46" s="67">
        <v>43139</v>
      </c>
      <c r="C46" s="30"/>
    </row>
    <row r="47" spans="2:3" hidden="1" x14ac:dyDescent="0.25">
      <c r="B47" s="67">
        <v>43140</v>
      </c>
      <c r="C47" s="30"/>
    </row>
    <row r="48" spans="2:3" hidden="1" x14ac:dyDescent="0.25">
      <c r="B48" s="67">
        <v>43141</v>
      </c>
      <c r="C48" s="30"/>
    </row>
    <row r="49" spans="2:3" hidden="1" x14ac:dyDescent="0.25">
      <c r="B49" s="67">
        <v>43142</v>
      </c>
      <c r="C49" s="30"/>
    </row>
    <row r="50" spans="2:3" hidden="1" x14ac:dyDescent="0.25">
      <c r="B50" s="67">
        <v>43143</v>
      </c>
      <c r="C50" s="30"/>
    </row>
    <row r="51" spans="2:3" hidden="1" x14ac:dyDescent="0.25">
      <c r="B51" s="67">
        <v>43144</v>
      </c>
      <c r="C51" s="30"/>
    </row>
    <row r="52" spans="2:3" hidden="1" x14ac:dyDescent="0.25">
      <c r="B52" s="67">
        <v>43145</v>
      </c>
      <c r="C52" s="30"/>
    </row>
    <row r="53" spans="2:3" hidden="1" x14ac:dyDescent="0.25">
      <c r="B53" s="67">
        <v>43146</v>
      </c>
      <c r="C53" s="30"/>
    </row>
    <row r="54" spans="2:3" hidden="1" x14ac:dyDescent="0.25">
      <c r="B54" s="67">
        <v>43147</v>
      </c>
      <c r="C54" s="30"/>
    </row>
    <row r="55" spans="2:3" hidden="1" x14ac:dyDescent="0.25">
      <c r="B55" s="67">
        <v>43148</v>
      </c>
      <c r="C55" s="30"/>
    </row>
    <row r="56" spans="2:3" hidden="1" x14ac:dyDescent="0.25">
      <c r="B56" s="67">
        <v>43149</v>
      </c>
      <c r="C56" s="30"/>
    </row>
    <row r="57" spans="2:3" hidden="1" x14ac:dyDescent="0.25">
      <c r="B57" s="67">
        <v>43150</v>
      </c>
      <c r="C57" s="30"/>
    </row>
    <row r="58" spans="2:3" hidden="1" x14ac:dyDescent="0.25">
      <c r="B58" s="67">
        <v>43151</v>
      </c>
      <c r="C58" s="30"/>
    </row>
    <row r="59" spans="2:3" hidden="1" x14ac:dyDescent="0.25">
      <c r="B59" s="67">
        <v>43152</v>
      </c>
      <c r="C59" s="30"/>
    </row>
    <row r="60" spans="2:3" hidden="1" x14ac:dyDescent="0.25">
      <c r="B60" s="67">
        <v>43153</v>
      </c>
      <c r="C60" s="30"/>
    </row>
    <row r="61" spans="2:3" hidden="1" x14ac:dyDescent="0.25">
      <c r="B61" s="67">
        <v>43154</v>
      </c>
      <c r="C61" s="30"/>
    </row>
    <row r="62" spans="2:3" hidden="1" x14ac:dyDescent="0.25">
      <c r="B62" s="67">
        <v>43155</v>
      </c>
      <c r="C62" s="30"/>
    </row>
    <row r="63" spans="2:3" hidden="1" x14ac:dyDescent="0.25">
      <c r="B63" s="67">
        <v>43156</v>
      </c>
      <c r="C63" s="30"/>
    </row>
    <row r="64" spans="2:3" hidden="1" x14ac:dyDescent="0.25">
      <c r="B64" s="67">
        <v>43157</v>
      </c>
      <c r="C64" s="30"/>
    </row>
    <row r="65" spans="2:3" hidden="1" x14ac:dyDescent="0.25">
      <c r="B65" s="67">
        <v>43158</v>
      </c>
      <c r="C65" s="30"/>
    </row>
    <row r="66" spans="2:3" hidden="1" x14ac:dyDescent="0.25">
      <c r="B66" s="67">
        <v>43159</v>
      </c>
      <c r="C66" s="30"/>
    </row>
    <row r="67" spans="2:3" hidden="1" x14ac:dyDescent="0.25">
      <c r="B67" s="67">
        <v>43160</v>
      </c>
      <c r="C67" s="30"/>
    </row>
    <row r="68" spans="2:3" hidden="1" x14ac:dyDescent="0.25">
      <c r="B68" s="67">
        <v>43161</v>
      </c>
      <c r="C68" s="30"/>
    </row>
    <row r="69" spans="2:3" hidden="1" x14ac:dyDescent="0.25">
      <c r="B69" s="67">
        <v>43162</v>
      </c>
      <c r="C69" s="30"/>
    </row>
    <row r="70" spans="2:3" hidden="1" x14ac:dyDescent="0.25">
      <c r="B70" s="67">
        <v>43163</v>
      </c>
      <c r="C70" s="30"/>
    </row>
    <row r="71" spans="2:3" hidden="1" x14ac:dyDescent="0.25">
      <c r="B71" s="67">
        <v>43164</v>
      </c>
      <c r="C71" s="30"/>
    </row>
    <row r="72" spans="2:3" hidden="1" x14ac:dyDescent="0.25">
      <c r="B72" s="67">
        <v>43165</v>
      </c>
      <c r="C72" s="30"/>
    </row>
    <row r="73" spans="2:3" hidden="1" x14ac:dyDescent="0.25">
      <c r="B73" s="67">
        <v>43166</v>
      </c>
      <c r="C73" s="30"/>
    </row>
    <row r="74" spans="2:3" hidden="1" x14ac:dyDescent="0.25">
      <c r="B74" s="67">
        <v>43167</v>
      </c>
      <c r="C74" s="30"/>
    </row>
    <row r="75" spans="2:3" hidden="1" x14ac:dyDescent="0.25">
      <c r="B75" s="67">
        <v>43168</v>
      </c>
      <c r="C75" s="30"/>
    </row>
    <row r="76" spans="2:3" hidden="1" x14ac:dyDescent="0.25">
      <c r="B76" s="67">
        <v>43169</v>
      </c>
      <c r="C76" s="30"/>
    </row>
    <row r="77" spans="2:3" hidden="1" x14ac:dyDescent="0.25">
      <c r="B77" s="67">
        <v>43170</v>
      </c>
      <c r="C77" s="30"/>
    </row>
    <row r="78" spans="2:3" hidden="1" x14ac:dyDescent="0.25">
      <c r="B78" s="67">
        <v>43171</v>
      </c>
      <c r="C78" s="30"/>
    </row>
    <row r="79" spans="2:3" hidden="1" x14ac:dyDescent="0.25">
      <c r="B79" s="67">
        <v>43172</v>
      </c>
      <c r="C79" s="30"/>
    </row>
    <row r="80" spans="2:3" hidden="1" x14ac:dyDescent="0.25">
      <c r="B80" s="67">
        <v>43173</v>
      </c>
      <c r="C80" s="30"/>
    </row>
    <row r="81" spans="2:3" hidden="1" x14ac:dyDescent="0.25">
      <c r="B81" s="67">
        <v>43174</v>
      </c>
      <c r="C81" s="30"/>
    </row>
    <row r="82" spans="2:3" hidden="1" x14ac:dyDescent="0.25">
      <c r="B82" s="67">
        <v>43175</v>
      </c>
      <c r="C82" s="30"/>
    </row>
    <row r="83" spans="2:3" hidden="1" x14ac:dyDescent="0.25">
      <c r="B83" s="67">
        <v>43176</v>
      </c>
      <c r="C83" s="30"/>
    </row>
    <row r="84" spans="2:3" hidden="1" x14ac:dyDescent="0.25">
      <c r="B84" s="67">
        <v>43177</v>
      </c>
      <c r="C84" s="30"/>
    </row>
    <row r="85" spans="2:3" hidden="1" x14ac:dyDescent="0.25">
      <c r="B85" s="67">
        <v>43178</v>
      </c>
      <c r="C85" s="30"/>
    </row>
    <row r="86" spans="2:3" hidden="1" x14ac:dyDescent="0.25">
      <c r="B86" s="67">
        <v>43179</v>
      </c>
      <c r="C86" s="30"/>
    </row>
    <row r="87" spans="2:3" hidden="1" x14ac:dyDescent="0.25">
      <c r="B87" s="67">
        <v>43180</v>
      </c>
      <c r="C87" s="30"/>
    </row>
    <row r="88" spans="2:3" hidden="1" x14ac:dyDescent="0.25">
      <c r="B88" s="67">
        <v>43181</v>
      </c>
      <c r="C88" s="30"/>
    </row>
    <row r="89" spans="2:3" hidden="1" x14ac:dyDescent="0.25">
      <c r="B89" s="67">
        <v>43182</v>
      </c>
      <c r="C89" s="30"/>
    </row>
    <row r="90" spans="2:3" hidden="1" x14ac:dyDescent="0.25">
      <c r="B90" s="67">
        <v>43183</v>
      </c>
      <c r="C90" s="30"/>
    </row>
    <row r="91" spans="2:3" hidden="1" x14ac:dyDescent="0.25">
      <c r="B91" s="67">
        <v>43184</v>
      </c>
      <c r="C91" s="30"/>
    </row>
    <row r="92" spans="2:3" hidden="1" x14ac:dyDescent="0.25">
      <c r="B92" s="67">
        <v>43185</v>
      </c>
      <c r="C92" s="30"/>
    </row>
    <row r="93" spans="2:3" hidden="1" x14ac:dyDescent="0.25">
      <c r="B93" s="67">
        <v>43186</v>
      </c>
      <c r="C93" s="30"/>
    </row>
    <row r="94" spans="2:3" hidden="1" x14ac:dyDescent="0.25">
      <c r="B94" s="67">
        <v>43187</v>
      </c>
      <c r="C94" s="30"/>
    </row>
    <row r="95" spans="2:3" hidden="1" x14ac:dyDescent="0.25">
      <c r="B95" s="67">
        <v>43188</v>
      </c>
      <c r="C95" s="30"/>
    </row>
    <row r="96" spans="2:3" hidden="1" x14ac:dyDescent="0.25">
      <c r="B96" s="67">
        <v>43189</v>
      </c>
      <c r="C96" s="30"/>
    </row>
    <row r="97" spans="2:3" hidden="1" x14ac:dyDescent="0.25">
      <c r="B97" s="67">
        <v>43190</v>
      </c>
      <c r="C97" s="30"/>
    </row>
    <row r="98" spans="2:3" hidden="1" x14ac:dyDescent="0.25">
      <c r="B98" s="67">
        <v>43191</v>
      </c>
      <c r="C98" s="30"/>
    </row>
    <row r="99" spans="2:3" hidden="1" x14ac:dyDescent="0.25">
      <c r="B99" s="67">
        <v>43192</v>
      </c>
      <c r="C99" s="30"/>
    </row>
    <row r="100" spans="2:3" hidden="1" x14ac:dyDescent="0.25">
      <c r="B100" s="67">
        <v>43193</v>
      </c>
      <c r="C100" s="30"/>
    </row>
    <row r="101" spans="2:3" hidden="1" x14ac:dyDescent="0.25">
      <c r="B101" s="67">
        <v>43194</v>
      </c>
      <c r="C101" s="30"/>
    </row>
    <row r="102" spans="2:3" hidden="1" x14ac:dyDescent="0.25">
      <c r="B102" s="67">
        <v>43195</v>
      </c>
      <c r="C102" s="30"/>
    </row>
    <row r="103" spans="2:3" hidden="1" x14ac:dyDescent="0.25">
      <c r="B103" s="67">
        <v>43196</v>
      </c>
      <c r="C103" s="30"/>
    </row>
    <row r="104" spans="2:3" hidden="1" x14ac:dyDescent="0.25">
      <c r="B104" s="67">
        <v>43197</v>
      </c>
      <c r="C104" s="30"/>
    </row>
    <row r="105" spans="2:3" hidden="1" x14ac:dyDescent="0.25">
      <c r="B105" s="67">
        <v>43198</v>
      </c>
      <c r="C105" s="30"/>
    </row>
    <row r="106" spans="2:3" hidden="1" x14ac:dyDescent="0.25">
      <c r="B106" s="67">
        <v>43199</v>
      </c>
      <c r="C106" s="30"/>
    </row>
    <row r="107" spans="2:3" hidden="1" x14ac:dyDescent="0.25">
      <c r="B107" s="67">
        <v>43200</v>
      </c>
      <c r="C107" s="30"/>
    </row>
    <row r="108" spans="2:3" hidden="1" x14ac:dyDescent="0.25">
      <c r="B108" s="67">
        <v>43201</v>
      </c>
      <c r="C108" s="30"/>
    </row>
    <row r="109" spans="2:3" hidden="1" x14ac:dyDescent="0.25">
      <c r="B109" s="67">
        <v>43202</v>
      </c>
      <c r="C109" s="30"/>
    </row>
    <row r="110" spans="2:3" hidden="1" x14ac:dyDescent="0.25">
      <c r="B110" s="67">
        <v>43203</v>
      </c>
      <c r="C110" s="30"/>
    </row>
    <row r="111" spans="2:3" hidden="1" x14ac:dyDescent="0.25">
      <c r="B111" s="67">
        <v>43204</v>
      </c>
      <c r="C111" s="30"/>
    </row>
    <row r="112" spans="2:3" hidden="1" x14ac:dyDescent="0.25">
      <c r="B112" s="67">
        <v>43205</v>
      </c>
      <c r="C112" s="30"/>
    </row>
    <row r="113" spans="2:3" hidden="1" x14ac:dyDescent="0.25">
      <c r="B113" s="67">
        <v>43206</v>
      </c>
      <c r="C113" s="30"/>
    </row>
    <row r="114" spans="2:3" hidden="1" x14ac:dyDescent="0.25">
      <c r="B114" s="67">
        <v>43207</v>
      </c>
      <c r="C114" s="30"/>
    </row>
    <row r="115" spans="2:3" hidden="1" x14ac:dyDescent="0.25">
      <c r="B115" s="67">
        <v>43208</v>
      </c>
      <c r="C115" s="30"/>
    </row>
    <row r="116" spans="2:3" hidden="1" x14ac:dyDescent="0.25">
      <c r="B116" s="67">
        <v>43209</v>
      </c>
      <c r="C116" s="30"/>
    </row>
    <row r="117" spans="2:3" hidden="1" x14ac:dyDescent="0.25">
      <c r="B117" s="67">
        <v>43210</v>
      </c>
      <c r="C117" s="30"/>
    </row>
    <row r="118" spans="2:3" hidden="1" x14ac:dyDescent="0.25">
      <c r="B118" s="67">
        <v>43211</v>
      </c>
      <c r="C118" s="30"/>
    </row>
    <row r="119" spans="2:3" hidden="1" x14ac:dyDescent="0.25">
      <c r="B119" s="67">
        <v>43212</v>
      </c>
      <c r="C119" s="30"/>
    </row>
    <row r="120" spans="2:3" hidden="1" x14ac:dyDescent="0.25">
      <c r="B120" s="67">
        <v>43213</v>
      </c>
      <c r="C120" s="30"/>
    </row>
    <row r="121" spans="2:3" hidden="1" x14ac:dyDescent="0.25">
      <c r="B121" s="67">
        <v>43214</v>
      </c>
      <c r="C121" s="30"/>
    </row>
    <row r="122" spans="2:3" hidden="1" x14ac:dyDescent="0.25">
      <c r="B122" s="67">
        <v>43215</v>
      </c>
      <c r="C122" s="30"/>
    </row>
    <row r="123" spans="2:3" hidden="1" x14ac:dyDescent="0.25">
      <c r="B123" s="67">
        <v>43216</v>
      </c>
      <c r="C123" s="30"/>
    </row>
    <row r="124" spans="2:3" hidden="1" x14ac:dyDescent="0.25">
      <c r="B124" s="67">
        <v>43217</v>
      </c>
      <c r="C124" s="30"/>
    </row>
    <row r="125" spans="2:3" hidden="1" x14ac:dyDescent="0.25">
      <c r="B125" s="67">
        <v>43218</v>
      </c>
      <c r="C125" s="30"/>
    </row>
    <row r="126" spans="2:3" hidden="1" x14ac:dyDescent="0.25">
      <c r="B126" s="67">
        <v>43219</v>
      </c>
      <c r="C126" s="30"/>
    </row>
    <row r="127" spans="2:3" hidden="1" x14ac:dyDescent="0.25">
      <c r="B127" s="67">
        <v>43220</v>
      </c>
      <c r="C127" s="30"/>
    </row>
    <row r="128" spans="2:3" hidden="1" x14ac:dyDescent="0.25">
      <c r="B128" s="67">
        <v>43221</v>
      </c>
      <c r="C128" s="30"/>
    </row>
    <row r="129" spans="2:3" hidden="1" x14ac:dyDescent="0.25">
      <c r="B129" s="67">
        <v>43222</v>
      </c>
      <c r="C129" s="30"/>
    </row>
    <row r="130" spans="2:3" hidden="1" x14ac:dyDescent="0.25">
      <c r="B130" s="67">
        <v>43223</v>
      </c>
      <c r="C130" s="30"/>
    </row>
    <row r="131" spans="2:3" hidden="1" x14ac:dyDescent="0.25">
      <c r="B131" s="67">
        <v>43224</v>
      </c>
      <c r="C131" s="30"/>
    </row>
    <row r="132" spans="2:3" hidden="1" x14ac:dyDescent="0.25">
      <c r="B132" s="67">
        <v>43225</v>
      </c>
      <c r="C132" s="30"/>
    </row>
    <row r="133" spans="2:3" hidden="1" x14ac:dyDescent="0.25">
      <c r="B133" s="67">
        <v>43226</v>
      </c>
      <c r="C133" s="30"/>
    </row>
    <row r="134" spans="2:3" hidden="1" x14ac:dyDescent="0.25">
      <c r="B134" s="67">
        <v>43227</v>
      </c>
      <c r="C134" s="30"/>
    </row>
    <row r="135" spans="2:3" hidden="1" x14ac:dyDescent="0.25">
      <c r="B135" s="67">
        <v>43228</v>
      </c>
      <c r="C135" s="30"/>
    </row>
    <row r="136" spans="2:3" hidden="1" x14ac:dyDescent="0.25">
      <c r="B136" s="67">
        <v>43229</v>
      </c>
      <c r="C136" s="30"/>
    </row>
    <row r="137" spans="2:3" hidden="1" x14ac:dyDescent="0.25">
      <c r="B137" s="67">
        <v>43230</v>
      </c>
      <c r="C137" s="30"/>
    </row>
    <row r="138" spans="2:3" hidden="1" x14ac:dyDescent="0.25">
      <c r="B138" s="67">
        <v>43231</v>
      </c>
      <c r="C138" s="30"/>
    </row>
    <row r="139" spans="2:3" hidden="1" x14ac:dyDescent="0.25">
      <c r="B139" s="67">
        <v>43232</v>
      </c>
      <c r="C139" s="30"/>
    </row>
    <row r="140" spans="2:3" hidden="1" x14ac:dyDescent="0.25">
      <c r="B140" s="67">
        <v>43233</v>
      </c>
      <c r="C140" s="30"/>
    </row>
    <row r="141" spans="2:3" hidden="1" x14ac:dyDescent="0.25">
      <c r="B141" s="67">
        <v>43234</v>
      </c>
      <c r="C141" s="30"/>
    </row>
    <row r="142" spans="2:3" hidden="1" x14ac:dyDescent="0.25">
      <c r="B142" s="67">
        <v>43235</v>
      </c>
      <c r="C142" s="30"/>
    </row>
    <row r="143" spans="2:3" hidden="1" x14ac:dyDescent="0.25">
      <c r="B143" s="67">
        <v>43236</v>
      </c>
      <c r="C143" s="30"/>
    </row>
    <row r="144" spans="2:3" hidden="1" x14ac:dyDescent="0.25">
      <c r="B144" s="67">
        <v>43237</v>
      </c>
      <c r="C144" s="30"/>
    </row>
    <row r="145" spans="2:3" hidden="1" x14ac:dyDescent="0.25">
      <c r="B145" s="67">
        <v>43238</v>
      </c>
      <c r="C145" s="30"/>
    </row>
    <row r="146" spans="2:3" hidden="1" x14ac:dyDescent="0.25">
      <c r="B146" s="67">
        <v>43239</v>
      </c>
      <c r="C146" s="30"/>
    </row>
    <row r="147" spans="2:3" hidden="1" x14ac:dyDescent="0.25">
      <c r="B147" s="67">
        <v>43240</v>
      </c>
      <c r="C147" s="30"/>
    </row>
    <row r="148" spans="2:3" hidden="1" x14ac:dyDescent="0.25">
      <c r="B148" s="67">
        <v>43241</v>
      </c>
      <c r="C148" s="30"/>
    </row>
    <row r="149" spans="2:3" hidden="1" x14ac:dyDescent="0.25">
      <c r="B149" s="67">
        <v>43242</v>
      </c>
      <c r="C149" s="30"/>
    </row>
    <row r="150" spans="2:3" hidden="1" x14ac:dyDescent="0.25">
      <c r="B150" s="67">
        <v>43243</v>
      </c>
      <c r="C150" s="30"/>
    </row>
    <row r="151" spans="2:3" hidden="1" x14ac:dyDescent="0.25">
      <c r="B151" s="67">
        <v>43244</v>
      </c>
      <c r="C151" s="30"/>
    </row>
    <row r="152" spans="2:3" hidden="1" x14ac:dyDescent="0.25">
      <c r="B152" s="67">
        <v>43245</v>
      </c>
      <c r="C152" s="30"/>
    </row>
    <row r="153" spans="2:3" hidden="1" x14ac:dyDescent="0.25">
      <c r="B153" s="67">
        <v>43246</v>
      </c>
      <c r="C153" s="30"/>
    </row>
    <row r="154" spans="2:3" hidden="1" x14ac:dyDescent="0.25">
      <c r="B154" s="67">
        <v>43247</v>
      </c>
      <c r="C154" s="30"/>
    </row>
    <row r="155" spans="2:3" hidden="1" x14ac:dyDescent="0.25">
      <c r="B155" s="67">
        <v>43248</v>
      </c>
      <c r="C155" s="30"/>
    </row>
    <row r="156" spans="2:3" hidden="1" x14ac:dyDescent="0.25">
      <c r="B156" s="67">
        <v>43249</v>
      </c>
      <c r="C156" s="30"/>
    </row>
    <row r="157" spans="2:3" hidden="1" x14ac:dyDescent="0.25">
      <c r="B157" s="67">
        <v>43250</v>
      </c>
      <c r="C157" s="30"/>
    </row>
    <row r="158" spans="2:3" hidden="1" x14ac:dyDescent="0.25">
      <c r="B158" s="67">
        <v>43251</v>
      </c>
      <c r="C158" s="30"/>
    </row>
    <row r="159" spans="2:3" hidden="1" x14ac:dyDescent="0.25">
      <c r="B159" s="67">
        <v>43252</v>
      </c>
      <c r="C159" s="30"/>
    </row>
    <row r="160" spans="2:3" hidden="1" x14ac:dyDescent="0.25">
      <c r="B160" s="67">
        <v>43253</v>
      </c>
      <c r="C160" s="30"/>
    </row>
    <row r="161" spans="2:3" hidden="1" x14ac:dyDescent="0.25">
      <c r="B161" s="67">
        <v>43254</v>
      </c>
      <c r="C161" s="30"/>
    </row>
    <row r="162" spans="2:3" hidden="1" x14ac:dyDescent="0.25">
      <c r="B162" s="67">
        <v>43255</v>
      </c>
      <c r="C162" s="30"/>
    </row>
    <row r="163" spans="2:3" hidden="1" x14ac:dyDescent="0.25">
      <c r="B163" s="67">
        <v>43256</v>
      </c>
      <c r="C163" s="30"/>
    </row>
    <row r="164" spans="2:3" hidden="1" x14ac:dyDescent="0.25">
      <c r="B164" s="67">
        <v>43257</v>
      </c>
      <c r="C164" s="30"/>
    </row>
    <row r="165" spans="2:3" hidden="1" x14ac:dyDescent="0.25">
      <c r="B165" s="67">
        <v>43258</v>
      </c>
      <c r="C165" s="30"/>
    </row>
    <row r="166" spans="2:3" hidden="1" x14ac:dyDescent="0.25">
      <c r="B166" s="67">
        <v>43259</v>
      </c>
      <c r="C166" s="30"/>
    </row>
    <row r="167" spans="2:3" hidden="1" x14ac:dyDescent="0.25">
      <c r="B167" s="67">
        <v>43260</v>
      </c>
      <c r="C167" s="30"/>
    </row>
    <row r="168" spans="2:3" hidden="1" x14ac:dyDescent="0.25">
      <c r="B168" s="67">
        <v>43261</v>
      </c>
      <c r="C168" s="30"/>
    </row>
    <row r="169" spans="2:3" hidden="1" x14ac:dyDescent="0.25">
      <c r="B169" s="67">
        <v>43262</v>
      </c>
      <c r="C169" s="30"/>
    </row>
    <row r="170" spans="2:3" hidden="1" x14ac:dyDescent="0.25">
      <c r="B170" s="67">
        <v>43263</v>
      </c>
      <c r="C170" s="30"/>
    </row>
    <row r="171" spans="2:3" hidden="1" x14ac:dyDescent="0.25">
      <c r="B171" s="67">
        <v>43264</v>
      </c>
      <c r="C171" s="30"/>
    </row>
    <row r="172" spans="2:3" hidden="1" x14ac:dyDescent="0.25">
      <c r="B172" s="67">
        <v>43265</v>
      </c>
      <c r="C172" s="30"/>
    </row>
    <row r="173" spans="2:3" hidden="1" x14ac:dyDescent="0.25">
      <c r="B173" s="67">
        <v>43266</v>
      </c>
      <c r="C173" s="30"/>
    </row>
    <row r="174" spans="2:3" hidden="1" x14ac:dyDescent="0.25">
      <c r="B174" s="67">
        <v>43267</v>
      </c>
      <c r="C174" s="30"/>
    </row>
    <row r="175" spans="2:3" hidden="1" x14ac:dyDescent="0.25">
      <c r="B175" s="67">
        <v>43268</v>
      </c>
      <c r="C175" s="30"/>
    </row>
    <row r="176" spans="2:3" hidden="1" x14ac:dyDescent="0.25">
      <c r="B176" s="67">
        <v>43269</v>
      </c>
      <c r="C176" s="30"/>
    </row>
    <row r="177" spans="2:3" hidden="1" x14ac:dyDescent="0.25">
      <c r="B177" s="67">
        <v>43270</v>
      </c>
      <c r="C177" s="30"/>
    </row>
    <row r="178" spans="2:3" hidden="1" x14ac:dyDescent="0.25">
      <c r="B178" s="67">
        <v>43271</v>
      </c>
      <c r="C178" s="30"/>
    </row>
    <row r="179" spans="2:3" hidden="1" x14ac:dyDescent="0.25">
      <c r="B179" s="67">
        <v>43272</v>
      </c>
      <c r="C179" s="30"/>
    </row>
    <row r="180" spans="2:3" hidden="1" x14ac:dyDescent="0.25">
      <c r="B180" s="67">
        <v>43273</v>
      </c>
      <c r="C180" s="30"/>
    </row>
    <row r="181" spans="2:3" hidden="1" x14ac:dyDescent="0.25">
      <c r="B181" s="67">
        <v>43274</v>
      </c>
      <c r="C181" s="30"/>
    </row>
    <row r="182" spans="2:3" hidden="1" x14ac:dyDescent="0.25">
      <c r="B182" s="67">
        <v>43275</v>
      </c>
      <c r="C182" s="30"/>
    </row>
    <row r="183" spans="2:3" hidden="1" x14ac:dyDescent="0.25">
      <c r="B183" s="67">
        <v>43276</v>
      </c>
      <c r="C183" s="30"/>
    </row>
    <row r="184" spans="2:3" hidden="1" x14ac:dyDescent="0.25">
      <c r="B184" s="67">
        <v>43277</v>
      </c>
      <c r="C184" s="30"/>
    </row>
    <row r="185" spans="2:3" hidden="1" x14ac:dyDescent="0.25">
      <c r="B185" s="67">
        <v>43278</v>
      </c>
      <c r="C185" s="30"/>
    </row>
    <row r="186" spans="2:3" hidden="1" x14ac:dyDescent="0.25">
      <c r="B186" s="67">
        <v>43279</v>
      </c>
      <c r="C186" s="30"/>
    </row>
    <row r="187" spans="2:3" hidden="1" x14ac:dyDescent="0.25">
      <c r="B187" s="67">
        <v>43280</v>
      </c>
      <c r="C187" s="30"/>
    </row>
    <row r="188" spans="2:3" hidden="1" x14ac:dyDescent="0.25">
      <c r="B188" s="67">
        <v>43281</v>
      </c>
      <c r="C188" s="30"/>
    </row>
    <row r="189" spans="2:3" hidden="1" x14ac:dyDescent="0.25">
      <c r="B189" s="67">
        <v>43282</v>
      </c>
      <c r="C189" s="30"/>
    </row>
    <row r="190" spans="2:3" hidden="1" x14ac:dyDescent="0.25">
      <c r="B190" s="67">
        <v>43283</v>
      </c>
      <c r="C190" s="30"/>
    </row>
    <row r="191" spans="2:3" hidden="1" x14ac:dyDescent="0.25">
      <c r="B191" s="67">
        <v>43284</v>
      </c>
      <c r="C191" s="30"/>
    </row>
    <row r="192" spans="2:3" hidden="1" x14ac:dyDescent="0.25">
      <c r="B192" s="67">
        <v>43285</v>
      </c>
      <c r="C192" s="30"/>
    </row>
    <row r="193" spans="2:3" hidden="1" x14ac:dyDescent="0.25">
      <c r="B193" s="67">
        <v>43286</v>
      </c>
      <c r="C193" s="30"/>
    </row>
    <row r="194" spans="2:3" hidden="1" x14ac:dyDescent="0.25">
      <c r="B194" s="67">
        <v>43287</v>
      </c>
      <c r="C194" s="30"/>
    </row>
    <row r="195" spans="2:3" hidden="1" x14ac:dyDescent="0.25">
      <c r="B195" s="67">
        <v>43288</v>
      </c>
      <c r="C195" s="30"/>
    </row>
    <row r="196" spans="2:3" hidden="1" x14ac:dyDescent="0.25">
      <c r="B196" s="67">
        <v>43289</v>
      </c>
      <c r="C196" s="30"/>
    </row>
    <row r="197" spans="2:3" hidden="1" x14ac:dyDescent="0.25">
      <c r="B197" s="67">
        <v>43290</v>
      </c>
      <c r="C197" s="30"/>
    </row>
    <row r="198" spans="2:3" hidden="1" x14ac:dyDescent="0.25">
      <c r="B198" s="67">
        <v>43291</v>
      </c>
      <c r="C198" s="30"/>
    </row>
    <row r="199" spans="2:3" hidden="1" x14ac:dyDescent="0.25">
      <c r="B199" s="67">
        <v>43292</v>
      </c>
      <c r="C199" s="30"/>
    </row>
    <row r="200" spans="2:3" hidden="1" x14ac:dyDescent="0.25">
      <c r="B200" s="67">
        <v>43293</v>
      </c>
      <c r="C200" s="30"/>
    </row>
    <row r="201" spans="2:3" hidden="1" x14ac:dyDescent="0.25">
      <c r="B201" s="67">
        <v>43294</v>
      </c>
      <c r="C201" s="30"/>
    </row>
    <row r="202" spans="2:3" hidden="1" x14ac:dyDescent="0.25">
      <c r="B202" s="67">
        <v>43295</v>
      </c>
      <c r="C202" s="30"/>
    </row>
    <row r="203" spans="2:3" hidden="1" x14ac:dyDescent="0.25">
      <c r="B203" s="67">
        <v>43296</v>
      </c>
      <c r="C203" s="30"/>
    </row>
    <row r="204" spans="2:3" hidden="1" x14ac:dyDescent="0.25">
      <c r="B204" s="67">
        <v>43297</v>
      </c>
      <c r="C204" s="30"/>
    </row>
    <row r="205" spans="2:3" hidden="1" x14ac:dyDescent="0.25">
      <c r="B205" s="67">
        <v>43298</v>
      </c>
      <c r="C205" s="30"/>
    </row>
    <row r="206" spans="2:3" hidden="1" x14ac:dyDescent="0.25">
      <c r="B206" s="67">
        <v>43299</v>
      </c>
      <c r="C206" s="30"/>
    </row>
    <row r="207" spans="2:3" hidden="1" x14ac:dyDescent="0.25">
      <c r="B207" s="67">
        <v>43300</v>
      </c>
      <c r="C207" s="30"/>
    </row>
    <row r="208" spans="2:3" hidden="1" x14ac:dyDescent="0.25">
      <c r="B208" s="67">
        <v>43301</v>
      </c>
      <c r="C208" s="30"/>
    </row>
    <row r="209" spans="2:3" hidden="1" x14ac:dyDescent="0.25">
      <c r="B209" s="67">
        <v>43302</v>
      </c>
      <c r="C209" s="30"/>
    </row>
    <row r="210" spans="2:3" hidden="1" x14ac:dyDescent="0.25">
      <c r="B210" s="67">
        <v>43303</v>
      </c>
      <c r="C210" s="30"/>
    </row>
    <row r="211" spans="2:3" hidden="1" x14ac:dyDescent="0.25">
      <c r="B211" s="67">
        <v>43304</v>
      </c>
      <c r="C211" s="30"/>
    </row>
    <row r="212" spans="2:3" hidden="1" x14ac:dyDescent="0.25">
      <c r="B212" s="67">
        <v>43305</v>
      </c>
      <c r="C212" s="30"/>
    </row>
    <row r="213" spans="2:3" hidden="1" x14ac:dyDescent="0.25">
      <c r="B213" s="67">
        <v>43306</v>
      </c>
      <c r="C213" s="30"/>
    </row>
    <row r="214" spans="2:3" hidden="1" x14ac:dyDescent="0.25">
      <c r="B214" s="67">
        <v>43307</v>
      </c>
      <c r="C214" s="30"/>
    </row>
    <row r="215" spans="2:3" hidden="1" x14ac:dyDescent="0.25">
      <c r="B215" s="67">
        <v>43308</v>
      </c>
      <c r="C215" s="30"/>
    </row>
    <row r="216" spans="2:3" hidden="1" x14ac:dyDescent="0.25">
      <c r="B216" s="67">
        <v>43309</v>
      </c>
      <c r="C216" s="30"/>
    </row>
    <row r="217" spans="2:3" hidden="1" x14ac:dyDescent="0.25">
      <c r="B217" s="67">
        <v>43310</v>
      </c>
      <c r="C217" s="30"/>
    </row>
    <row r="218" spans="2:3" hidden="1" x14ac:dyDescent="0.25">
      <c r="B218" s="67">
        <v>43311</v>
      </c>
      <c r="C218" s="30"/>
    </row>
    <row r="219" spans="2:3" hidden="1" x14ac:dyDescent="0.25">
      <c r="B219" s="67">
        <v>43312</v>
      </c>
      <c r="C219" s="30"/>
    </row>
    <row r="220" spans="2:3" hidden="1" x14ac:dyDescent="0.25">
      <c r="B220" s="67">
        <v>43313</v>
      </c>
      <c r="C220" s="30"/>
    </row>
    <row r="221" spans="2:3" hidden="1" x14ac:dyDescent="0.25">
      <c r="B221" s="67">
        <v>43314</v>
      </c>
      <c r="C221" s="30"/>
    </row>
    <row r="222" spans="2:3" hidden="1" x14ac:dyDescent="0.25">
      <c r="B222" s="67">
        <v>43315</v>
      </c>
      <c r="C222" s="30"/>
    </row>
    <row r="223" spans="2:3" hidden="1" x14ac:dyDescent="0.25">
      <c r="B223" s="67">
        <v>43316</v>
      </c>
      <c r="C223" s="30"/>
    </row>
    <row r="224" spans="2:3" hidden="1" x14ac:dyDescent="0.25">
      <c r="B224" s="67">
        <v>43317</v>
      </c>
      <c r="C224" s="30"/>
    </row>
    <row r="225" spans="2:3" hidden="1" x14ac:dyDescent="0.25">
      <c r="B225" s="67">
        <v>43318</v>
      </c>
      <c r="C225" s="30"/>
    </row>
    <row r="226" spans="2:3" hidden="1" x14ac:dyDescent="0.25">
      <c r="B226" s="67">
        <v>43319</v>
      </c>
      <c r="C226" s="30"/>
    </row>
    <row r="227" spans="2:3" hidden="1" x14ac:dyDescent="0.25">
      <c r="B227" s="67">
        <v>43320</v>
      </c>
      <c r="C227" s="30"/>
    </row>
    <row r="228" spans="2:3" hidden="1" x14ac:dyDescent="0.25">
      <c r="B228" s="67">
        <v>43321</v>
      </c>
      <c r="C228" s="30"/>
    </row>
    <row r="229" spans="2:3" hidden="1" x14ac:dyDescent="0.25">
      <c r="B229" s="67">
        <v>43322</v>
      </c>
      <c r="C229" s="30"/>
    </row>
    <row r="230" spans="2:3" hidden="1" x14ac:dyDescent="0.25">
      <c r="B230" s="67">
        <v>43323</v>
      </c>
      <c r="C230" s="30"/>
    </row>
    <row r="231" spans="2:3" hidden="1" x14ac:dyDescent="0.25">
      <c r="B231" s="67">
        <v>43324</v>
      </c>
      <c r="C231" s="30"/>
    </row>
    <row r="232" spans="2:3" hidden="1" x14ac:dyDescent="0.25">
      <c r="B232" s="67">
        <v>43325</v>
      </c>
      <c r="C232" s="30"/>
    </row>
    <row r="233" spans="2:3" hidden="1" x14ac:dyDescent="0.25">
      <c r="B233" s="67">
        <v>43326</v>
      </c>
      <c r="C233" s="30"/>
    </row>
    <row r="234" spans="2:3" hidden="1" x14ac:dyDescent="0.25">
      <c r="B234" s="67">
        <v>43327</v>
      </c>
      <c r="C234" s="30"/>
    </row>
    <row r="235" spans="2:3" hidden="1" x14ac:dyDescent="0.25">
      <c r="B235" s="67">
        <v>43328</v>
      </c>
      <c r="C235" s="30"/>
    </row>
    <row r="236" spans="2:3" hidden="1" x14ac:dyDescent="0.25">
      <c r="B236" s="67">
        <v>43329</v>
      </c>
      <c r="C236" s="30"/>
    </row>
    <row r="237" spans="2:3" hidden="1" x14ac:dyDescent="0.25">
      <c r="B237" s="67">
        <v>43330</v>
      </c>
      <c r="C237" s="30"/>
    </row>
    <row r="238" spans="2:3" hidden="1" x14ac:dyDescent="0.25">
      <c r="B238" s="67">
        <v>43331</v>
      </c>
      <c r="C238" s="30"/>
    </row>
    <row r="239" spans="2:3" hidden="1" x14ac:dyDescent="0.25">
      <c r="B239" s="67">
        <v>43332</v>
      </c>
      <c r="C239" s="30"/>
    </row>
    <row r="240" spans="2:3" hidden="1" x14ac:dyDescent="0.25">
      <c r="B240" s="67">
        <v>43333</v>
      </c>
      <c r="C240" s="30"/>
    </row>
    <row r="241" spans="2:3" hidden="1" x14ac:dyDescent="0.25">
      <c r="B241" s="67">
        <v>43334</v>
      </c>
      <c r="C241" s="30"/>
    </row>
    <row r="242" spans="2:3" hidden="1" x14ac:dyDescent="0.25">
      <c r="B242" s="67">
        <v>43335</v>
      </c>
      <c r="C242" s="30"/>
    </row>
    <row r="243" spans="2:3" hidden="1" x14ac:dyDescent="0.25">
      <c r="B243" s="67">
        <v>43336</v>
      </c>
      <c r="C243" s="30"/>
    </row>
    <row r="244" spans="2:3" hidden="1" x14ac:dyDescent="0.25">
      <c r="B244" s="67">
        <v>43337</v>
      </c>
      <c r="C244" s="30"/>
    </row>
    <row r="245" spans="2:3" hidden="1" x14ac:dyDescent="0.25">
      <c r="B245" s="67">
        <v>43338</v>
      </c>
      <c r="C245" s="30"/>
    </row>
    <row r="246" spans="2:3" hidden="1" x14ac:dyDescent="0.25">
      <c r="B246" s="67">
        <v>43339</v>
      </c>
      <c r="C246" s="30"/>
    </row>
    <row r="247" spans="2:3" hidden="1" x14ac:dyDescent="0.25">
      <c r="B247" s="67">
        <v>43340</v>
      </c>
      <c r="C247" s="30"/>
    </row>
    <row r="248" spans="2:3" hidden="1" x14ac:dyDescent="0.25">
      <c r="B248" s="67">
        <v>43341</v>
      </c>
      <c r="C248" s="30"/>
    </row>
    <row r="249" spans="2:3" hidden="1" x14ac:dyDescent="0.25">
      <c r="B249" s="67">
        <v>43342</v>
      </c>
      <c r="C249" s="30"/>
    </row>
    <row r="250" spans="2:3" hidden="1" x14ac:dyDescent="0.25">
      <c r="B250" s="67">
        <v>43343</v>
      </c>
      <c r="C250" s="30"/>
    </row>
    <row r="251" spans="2:3" hidden="1" x14ac:dyDescent="0.25">
      <c r="B251" s="67">
        <v>43344</v>
      </c>
      <c r="C251" s="30"/>
    </row>
    <row r="252" spans="2:3" hidden="1" x14ac:dyDescent="0.25">
      <c r="B252" s="67">
        <v>43345</v>
      </c>
      <c r="C252" s="30"/>
    </row>
    <row r="253" spans="2:3" hidden="1" x14ac:dyDescent="0.25">
      <c r="B253" s="67">
        <v>43346</v>
      </c>
      <c r="C253" s="30"/>
    </row>
    <row r="254" spans="2:3" hidden="1" x14ac:dyDescent="0.25">
      <c r="B254" s="67">
        <v>43347</v>
      </c>
      <c r="C254" s="30"/>
    </row>
    <row r="255" spans="2:3" hidden="1" x14ac:dyDescent="0.25">
      <c r="B255" s="67">
        <v>43348</v>
      </c>
      <c r="C255" s="30"/>
    </row>
    <row r="256" spans="2:3" hidden="1" x14ac:dyDescent="0.25">
      <c r="B256" s="67">
        <v>43349</v>
      </c>
      <c r="C256" s="30"/>
    </row>
    <row r="257" spans="2:3" hidden="1" x14ac:dyDescent="0.25">
      <c r="B257" s="67">
        <v>43350</v>
      </c>
      <c r="C257" s="30"/>
    </row>
    <row r="258" spans="2:3" hidden="1" x14ac:dyDescent="0.25">
      <c r="B258" s="67">
        <v>43351</v>
      </c>
      <c r="C258" s="30"/>
    </row>
    <row r="259" spans="2:3" hidden="1" x14ac:dyDescent="0.25">
      <c r="B259" s="67">
        <v>43352</v>
      </c>
      <c r="C259" s="30"/>
    </row>
    <row r="260" spans="2:3" hidden="1" x14ac:dyDescent="0.25">
      <c r="B260" s="67">
        <v>43353</v>
      </c>
      <c r="C260" s="30"/>
    </row>
    <row r="261" spans="2:3" hidden="1" x14ac:dyDescent="0.25">
      <c r="B261" s="67">
        <v>43354</v>
      </c>
      <c r="C261" s="30"/>
    </row>
    <row r="262" spans="2:3" hidden="1" x14ac:dyDescent="0.25">
      <c r="B262" s="67">
        <v>43355</v>
      </c>
      <c r="C262" s="30"/>
    </row>
    <row r="263" spans="2:3" hidden="1" x14ac:dyDescent="0.25">
      <c r="B263" s="67">
        <v>43356</v>
      </c>
      <c r="C263" s="30"/>
    </row>
    <row r="264" spans="2:3" hidden="1" x14ac:dyDescent="0.25">
      <c r="B264" s="67">
        <v>43357</v>
      </c>
      <c r="C264" s="30"/>
    </row>
    <row r="265" spans="2:3" hidden="1" x14ac:dyDescent="0.25">
      <c r="B265" s="67">
        <v>43358</v>
      </c>
      <c r="C265" s="30"/>
    </row>
    <row r="266" spans="2:3" hidden="1" x14ac:dyDescent="0.25">
      <c r="B266" s="67">
        <v>43359</v>
      </c>
      <c r="C266" s="30"/>
    </row>
    <row r="267" spans="2:3" hidden="1" x14ac:dyDescent="0.25">
      <c r="B267" s="67">
        <v>43360</v>
      </c>
      <c r="C267" s="30"/>
    </row>
    <row r="268" spans="2:3" hidden="1" x14ac:dyDescent="0.25">
      <c r="B268" s="67">
        <v>43361</v>
      </c>
      <c r="C268" s="30"/>
    </row>
    <row r="269" spans="2:3" hidden="1" x14ac:dyDescent="0.25">
      <c r="B269" s="67">
        <v>43362</v>
      </c>
      <c r="C269" s="30"/>
    </row>
    <row r="270" spans="2:3" hidden="1" x14ac:dyDescent="0.25">
      <c r="B270" s="67">
        <v>43363</v>
      </c>
      <c r="C270" s="30"/>
    </row>
    <row r="271" spans="2:3" hidden="1" x14ac:dyDescent="0.25">
      <c r="B271" s="67">
        <v>43364</v>
      </c>
      <c r="C271" s="30"/>
    </row>
    <row r="272" spans="2:3" hidden="1" x14ac:dyDescent="0.25">
      <c r="B272" s="67">
        <v>43365</v>
      </c>
      <c r="C272" s="30"/>
    </row>
    <row r="273" spans="2:3" hidden="1" x14ac:dyDescent="0.25">
      <c r="B273" s="67">
        <v>43366</v>
      </c>
      <c r="C273" s="30"/>
    </row>
    <row r="274" spans="2:3" hidden="1" x14ac:dyDescent="0.25">
      <c r="B274" s="67">
        <v>43367</v>
      </c>
      <c r="C274" s="30"/>
    </row>
    <row r="275" spans="2:3" hidden="1" x14ac:dyDescent="0.25">
      <c r="B275" s="67">
        <v>43368</v>
      </c>
      <c r="C275" s="30"/>
    </row>
    <row r="276" spans="2:3" hidden="1" x14ac:dyDescent="0.25">
      <c r="B276" s="67">
        <v>43369</v>
      </c>
      <c r="C276" s="30"/>
    </row>
    <row r="277" spans="2:3" hidden="1" x14ac:dyDescent="0.25">
      <c r="B277" s="67">
        <v>43370</v>
      </c>
      <c r="C277" s="30"/>
    </row>
    <row r="278" spans="2:3" hidden="1" x14ac:dyDescent="0.25">
      <c r="B278" s="67">
        <v>43371</v>
      </c>
      <c r="C278" s="30"/>
    </row>
    <row r="279" spans="2:3" hidden="1" x14ac:dyDescent="0.25">
      <c r="B279" s="67">
        <v>43372</v>
      </c>
      <c r="C279" s="30"/>
    </row>
    <row r="280" spans="2:3" hidden="1" x14ac:dyDescent="0.25">
      <c r="B280" s="67">
        <v>43373</v>
      </c>
      <c r="C280" s="30"/>
    </row>
    <row r="281" spans="2:3" hidden="1" x14ac:dyDescent="0.25">
      <c r="B281" s="67">
        <v>43374</v>
      </c>
      <c r="C281" s="30"/>
    </row>
    <row r="282" spans="2:3" hidden="1" x14ac:dyDescent="0.25">
      <c r="B282" s="67">
        <v>43375</v>
      </c>
      <c r="C282" s="30"/>
    </row>
    <row r="283" spans="2:3" hidden="1" x14ac:dyDescent="0.25">
      <c r="B283" s="67">
        <v>43376</v>
      </c>
      <c r="C283" s="30"/>
    </row>
    <row r="284" spans="2:3" hidden="1" x14ac:dyDescent="0.25">
      <c r="B284" s="67">
        <v>43377</v>
      </c>
      <c r="C284" s="30"/>
    </row>
    <row r="285" spans="2:3" hidden="1" x14ac:dyDescent="0.25">
      <c r="B285" s="67">
        <v>43378</v>
      </c>
      <c r="C285" s="30"/>
    </row>
    <row r="286" spans="2:3" hidden="1" x14ac:dyDescent="0.25">
      <c r="B286" s="67">
        <v>43379</v>
      </c>
      <c r="C286" s="30"/>
    </row>
    <row r="287" spans="2:3" hidden="1" x14ac:dyDescent="0.25">
      <c r="B287" s="67">
        <v>43380</v>
      </c>
      <c r="C287" s="30"/>
    </row>
    <row r="288" spans="2:3" hidden="1" x14ac:dyDescent="0.25">
      <c r="B288" s="67">
        <v>43381</v>
      </c>
      <c r="C288" s="30"/>
    </row>
    <row r="289" spans="2:3" hidden="1" x14ac:dyDescent="0.25">
      <c r="B289" s="67">
        <v>43382</v>
      </c>
      <c r="C289" s="30"/>
    </row>
    <row r="290" spans="2:3" hidden="1" x14ac:dyDescent="0.25">
      <c r="B290" s="67">
        <v>43383</v>
      </c>
      <c r="C290" s="30"/>
    </row>
    <row r="291" spans="2:3" hidden="1" x14ac:dyDescent="0.25">
      <c r="B291" s="67">
        <v>43384</v>
      </c>
      <c r="C291" s="30"/>
    </row>
    <row r="292" spans="2:3" hidden="1" x14ac:dyDescent="0.25">
      <c r="B292" s="67">
        <v>43385</v>
      </c>
      <c r="C292" s="30"/>
    </row>
    <row r="293" spans="2:3" hidden="1" x14ac:dyDescent="0.25">
      <c r="B293" s="67">
        <v>43386</v>
      </c>
      <c r="C293" s="30"/>
    </row>
    <row r="294" spans="2:3" hidden="1" x14ac:dyDescent="0.25">
      <c r="B294" s="67">
        <v>43387</v>
      </c>
      <c r="C294" s="30"/>
    </row>
    <row r="295" spans="2:3" hidden="1" x14ac:dyDescent="0.25">
      <c r="B295" s="67">
        <v>43388</v>
      </c>
      <c r="C295" s="30"/>
    </row>
    <row r="296" spans="2:3" hidden="1" x14ac:dyDescent="0.25">
      <c r="B296" s="67">
        <v>43389</v>
      </c>
      <c r="C296" s="30"/>
    </row>
    <row r="297" spans="2:3" hidden="1" x14ac:dyDescent="0.25">
      <c r="B297" s="67">
        <v>43390</v>
      </c>
      <c r="C297" s="30"/>
    </row>
    <row r="298" spans="2:3" hidden="1" x14ac:dyDescent="0.25">
      <c r="B298" s="67">
        <v>43391</v>
      </c>
      <c r="C298" s="30"/>
    </row>
    <row r="299" spans="2:3" hidden="1" x14ac:dyDescent="0.25">
      <c r="B299" s="67">
        <v>43392</v>
      </c>
      <c r="C299" s="30"/>
    </row>
    <row r="300" spans="2:3" hidden="1" x14ac:dyDescent="0.25">
      <c r="B300" s="67">
        <v>43393</v>
      </c>
      <c r="C300" s="30"/>
    </row>
    <row r="301" spans="2:3" hidden="1" x14ac:dyDescent="0.25">
      <c r="B301" s="67">
        <v>43394</v>
      </c>
      <c r="C301" s="30"/>
    </row>
    <row r="302" spans="2:3" hidden="1" x14ac:dyDescent="0.25">
      <c r="B302" s="67">
        <v>43395</v>
      </c>
      <c r="C302" s="30"/>
    </row>
    <row r="303" spans="2:3" hidden="1" x14ac:dyDescent="0.25">
      <c r="B303" s="67">
        <v>43396</v>
      </c>
      <c r="C303" s="30"/>
    </row>
    <row r="304" spans="2:3" hidden="1" x14ac:dyDescent="0.25">
      <c r="B304" s="67">
        <v>43397</v>
      </c>
      <c r="C304" s="30"/>
    </row>
    <row r="305" spans="2:3" hidden="1" x14ac:dyDescent="0.25">
      <c r="B305" s="67">
        <v>43398</v>
      </c>
      <c r="C305" s="30"/>
    </row>
    <row r="306" spans="2:3" hidden="1" x14ac:dyDescent="0.25">
      <c r="B306" s="67">
        <v>43399</v>
      </c>
      <c r="C306" s="30"/>
    </row>
    <row r="307" spans="2:3" hidden="1" x14ac:dyDescent="0.25">
      <c r="B307" s="67">
        <v>43400</v>
      </c>
      <c r="C307" s="30"/>
    </row>
    <row r="308" spans="2:3" hidden="1" x14ac:dyDescent="0.25">
      <c r="B308" s="67">
        <v>43401</v>
      </c>
      <c r="C308" s="30"/>
    </row>
    <row r="309" spans="2:3" hidden="1" x14ac:dyDescent="0.25">
      <c r="B309" s="67">
        <v>43402</v>
      </c>
      <c r="C309" s="30"/>
    </row>
    <row r="310" spans="2:3" hidden="1" x14ac:dyDescent="0.25">
      <c r="B310" s="67">
        <v>43403</v>
      </c>
      <c r="C310" s="30"/>
    </row>
    <row r="311" spans="2:3" hidden="1" x14ac:dyDescent="0.25">
      <c r="B311" s="67">
        <v>43404</v>
      </c>
      <c r="C311" s="30"/>
    </row>
    <row r="312" spans="2:3" hidden="1" x14ac:dyDescent="0.25">
      <c r="B312" s="67">
        <v>43405</v>
      </c>
      <c r="C312" s="30"/>
    </row>
    <row r="313" spans="2:3" hidden="1" x14ac:dyDescent="0.25">
      <c r="B313" s="67">
        <v>43406</v>
      </c>
      <c r="C313" s="30"/>
    </row>
    <row r="314" spans="2:3" hidden="1" x14ac:dyDescent="0.25">
      <c r="B314" s="67">
        <v>43407</v>
      </c>
      <c r="C314" s="30"/>
    </row>
    <row r="315" spans="2:3" hidden="1" x14ac:dyDescent="0.25">
      <c r="B315" s="67">
        <v>43408</v>
      </c>
      <c r="C315" s="30"/>
    </row>
    <row r="316" spans="2:3" hidden="1" x14ac:dyDescent="0.25">
      <c r="B316" s="67">
        <v>43409</v>
      </c>
      <c r="C316" s="30"/>
    </row>
    <row r="317" spans="2:3" hidden="1" x14ac:dyDescent="0.25">
      <c r="B317" s="67">
        <v>43410</v>
      </c>
      <c r="C317" s="30"/>
    </row>
    <row r="318" spans="2:3" hidden="1" x14ac:dyDescent="0.25">
      <c r="B318" s="67">
        <v>43411</v>
      </c>
      <c r="C318" s="30"/>
    </row>
    <row r="319" spans="2:3" hidden="1" x14ac:dyDescent="0.25">
      <c r="B319" s="67">
        <v>43412</v>
      </c>
      <c r="C319" s="30"/>
    </row>
    <row r="320" spans="2:3" hidden="1" x14ac:dyDescent="0.25">
      <c r="B320" s="67">
        <v>43413</v>
      </c>
      <c r="C320" s="30"/>
    </row>
    <row r="321" spans="2:3" hidden="1" x14ac:dyDescent="0.25">
      <c r="B321" s="67">
        <v>43414</v>
      </c>
      <c r="C321" s="30"/>
    </row>
    <row r="322" spans="2:3" hidden="1" x14ac:dyDescent="0.25">
      <c r="B322" s="67">
        <v>43415</v>
      </c>
      <c r="C322" s="30"/>
    </row>
    <row r="323" spans="2:3" hidden="1" x14ac:dyDescent="0.25">
      <c r="B323" s="67">
        <v>43416</v>
      </c>
      <c r="C323" s="30"/>
    </row>
    <row r="324" spans="2:3" hidden="1" x14ac:dyDescent="0.25">
      <c r="B324" s="67">
        <v>43417</v>
      </c>
      <c r="C324" s="30"/>
    </row>
    <row r="325" spans="2:3" hidden="1" x14ac:dyDescent="0.25">
      <c r="B325" s="67">
        <v>43418</v>
      </c>
      <c r="C325" s="30"/>
    </row>
    <row r="326" spans="2:3" hidden="1" x14ac:dyDescent="0.25">
      <c r="B326" s="67">
        <v>43419</v>
      </c>
      <c r="C326" s="30"/>
    </row>
    <row r="327" spans="2:3" hidden="1" x14ac:dyDescent="0.25">
      <c r="B327" s="67">
        <v>43420</v>
      </c>
      <c r="C327" s="30"/>
    </row>
    <row r="328" spans="2:3" hidden="1" x14ac:dyDescent="0.25">
      <c r="B328" s="67">
        <v>43421</v>
      </c>
      <c r="C328" s="30"/>
    </row>
    <row r="329" spans="2:3" hidden="1" x14ac:dyDescent="0.25">
      <c r="B329" s="67">
        <v>43422</v>
      </c>
      <c r="C329" s="30"/>
    </row>
    <row r="330" spans="2:3" hidden="1" x14ac:dyDescent="0.25">
      <c r="B330" s="67">
        <v>43423</v>
      </c>
      <c r="C330" s="30"/>
    </row>
    <row r="331" spans="2:3" hidden="1" x14ac:dyDescent="0.25">
      <c r="B331" s="67">
        <v>43424</v>
      </c>
      <c r="C331" s="30"/>
    </row>
    <row r="332" spans="2:3" hidden="1" x14ac:dyDescent="0.25">
      <c r="B332" s="67">
        <v>43425</v>
      </c>
      <c r="C332" s="30"/>
    </row>
    <row r="333" spans="2:3" hidden="1" x14ac:dyDescent="0.25">
      <c r="B333" s="67">
        <v>43426</v>
      </c>
      <c r="C333" s="30"/>
    </row>
    <row r="334" spans="2:3" hidden="1" x14ac:dyDescent="0.25">
      <c r="B334" s="67">
        <v>43427</v>
      </c>
      <c r="C334" s="30"/>
    </row>
    <row r="335" spans="2:3" hidden="1" x14ac:dyDescent="0.25">
      <c r="B335" s="67">
        <v>43428</v>
      </c>
      <c r="C335" s="30"/>
    </row>
    <row r="336" spans="2:3" hidden="1" x14ac:dyDescent="0.25">
      <c r="B336" s="67">
        <v>43429</v>
      </c>
      <c r="C336" s="30"/>
    </row>
    <row r="337" spans="2:3" hidden="1" x14ac:dyDescent="0.25">
      <c r="B337" s="67">
        <v>43430</v>
      </c>
      <c r="C337" s="30"/>
    </row>
    <row r="338" spans="2:3" hidden="1" x14ac:dyDescent="0.25">
      <c r="B338" s="67">
        <v>43431</v>
      </c>
      <c r="C338" s="30"/>
    </row>
    <row r="339" spans="2:3" hidden="1" x14ac:dyDescent="0.25">
      <c r="B339" s="67">
        <v>43432</v>
      </c>
      <c r="C339" s="30"/>
    </row>
    <row r="340" spans="2:3" hidden="1" x14ac:dyDescent="0.25">
      <c r="B340" s="67">
        <v>43433</v>
      </c>
      <c r="C340" s="30"/>
    </row>
    <row r="341" spans="2:3" hidden="1" x14ac:dyDescent="0.25">
      <c r="B341" s="67">
        <v>43434</v>
      </c>
      <c r="C341" s="30"/>
    </row>
    <row r="342" spans="2:3" hidden="1" x14ac:dyDescent="0.25">
      <c r="B342" s="67">
        <v>43435</v>
      </c>
      <c r="C342" s="30"/>
    </row>
    <row r="343" spans="2:3" hidden="1" x14ac:dyDescent="0.25">
      <c r="B343" s="67">
        <v>43436</v>
      </c>
      <c r="C343" s="30"/>
    </row>
    <row r="344" spans="2:3" hidden="1" x14ac:dyDescent="0.25">
      <c r="B344" s="67">
        <v>43437</v>
      </c>
      <c r="C344" s="30"/>
    </row>
    <row r="345" spans="2:3" hidden="1" x14ac:dyDescent="0.25">
      <c r="B345" s="67">
        <v>43438</v>
      </c>
      <c r="C345" s="30"/>
    </row>
    <row r="346" spans="2:3" hidden="1" x14ac:dyDescent="0.25">
      <c r="B346" s="67">
        <v>43439</v>
      </c>
      <c r="C346" s="30"/>
    </row>
    <row r="347" spans="2:3" hidden="1" x14ac:dyDescent="0.25">
      <c r="B347" s="67">
        <v>43440</v>
      </c>
      <c r="C347" s="30"/>
    </row>
    <row r="348" spans="2:3" hidden="1" x14ac:dyDescent="0.25">
      <c r="B348" s="67">
        <v>43441</v>
      </c>
      <c r="C348" s="30"/>
    </row>
    <row r="349" spans="2:3" hidden="1" x14ac:dyDescent="0.25">
      <c r="B349" s="67">
        <v>43442</v>
      </c>
      <c r="C349" s="30"/>
    </row>
    <row r="350" spans="2:3" hidden="1" x14ac:dyDescent="0.25">
      <c r="B350" s="67">
        <v>43443</v>
      </c>
      <c r="C350" s="30"/>
    </row>
    <row r="351" spans="2:3" hidden="1" x14ac:dyDescent="0.25">
      <c r="B351" s="67">
        <v>43444</v>
      </c>
      <c r="C351" s="30"/>
    </row>
    <row r="352" spans="2:3" hidden="1" x14ac:dyDescent="0.25">
      <c r="B352" s="67">
        <v>43445</v>
      </c>
      <c r="C352" s="30"/>
    </row>
    <row r="353" spans="2:3" hidden="1" x14ac:dyDescent="0.25">
      <c r="B353" s="67">
        <v>43446</v>
      </c>
      <c r="C353" s="30"/>
    </row>
    <row r="354" spans="2:3" hidden="1" x14ac:dyDescent="0.25">
      <c r="B354" s="67">
        <v>43447</v>
      </c>
      <c r="C354" s="30"/>
    </row>
    <row r="355" spans="2:3" hidden="1" x14ac:dyDescent="0.25">
      <c r="B355" s="67">
        <v>43448</v>
      </c>
      <c r="C355" s="30"/>
    </row>
    <row r="356" spans="2:3" hidden="1" x14ac:dyDescent="0.25">
      <c r="B356" s="67">
        <v>43449</v>
      </c>
      <c r="C356" s="30"/>
    </row>
    <row r="357" spans="2:3" hidden="1" x14ac:dyDescent="0.25">
      <c r="B357" s="67">
        <v>43450</v>
      </c>
      <c r="C357" s="30"/>
    </row>
    <row r="358" spans="2:3" hidden="1" x14ac:dyDescent="0.25">
      <c r="B358" s="67">
        <v>43451</v>
      </c>
      <c r="C358" s="30"/>
    </row>
    <row r="359" spans="2:3" hidden="1" x14ac:dyDescent="0.25">
      <c r="B359" s="67">
        <v>43452</v>
      </c>
      <c r="C359" s="30"/>
    </row>
    <row r="360" spans="2:3" hidden="1" x14ac:dyDescent="0.25">
      <c r="B360" s="67">
        <v>43453</v>
      </c>
      <c r="C360" s="30"/>
    </row>
    <row r="361" spans="2:3" hidden="1" x14ac:dyDescent="0.25">
      <c r="B361" s="67">
        <v>43454</v>
      </c>
      <c r="C361" s="30"/>
    </row>
    <row r="362" spans="2:3" hidden="1" x14ac:dyDescent="0.25">
      <c r="B362" s="67">
        <v>43455</v>
      </c>
      <c r="C362" s="30"/>
    </row>
    <row r="363" spans="2:3" hidden="1" x14ac:dyDescent="0.25">
      <c r="B363" s="67">
        <v>43456</v>
      </c>
      <c r="C363" s="30"/>
    </row>
    <row r="364" spans="2:3" hidden="1" x14ac:dyDescent="0.25">
      <c r="B364" s="67">
        <v>43457</v>
      </c>
      <c r="C364" s="30"/>
    </row>
    <row r="365" spans="2:3" hidden="1" x14ac:dyDescent="0.25">
      <c r="B365" s="67">
        <v>43458</v>
      </c>
      <c r="C365" s="30"/>
    </row>
    <row r="366" spans="2:3" hidden="1" x14ac:dyDescent="0.25">
      <c r="B366" s="67">
        <v>43459</v>
      </c>
      <c r="C366" s="30"/>
    </row>
    <row r="367" spans="2:3" hidden="1" x14ac:dyDescent="0.25">
      <c r="B367" s="67">
        <v>43460</v>
      </c>
      <c r="C367" s="30"/>
    </row>
    <row r="368" spans="2:3" hidden="1" x14ac:dyDescent="0.25">
      <c r="B368" s="67">
        <v>43461</v>
      </c>
      <c r="C368" s="30"/>
    </row>
    <row r="369" spans="2:3" hidden="1" x14ac:dyDescent="0.25">
      <c r="B369" s="67">
        <v>43462</v>
      </c>
      <c r="C369" s="30"/>
    </row>
    <row r="370" spans="2:3" hidden="1" x14ac:dyDescent="0.25">
      <c r="B370" s="67">
        <v>43463</v>
      </c>
      <c r="C370" s="30"/>
    </row>
    <row r="371" spans="2:3" hidden="1" x14ac:dyDescent="0.25">
      <c r="B371" s="67">
        <v>43464</v>
      </c>
      <c r="C371" s="30"/>
    </row>
    <row r="372" spans="2:3" hidden="1" x14ac:dyDescent="0.25">
      <c r="B372" s="67">
        <v>43465</v>
      </c>
      <c r="C372" s="30"/>
    </row>
    <row r="373" spans="2:3" hidden="1" x14ac:dyDescent="0.25">
      <c r="B373" s="67">
        <v>43466</v>
      </c>
      <c r="C373" s="30"/>
    </row>
    <row r="374" spans="2:3" hidden="1" x14ac:dyDescent="0.25">
      <c r="B374" s="67">
        <v>43467</v>
      </c>
      <c r="C374" s="30"/>
    </row>
    <row r="375" spans="2:3" hidden="1" x14ac:dyDescent="0.25">
      <c r="B375" s="67">
        <v>43468</v>
      </c>
      <c r="C375" s="30"/>
    </row>
    <row r="376" spans="2:3" hidden="1" x14ac:dyDescent="0.25">
      <c r="B376" s="67">
        <v>43469</v>
      </c>
      <c r="C376" s="30"/>
    </row>
    <row r="377" spans="2:3" hidden="1" x14ac:dyDescent="0.25">
      <c r="B377" s="67">
        <v>43470</v>
      </c>
      <c r="C377" s="30"/>
    </row>
    <row r="378" spans="2:3" hidden="1" x14ac:dyDescent="0.25">
      <c r="B378" s="67">
        <v>43471</v>
      </c>
      <c r="C378" s="30"/>
    </row>
    <row r="379" spans="2:3" hidden="1" x14ac:dyDescent="0.25">
      <c r="B379" s="67">
        <v>43472</v>
      </c>
      <c r="C379" s="30"/>
    </row>
    <row r="380" spans="2:3" hidden="1" x14ac:dyDescent="0.25">
      <c r="B380" s="67">
        <v>43473</v>
      </c>
      <c r="C380" s="30"/>
    </row>
    <row r="381" spans="2:3" hidden="1" x14ac:dyDescent="0.25">
      <c r="B381" s="67">
        <v>43474</v>
      </c>
      <c r="C381" s="30"/>
    </row>
    <row r="382" spans="2:3" hidden="1" x14ac:dyDescent="0.25">
      <c r="B382" s="67">
        <v>43475</v>
      </c>
      <c r="C382" s="30"/>
    </row>
    <row r="383" spans="2:3" hidden="1" x14ac:dyDescent="0.25">
      <c r="B383" s="67">
        <v>43476</v>
      </c>
      <c r="C383" s="30"/>
    </row>
    <row r="384" spans="2:3" hidden="1" x14ac:dyDescent="0.25">
      <c r="B384" s="67">
        <v>43477</v>
      </c>
      <c r="C384" s="30"/>
    </row>
    <row r="385" spans="2:3" hidden="1" x14ac:dyDescent="0.25">
      <c r="B385" s="67">
        <v>43478</v>
      </c>
      <c r="C385" s="30"/>
    </row>
    <row r="386" spans="2:3" hidden="1" x14ac:dyDescent="0.25">
      <c r="B386" s="67">
        <v>43479</v>
      </c>
      <c r="C386" s="30"/>
    </row>
    <row r="387" spans="2:3" hidden="1" x14ac:dyDescent="0.25">
      <c r="B387" s="67">
        <v>43480</v>
      </c>
      <c r="C387" s="30"/>
    </row>
    <row r="388" spans="2:3" hidden="1" x14ac:dyDescent="0.25">
      <c r="B388" s="67">
        <v>43481</v>
      </c>
      <c r="C388" s="30"/>
    </row>
    <row r="389" spans="2:3" hidden="1" x14ac:dyDescent="0.25">
      <c r="B389" s="67">
        <v>43482</v>
      </c>
      <c r="C389" s="30"/>
    </row>
    <row r="390" spans="2:3" hidden="1" x14ac:dyDescent="0.25">
      <c r="B390" s="67">
        <v>43483</v>
      </c>
      <c r="C390" s="30"/>
    </row>
    <row r="391" spans="2:3" hidden="1" x14ac:dyDescent="0.25">
      <c r="B391" s="67">
        <v>43484</v>
      </c>
      <c r="C391" s="30"/>
    </row>
    <row r="392" spans="2:3" hidden="1" x14ac:dyDescent="0.25">
      <c r="B392" s="67">
        <v>43485</v>
      </c>
      <c r="C392" s="30"/>
    </row>
    <row r="393" spans="2:3" hidden="1" x14ac:dyDescent="0.25">
      <c r="B393" s="67">
        <v>43486</v>
      </c>
      <c r="C393" s="30"/>
    </row>
    <row r="394" spans="2:3" hidden="1" x14ac:dyDescent="0.25">
      <c r="B394" s="67">
        <v>43487</v>
      </c>
      <c r="C394" s="30"/>
    </row>
    <row r="395" spans="2:3" hidden="1" x14ac:dyDescent="0.25">
      <c r="B395" s="67">
        <v>43488</v>
      </c>
      <c r="C395" s="30"/>
    </row>
    <row r="396" spans="2:3" hidden="1" x14ac:dyDescent="0.25">
      <c r="B396" s="67">
        <v>43489</v>
      </c>
      <c r="C396" s="30"/>
    </row>
    <row r="397" spans="2:3" hidden="1" x14ac:dyDescent="0.25">
      <c r="B397" s="67">
        <v>43490</v>
      </c>
      <c r="C397" s="30"/>
    </row>
    <row r="398" spans="2:3" hidden="1" x14ac:dyDescent="0.25">
      <c r="B398" s="67">
        <v>43491</v>
      </c>
      <c r="C398" s="30"/>
    </row>
    <row r="399" spans="2:3" hidden="1" x14ac:dyDescent="0.25">
      <c r="B399" s="67">
        <v>43492</v>
      </c>
      <c r="C399" s="30"/>
    </row>
    <row r="400" spans="2:3" hidden="1" x14ac:dyDescent="0.25">
      <c r="B400" s="67">
        <v>43493</v>
      </c>
      <c r="C400" s="30"/>
    </row>
    <row r="401" spans="2:3" hidden="1" x14ac:dyDescent="0.25">
      <c r="B401" s="67">
        <v>43494</v>
      </c>
      <c r="C401" s="30"/>
    </row>
    <row r="402" spans="2:3" hidden="1" x14ac:dyDescent="0.25">
      <c r="B402" s="67">
        <v>43495</v>
      </c>
      <c r="C402" s="30"/>
    </row>
    <row r="403" spans="2:3" hidden="1" x14ac:dyDescent="0.25">
      <c r="B403" s="67">
        <v>43496</v>
      </c>
      <c r="C403" s="30"/>
    </row>
    <row r="404" spans="2:3" hidden="1" x14ac:dyDescent="0.25">
      <c r="B404" s="67">
        <v>43497</v>
      </c>
      <c r="C404" s="30"/>
    </row>
    <row r="405" spans="2:3" hidden="1" x14ac:dyDescent="0.25">
      <c r="B405" s="67">
        <v>43498</v>
      </c>
      <c r="C405" s="30"/>
    </row>
    <row r="406" spans="2:3" hidden="1" x14ac:dyDescent="0.25">
      <c r="B406" s="67">
        <v>43499</v>
      </c>
      <c r="C406" s="30"/>
    </row>
    <row r="407" spans="2:3" hidden="1" x14ac:dyDescent="0.25">
      <c r="B407" s="67">
        <v>43500</v>
      </c>
      <c r="C407" s="30"/>
    </row>
    <row r="408" spans="2:3" hidden="1" x14ac:dyDescent="0.25">
      <c r="B408" s="67">
        <v>43501</v>
      </c>
      <c r="C408" s="30"/>
    </row>
    <row r="409" spans="2:3" hidden="1" x14ac:dyDescent="0.25">
      <c r="B409" s="67">
        <v>43502</v>
      </c>
      <c r="C409" s="30"/>
    </row>
    <row r="410" spans="2:3" hidden="1" x14ac:dyDescent="0.25">
      <c r="B410" s="67">
        <v>43503</v>
      </c>
      <c r="C410" s="30"/>
    </row>
    <row r="411" spans="2:3" hidden="1" x14ac:dyDescent="0.25">
      <c r="B411" s="67">
        <v>43504</v>
      </c>
      <c r="C411" s="30"/>
    </row>
    <row r="412" spans="2:3" hidden="1" x14ac:dyDescent="0.25">
      <c r="B412" s="67">
        <v>43505</v>
      </c>
      <c r="C412" s="30"/>
    </row>
    <row r="413" spans="2:3" hidden="1" x14ac:dyDescent="0.25">
      <c r="B413" s="67">
        <v>43506</v>
      </c>
      <c r="C413" s="30"/>
    </row>
    <row r="414" spans="2:3" hidden="1" x14ac:dyDescent="0.25">
      <c r="B414" s="67">
        <v>43507</v>
      </c>
      <c r="C414" s="30"/>
    </row>
    <row r="415" spans="2:3" hidden="1" x14ac:dyDescent="0.25">
      <c r="B415" s="67">
        <v>43508</v>
      </c>
      <c r="C415" s="30"/>
    </row>
    <row r="416" spans="2:3" hidden="1" x14ac:dyDescent="0.25">
      <c r="B416" s="67">
        <v>43509</v>
      </c>
      <c r="C416" s="30"/>
    </row>
    <row r="417" spans="2:3" hidden="1" x14ac:dyDescent="0.25">
      <c r="B417" s="67">
        <v>43510</v>
      </c>
      <c r="C417" s="30"/>
    </row>
    <row r="418" spans="2:3" hidden="1" x14ac:dyDescent="0.25">
      <c r="B418" s="67">
        <v>43511</v>
      </c>
      <c r="C418" s="30"/>
    </row>
    <row r="419" spans="2:3" hidden="1" x14ac:dyDescent="0.25">
      <c r="B419" s="67">
        <v>43512</v>
      </c>
      <c r="C419" s="30"/>
    </row>
    <row r="420" spans="2:3" hidden="1" x14ac:dyDescent="0.25">
      <c r="B420" s="67">
        <v>43513</v>
      </c>
      <c r="C420" s="30"/>
    </row>
    <row r="421" spans="2:3" hidden="1" x14ac:dyDescent="0.25">
      <c r="B421" s="67">
        <v>43514</v>
      </c>
      <c r="C421" s="30"/>
    </row>
    <row r="422" spans="2:3" hidden="1" x14ac:dyDescent="0.25">
      <c r="B422" s="67">
        <v>43515</v>
      </c>
      <c r="C422" s="30"/>
    </row>
    <row r="423" spans="2:3" hidden="1" x14ac:dyDescent="0.25">
      <c r="B423" s="67">
        <v>43516</v>
      </c>
      <c r="C423" s="30"/>
    </row>
    <row r="424" spans="2:3" hidden="1" x14ac:dyDescent="0.25">
      <c r="B424" s="67">
        <v>43517</v>
      </c>
      <c r="C424" s="30"/>
    </row>
    <row r="425" spans="2:3" hidden="1" x14ac:dyDescent="0.25">
      <c r="B425" s="67">
        <v>43518</v>
      </c>
      <c r="C425" s="30"/>
    </row>
    <row r="426" spans="2:3" hidden="1" x14ac:dyDescent="0.25">
      <c r="B426" s="67">
        <v>43519</v>
      </c>
      <c r="C426" s="30"/>
    </row>
    <row r="427" spans="2:3" hidden="1" x14ac:dyDescent="0.25">
      <c r="B427" s="67">
        <v>43520</v>
      </c>
      <c r="C427" s="30"/>
    </row>
    <row r="428" spans="2:3" hidden="1" x14ac:dyDescent="0.25">
      <c r="B428" s="67">
        <v>43521</v>
      </c>
      <c r="C428" s="30"/>
    </row>
    <row r="429" spans="2:3" hidden="1" x14ac:dyDescent="0.25">
      <c r="B429" s="67">
        <v>43522</v>
      </c>
      <c r="C429" s="30"/>
    </row>
    <row r="430" spans="2:3" hidden="1" x14ac:dyDescent="0.25">
      <c r="B430" s="67">
        <v>43523</v>
      </c>
      <c r="C430" s="30"/>
    </row>
    <row r="431" spans="2:3" hidden="1" x14ac:dyDescent="0.25">
      <c r="B431" s="67">
        <v>43524</v>
      </c>
      <c r="C431" s="30"/>
    </row>
    <row r="432" spans="2:3" hidden="1" x14ac:dyDescent="0.25">
      <c r="B432" s="67">
        <v>43525</v>
      </c>
      <c r="C432" s="30"/>
    </row>
    <row r="433" spans="2:3" hidden="1" x14ac:dyDescent="0.25">
      <c r="B433" s="67">
        <v>43526</v>
      </c>
      <c r="C433" s="30"/>
    </row>
    <row r="434" spans="2:3" hidden="1" x14ac:dyDescent="0.25">
      <c r="B434" s="67">
        <v>43527</v>
      </c>
      <c r="C434" s="30"/>
    </row>
    <row r="435" spans="2:3" hidden="1" x14ac:dyDescent="0.25">
      <c r="B435" s="67">
        <v>43528</v>
      </c>
      <c r="C435" s="30"/>
    </row>
    <row r="436" spans="2:3" hidden="1" x14ac:dyDescent="0.25">
      <c r="B436" s="67">
        <v>43529</v>
      </c>
      <c r="C436" s="30"/>
    </row>
    <row r="437" spans="2:3" hidden="1" x14ac:dyDescent="0.25">
      <c r="B437" s="67">
        <v>43530</v>
      </c>
      <c r="C437" s="30"/>
    </row>
    <row r="438" spans="2:3" hidden="1" x14ac:dyDescent="0.25">
      <c r="B438" s="67">
        <v>43531</v>
      </c>
      <c r="C438" s="30"/>
    </row>
    <row r="439" spans="2:3" hidden="1" x14ac:dyDescent="0.25">
      <c r="B439" s="67">
        <v>43532</v>
      </c>
      <c r="C439" s="30"/>
    </row>
    <row r="440" spans="2:3" hidden="1" x14ac:dyDescent="0.25">
      <c r="B440" s="67">
        <v>43533</v>
      </c>
      <c r="C440" s="30"/>
    </row>
    <row r="441" spans="2:3" hidden="1" x14ac:dyDescent="0.25">
      <c r="B441" s="67">
        <v>43534</v>
      </c>
      <c r="C441" s="30"/>
    </row>
    <row r="442" spans="2:3" hidden="1" x14ac:dyDescent="0.25">
      <c r="B442" s="67">
        <v>43535</v>
      </c>
      <c r="C442" s="30"/>
    </row>
    <row r="443" spans="2:3" hidden="1" x14ac:dyDescent="0.25">
      <c r="B443" s="67">
        <v>43536</v>
      </c>
      <c r="C443" s="30"/>
    </row>
    <row r="444" spans="2:3" hidden="1" x14ac:dyDescent="0.25">
      <c r="B444" s="67">
        <v>43537</v>
      </c>
      <c r="C444" s="30"/>
    </row>
    <row r="445" spans="2:3" hidden="1" x14ac:dyDescent="0.25">
      <c r="B445" s="67">
        <v>43538</v>
      </c>
      <c r="C445" s="30"/>
    </row>
    <row r="446" spans="2:3" hidden="1" x14ac:dyDescent="0.25">
      <c r="B446" s="67">
        <v>43539</v>
      </c>
      <c r="C446" s="30"/>
    </row>
    <row r="447" spans="2:3" hidden="1" x14ac:dyDescent="0.25">
      <c r="B447" s="67">
        <v>43540</v>
      </c>
      <c r="C447" s="30"/>
    </row>
    <row r="448" spans="2:3" hidden="1" x14ac:dyDescent="0.25">
      <c r="B448" s="67">
        <v>43541</v>
      </c>
      <c r="C448" s="30"/>
    </row>
    <row r="449" spans="2:3" hidden="1" x14ac:dyDescent="0.25">
      <c r="B449" s="67">
        <v>43542</v>
      </c>
      <c r="C449" s="30"/>
    </row>
    <row r="450" spans="2:3" hidden="1" x14ac:dyDescent="0.25">
      <c r="B450" s="67">
        <v>43543</v>
      </c>
      <c r="C450" s="30"/>
    </row>
    <row r="451" spans="2:3" hidden="1" x14ac:dyDescent="0.25">
      <c r="B451" s="67">
        <v>43544</v>
      </c>
      <c r="C451" s="30"/>
    </row>
    <row r="452" spans="2:3" hidden="1" x14ac:dyDescent="0.25">
      <c r="B452" s="67">
        <v>43545</v>
      </c>
      <c r="C452" s="30"/>
    </row>
    <row r="453" spans="2:3" hidden="1" x14ac:dyDescent="0.25">
      <c r="B453" s="67">
        <v>43546</v>
      </c>
      <c r="C453" s="30"/>
    </row>
    <row r="454" spans="2:3" hidden="1" x14ac:dyDescent="0.25">
      <c r="B454" s="67">
        <v>43547</v>
      </c>
      <c r="C454" s="30"/>
    </row>
    <row r="455" spans="2:3" hidden="1" x14ac:dyDescent="0.25">
      <c r="B455" s="67">
        <v>43548</v>
      </c>
      <c r="C455" s="30"/>
    </row>
    <row r="456" spans="2:3" hidden="1" x14ac:dyDescent="0.25">
      <c r="B456" s="67">
        <v>43549</v>
      </c>
      <c r="C456" s="30"/>
    </row>
    <row r="457" spans="2:3" hidden="1" x14ac:dyDescent="0.25">
      <c r="B457" s="67">
        <v>43550</v>
      </c>
      <c r="C457" s="30"/>
    </row>
    <row r="458" spans="2:3" hidden="1" x14ac:dyDescent="0.25">
      <c r="B458" s="67">
        <v>43551</v>
      </c>
      <c r="C458" s="30"/>
    </row>
    <row r="459" spans="2:3" hidden="1" x14ac:dyDescent="0.25">
      <c r="B459" s="67">
        <v>43552</v>
      </c>
      <c r="C459" s="30"/>
    </row>
    <row r="460" spans="2:3" hidden="1" x14ac:dyDescent="0.25">
      <c r="B460" s="67">
        <v>43553</v>
      </c>
      <c r="C460" s="30"/>
    </row>
    <row r="461" spans="2:3" hidden="1" x14ac:dyDescent="0.25">
      <c r="B461" s="67">
        <v>43554</v>
      </c>
      <c r="C461" s="30"/>
    </row>
    <row r="462" spans="2:3" hidden="1" x14ac:dyDescent="0.25">
      <c r="B462" s="67">
        <v>43555</v>
      </c>
      <c r="C462" s="30"/>
    </row>
    <row r="463" spans="2:3" hidden="1" x14ac:dyDescent="0.25">
      <c r="B463" s="67">
        <v>43556</v>
      </c>
      <c r="C463" s="30"/>
    </row>
    <row r="464" spans="2:3" hidden="1" x14ac:dyDescent="0.25">
      <c r="B464" s="67">
        <v>43557</v>
      </c>
      <c r="C464" s="30"/>
    </row>
    <row r="465" spans="2:3" hidden="1" x14ac:dyDescent="0.25">
      <c r="B465" s="67">
        <v>43558</v>
      </c>
      <c r="C465" s="30"/>
    </row>
    <row r="466" spans="2:3" hidden="1" x14ac:dyDescent="0.25">
      <c r="B466" s="67">
        <v>43559</v>
      </c>
      <c r="C466" s="30"/>
    </row>
    <row r="467" spans="2:3" hidden="1" x14ac:dyDescent="0.25">
      <c r="B467" s="67">
        <v>43560</v>
      </c>
      <c r="C467" s="30"/>
    </row>
    <row r="468" spans="2:3" hidden="1" x14ac:dyDescent="0.25">
      <c r="B468" s="67">
        <v>43561</v>
      </c>
      <c r="C468" s="30"/>
    </row>
    <row r="469" spans="2:3" hidden="1" x14ac:dyDescent="0.25">
      <c r="B469" s="67">
        <v>43562</v>
      </c>
      <c r="C469" s="30"/>
    </row>
    <row r="470" spans="2:3" hidden="1" x14ac:dyDescent="0.25">
      <c r="B470" s="67">
        <v>43563</v>
      </c>
      <c r="C470" s="30"/>
    </row>
    <row r="471" spans="2:3" hidden="1" x14ac:dyDescent="0.25">
      <c r="B471" s="67">
        <v>43564</v>
      </c>
      <c r="C471" s="30"/>
    </row>
    <row r="472" spans="2:3" hidden="1" x14ac:dyDescent="0.25">
      <c r="B472" s="67">
        <v>43565</v>
      </c>
      <c r="C472" s="30"/>
    </row>
    <row r="473" spans="2:3" hidden="1" x14ac:dyDescent="0.25">
      <c r="B473" s="67">
        <v>43566</v>
      </c>
      <c r="C473" s="30"/>
    </row>
    <row r="474" spans="2:3" hidden="1" x14ac:dyDescent="0.25">
      <c r="B474" s="67">
        <v>43567</v>
      </c>
      <c r="C474" s="30"/>
    </row>
    <row r="475" spans="2:3" hidden="1" x14ac:dyDescent="0.25">
      <c r="B475" s="67">
        <v>43568</v>
      </c>
      <c r="C475" s="30"/>
    </row>
    <row r="476" spans="2:3" hidden="1" x14ac:dyDescent="0.25">
      <c r="B476" s="67">
        <v>43569</v>
      </c>
      <c r="C476" s="30"/>
    </row>
    <row r="477" spans="2:3" hidden="1" x14ac:dyDescent="0.25">
      <c r="B477" s="67">
        <v>43570</v>
      </c>
      <c r="C477" s="30"/>
    </row>
    <row r="478" spans="2:3" hidden="1" x14ac:dyDescent="0.25">
      <c r="B478" s="67">
        <v>43571</v>
      </c>
      <c r="C478" s="30"/>
    </row>
    <row r="479" spans="2:3" hidden="1" x14ac:dyDescent="0.25">
      <c r="B479" s="67">
        <v>43572</v>
      </c>
      <c r="C479" s="30"/>
    </row>
    <row r="480" spans="2:3" hidden="1" x14ac:dyDescent="0.25">
      <c r="B480" s="67">
        <v>43573</v>
      </c>
      <c r="C480" s="30"/>
    </row>
    <row r="481" spans="2:3" hidden="1" x14ac:dyDescent="0.25">
      <c r="B481" s="67">
        <v>43574</v>
      </c>
      <c r="C481" s="30"/>
    </row>
    <row r="482" spans="2:3" hidden="1" x14ac:dyDescent="0.25">
      <c r="B482" s="67">
        <v>43575</v>
      </c>
      <c r="C482" s="30"/>
    </row>
    <row r="483" spans="2:3" hidden="1" x14ac:dyDescent="0.25">
      <c r="B483" s="67">
        <v>43576</v>
      </c>
      <c r="C483" s="30"/>
    </row>
    <row r="484" spans="2:3" hidden="1" x14ac:dyDescent="0.25">
      <c r="B484" s="67">
        <v>43577</v>
      </c>
      <c r="C484" s="30"/>
    </row>
    <row r="485" spans="2:3" hidden="1" x14ac:dyDescent="0.25">
      <c r="B485" s="67">
        <v>43578</v>
      </c>
      <c r="C485" s="30"/>
    </row>
    <row r="486" spans="2:3" hidden="1" x14ac:dyDescent="0.25">
      <c r="B486" s="67">
        <v>43579</v>
      </c>
      <c r="C486" s="30"/>
    </row>
    <row r="487" spans="2:3" hidden="1" x14ac:dyDescent="0.25">
      <c r="B487" s="67">
        <v>43580</v>
      </c>
      <c r="C487" s="30"/>
    </row>
    <row r="488" spans="2:3" hidden="1" x14ac:dyDescent="0.25">
      <c r="B488" s="67">
        <v>43581</v>
      </c>
      <c r="C488" s="30"/>
    </row>
    <row r="489" spans="2:3" hidden="1" x14ac:dyDescent="0.25">
      <c r="B489" s="67">
        <v>43582</v>
      </c>
      <c r="C489" s="30"/>
    </row>
    <row r="490" spans="2:3" hidden="1" x14ac:dyDescent="0.25">
      <c r="B490" s="67">
        <v>43583</v>
      </c>
      <c r="C490" s="30"/>
    </row>
    <row r="491" spans="2:3" hidden="1" x14ac:dyDescent="0.25">
      <c r="B491" s="67">
        <v>43584</v>
      </c>
      <c r="C491" s="30"/>
    </row>
    <row r="492" spans="2:3" hidden="1" x14ac:dyDescent="0.25">
      <c r="B492" s="67">
        <v>43585</v>
      </c>
      <c r="C492" s="30"/>
    </row>
    <row r="493" spans="2:3" hidden="1" x14ac:dyDescent="0.25">
      <c r="B493" s="67">
        <v>43586</v>
      </c>
      <c r="C493" s="30"/>
    </row>
    <row r="494" spans="2:3" hidden="1" x14ac:dyDescent="0.25">
      <c r="B494" s="67">
        <v>43587</v>
      </c>
      <c r="C494" s="30"/>
    </row>
    <row r="495" spans="2:3" hidden="1" x14ac:dyDescent="0.25">
      <c r="B495" s="67">
        <v>43588</v>
      </c>
      <c r="C495" s="30"/>
    </row>
    <row r="496" spans="2:3" hidden="1" x14ac:dyDescent="0.25">
      <c r="B496" s="67">
        <v>43589</v>
      </c>
      <c r="C496" s="30"/>
    </row>
    <row r="497" spans="2:3" hidden="1" x14ac:dyDescent="0.25">
      <c r="B497" s="67">
        <v>43590</v>
      </c>
      <c r="C497" s="30"/>
    </row>
    <row r="498" spans="2:3" hidden="1" x14ac:dyDescent="0.25">
      <c r="B498" s="67">
        <v>43591</v>
      </c>
      <c r="C498" s="30"/>
    </row>
    <row r="499" spans="2:3" hidden="1" x14ac:dyDescent="0.25">
      <c r="B499" s="67">
        <v>43592</v>
      </c>
      <c r="C499" s="30"/>
    </row>
    <row r="500" spans="2:3" hidden="1" x14ac:dyDescent="0.25">
      <c r="B500" s="67">
        <v>43593</v>
      </c>
      <c r="C500" s="30"/>
    </row>
    <row r="501" spans="2:3" hidden="1" x14ac:dyDescent="0.25">
      <c r="B501" s="67">
        <v>43594</v>
      </c>
      <c r="C501" s="30"/>
    </row>
    <row r="502" spans="2:3" hidden="1" x14ac:dyDescent="0.25">
      <c r="B502" s="67">
        <v>43595</v>
      </c>
      <c r="C502" s="30"/>
    </row>
    <row r="503" spans="2:3" hidden="1" x14ac:dyDescent="0.25">
      <c r="B503" s="67">
        <v>43596</v>
      </c>
      <c r="C503" s="30"/>
    </row>
    <row r="504" spans="2:3" hidden="1" x14ac:dyDescent="0.25">
      <c r="B504" s="67">
        <v>43597</v>
      </c>
      <c r="C504" s="30"/>
    </row>
    <row r="505" spans="2:3" hidden="1" x14ac:dyDescent="0.25">
      <c r="B505" s="67">
        <v>43598</v>
      </c>
      <c r="C505" s="30"/>
    </row>
    <row r="506" spans="2:3" hidden="1" x14ac:dyDescent="0.25">
      <c r="B506" s="67">
        <v>43599</v>
      </c>
      <c r="C506" s="30"/>
    </row>
    <row r="507" spans="2:3" hidden="1" x14ac:dyDescent="0.25">
      <c r="B507" s="67">
        <v>43600</v>
      </c>
      <c r="C507" s="30"/>
    </row>
    <row r="508" spans="2:3" hidden="1" x14ac:dyDescent="0.25">
      <c r="B508" s="67">
        <v>43601</v>
      </c>
      <c r="C508" s="30"/>
    </row>
    <row r="509" spans="2:3" hidden="1" x14ac:dyDescent="0.25">
      <c r="B509" s="67">
        <v>43602</v>
      </c>
      <c r="C509" s="30"/>
    </row>
    <row r="510" spans="2:3" hidden="1" x14ac:dyDescent="0.25">
      <c r="B510" s="67">
        <v>43603</v>
      </c>
      <c r="C510" s="30"/>
    </row>
    <row r="511" spans="2:3" hidden="1" x14ac:dyDescent="0.25">
      <c r="B511" s="67">
        <v>43604</v>
      </c>
      <c r="C511" s="30"/>
    </row>
    <row r="512" spans="2:3" hidden="1" x14ac:dyDescent="0.25">
      <c r="B512" s="67">
        <v>43605</v>
      </c>
      <c r="C512" s="30"/>
    </row>
    <row r="513" spans="2:3" hidden="1" x14ac:dyDescent="0.25">
      <c r="B513" s="67">
        <v>43606</v>
      </c>
      <c r="C513" s="30"/>
    </row>
    <row r="514" spans="2:3" hidden="1" x14ac:dyDescent="0.25">
      <c r="B514" s="67">
        <v>43607</v>
      </c>
      <c r="C514" s="30"/>
    </row>
    <row r="515" spans="2:3" hidden="1" x14ac:dyDescent="0.25">
      <c r="B515" s="67">
        <v>43608</v>
      </c>
      <c r="C515" s="30"/>
    </row>
    <row r="516" spans="2:3" hidden="1" x14ac:dyDescent="0.25">
      <c r="B516" s="67">
        <v>43609</v>
      </c>
      <c r="C516" s="30"/>
    </row>
    <row r="517" spans="2:3" hidden="1" x14ac:dyDescent="0.25">
      <c r="B517" s="67">
        <v>43610</v>
      </c>
      <c r="C517" s="30"/>
    </row>
    <row r="518" spans="2:3" hidden="1" x14ac:dyDescent="0.25">
      <c r="B518" s="67">
        <v>43611</v>
      </c>
      <c r="C518" s="30"/>
    </row>
    <row r="519" spans="2:3" hidden="1" x14ac:dyDescent="0.25">
      <c r="B519" s="67">
        <v>43612</v>
      </c>
      <c r="C519" s="30"/>
    </row>
    <row r="520" spans="2:3" hidden="1" x14ac:dyDescent="0.25">
      <c r="B520" s="67">
        <v>43613</v>
      </c>
      <c r="C520" s="30"/>
    </row>
    <row r="521" spans="2:3" hidden="1" x14ac:dyDescent="0.25">
      <c r="B521" s="67">
        <v>43614</v>
      </c>
      <c r="C521" s="30"/>
    </row>
    <row r="522" spans="2:3" hidden="1" x14ac:dyDescent="0.25">
      <c r="B522" s="67">
        <v>43615</v>
      </c>
      <c r="C522" s="30"/>
    </row>
    <row r="523" spans="2:3" hidden="1" x14ac:dyDescent="0.25">
      <c r="B523" s="67">
        <v>43616</v>
      </c>
      <c r="C523" s="30"/>
    </row>
    <row r="524" spans="2:3" hidden="1" x14ac:dyDescent="0.25">
      <c r="B524" s="67">
        <v>43617</v>
      </c>
      <c r="C524" s="30"/>
    </row>
    <row r="525" spans="2:3" hidden="1" x14ac:dyDescent="0.25">
      <c r="B525" s="67">
        <v>43618</v>
      </c>
      <c r="C525" s="30"/>
    </row>
    <row r="526" spans="2:3" hidden="1" x14ac:dyDescent="0.25">
      <c r="B526" s="67">
        <v>43619</v>
      </c>
      <c r="C526" s="30"/>
    </row>
    <row r="527" spans="2:3" hidden="1" x14ac:dyDescent="0.25">
      <c r="B527" s="67">
        <v>43620</v>
      </c>
      <c r="C527" s="30"/>
    </row>
    <row r="528" spans="2:3" hidden="1" x14ac:dyDescent="0.25">
      <c r="B528" s="67">
        <v>43621</v>
      </c>
      <c r="C528" s="30"/>
    </row>
    <row r="529" spans="2:3" hidden="1" x14ac:dyDescent="0.25">
      <c r="B529" s="67">
        <v>43622</v>
      </c>
      <c r="C529" s="30"/>
    </row>
    <row r="530" spans="2:3" hidden="1" x14ac:dyDescent="0.25">
      <c r="B530" s="67">
        <v>43623</v>
      </c>
      <c r="C530" s="30"/>
    </row>
    <row r="531" spans="2:3" hidden="1" x14ac:dyDescent="0.25">
      <c r="B531" s="67">
        <v>43624</v>
      </c>
      <c r="C531" s="30"/>
    </row>
    <row r="532" spans="2:3" hidden="1" x14ac:dyDescent="0.25">
      <c r="B532" s="67">
        <v>43625</v>
      </c>
      <c r="C532" s="30"/>
    </row>
    <row r="533" spans="2:3" hidden="1" x14ac:dyDescent="0.25">
      <c r="B533" s="67">
        <v>43626</v>
      </c>
      <c r="C533" s="30"/>
    </row>
    <row r="534" spans="2:3" hidden="1" x14ac:dyDescent="0.25">
      <c r="B534" s="67">
        <v>43627</v>
      </c>
      <c r="C534" s="30"/>
    </row>
    <row r="535" spans="2:3" hidden="1" x14ac:dyDescent="0.25">
      <c r="B535" s="67">
        <v>43628</v>
      </c>
      <c r="C535" s="30"/>
    </row>
    <row r="536" spans="2:3" hidden="1" x14ac:dyDescent="0.25">
      <c r="B536" s="67">
        <v>43629</v>
      </c>
      <c r="C536" s="30"/>
    </row>
    <row r="537" spans="2:3" hidden="1" x14ac:dyDescent="0.25">
      <c r="B537" s="67">
        <v>43630</v>
      </c>
      <c r="C537" s="30"/>
    </row>
    <row r="538" spans="2:3" hidden="1" x14ac:dyDescent="0.25">
      <c r="B538" s="67">
        <v>43631</v>
      </c>
      <c r="C538" s="30"/>
    </row>
    <row r="539" spans="2:3" hidden="1" x14ac:dyDescent="0.25">
      <c r="B539" s="67">
        <v>43632</v>
      </c>
      <c r="C539" s="30"/>
    </row>
    <row r="540" spans="2:3" hidden="1" x14ac:dyDescent="0.25">
      <c r="B540" s="67">
        <v>43633</v>
      </c>
      <c r="C540" s="30"/>
    </row>
    <row r="541" spans="2:3" hidden="1" x14ac:dyDescent="0.25">
      <c r="B541" s="67">
        <v>43634</v>
      </c>
      <c r="C541" s="30"/>
    </row>
    <row r="542" spans="2:3" hidden="1" x14ac:dyDescent="0.25">
      <c r="B542" s="67">
        <v>43635</v>
      </c>
      <c r="C542" s="30"/>
    </row>
    <row r="543" spans="2:3" hidden="1" x14ac:dyDescent="0.25">
      <c r="B543" s="67">
        <v>43636</v>
      </c>
      <c r="C543" s="30"/>
    </row>
    <row r="544" spans="2:3" hidden="1" x14ac:dyDescent="0.25">
      <c r="B544" s="67">
        <v>43637</v>
      </c>
      <c r="C544" s="30"/>
    </row>
    <row r="545" spans="2:3" hidden="1" x14ac:dyDescent="0.25">
      <c r="B545" s="67">
        <v>43638</v>
      </c>
      <c r="C545" s="30"/>
    </row>
    <row r="546" spans="2:3" hidden="1" x14ac:dyDescent="0.25">
      <c r="B546" s="67">
        <v>43639</v>
      </c>
      <c r="C546" s="30"/>
    </row>
    <row r="547" spans="2:3" hidden="1" x14ac:dyDescent="0.25">
      <c r="B547" s="67">
        <v>43640</v>
      </c>
      <c r="C547" s="30"/>
    </row>
    <row r="548" spans="2:3" hidden="1" x14ac:dyDescent="0.25">
      <c r="B548" s="67">
        <v>43641</v>
      </c>
      <c r="C548" s="30"/>
    </row>
    <row r="549" spans="2:3" hidden="1" x14ac:dyDescent="0.25">
      <c r="B549" s="67">
        <v>43642</v>
      </c>
      <c r="C549" s="30"/>
    </row>
    <row r="550" spans="2:3" hidden="1" x14ac:dyDescent="0.25">
      <c r="B550" s="67">
        <v>43643</v>
      </c>
      <c r="C550" s="30"/>
    </row>
    <row r="551" spans="2:3" hidden="1" x14ac:dyDescent="0.25">
      <c r="B551" s="67">
        <v>43644</v>
      </c>
      <c r="C551" s="30"/>
    </row>
    <row r="552" spans="2:3" hidden="1" x14ac:dyDescent="0.25">
      <c r="B552" s="67">
        <v>43645</v>
      </c>
      <c r="C552" s="30"/>
    </row>
    <row r="553" spans="2:3" hidden="1" x14ac:dyDescent="0.25">
      <c r="B553" s="67">
        <v>43646</v>
      </c>
      <c r="C553" s="30"/>
    </row>
    <row r="554" spans="2:3" hidden="1" x14ac:dyDescent="0.25">
      <c r="B554" s="67">
        <v>43647</v>
      </c>
      <c r="C554" s="30"/>
    </row>
    <row r="555" spans="2:3" hidden="1" x14ac:dyDescent="0.25">
      <c r="B555" s="67">
        <v>43648</v>
      </c>
      <c r="C555" s="30"/>
    </row>
    <row r="556" spans="2:3" hidden="1" x14ac:dyDescent="0.25">
      <c r="B556" s="67">
        <v>43649</v>
      </c>
      <c r="C556" s="30"/>
    </row>
    <row r="557" spans="2:3" hidden="1" x14ac:dyDescent="0.25">
      <c r="B557" s="67">
        <v>43650</v>
      </c>
      <c r="C557" s="30"/>
    </row>
    <row r="558" spans="2:3" hidden="1" x14ac:dyDescent="0.25">
      <c r="B558" s="67">
        <v>43651</v>
      </c>
      <c r="C558" s="30"/>
    </row>
    <row r="559" spans="2:3" hidden="1" x14ac:dyDescent="0.25">
      <c r="B559" s="67">
        <v>43652</v>
      </c>
      <c r="C559" s="30"/>
    </row>
    <row r="560" spans="2:3" hidden="1" x14ac:dyDescent="0.25">
      <c r="B560" s="67">
        <v>43653</v>
      </c>
      <c r="C560" s="30"/>
    </row>
    <row r="561" spans="2:3" hidden="1" x14ac:dyDescent="0.25">
      <c r="B561" s="67">
        <v>43654</v>
      </c>
      <c r="C561" s="30"/>
    </row>
    <row r="562" spans="2:3" hidden="1" x14ac:dyDescent="0.25">
      <c r="B562" s="67">
        <v>43655</v>
      </c>
      <c r="C562" s="30"/>
    </row>
    <row r="563" spans="2:3" hidden="1" x14ac:dyDescent="0.25">
      <c r="B563" s="67">
        <v>43656</v>
      </c>
      <c r="C563" s="30"/>
    </row>
    <row r="564" spans="2:3" hidden="1" x14ac:dyDescent="0.25">
      <c r="B564" s="67">
        <v>43657</v>
      </c>
      <c r="C564" s="30"/>
    </row>
    <row r="565" spans="2:3" hidden="1" x14ac:dyDescent="0.25">
      <c r="B565" s="67">
        <v>43658</v>
      </c>
      <c r="C565" s="30"/>
    </row>
    <row r="566" spans="2:3" hidden="1" x14ac:dyDescent="0.25">
      <c r="B566" s="67">
        <v>43659</v>
      </c>
      <c r="C566" s="30"/>
    </row>
    <row r="567" spans="2:3" hidden="1" x14ac:dyDescent="0.25">
      <c r="B567" s="67">
        <v>43660</v>
      </c>
      <c r="C567" s="30"/>
    </row>
    <row r="568" spans="2:3" hidden="1" x14ac:dyDescent="0.25">
      <c r="B568" s="67">
        <v>43661</v>
      </c>
      <c r="C568" s="30"/>
    </row>
    <row r="569" spans="2:3" hidden="1" x14ac:dyDescent="0.25">
      <c r="B569" s="67">
        <v>43662</v>
      </c>
      <c r="C569" s="30"/>
    </row>
    <row r="570" spans="2:3" hidden="1" x14ac:dyDescent="0.25">
      <c r="B570" s="67">
        <v>43663</v>
      </c>
      <c r="C570" s="30"/>
    </row>
    <row r="571" spans="2:3" hidden="1" x14ac:dyDescent="0.25">
      <c r="B571" s="67">
        <v>43664</v>
      </c>
      <c r="C571" s="30"/>
    </row>
    <row r="572" spans="2:3" hidden="1" x14ac:dyDescent="0.25">
      <c r="B572" s="67">
        <v>43665</v>
      </c>
      <c r="C572" s="30"/>
    </row>
    <row r="573" spans="2:3" hidden="1" x14ac:dyDescent="0.25">
      <c r="B573" s="67">
        <v>43666</v>
      </c>
      <c r="C573" s="30"/>
    </row>
    <row r="574" spans="2:3" hidden="1" x14ac:dyDescent="0.25">
      <c r="B574" s="67">
        <v>43667</v>
      </c>
      <c r="C574" s="30"/>
    </row>
    <row r="575" spans="2:3" hidden="1" x14ac:dyDescent="0.25">
      <c r="B575" s="67">
        <v>43668</v>
      </c>
      <c r="C575" s="30"/>
    </row>
    <row r="576" spans="2:3" hidden="1" x14ac:dyDescent="0.25">
      <c r="B576" s="67">
        <v>43669</v>
      </c>
      <c r="C576" s="30"/>
    </row>
    <row r="577" spans="2:3" hidden="1" x14ac:dyDescent="0.25">
      <c r="B577" s="67">
        <v>43670</v>
      </c>
      <c r="C577" s="30"/>
    </row>
    <row r="578" spans="2:3" hidden="1" x14ac:dyDescent="0.25">
      <c r="B578" s="67">
        <v>43671</v>
      </c>
      <c r="C578" s="30"/>
    </row>
    <row r="579" spans="2:3" hidden="1" x14ac:dyDescent="0.25">
      <c r="B579" s="67">
        <v>43672</v>
      </c>
      <c r="C579" s="30"/>
    </row>
    <row r="580" spans="2:3" hidden="1" x14ac:dyDescent="0.25">
      <c r="B580" s="67">
        <v>43673</v>
      </c>
      <c r="C580" s="30"/>
    </row>
    <row r="581" spans="2:3" hidden="1" x14ac:dyDescent="0.25">
      <c r="B581" s="67">
        <v>43674</v>
      </c>
      <c r="C581" s="30"/>
    </row>
    <row r="582" spans="2:3" hidden="1" x14ac:dyDescent="0.25">
      <c r="B582" s="67">
        <v>43675</v>
      </c>
      <c r="C582" s="30"/>
    </row>
    <row r="583" spans="2:3" hidden="1" x14ac:dyDescent="0.25">
      <c r="B583" s="67">
        <v>43676</v>
      </c>
      <c r="C583" s="30"/>
    </row>
    <row r="584" spans="2:3" hidden="1" x14ac:dyDescent="0.25">
      <c r="B584" s="67">
        <v>43677</v>
      </c>
      <c r="C584" s="30"/>
    </row>
    <row r="585" spans="2:3" hidden="1" x14ac:dyDescent="0.25">
      <c r="B585" s="67">
        <v>43678</v>
      </c>
      <c r="C585" s="30"/>
    </row>
    <row r="586" spans="2:3" hidden="1" x14ac:dyDescent="0.25">
      <c r="B586" s="67">
        <v>43679</v>
      </c>
      <c r="C586" s="30"/>
    </row>
    <row r="587" spans="2:3" hidden="1" x14ac:dyDescent="0.25">
      <c r="B587" s="67">
        <v>43680</v>
      </c>
      <c r="C587" s="30"/>
    </row>
    <row r="588" spans="2:3" hidden="1" x14ac:dyDescent="0.25">
      <c r="B588" s="67">
        <v>43681</v>
      </c>
      <c r="C588" s="30"/>
    </row>
    <row r="589" spans="2:3" hidden="1" x14ac:dyDescent="0.25">
      <c r="B589" s="67">
        <v>43682</v>
      </c>
      <c r="C589" s="30"/>
    </row>
    <row r="590" spans="2:3" hidden="1" x14ac:dyDescent="0.25">
      <c r="B590" s="67">
        <v>43683</v>
      </c>
      <c r="C590" s="30"/>
    </row>
    <row r="591" spans="2:3" hidden="1" x14ac:dyDescent="0.25">
      <c r="B591" s="67">
        <v>43684</v>
      </c>
      <c r="C591" s="30"/>
    </row>
    <row r="592" spans="2:3" hidden="1" x14ac:dyDescent="0.25">
      <c r="B592" s="67">
        <v>43685</v>
      </c>
      <c r="C592" s="30"/>
    </row>
    <row r="593" spans="2:3" hidden="1" x14ac:dyDescent="0.25">
      <c r="B593" s="67">
        <v>43686</v>
      </c>
      <c r="C593" s="30"/>
    </row>
    <row r="594" spans="2:3" hidden="1" x14ac:dyDescent="0.25">
      <c r="B594" s="67">
        <v>43687</v>
      </c>
      <c r="C594" s="30"/>
    </row>
    <row r="595" spans="2:3" hidden="1" x14ac:dyDescent="0.25">
      <c r="B595" s="67">
        <v>43688</v>
      </c>
      <c r="C595" s="30"/>
    </row>
    <row r="596" spans="2:3" hidden="1" x14ac:dyDescent="0.25">
      <c r="B596" s="67">
        <v>43689</v>
      </c>
      <c r="C596" s="30"/>
    </row>
    <row r="597" spans="2:3" hidden="1" x14ac:dyDescent="0.25">
      <c r="B597" s="67">
        <v>43690</v>
      </c>
      <c r="C597" s="30"/>
    </row>
    <row r="598" spans="2:3" hidden="1" x14ac:dyDescent="0.25">
      <c r="B598" s="67">
        <v>43691</v>
      </c>
      <c r="C598" s="30"/>
    </row>
    <row r="599" spans="2:3" hidden="1" x14ac:dyDescent="0.25">
      <c r="B599" s="67">
        <v>43692</v>
      </c>
      <c r="C599" s="30"/>
    </row>
    <row r="600" spans="2:3" hidden="1" x14ac:dyDescent="0.25">
      <c r="B600" s="67">
        <v>43693</v>
      </c>
      <c r="C600" s="30"/>
    </row>
    <row r="601" spans="2:3" hidden="1" x14ac:dyDescent="0.25">
      <c r="B601" s="67">
        <v>43694</v>
      </c>
      <c r="C601" s="30"/>
    </row>
    <row r="602" spans="2:3" hidden="1" x14ac:dyDescent="0.25">
      <c r="B602" s="67">
        <v>43695</v>
      </c>
      <c r="C602" s="30"/>
    </row>
    <row r="603" spans="2:3" hidden="1" x14ac:dyDescent="0.25">
      <c r="B603" s="67">
        <v>43696</v>
      </c>
      <c r="C603" s="30"/>
    </row>
    <row r="604" spans="2:3" hidden="1" x14ac:dyDescent="0.25">
      <c r="B604" s="67">
        <v>43697</v>
      </c>
      <c r="C604" s="30"/>
    </row>
    <row r="605" spans="2:3" hidden="1" x14ac:dyDescent="0.25">
      <c r="B605" s="67">
        <v>43698</v>
      </c>
      <c r="C605" s="30"/>
    </row>
    <row r="606" spans="2:3" hidden="1" x14ac:dyDescent="0.25">
      <c r="B606" s="67">
        <v>43699</v>
      </c>
      <c r="C606" s="30"/>
    </row>
    <row r="607" spans="2:3" hidden="1" x14ac:dyDescent="0.25">
      <c r="B607" s="67">
        <v>43700</v>
      </c>
      <c r="C607" s="30"/>
    </row>
    <row r="608" spans="2:3" hidden="1" x14ac:dyDescent="0.25">
      <c r="B608" s="67">
        <v>43701</v>
      </c>
      <c r="C608" s="30"/>
    </row>
    <row r="609" spans="2:3" hidden="1" x14ac:dyDescent="0.25">
      <c r="B609" s="67">
        <v>43702</v>
      </c>
      <c r="C609" s="30"/>
    </row>
    <row r="610" spans="2:3" hidden="1" x14ac:dyDescent="0.25">
      <c r="B610" s="67">
        <v>43703</v>
      </c>
      <c r="C610" s="30"/>
    </row>
    <row r="611" spans="2:3" hidden="1" x14ac:dyDescent="0.25">
      <c r="B611" s="67">
        <v>43704</v>
      </c>
      <c r="C611" s="30"/>
    </row>
    <row r="612" spans="2:3" hidden="1" x14ac:dyDescent="0.25">
      <c r="B612" s="67">
        <v>43705</v>
      </c>
      <c r="C612" s="30"/>
    </row>
    <row r="613" spans="2:3" hidden="1" x14ac:dyDescent="0.25">
      <c r="B613" s="67">
        <v>43706</v>
      </c>
      <c r="C613" s="30"/>
    </row>
    <row r="614" spans="2:3" hidden="1" x14ac:dyDescent="0.25">
      <c r="B614" s="67">
        <v>43707</v>
      </c>
      <c r="C614" s="30"/>
    </row>
    <row r="615" spans="2:3" hidden="1" x14ac:dyDescent="0.25">
      <c r="B615" s="67">
        <v>43708</v>
      </c>
      <c r="C615" s="30"/>
    </row>
    <row r="616" spans="2:3" hidden="1" x14ac:dyDescent="0.25">
      <c r="B616" s="67">
        <v>43709</v>
      </c>
      <c r="C616" s="30"/>
    </row>
    <row r="617" spans="2:3" hidden="1" x14ac:dyDescent="0.25">
      <c r="B617" s="67">
        <v>43710</v>
      </c>
      <c r="C617" s="30"/>
    </row>
    <row r="618" spans="2:3" hidden="1" x14ac:dyDescent="0.25">
      <c r="B618" s="67">
        <v>43711</v>
      </c>
      <c r="C618" s="30"/>
    </row>
    <row r="619" spans="2:3" hidden="1" x14ac:dyDescent="0.25">
      <c r="B619" s="67">
        <v>43712</v>
      </c>
      <c r="C619" s="30"/>
    </row>
    <row r="620" spans="2:3" hidden="1" x14ac:dyDescent="0.25">
      <c r="B620" s="67">
        <v>43713</v>
      </c>
      <c r="C620" s="30"/>
    </row>
    <row r="621" spans="2:3" hidden="1" x14ac:dyDescent="0.25">
      <c r="B621" s="67">
        <v>43714</v>
      </c>
      <c r="C621" s="30"/>
    </row>
    <row r="622" spans="2:3" hidden="1" x14ac:dyDescent="0.25">
      <c r="B622" s="67">
        <v>43715</v>
      </c>
      <c r="C622" s="30"/>
    </row>
    <row r="623" spans="2:3" hidden="1" x14ac:dyDescent="0.25">
      <c r="B623" s="67">
        <v>43716</v>
      </c>
      <c r="C623" s="30"/>
    </row>
    <row r="624" spans="2:3" hidden="1" x14ac:dyDescent="0.25">
      <c r="B624" s="67">
        <v>43717</v>
      </c>
      <c r="C624" s="30"/>
    </row>
    <row r="625" spans="2:3" hidden="1" x14ac:dyDescent="0.25">
      <c r="B625" s="67">
        <v>43718</v>
      </c>
      <c r="C625" s="30"/>
    </row>
    <row r="626" spans="2:3" hidden="1" x14ac:dyDescent="0.25">
      <c r="B626" s="67">
        <v>43719</v>
      </c>
      <c r="C626" s="30"/>
    </row>
    <row r="627" spans="2:3" hidden="1" x14ac:dyDescent="0.25">
      <c r="B627" s="67">
        <v>43720</v>
      </c>
      <c r="C627" s="30"/>
    </row>
    <row r="628" spans="2:3" hidden="1" x14ac:dyDescent="0.25">
      <c r="B628" s="67">
        <v>43721</v>
      </c>
      <c r="C628" s="30"/>
    </row>
    <row r="629" spans="2:3" hidden="1" x14ac:dyDescent="0.25">
      <c r="B629" s="67">
        <v>43722</v>
      </c>
      <c r="C629" s="30"/>
    </row>
    <row r="630" spans="2:3" hidden="1" x14ac:dyDescent="0.25">
      <c r="B630" s="67">
        <v>43723</v>
      </c>
      <c r="C630" s="30"/>
    </row>
    <row r="631" spans="2:3" hidden="1" x14ac:dyDescent="0.25">
      <c r="B631" s="67">
        <v>43724</v>
      </c>
      <c r="C631" s="30"/>
    </row>
    <row r="632" spans="2:3" hidden="1" x14ac:dyDescent="0.25">
      <c r="B632" s="67">
        <v>43725</v>
      </c>
      <c r="C632" s="30"/>
    </row>
    <row r="633" spans="2:3" hidden="1" x14ac:dyDescent="0.25">
      <c r="B633" s="67">
        <v>43726</v>
      </c>
      <c r="C633" s="30"/>
    </row>
    <row r="634" spans="2:3" hidden="1" x14ac:dyDescent="0.25">
      <c r="B634" s="67">
        <v>43727</v>
      </c>
      <c r="C634" s="30"/>
    </row>
    <row r="635" spans="2:3" hidden="1" x14ac:dyDescent="0.25">
      <c r="B635" s="67">
        <v>43728</v>
      </c>
      <c r="C635" s="30"/>
    </row>
    <row r="636" spans="2:3" hidden="1" x14ac:dyDescent="0.25">
      <c r="B636" s="67">
        <v>43729</v>
      </c>
      <c r="C636" s="30"/>
    </row>
    <row r="637" spans="2:3" hidden="1" x14ac:dyDescent="0.25">
      <c r="B637" s="67">
        <v>43730</v>
      </c>
      <c r="C637" s="30"/>
    </row>
    <row r="638" spans="2:3" hidden="1" x14ac:dyDescent="0.25">
      <c r="B638" s="67">
        <v>43731</v>
      </c>
      <c r="C638" s="30"/>
    </row>
    <row r="639" spans="2:3" hidden="1" x14ac:dyDescent="0.25">
      <c r="B639" s="67">
        <v>43732</v>
      </c>
      <c r="C639" s="30"/>
    </row>
    <row r="640" spans="2:3" hidden="1" x14ac:dyDescent="0.25">
      <c r="B640" s="67">
        <v>43733</v>
      </c>
      <c r="C640" s="30"/>
    </row>
    <row r="641" spans="2:3" hidden="1" x14ac:dyDescent="0.25">
      <c r="B641" s="67">
        <v>43734</v>
      </c>
      <c r="C641" s="30"/>
    </row>
    <row r="642" spans="2:3" hidden="1" x14ac:dyDescent="0.25">
      <c r="B642" s="67">
        <v>43735</v>
      </c>
      <c r="C642" s="30"/>
    </row>
    <row r="643" spans="2:3" hidden="1" x14ac:dyDescent="0.25">
      <c r="B643" s="67">
        <v>43736</v>
      </c>
      <c r="C643" s="30"/>
    </row>
    <row r="644" spans="2:3" hidden="1" x14ac:dyDescent="0.25">
      <c r="B644" s="67">
        <v>43737</v>
      </c>
      <c r="C644" s="30"/>
    </row>
    <row r="645" spans="2:3" hidden="1" x14ac:dyDescent="0.25">
      <c r="B645" s="67">
        <v>43738</v>
      </c>
      <c r="C645" s="30"/>
    </row>
    <row r="646" spans="2:3" hidden="1" x14ac:dyDescent="0.25">
      <c r="B646" s="67">
        <v>43739</v>
      </c>
      <c r="C646" s="30"/>
    </row>
    <row r="647" spans="2:3" hidden="1" x14ac:dyDescent="0.25">
      <c r="B647" s="67">
        <v>43740</v>
      </c>
      <c r="C647" s="30"/>
    </row>
    <row r="648" spans="2:3" hidden="1" x14ac:dyDescent="0.25">
      <c r="B648" s="67">
        <v>43741</v>
      </c>
      <c r="C648" s="30"/>
    </row>
    <row r="649" spans="2:3" hidden="1" x14ac:dyDescent="0.25">
      <c r="B649" s="67">
        <v>43742</v>
      </c>
      <c r="C649" s="30"/>
    </row>
    <row r="650" spans="2:3" hidden="1" x14ac:dyDescent="0.25">
      <c r="B650" s="67">
        <v>43743</v>
      </c>
      <c r="C650" s="30"/>
    </row>
    <row r="651" spans="2:3" hidden="1" x14ac:dyDescent="0.25">
      <c r="B651" s="67">
        <v>43744</v>
      </c>
      <c r="C651" s="30"/>
    </row>
    <row r="652" spans="2:3" hidden="1" x14ac:dyDescent="0.25">
      <c r="B652" s="67">
        <v>43745</v>
      </c>
      <c r="C652" s="30"/>
    </row>
    <row r="653" spans="2:3" hidden="1" x14ac:dyDescent="0.25">
      <c r="B653" s="67">
        <v>43746</v>
      </c>
      <c r="C653" s="30"/>
    </row>
    <row r="654" spans="2:3" hidden="1" x14ac:dyDescent="0.25">
      <c r="B654" s="67">
        <v>43747</v>
      </c>
      <c r="C654" s="30"/>
    </row>
    <row r="655" spans="2:3" hidden="1" x14ac:dyDescent="0.25">
      <c r="B655" s="67">
        <v>43748</v>
      </c>
      <c r="C655" s="30"/>
    </row>
    <row r="656" spans="2:3" hidden="1" x14ac:dyDescent="0.25">
      <c r="B656" s="67">
        <v>43749</v>
      </c>
      <c r="C656" s="30"/>
    </row>
    <row r="657" spans="2:3" hidden="1" x14ac:dyDescent="0.25">
      <c r="B657" s="67">
        <v>43750</v>
      </c>
      <c r="C657" s="30"/>
    </row>
    <row r="658" spans="2:3" hidden="1" x14ac:dyDescent="0.25">
      <c r="B658" s="67">
        <v>43751</v>
      </c>
      <c r="C658" s="30"/>
    </row>
    <row r="659" spans="2:3" hidden="1" x14ac:dyDescent="0.25">
      <c r="B659" s="67">
        <v>43752</v>
      </c>
      <c r="C659" s="30"/>
    </row>
    <row r="660" spans="2:3" hidden="1" x14ac:dyDescent="0.25">
      <c r="B660" s="67">
        <v>43753</v>
      </c>
      <c r="C660" s="30"/>
    </row>
    <row r="661" spans="2:3" hidden="1" x14ac:dyDescent="0.25">
      <c r="B661" s="67">
        <v>43754</v>
      </c>
      <c r="C661" s="30"/>
    </row>
    <row r="662" spans="2:3" hidden="1" x14ac:dyDescent="0.25">
      <c r="B662" s="67">
        <v>43755</v>
      </c>
      <c r="C662" s="30"/>
    </row>
    <row r="663" spans="2:3" hidden="1" x14ac:dyDescent="0.25">
      <c r="B663" s="67">
        <v>43756</v>
      </c>
      <c r="C663" s="30"/>
    </row>
    <row r="664" spans="2:3" hidden="1" x14ac:dyDescent="0.25">
      <c r="B664" s="67">
        <v>43757</v>
      </c>
      <c r="C664" s="30"/>
    </row>
    <row r="665" spans="2:3" hidden="1" x14ac:dyDescent="0.25">
      <c r="B665" s="67">
        <v>43758</v>
      </c>
      <c r="C665" s="30"/>
    </row>
    <row r="666" spans="2:3" hidden="1" x14ac:dyDescent="0.25">
      <c r="B666" s="67">
        <v>43759</v>
      </c>
      <c r="C666" s="30"/>
    </row>
    <row r="667" spans="2:3" hidden="1" x14ac:dyDescent="0.25">
      <c r="B667" s="67">
        <v>43760</v>
      </c>
      <c r="C667" s="30"/>
    </row>
    <row r="668" spans="2:3" hidden="1" x14ac:dyDescent="0.25">
      <c r="B668" s="67">
        <v>43761</v>
      </c>
      <c r="C668" s="30"/>
    </row>
    <row r="669" spans="2:3" hidden="1" x14ac:dyDescent="0.25">
      <c r="B669" s="67">
        <v>43762</v>
      </c>
      <c r="C669" s="30"/>
    </row>
    <row r="670" spans="2:3" hidden="1" x14ac:dyDescent="0.25">
      <c r="B670" s="67">
        <v>43763</v>
      </c>
      <c r="C670" s="30"/>
    </row>
    <row r="671" spans="2:3" hidden="1" x14ac:dyDescent="0.25">
      <c r="B671" s="67">
        <v>43764</v>
      </c>
      <c r="C671" s="30"/>
    </row>
    <row r="672" spans="2:3" hidden="1" x14ac:dyDescent="0.25">
      <c r="B672" s="67">
        <v>43765</v>
      </c>
      <c r="C672" s="30"/>
    </row>
    <row r="673" spans="2:3" hidden="1" x14ac:dyDescent="0.25">
      <c r="B673" s="67">
        <v>43766</v>
      </c>
      <c r="C673" s="30"/>
    </row>
    <row r="674" spans="2:3" hidden="1" x14ac:dyDescent="0.25">
      <c r="B674" s="67">
        <v>43767</v>
      </c>
      <c r="C674" s="30"/>
    </row>
    <row r="675" spans="2:3" hidden="1" x14ac:dyDescent="0.25">
      <c r="B675" s="67">
        <v>43768</v>
      </c>
      <c r="C675" s="30"/>
    </row>
    <row r="676" spans="2:3" hidden="1" x14ac:dyDescent="0.25">
      <c r="B676" s="67">
        <v>43769</v>
      </c>
      <c r="C676" s="30"/>
    </row>
    <row r="677" spans="2:3" hidden="1" x14ac:dyDescent="0.25">
      <c r="B677" s="67">
        <v>43770</v>
      </c>
      <c r="C677" s="30"/>
    </row>
    <row r="678" spans="2:3" hidden="1" x14ac:dyDescent="0.25">
      <c r="B678" s="67">
        <v>43771</v>
      </c>
      <c r="C678" s="30"/>
    </row>
    <row r="679" spans="2:3" hidden="1" x14ac:dyDescent="0.25">
      <c r="B679" s="67">
        <v>43772</v>
      </c>
      <c r="C679" s="30"/>
    </row>
    <row r="680" spans="2:3" hidden="1" x14ac:dyDescent="0.25">
      <c r="B680" s="67">
        <v>43773</v>
      </c>
      <c r="C680" s="30"/>
    </row>
    <row r="681" spans="2:3" hidden="1" x14ac:dyDescent="0.25">
      <c r="B681" s="67">
        <v>43774</v>
      </c>
      <c r="C681" s="30"/>
    </row>
    <row r="682" spans="2:3" hidden="1" x14ac:dyDescent="0.25">
      <c r="B682" s="67">
        <v>43775</v>
      </c>
      <c r="C682" s="30"/>
    </row>
    <row r="683" spans="2:3" hidden="1" x14ac:dyDescent="0.25">
      <c r="B683" s="67">
        <v>43776</v>
      </c>
      <c r="C683" s="30"/>
    </row>
    <row r="684" spans="2:3" hidden="1" x14ac:dyDescent="0.25">
      <c r="B684" s="67">
        <v>43777</v>
      </c>
      <c r="C684" s="30"/>
    </row>
    <row r="685" spans="2:3" hidden="1" x14ac:dyDescent="0.25">
      <c r="B685" s="67">
        <v>43778</v>
      </c>
      <c r="C685" s="30"/>
    </row>
    <row r="686" spans="2:3" hidden="1" x14ac:dyDescent="0.25">
      <c r="B686" s="67">
        <v>43779</v>
      </c>
      <c r="C686" s="30"/>
    </row>
    <row r="687" spans="2:3" hidden="1" x14ac:dyDescent="0.25">
      <c r="B687" s="67">
        <v>43780</v>
      </c>
      <c r="C687" s="30"/>
    </row>
    <row r="688" spans="2:3" hidden="1" x14ac:dyDescent="0.25">
      <c r="B688" s="67">
        <v>43781</v>
      </c>
      <c r="C688" s="30"/>
    </row>
    <row r="689" spans="2:3" hidden="1" x14ac:dyDescent="0.25">
      <c r="B689" s="67">
        <v>43782</v>
      </c>
      <c r="C689" s="30"/>
    </row>
    <row r="690" spans="2:3" hidden="1" x14ac:dyDescent="0.25">
      <c r="B690" s="67">
        <v>43783</v>
      </c>
      <c r="C690" s="30"/>
    </row>
    <row r="691" spans="2:3" hidden="1" x14ac:dyDescent="0.25">
      <c r="B691" s="67">
        <v>43784</v>
      </c>
      <c r="C691" s="30"/>
    </row>
    <row r="692" spans="2:3" hidden="1" x14ac:dyDescent="0.25">
      <c r="B692" s="67">
        <v>43785</v>
      </c>
      <c r="C692" s="30"/>
    </row>
    <row r="693" spans="2:3" hidden="1" x14ac:dyDescent="0.25">
      <c r="B693" s="67">
        <v>43786</v>
      </c>
      <c r="C693" s="30"/>
    </row>
    <row r="694" spans="2:3" hidden="1" x14ac:dyDescent="0.25">
      <c r="B694" s="67">
        <v>43787</v>
      </c>
      <c r="C694" s="30"/>
    </row>
    <row r="695" spans="2:3" hidden="1" x14ac:dyDescent="0.25">
      <c r="B695" s="67">
        <v>43788</v>
      </c>
      <c r="C695" s="30"/>
    </row>
    <row r="696" spans="2:3" hidden="1" x14ac:dyDescent="0.25">
      <c r="B696" s="67">
        <v>43789</v>
      </c>
      <c r="C696" s="30"/>
    </row>
    <row r="697" spans="2:3" hidden="1" x14ac:dyDescent="0.25">
      <c r="B697" s="67">
        <v>43790</v>
      </c>
      <c r="C697" s="30"/>
    </row>
    <row r="698" spans="2:3" hidden="1" x14ac:dyDescent="0.25">
      <c r="B698" s="67">
        <v>43791</v>
      </c>
      <c r="C698" s="30"/>
    </row>
    <row r="699" spans="2:3" hidden="1" x14ac:dyDescent="0.25">
      <c r="B699" s="67">
        <v>43792</v>
      </c>
      <c r="C699" s="30"/>
    </row>
    <row r="700" spans="2:3" hidden="1" x14ac:dyDescent="0.25">
      <c r="B700" s="67">
        <v>43793</v>
      </c>
      <c r="C700" s="30"/>
    </row>
    <row r="701" spans="2:3" hidden="1" x14ac:dyDescent="0.25">
      <c r="B701" s="67">
        <v>43794</v>
      </c>
      <c r="C701" s="30"/>
    </row>
    <row r="702" spans="2:3" hidden="1" x14ac:dyDescent="0.25">
      <c r="B702" s="67">
        <v>43795</v>
      </c>
      <c r="C702" s="30"/>
    </row>
    <row r="703" spans="2:3" hidden="1" x14ac:dyDescent="0.25">
      <c r="B703" s="67">
        <v>43796</v>
      </c>
      <c r="C703" s="30"/>
    </row>
    <row r="704" spans="2:3" hidden="1" x14ac:dyDescent="0.25">
      <c r="B704" s="67">
        <v>43797</v>
      </c>
      <c r="C704" s="30"/>
    </row>
    <row r="705" spans="2:3" hidden="1" x14ac:dyDescent="0.25">
      <c r="B705" s="67">
        <v>43798</v>
      </c>
      <c r="C705" s="30"/>
    </row>
    <row r="706" spans="2:3" hidden="1" x14ac:dyDescent="0.25">
      <c r="B706" s="67">
        <v>43799</v>
      </c>
      <c r="C706" s="30"/>
    </row>
    <row r="707" spans="2:3" hidden="1" x14ac:dyDescent="0.25">
      <c r="B707" s="67">
        <v>43800</v>
      </c>
      <c r="C707" s="30"/>
    </row>
    <row r="708" spans="2:3" hidden="1" x14ac:dyDescent="0.25">
      <c r="B708" s="67">
        <v>43801</v>
      </c>
      <c r="C708" s="30"/>
    </row>
    <row r="709" spans="2:3" hidden="1" x14ac:dyDescent="0.25">
      <c r="B709" s="67">
        <v>43802</v>
      </c>
      <c r="C709" s="30"/>
    </row>
    <row r="710" spans="2:3" hidden="1" x14ac:dyDescent="0.25">
      <c r="B710" s="67">
        <v>43803</v>
      </c>
      <c r="C710" s="30"/>
    </row>
    <row r="711" spans="2:3" hidden="1" x14ac:dyDescent="0.25">
      <c r="B711" s="67">
        <v>43804</v>
      </c>
      <c r="C711" s="30"/>
    </row>
    <row r="712" spans="2:3" hidden="1" x14ac:dyDescent="0.25">
      <c r="B712" s="67">
        <v>43805</v>
      </c>
      <c r="C712" s="30"/>
    </row>
    <row r="713" spans="2:3" hidden="1" x14ac:dyDescent="0.25">
      <c r="B713" s="67">
        <v>43806</v>
      </c>
      <c r="C713" s="30"/>
    </row>
    <row r="714" spans="2:3" hidden="1" x14ac:dyDescent="0.25">
      <c r="B714" s="67">
        <v>43807</v>
      </c>
      <c r="C714" s="30"/>
    </row>
    <row r="715" spans="2:3" hidden="1" x14ac:dyDescent="0.25">
      <c r="B715" s="67">
        <v>43808</v>
      </c>
      <c r="C715" s="30"/>
    </row>
    <row r="716" spans="2:3" hidden="1" x14ac:dyDescent="0.25">
      <c r="B716" s="67">
        <v>43809</v>
      </c>
      <c r="C716" s="30"/>
    </row>
    <row r="717" spans="2:3" hidden="1" x14ac:dyDescent="0.25">
      <c r="B717" s="67">
        <v>43810</v>
      </c>
      <c r="C717" s="30"/>
    </row>
    <row r="718" spans="2:3" hidden="1" x14ac:dyDescent="0.25">
      <c r="B718" s="67">
        <v>43811</v>
      </c>
      <c r="C718" s="30"/>
    </row>
    <row r="719" spans="2:3" hidden="1" x14ac:dyDescent="0.25">
      <c r="B719" s="67">
        <v>43812</v>
      </c>
      <c r="C719" s="30"/>
    </row>
    <row r="720" spans="2:3" hidden="1" x14ac:dyDescent="0.25">
      <c r="B720" s="67">
        <v>43813</v>
      </c>
      <c r="C720" s="30"/>
    </row>
    <row r="721" spans="2:3" hidden="1" x14ac:dyDescent="0.25">
      <c r="B721" s="67">
        <v>43814</v>
      </c>
      <c r="C721" s="30"/>
    </row>
    <row r="722" spans="2:3" hidden="1" x14ac:dyDescent="0.25">
      <c r="B722" s="67">
        <v>43815</v>
      </c>
      <c r="C722" s="30"/>
    </row>
    <row r="723" spans="2:3" hidden="1" x14ac:dyDescent="0.25">
      <c r="B723" s="67">
        <v>43816</v>
      </c>
      <c r="C723" s="30"/>
    </row>
    <row r="724" spans="2:3" hidden="1" x14ac:dyDescent="0.25">
      <c r="B724" s="67">
        <v>43817</v>
      </c>
      <c r="C724" s="30"/>
    </row>
    <row r="725" spans="2:3" hidden="1" x14ac:dyDescent="0.25">
      <c r="B725" s="67">
        <v>43818</v>
      </c>
      <c r="C725" s="30"/>
    </row>
    <row r="726" spans="2:3" hidden="1" x14ac:dyDescent="0.25">
      <c r="B726" s="67">
        <v>43819</v>
      </c>
      <c r="C726" s="30"/>
    </row>
    <row r="727" spans="2:3" hidden="1" x14ac:dyDescent="0.25">
      <c r="B727" s="67">
        <v>43820</v>
      </c>
      <c r="C727" s="30"/>
    </row>
    <row r="728" spans="2:3" hidden="1" x14ac:dyDescent="0.25">
      <c r="B728" s="67">
        <v>43821</v>
      </c>
      <c r="C728" s="30"/>
    </row>
    <row r="729" spans="2:3" hidden="1" x14ac:dyDescent="0.25">
      <c r="B729" s="67">
        <v>43822</v>
      </c>
      <c r="C729" s="30"/>
    </row>
    <row r="730" spans="2:3" hidden="1" x14ac:dyDescent="0.25">
      <c r="B730" s="67">
        <v>43823</v>
      </c>
      <c r="C730" s="30"/>
    </row>
    <row r="731" spans="2:3" hidden="1" x14ac:dyDescent="0.25">
      <c r="B731" s="67">
        <v>43824</v>
      </c>
      <c r="C731" s="30"/>
    </row>
    <row r="732" spans="2:3" hidden="1" x14ac:dyDescent="0.25">
      <c r="B732" s="67">
        <v>43825</v>
      </c>
      <c r="C732" s="30"/>
    </row>
    <row r="733" spans="2:3" hidden="1" x14ac:dyDescent="0.25">
      <c r="B733" s="67">
        <v>43826</v>
      </c>
      <c r="C733" s="30"/>
    </row>
    <row r="734" spans="2:3" hidden="1" x14ac:dyDescent="0.25">
      <c r="B734" s="67">
        <v>43827</v>
      </c>
      <c r="C734" s="30"/>
    </row>
    <row r="735" spans="2:3" hidden="1" x14ac:dyDescent="0.25">
      <c r="B735" s="67">
        <v>43828</v>
      </c>
      <c r="C735" s="30"/>
    </row>
    <row r="736" spans="2:3" hidden="1" x14ac:dyDescent="0.25">
      <c r="B736" s="67">
        <v>43829</v>
      </c>
      <c r="C736" s="30"/>
    </row>
    <row r="737" spans="2:3" hidden="1" x14ac:dyDescent="0.25">
      <c r="B737" s="67">
        <v>43830</v>
      </c>
      <c r="C737" s="30"/>
    </row>
    <row r="738" spans="2:3" hidden="1" x14ac:dyDescent="0.25">
      <c r="B738" s="67">
        <v>43831</v>
      </c>
      <c r="C738" s="30"/>
    </row>
    <row r="739" spans="2:3" hidden="1" x14ac:dyDescent="0.25">
      <c r="B739" s="67">
        <v>43832</v>
      </c>
      <c r="C739" s="30"/>
    </row>
    <row r="740" spans="2:3" hidden="1" x14ac:dyDescent="0.25">
      <c r="B740" s="67">
        <v>43833</v>
      </c>
      <c r="C740" s="30"/>
    </row>
    <row r="741" spans="2:3" hidden="1" x14ac:dyDescent="0.25">
      <c r="B741" s="67">
        <v>43834</v>
      </c>
      <c r="C741" s="30"/>
    </row>
    <row r="742" spans="2:3" hidden="1" x14ac:dyDescent="0.25">
      <c r="B742" s="67">
        <v>43835</v>
      </c>
      <c r="C742" s="30"/>
    </row>
    <row r="743" spans="2:3" hidden="1" x14ac:dyDescent="0.25">
      <c r="B743" s="67">
        <v>43836</v>
      </c>
      <c r="C743" s="30"/>
    </row>
    <row r="744" spans="2:3" hidden="1" x14ac:dyDescent="0.25">
      <c r="B744" s="67">
        <v>43837</v>
      </c>
      <c r="C744" s="30"/>
    </row>
    <row r="745" spans="2:3" hidden="1" x14ac:dyDescent="0.25">
      <c r="B745" s="67">
        <v>43838</v>
      </c>
      <c r="C745" s="30"/>
    </row>
    <row r="746" spans="2:3" hidden="1" x14ac:dyDescent="0.25">
      <c r="B746" s="67">
        <v>43839</v>
      </c>
      <c r="C746" s="30"/>
    </row>
    <row r="747" spans="2:3" hidden="1" x14ac:dyDescent="0.25">
      <c r="B747" s="67">
        <v>43840</v>
      </c>
      <c r="C747" s="30"/>
    </row>
    <row r="748" spans="2:3" hidden="1" x14ac:dyDescent="0.25">
      <c r="B748" s="67">
        <v>43841</v>
      </c>
      <c r="C748" s="30"/>
    </row>
    <row r="749" spans="2:3" hidden="1" x14ac:dyDescent="0.25">
      <c r="B749" s="67">
        <v>43842</v>
      </c>
      <c r="C749" s="30"/>
    </row>
    <row r="750" spans="2:3" hidden="1" x14ac:dyDescent="0.25">
      <c r="B750" s="67">
        <v>43843</v>
      </c>
      <c r="C750" s="30"/>
    </row>
    <row r="751" spans="2:3" hidden="1" x14ac:dyDescent="0.25">
      <c r="B751" s="67">
        <v>43844</v>
      </c>
      <c r="C751" s="30"/>
    </row>
    <row r="752" spans="2:3" hidden="1" x14ac:dyDescent="0.25">
      <c r="B752" s="67">
        <v>43845</v>
      </c>
      <c r="C752" s="30"/>
    </row>
    <row r="753" spans="2:3" hidden="1" x14ac:dyDescent="0.25">
      <c r="B753" s="67">
        <v>43846</v>
      </c>
      <c r="C753" s="30"/>
    </row>
    <row r="754" spans="2:3" hidden="1" x14ac:dyDescent="0.25">
      <c r="B754" s="67">
        <v>43847</v>
      </c>
      <c r="C754" s="30"/>
    </row>
    <row r="755" spans="2:3" hidden="1" x14ac:dyDescent="0.25">
      <c r="B755" s="67">
        <v>43848</v>
      </c>
      <c r="C755" s="30"/>
    </row>
    <row r="756" spans="2:3" hidden="1" x14ac:dyDescent="0.25">
      <c r="B756" s="67">
        <v>43849</v>
      </c>
      <c r="C756" s="30"/>
    </row>
    <row r="757" spans="2:3" hidden="1" x14ac:dyDescent="0.25">
      <c r="B757" s="67">
        <v>43850</v>
      </c>
      <c r="C757" s="30"/>
    </row>
    <row r="758" spans="2:3" hidden="1" x14ac:dyDescent="0.25">
      <c r="B758" s="67">
        <v>43851</v>
      </c>
      <c r="C758" s="30"/>
    </row>
    <row r="759" spans="2:3" hidden="1" x14ac:dyDescent="0.25">
      <c r="B759" s="67">
        <v>43852</v>
      </c>
      <c r="C759" s="30"/>
    </row>
    <row r="760" spans="2:3" hidden="1" x14ac:dyDescent="0.25">
      <c r="B760" s="67">
        <v>43853</v>
      </c>
      <c r="C760" s="30"/>
    </row>
    <row r="761" spans="2:3" hidden="1" x14ac:dyDescent="0.25">
      <c r="B761" s="67">
        <v>43854</v>
      </c>
      <c r="C761" s="30"/>
    </row>
    <row r="762" spans="2:3" hidden="1" x14ac:dyDescent="0.25">
      <c r="B762" s="67">
        <v>43855</v>
      </c>
      <c r="C762" s="30"/>
    </row>
    <row r="763" spans="2:3" hidden="1" x14ac:dyDescent="0.25">
      <c r="B763" s="67">
        <v>43856</v>
      </c>
      <c r="C763" s="30"/>
    </row>
    <row r="764" spans="2:3" hidden="1" x14ac:dyDescent="0.25">
      <c r="B764" s="67">
        <v>43857</v>
      </c>
      <c r="C764" s="30"/>
    </row>
    <row r="765" spans="2:3" hidden="1" x14ac:dyDescent="0.25">
      <c r="B765" s="67">
        <v>43858</v>
      </c>
      <c r="C765" s="30"/>
    </row>
    <row r="766" spans="2:3" hidden="1" x14ac:dyDescent="0.25">
      <c r="B766" s="67">
        <v>43859</v>
      </c>
      <c r="C766" s="30"/>
    </row>
    <row r="767" spans="2:3" hidden="1" x14ac:dyDescent="0.25">
      <c r="B767" s="67">
        <v>43860</v>
      </c>
      <c r="C767" s="30"/>
    </row>
    <row r="768" spans="2:3" hidden="1" x14ac:dyDescent="0.25">
      <c r="B768" s="67">
        <v>43861</v>
      </c>
      <c r="C768" s="30"/>
    </row>
    <row r="769" spans="2:3" hidden="1" x14ac:dyDescent="0.25">
      <c r="B769" s="67">
        <v>43862</v>
      </c>
      <c r="C769" s="30"/>
    </row>
    <row r="770" spans="2:3" hidden="1" x14ac:dyDescent="0.25">
      <c r="B770" s="67">
        <v>43863</v>
      </c>
      <c r="C770" s="30"/>
    </row>
    <row r="771" spans="2:3" hidden="1" x14ac:dyDescent="0.25">
      <c r="B771" s="67">
        <v>43864</v>
      </c>
      <c r="C771" s="30"/>
    </row>
    <row r="772" spans="2:3" hidden="1" x14ac:dyDescent="0.25">
      <c r="B772" s="67">
        <v>43865</v>
      </c>
      <c r="C772" s="30"/>
    </row>
    <row r="773" spans="2:3" hidden="1" x14ac:dyDescent="0.25">
      <c r="B773" s="67">
        <v>43866</v>
      </c>
      <c r="C773" s="30"/>
    </row>
    <row r="774" spans="2:3" hidden="1" x14ac:dyDescent="0.25">
      <c r="B774" s="67">
        <v>43867</v>
      </c>
      <c r="C774" s="30"/>
    </row>
    <row r="775" spans="2:3" hidden="1" x14ac:dyDescent="0.25">
      <c r="B775" s="67">
        <v>43868</v>
      </c>
      <c r="C775" s="30"/>
    </row>
    <row r="776" spans="2:3" hidden="1" x14ac:dyDescent="0.25">
      <c r="B776" s="67">
        <v>43869</v>
      </c>
      <c r="C776" s="30"/>
    </row>
    <row r="777" spans="2:3" hidden="1" x14ac:dyDescent="0.25">
      <c r="B777" s="67">
        <v>43870</v>
      </c>
      <c r="C777" s="30"/>
    </row>
    <row r="778" spans="2:3" hidden="1" x14ac:dyDescent="0.25">
      <c r="B778" s="67">
        <v>43871</v>
      </c>
      <c r="C778" s="30"/>
    </row>
    <row r="779" spans="2:3" hidden="1" x14ac:dyDescent="0.25">
      <c r="B779" s="67">
        <v>43872</v>
      </c>
      <c r="C779" s="30"/>
    </row>
    <row r="780" spans="2:3" hidden="1" x14ac:dyDescent="0.25">
      <c r="B780" s="67">
        <v>43873</v>
      </c>
      <c r="C780" s="30"/>
    </row>
    <row r="781" spans="2:3" hidden="1" x14ac:dyDescent="0.25">
      <c r="B781" s="67">
        <v>43874</v>
      </c>
      <c r="C781" s="30"/>
    </row>
    <row r="782" spans="2:3" hidden="1" x14ac:dyDescent="0.25">
      <c r="B782" s="67">
        <v>43875</v>
      </c>
      <c r="C782" s="30"/>
    </row>
    <row r="783" spans="2:3" hidden="1" x14ac:dyDescent="0.25">
      <c r="B783" s="67">
        <v>43876</v>
      </c>
      <c r="C783" s="30"/>
    </row>
    <row r="784" spans="2:3" hidden="1" x14ac:dyDescent="0.25">
      <c r="B784" s="67">
        <v>43877</v>
      </c>
      <c r="C784" s="30"/>
    </row>
    <row r="785" spans="2:3" hidden="1" x14ac:dyDescent="0.25">
      <c r="B785" s="67">
        <v>43878</v>
      </c>
      <c r="C785" s="30"/>
    </row>
    <row r="786" spans="2:3" hidden="1" x14ac:dyDescent="0.25">
      <c r="B786" s="67">
        <v>43879</v>
      </c>
      <c r="C786" s="30"/>
    </row>
    <row r="787" spans="2:3" hidden="1" x14ac:dyDescent="0.25">
      <c r="B787" s="67">
        <v>43880</v>
      </c>
      <c r="C787" s="30"/>
    </row>
    <row r="788" spans="2:3" hidden="1" x14ac:dyDescent="0.25">
      <c r="B788" s="67">
        <v>43881</v>
      </c>
      <c r="C788" s="30"/>
    </row>
    <row r="789" spans="2:3" hidden="1" x14ac:dyDescent="0.25">
      <c r="B789" s="67">
        <v>43882</v>
      </c>
      <c r="C789" s="30"/>
    </row>
    <row r="790" spans="2:3" hidden="1" x14ac:dyDescent="0.25">
      <c r="B790" s="67">
        <v>43883</v>
      </c>
      <c r="C790" s="30"/>
    </row>
    <row r="791" spans="2:3" hidden="1" x14ac:dyDescent="0.25">
      <c r="B791" s="67">
        <v>43884</v>
      </c>
      <c r="C791" s="30"/>
    </row>
    <row r="792" spans="2:3" hidden="1" x14ac:dyDescent="0.25">
      <c r="B792" s="67">
        <v>43885</v>
      </c>
      <c r="C792" s="30"/>
    </row>
    <row r="793" spans="2:3" hidden="1" x14ac:dyDescent="0.25">
      <c r="B793" s="67">
        <v>43886</v>
      </c>
      <c r="C793" s="30"/>
    </row>
    <row r="794" spans="2:3" hidden="1" x14ac:dyDescent="0.25">
      <c r="B794" s="67">
        <v>43887</v>
      </c>
      <c r="C794" s="30"/>
    </row>
    <row r="795" spans="2:3" hidden="1" x14ac:dyDescent="0.25">
      <c r="B795" s="67">
        <v>43888</v>
      </c>
      <c r="C795" s="30"/>
    </row>
    <row r="796" spans="2:3" hidden="1" x14ac:dyDescent="0.25">
      <c r="B796" s="67">
        <v>43889</v>
      </c>
      <c r="C796" s="30"/>
    </row>
    <row r="797" spans="2:3" hidden="1" x14ac:dyDescent="0.25">
      <c r="B797" s="67">
        <f>B796+1</f>
        <v>43890</v>
      </c>
      <c r="C797" s="30"/>
    </row>
    <row r="798" spans="2:3" hidden="1" x14ac:dyDescent="0.25">
      <c r="B798" s="67">
        <v>43891</v>
      </c>
      <c r="C798" s="30"/>
    </row>
    <row r="799" spans="2:3" hidden="1" x14ac:dyDescent="0.25">
      <c r="B799" s="67">
        <v>43892</v>
      </c>
      <c r="C799" s="30"/>
    </row>
    <row r="800" spans="2:3" hidden="1" x14ac:dyDescent="0.25">
      <c r="B800" s="67">
        <v>43893</v>
      </c>
      <c r="C800" s="30"/>
    </row>
    <row r="801" spans="2:3" hidden="1" x14ac:dyDescent="0.25">
      <c r="B801" s="67">
        <v>43894</v>
      </c>
      <c r="C801" s="30"/>
    </row>
    <row r="802" spans="2:3" hidden="1" x14ac:dyDescent="0.25">
      <c r="B802" s="67">
        <v>43895</v>
      </c>
      <c r="C802" s="30"/>
    </row>
    <row r="803" spans="2:3" hidden="1" x14ac:dyDescent="0.25">
      <c r="B803" s="67">
        <v>43896</v>
      </c>
      <c r="C803" s="30"/>
    </row>
    <row r="804" spans="2:3" hidden="1" x14ac:dyDescent="0.25">
      <c r="B804" s="67">
        <v>43897</v>
      </c>
      <c r="C804" s="30"/>
    </row>
    <row r="805" spans="2:3" hidden="1" x14ac:dyDescent="0.25">
      <c r="B805" s="67">
        <v>43898</v>
      </c>
      <c r="C805" s="30"/>
    </row>
    <row r="806" spans="2:3" hidden="1" x14ac:dyDescent="0.25">
      <c r="B806" s="67">
        <v>43899</v>
      </c>
      <c r="C806" s="30"/>
    </row>
    <row r="807" spans="2:3" hidden="1" x14ac:dyDescent="0.25">
      <c r="B807" s="67">
        <v>43900</v>
      </c>
      <c r="C807" s="30"/>
    </row>
    <row r="808" spans="2:3" hidden="1" x14ac:dyDescent="0.25">
      <c r="B808" s="67">
        <v>43901</v>
      </c>
      <c r="C808" s="30"/>
    </row>
    <row r="809" spans="2:3" hidden="1" x14ac:dyDescent="0.25">
      <c r="B809" s="67">
        <v>43902</v>
      </c>
      <c r="C809" s="30"/>
    </row>
    <row r="810" spans="2:3" hidden="1" x14ac:dyDescent="0.25">
      <c r="B810" s="67">
        <v>43903</v>
      </c>
      <c r="C810" s="30"/>
    </row>
    <row r="811" spans="2:3" hidden="1" x14ac:dyDescent="0.25">
      <c r="B811" s="67">
        <v>43904</v>
      </c>
      <c r="C811" s="30"/>
    </row>
    <row r="812" spans="2:3" hidden="1" x14ac:dyDescent="0.25">
      <c r="B812" s="67">
        <v>43905</v>
      </c>
      <c r="C812" s="30"/>
    </row>
    <row r="813" spans="2:3" hidden="1" x14ac:dyDescent="0.25">
      <c r="B813" s="67">
        <v>43906</v>
      </c>
      <c r="C813" s="30"/>
    </row>
    <row r="814" spans="2:3" hidden="1" x14ac:dyDescent="0.25">
      <c r="B814" s="67">
        <v>43907</v>
      </c>
      <c r="C814" s="30"/>
    </row>
    <row r="815" spans="2:3" hidden="1" x14ac:dyDescent="0.25">
      <c r="B815" s="67">
        <v>43908</v>
      </c>
      <c r="C815" s="30"/>
    </row>
    <row r="816" spans="2:3" hidden="1" x14ac:dyDescent="0.25">
      <c r="B816" s="67">
        <v>43909</v>
      </c>
      <c r="C816" s="30"/>
    </row>
    <row r="817" spans="2:3" hidden="1" x14ac:dyDescent="0.25">
      <c r="B817" s="67">
        <v>43910</v>
      </c>
      <c r="C817" s="30"/>
    </row>
    <row r="818" spans="2:3" hidden="1" x14ac:dyDescent="0.25">
      <c r="B818" s="67">
        <v>43911</v>
      </c>
      <c r="C818" s="30"/>
    </row>
    <row r="819" spans="2:3" hidden="1" x14ac:dyDescent="0.25">
      <c r="B819" s="67">
        <v>43912</v>
      </c>
      <c r="C819" s="30"/>
    </row>
    <row r="820" spans="2:3" hidden="1" x14ac:dyDescent="0.25">
      <c r="B820" s="67">
        <v>43913</v>
      </c>
      <c r="C820" s="30"/>
    </row>
    <row r="821" spans="2:3" hidden="1" x14ac:dyDescent="0.25">
      <c r="B821" s="67">
        <v>43914</v>
      </c>
      <c r="C821" s="30"/>
    </row>
    <row r="822" spans="2:3" hidden="1" x14ac:dyDescent="0.25">
      <c r="B822" s="67">
        <v>43915</v>
      </c>
      <c r="C822" s="30"/>
    </row>
    <row r="823" spans="2:3" hidden="1" x14ac:dyDescent="0.25">
      <c r="B823" s="67">
        <v>43916</v>
      </c>
      <c r="C823" s="30"/>
    </row>
    <row r="824" spans="2:3" hidden="1" x14ac:dyDescent="0.25">
      <c r="B824" s="67">
        <v>43917</v>
      </c>
      <c r="C824" s="30"/>
    </row>
    <row r="825" spans="2:3" hidden="1" x14ac:dyDescent="0.25">
      <c r="B825" s="67">
        <v>43918</v>
      </c>
      <c r="C825" s="30"/>
    </row>
    <row r="826" spans="2:3" hidden="1" x14ac:dyDescent="0.25">
      <c r="B826" s="67">
        <v>43919</v>
      </c>
      <c r="C826" s="30"/>
    </row>
    <row r="827" spans="2:3" hidden="1" x14ac:dyDescent="0.25">
      <c r="B827" s="67">
        <v>43920</v>
      </c>
      <c r="C827" s="30"/>
    </row>
    <row r="828" spans="2:3" hidden="1" x14ac:dyDescent="0.25">
      <c r="B828" s="67">
        <v>43921</v>
      </c>
      <c r="C828" s="30"/>
    </row>
    <row r="829" spans="2:3" hidden="1" x14ac:dyDescent="0.25">
      <c r="B829" s="67">
        <v>43922</v>
      </c>
      <c r="C829" s="30"/>
    </row>
    <row r="830" spans="2:3" hidden="1" x14ac:dyDescent="0.25">
      <c r="B830" s="67">
        <v>43923</v>
      </c>
      <c r="C830" s="30"/>
    </row>
    <row r="831" spans="2:3" hidden="1" x14ac:dyDescent="0.25">
      <c r="B831" s="67">
        <v>43924</v>
      </c>
      <c r="C831" s="30"/>
    </row>
    <row r="832" spans="2:3" hidden="1" x14ac:dyDescent="0.25">
      <c r="B832" s="67">
        <v>43925</v>
      </c>
      <c r="C832" s="30"/>
    </row>
    <row r="833" spans="2:3" hidden="1" x14ac:dyDescent="0.25">
      <c r="B833" s="67">
        <v>43926</v>
      </c>
      <c r="C833" s="30"/>
    </row>
    <row r="834" spans="2:3" hidden="1" x14ac:dyDescent="0.25">
      <c r="B834" s="67">
        <v>43927</v>
      </c>
      <c r="C834" s="30"/>
    </row>
    <row r="835" spans="2:3" hidden="1" x14ac:dyDescent="0.25">
      <c r="B835" s="67">
        <v>43928</v>
      </c>
      <c r="C835" s="30"/>
    </row>
    <row r="836" spans="2:3" hidden="1" x14ac:dyDescent="0.25">
      <c r="B836" s="67">
        <v>43929</v>
      </c>
      <c r="C836" s="30"/>
    </row>
    <row r="837" spans="2:3" hidden="1" x14ac:dyDescent="0.25">
      <c r="B837" s="67">
        <v>43930</v>
      </c>
      <c r="C837" s="30"/>
    </row>
    <row r="838" spans="2:3" hidden="1" x14ac:dyDescent="0.25">
      <c r="B838" s="67">
        <v>43931</v>
      </c>
      <c r="C838" s="30"/>
    </row>
    <row r="839" spans="2:3" hidden="1" x14ac:dyDescent="0.25">
      <c r="B839" s="67">
        <v>43932</v>
      </c>
      <c r="C839" s="30"/>
    </row>
    <row r="840" spans="2:3" hidden="1" x14ac:dyDescent="0.25">
      <c r="B840" s="67">
        <v>43933</v>
      </c>
      <c r="C840" s="30"/>
    </row>
    <row r="841" spans="2:3" hidden="1" x14ac:dyDescent="0.25">
      <c r="B841" s="67">
        <v>43934</v>
      </c>
      <c r="C841" s="30"/>
    </row>
    <row r="842" spans="2:3" hidden="1" x14ac:dyDescent="0.25">
      <c r="B842" s="67">
        <v>43935</v>
      </c>
      <c r="C842" s="30"/>
    </row>
    <row r="843" spans="2:3" hidden="1" x14ac:dyDescent="0.25">
      <c r="B843" s="67">
        <v>43936</v>
      </c>
      <c r="C843" s="30"/>
    </row>
    <row r="844" spans="2:3" hidden="1" x14ac:dyDescent="0.25">
      <c r="B844" s="67">
        <v>43937</v>
      </c>
      <c r="C844" s="30"/>
    </row>
    <row r="845" spans="2:3" hidden="1" x14ac:dyDescent="0.25">
      <c r="B845" s="67">
        <v>43938</v>
      </c>
      <c r="C845" s="30"/>
    </row>
    <row r="846" spans="2:3" hidden="1" x14ac:dyDescent="0.25">
      <c r="B846" s="67">
        <v>43939</v>
      </c>
      <c r="C846" s="30"/>
    </row>
    <row r="847" spans="2:3" hidden="1" x14ac:dyDescent="0.25">
      <c r="B847" s="67">
        <v>43940</v>
      </c>
      <c r="C847" s="30"/>
    </row>
    <row r="848" spans="2:3" hidden="1" x14ac:dyDescent="0.25">
      <c r="B848" s="67">
        <v>43941</v>
      </c>
      <c r="C848" s="30"/>
    </row>
    <row r="849" spans="2:3" hidden="1" x14ac:dyDescent="0.25">
      <c r="B849" s="67">
        <v>43942</v>
      </c>
      <c r="C849" s="30"/>
    </row>
    <row r="850" spans="2:3" hidden="1" x14ac:dyDescent="0.25">
      <c r="B850" s="67">
        <v>43943</v>
      </c>
      <c r="C850" s="30"/>
    </row>
    <row r="851" spans="2:3" hidden="1" x14ac:dyDescent="0.25">
      <c r="B851" s="67">
        <v>43944</v>
      </c>
      <c r="C851" s="30"/>
    </row>
    <row r="852" spans="2:3" hidden="1" x14ac:dyDescent="0.25">
      <c r="B852" s="67">
        <v>43945</v>
      </c>
      <c r="C852" s="30"/>
    </row>
    <row r="853" spans="2:3" hidden="1" x14ac:dyDescent="0.25">
      <c r="B853" s="67">
        <v>43946</v>
      </c>
      <c r="C853" s="30"/>
    </row>
    <row r="854" spans="2:3" hidden="1" x14ac:dyDescent="0.25">
      <c r="B854" s="67">
        <v>43947</v>
      </c>
      <c r="C854" s="30"/>
    </row>
    <row r="855" spans="2:3" hidden="1" x14ac:dyDescent="0.25">
      <c r="B855" s="67">
        <v>43948</v>
      </c>
      <c r="C855" s="30"/>
    </row>
    <row r="856" spans="2:3" hidden="1" x14ac:dyDescent="0.25">
      <c r="B856" s="67">
        <v>43949</v>
      </c>
      <c r="C856" s="30"/>
    </row>
    <row r="857" spans="2:3" hidden="1" x14ac:dyDescent="0.25">
      <c r="B857" s="67">
        <v>43950</v>
      </c>
      <c r="C857" s="30"/>
    </row>
    <row r="858" spans="2:3" hidden="1" x14ac:dyDescent="0.25">
      <c r="B858" s="67">
        <v>43951</v>
      </c>
      <c r="C858" s="30"/>
    </row>
    <row r="859" spans="2:3" hidden="1" x14ac:dyDescent="0.25">
      <c r="B859" s="67">
        <v>43952</v>
      </c>
      <c r="C859" s="30"/>
    </row>
    <row r="860" spans="2:3" hidden="1" x14ac:dyDescent="0.25">
      <c r="B860" s="67">
        <v>43953</v>
      </c>
      <c r="C860" s="30"/>
    </row>
    <row r="861" spans="2:3" hidden="1" x14ac:dyDescent="0.25">
      <c r="B861" s="67">
        <v>43954</v>
      </c>
      <c r="C861" s="30"/>
    </row>
    <row r="862" spans="2:3" hidden="1" x14ac:dyDescent="0.25">
      <c r="B862" s="67">
        <v>43955</v>
      </c>
      <c r="C862" s="30"/>
    </row>
    <row r="863" spans="2:3" hidden="1" x14ac:dyDescent="0.25">
      <c r="B863" s="67">
        <v>43956</v>
      </c>
      <c r="C863" s="30"/>
    </row>
    <row r="864" spans="2:3" hidden="1" x14ac:dyDescent="0.25">
      <c r="B864" s="67">
        <v>43957</v>
      </c>
      <c r="C864" s="30"/>
    </row>
    <row r="865" spans="2:3" hidden="1" x14ac:dyDescent="0.25">
      <c r="B865" s="67">
        <v>43958</v>
      </c>
      <c r="C865" s="30"/>
    </row>
    <row r="866" spans="2:3" hidden="1" x14ac:dyDescent="0.25">
      <c r="B866" s="67">
        <v>43959</v>
      </c>
      <c r="C866" s="30"/>
    </row>
    <row r="867" spans="2:3" hidden="1" x14ac:dyDescent="0.25">
      <c r="B867" s="67">
        <v>43960</v>
      </c>
      <c r="C867" s="30"/>
    </row>
    <row r="868" spans="2:3" hidden="1" x14ac:dyDescent="0.25">
      <c r="B868" s="67">
        <v>43961</v>
      </c>
      <c r="C868" s="30"/>
    </row>
    <row r="869" spans="2:3" hidden="1" x14ac:dyDescent="0.25">
      <c r="B869" s="67">
        <v>43962</v>
      </c>
      <c r="C869" s="30"/>
    </row>
    <row r="870" spans="2:3" hidden="1" x14ac:dyDescent="0.25">
      <c r="B870" s="67">
        <v>43963</v>
      </c>
      <c r="C870" s="30"/>
    </row>
    <row r="871" spans="2:3" hidden="1" x14ac:dyDescent="0.25">
      <c r="B871" s="67">
        <v>43964</v>
      </c>
      <c r="C871" s="30"/>
    </row>
    <row r="872" spans="2:3" hidden="1" x14ac:dyDescent="0.25">
      <c r="B872" s="67">
        <v>43965</v>
      </c>
      <c r="C872" s="30"/>
    </row>
    <row r="873" spans="2:3" hidden="1" x14ac:dyDescent="0.25">
      <c r="B873" s="67">
        <v>43966</v>
      </c>
      <c r="C873" s="30"/>
    </row>
    <row r="874" spans="2:3" hidden="1" x14ac:dyDescent="0.25">
      <c r="B874" s="67">
        <v>43967</v>
      </c>
      <c r="C874" s="30"/>
    </row>
    <row r="875" spans="2:3" hidden="1" x14ac:dyDescent="0.25">
      <c r="B875" s="67">
        <v>43968</v>
      </c>
      <c r="C875" s="30"/>
    </row>
    <row r="876" spans="2:3" hidden="1" x14ac:dyDescent="0.25">
      <c r="B876" s="67">
        <v>43969</v>
      </c>
      <c r="C876" s="30"/>
    </row>
    <row r="877" spans="2:3" hidden="1" x14ac:dyDescent="0.25">
      <c r="B877" s="67">
        <v>43970</v>
      </c>
      <c r="C877" s="30"/>
    </row>
    <row r="878" spans="2:3" hidden="1" x14ac:dyDescent="0.25">
      <c r="B878" s="67">
        <v>43971</v>
      </c>
      <c r="C878" s="30"/>
    </row>
    <row r="879" spans="2:3" hidden="1" x14ac:dyDescent="0.25">
      <c r="B879" s="67">
        <v>43972</v>
      </c>
      <c r="C879" s="30"/>
    </row>
    <row r="880" spans="2:3" hidden="1" x14ac:dyDescent="0.25">
      <c r="B880" s="67">
        <v>43973</v>
      </c>
      <c r="C880" s="30"/>
    </row>
    <row r="881" spans="2:3" hidden="1" x14ac:dyDescent="0.25">
      <c r="B881" s="67">
        <v>43974</v>
      </c>
      <c r="C881" s="30"/>
    </row>
    <row r="882" spans="2:3" hidden="1" x14ac:dyDescent="0.25">
      <c r="B882" s="67">
        <v>43975</v>
      </c>
      <c r="C882" s="30"/>
    </row>
    <row r="883" spans="2:3" hidden="1" x14ac:dyDescent="0.25">
      <c r="B883" s="67">
        <v>43976</v>
      </c>
      <c r="C883" s="30"/>
    </row>
    <row r="884" spans="2:3" hidden="1" x14ac:dyDescent="0.25">
      <c r="B884" s="67">
        <v>43977</v>
      </c>
      <c r="C884" s="30"/>
    </row>
    <row r="885" spans="2:3" hidden="1" x14ac:dyDescent="0.25">
      <c r="B885" s="67">
        <v>43978</v>
      </c>
      <c r="C885" s="30"/>
    </row>
    <row r="886" spans="2:3" hidden="1" x14ac:dyDescent="0.25">
      <c r="B886" s="67">
        <v>43979</v>
      </c>
      <c r="C886" s="30"/>
    </row>
    <row r="887" spans="2:3" hidden="1" x14ac:dyDescent="0.25">
      <c r="B887" s="67">
        <v>43980</v>
      </c>
      <c r="C887" s="30"/>
    </row>
    <row r="888" spans="2:3" hidden="1" x14ac:dyDescent="0.25">
      <c r="B888" s="67">
        <v>43981</v>
      </c>
      <c r="C888" s="30"/>
    </row>
    <row r="889" spans="2:3" hidden="1" x14ac:dyDescent="0.25">
      <c r="B889" s="67">
        <v>43982</v>
      </c>
      <c r="C889" s="30"/>
    </row>
    <row r="890" spans="2:3" hidden="1" x14ac:dyDescent="0.25">
      <c r="B890" s="67">
        <v>43983</v>
      </c>
      <c r="C890" s="30"/>
    </row>
    <row r="891" spans="2:3" hidden="1" x14ac:dyDescent="0.25">
      <c r="B891" s="67">
        <v>43984</v>
      </c>
      <c r="C891" s="30"/>
    </row>
    <row r="892" spans="2:3" hidden="1" x14ac:dyDescent="0.25">
      <c r="B892" s="67">
        <v>43985</v>
      </c>
      <c r="C892" s="30"/>
    </row>
    <row r="893" spans="2:3" hidden="1" x14ac:dyDescent="0.25">
      <c r="B893" s="67">
        <v>43986</v>
      </c>
      <c r="C893" s="30"/>
    </row>
    <row r="894" spans="2:3" hidden="1" x14ac:dyDescent="0.25">
      <c r="B894" s="67">
        <v>43987</v>
      </c>
      <c r="C894" s="30"/>
    </row>
    <row r="895" spans="2:3" hidden="1" x14ac:dyDescent="0.25">
      <c r="B895" s="67">
        <v>43988</v>
      </c>
      <c r="C895" s="30"/>
    </row>
    <row r="896" spans="2:3" hidden="1" x14ac:dyDescent="0.25">
      <c r="B896" s="67">
        <v>43989</v>
      </c>
      <c r="C896" s="30"/>
    </row>
    <row r="897" spans="2:3" hidden="1" x14ac:dyDescent="0.25">
      <c r="B897" s="67">
        <v>43990</v>
      </c>
      <c r="C897" s="30"/>
    </row>
    <row r="898" spans="2:3" hidden="1" x14ac:dyDescent="0.25">
      <c r="B898" s="67">
        <v>43991</v>
      </c>
      <c r="C898" s="30"/>
    </row>
    <row r="899" spans="2:3" hidden="1" x14ac:dyDescent="0.25">
      <c r="B899" s="67">
        <v>43992</v>
      </c>
      <c r="C899" s="30"/>
    </row>
    <row r="900" spans="2:3" hidden="1" x14ac:dyDescent="0.25">
      <c r="B900" s="67">
        <v>43993</v>
      </c>
      <c r="C900" s="30"/>
    </row>
    <row r="901" spans="2:3" hidden="1" x14ac:dyDescent="0.25">
      <c r="B901" s="67">
        <v>43994</v>
      </c>
      <c r="C901" s="30"/>
    </row>
    <row r="902" spans="2:3" hidden="1" x14ac:dyDescent="0.25">
      <c r="B902" s="67">
        <v>43995</v>
      </c>
      <c r="C902" s="30"/>
    </row>
    <row r="903" spans="2:3" hidden="1" x14ac:dyDescent="0.25">
      <c r="B903" s="67">
        <v>43996</v>
      </c>
      <c r="C903" s="30"/>
    </row>
    <row r="904" spans="2:3" hidden="1" x14ac:dyDescent="0.25">
      <c r="B904" s="67">
        <v>43997</v>
      </c>
      <c r="C904" s="30"/>
    </row>
    <row r="905" spans="2:3" hidden="1" x14ac:dyDescent="0.25">
      <c r="B905" s="67">
        <v>43998</v>
      </c>
      <c r="C905" s="30"/>
    </row>
    <row r="906" spans="2:3" hidden="1" x14ac:dyDescent="0.25">
      <c r="B906" s="67">
        <v>43999</v>
      </c>
      <c r="C906" s="30"/>
    </row>
    <row r="907" spans="2:3" hidden="1" x14ac:dyDescent="0.25">
      <c r="B907" s="67">
        <v>44000</v>
      </c>
      <c r="C907" s="30"/>
    </row>
    <row r="908" spans="2:3" hidden="1" x14ac:dyDescent="0.25">
      <c r="B908" s="67">
        <v>44001</v>
      </c>
      <c r="C908" s="30"/>
    </row>
    <row r="909" spans="2:3" hidden="1" x14ac:dyDescent="0.25">
      <c r="B909" s="67">
        <v>44002</v>
      </c>
      <c r="C909" s="30"/>
    </row>
    <row r="910" spans="2:3" hidden="1" x14ac:dyDescent="0.25">
      <c r="B910" s="67">
        <v>44003</v>
      </c>
      <c r="C910" s="30"/>
    </row>
    <row r="911" spans="2:3" hidden="1" x14ac:dyDescent="0.25">
      <c r="B911" s="67">
        <v>44004</v>
      </c>
      <c r="C911" s="30"/>
    </row>
    <row r="912" spans="2:3" hidden="1" x14ac:dyDescent="0.25">
      <c r="B912" s="67">
        <v>44005</v>
      </c>
      <c r="C912" s="30"/>
    </row>
    <row r="913" spans="2:3" hidden="1" x14ac:dyDescent="0.25">
      <c r="B913" s="67">
        <v>44006</v>
      </c>
      <c r="C913" s="30"/>
    </row>
    <row r="914" spans="2:3" hidden="1" x14ac:dyDescent="0.25">
      <c r="B914" s="67">
        <v>44007</v>
      </c>
      <c r="C914" s="30"/>
    </row>
    <row r="915" spans="2:3" hidden="1" x14ac:dyDescent="0.25">
      <c r="B915" s="67">
        <v>44008</v>
      </c>
      <c r="C915" s="30"/>
    </row>
    <row r="916" spans="2:3" hidden="1" x14ac:dyDescent="0.25">
      <c r="B916" s="67">
        <v>44009</v>
      </c>
      <c r="C916" s="30"/>
    </row>
    <row r="917" spans="2:3" hidden="1" x14ac:dyDescent="0.25">
      <c r="B917" s="67">
        <v>44010</v>
      </c>
      <c r="C917" s="30"/>
    </row>
    <row r="918" spans="2:3" hidden="1" x14ac:dyDescent="0.25">
      <c r="B918" s="67">
        <v>44011</v>
      </c>
      <c r="C918" s="30"/>
    </row>
    <row r="919" spans="2:3" hidden="1" x14ac:dyDescent="0.25">
      <c r="B919" s="67">
        <v>44012</v>
      </c>
      <c r="C919" s="30"/>
    </row>
    <row r="920" spans="2:3" hidden="1" x14ac:dyDescent="0.25">
      <c r="B920" s="67">
        <v>44013</v>
      </c>
      <c r="C920" s="30"/>
    </row>
    <row r="921" spans="2:3" hidden="1" x14ac:dyDescent="0.25">
      <c r="B921" s="67">
        <v>44014</v>
      </c>
      <c r="C921" s="30"/>
    </row>
    <row r="922" spans="2:3" hidden="1" x14ac:dyDescent="0.25">
      <c r="B922" s="67">
        <v>44015</v>
      </c>
      <c r="C922" s="30"/>
    </row>
    <row r="923" spans="2:3" hidden="1" x14ac:dyDescent="0.25">
      <c r="B923" s="67">
        <v>44016</v>
      </c>
      <c r="C923" s="30"/>
    </row>
    <row r="924" spans="2:3" hidden="1" x14ac:dyDescent="0.25">
      <c r="B924" s="67">
        <v>44017</v>
      </c>
      <c r="C924" s="30"/>
    </row>
    <row r="925" spans="2:3" hidden="1" x14ac:dyDescent="0.25">
      <c r="B925" s="67">
        <v>44018</v>
      </c>
      <c r="C925" s="30"/>
    </row>
    <row r="926" spans="2:3" hidden="1" x14ac:dyDescent="0.25">
      <c r="B926" s="67">
        <v>44019</v>
      </c>
      <c r="C926" s="30"/>
    </row>
    <row r="927" spans="2:3" hidden="1" x14ac:dyDescent="0.25">
      <c r="B927" s="67">
        <v>44020</v>
      </c>
      <c r="C927" s="30"/>
    </row>
    <row r="928" spans="2:3" hidden="1" x14ac:dyDescent="0.25">
      <c r="B928" s="67">
        <v>44021</v>
      </c>
      <c r="C928" s="30"/>
    </row>
    <row r="929" spans="2:3" hidden="1" x14ac:dyDescent="0.25">
      <c r="B929" s="67">
        <v>44022</v>
      </c>
      <c r="C929" s="30"/>
    </row>
    <row r="930" spans="2:3" hidden="1" x14ac:dyDescent="0.25">
      <c r="B930" s="67">
        <v>44023</v>
      </c>
      <c r="C930" s="30"/>
    </row>
    <row r="931" spans="2:3" hidden="1" x14ac:dyDescent="0.25">
      <c r="B931" s="67">
        <v>44024</v>
      </c>
      <c r="C931" s="30"/>
    </row>
    <row r="932" spans="2:3" hidden="1" x14ac:dyDescent="0.25">
      <c r="B932" s="67">
        <v>44025</v>
      </c>
      <c r="C932" s="30"/>
    </row>
    <row r="933" spans="2:3" hidden="1" x14ac:dyDescent="0.25">
      <c r="B933" s="67">
        <v>44026</v>
      </c>
      <c r="C933" s="30"/>
    </row>
    <row r="934" spans="2:3" hidden="1" x14ac:dyDescent="0.25">
      <c r="B934" s="67">
        <v>44027</v>
      </c>
      <c r="C934" s="30"/>
    </row>
    <row r="935" spans="2:3" hidden="1" x14ac:dyDescent="0.25">
      <c r="B935" s="67">
        <v>44028</v>
      </c>
      <c r="C935" s="30"/>
    </row>
    <row r="936" spans="2:3" hidden="1" x14ac:dyDescent="0.25">
      <c r="B936" s="67">
        <v>44029</v>
      </c>
      <c r="C936" s="30"/>
    </row>
    <row r="937" spans="2:3" hidden="1" x14ac:dyDescent="0.25">
      <c r="B937" s="67">
        <v>44030</v>
      </c>
      <c r="C937" s="30"/>
    </row>
    <row r="938" spans="2:3" hidden="1" x14ac:dyDescent="0.25">
      <c r="B938" s="67">
        <v>44031</v>
      </c>
      <c r="C938" s="30"/>
    </row>
    <row r="939" spans="2:3" hidden="1" x14ac:dyDescent="0.25">
      <c r="B939" s="67">
        <v>44032</v>
      </c>
      <c r="C939" s="30"/>
    </row>
    <row r="940" spans="2:3" hidden="1" x14ac:dyDescent="0.25">
      <c r="B940" s="67">
        <v>44033</v>
      </c>
      <c r="C940" s="30"/>
    </row>
    <row r="941" spans="2:3" hidden="1" x14ac:dyDescent="0.25">
      <c r="B941" s="67">
        <v>44034</v>
      </c>
      <c r="C941" s="30"/>
    </row>
    <row r="942" spans="2:3" hidden="1" x14ac:dyDescent="0.25">
      <c r="B942" s="67">
        <v>44035</v>
      </c>
      <c r="C942" s="30"/>
    </row>
    <row r="943" spans="2:3" hidden="1" x14ac:dyDescent="0.25">
      <c r="B943" s="67">
        <v>44036</v>
      </c>
      <c r="C943" s="30"/>
    </row>
    <row r="944" spans="2:3" hidden="1" x14ac:dyDescent="0.25">
      <c r="B944" s="67">
        <v>44037</v>
      </c>
      <c r="C944" s="30"/>
    </row>
    <row r="945" spans="2:3" hidden="1" x14ac:dyDescent="0.25">
      <c r="B945" s="67">
        <v>44038</v>
      </c>
      <c r="C945" s="30"/>
    </row>
    <row r="946" spans="2:3" hidden="1" x14ac:dyDescent="0.25">
      <c r="B946" s="67">
        <v>44039</v>
      </c>
      <c r="C946" s="30"/>
    </row>
    <row r="947" spans="2:3" hidden="1" x14ac:dyDescent="0.25">
      <c r="B947" s="67">
        <v>44040</v>
      </c>
      <c r="C947" s="30"/>
    </row>
    <row r="948" spans="2:3" hidden="1" x14ac:dyDescent="0.25">
      <c r="B948" s="67">
        <v>44041</v>
      </c>
      <c r="C948" s="30"/>
    </row>
    <row r="949" spans="2:3" hidden="1" x14ac:dyDescent="0.25">
      <c r="B949" s="67">
        <v>44042</v>
      </c>
      <c r="C949" s="30"/>
    </row>
    <row r="950" spans="2:3" hidden="1" x14ac:dyDescent="0.25">
      <c r="B950" s="67">
        <v>44043</v>
      </c>
      <c r="C950" s="30"/>
    </row>
    <row r="951" spans="2:3" hidden="1" x14ac:dyDescent="0.25">
      <c r="B951" s="67">
        <v>44044</v>
      </c>
      <c r="C951" s="30"/>
    </row>
    <row r="952" spans="2:3" hidden="1" x14ac:dyDescent="0.25">
      <c r="B952" s="67">
        <v>44045</v>
      </c>
      <c r="C952" s="30"/>
    </row>
    <row r="953" spans="2:3" hidden="1" x14ac:dyDescent="0.25">
      <c r="B953" s="67">
        <v>44046</v>
      </c>
      <c r="C953" s="30"/>
    </row>
    <row r="954" spans="2:3" hidden="1" x14ac:dyDescent="0.25">
      <c r="B954" s="67">
        <v>44047</v>
      </c>
      <c r="C954" s="30"/>
    </row>
    <row r="955" spans="2:3" hidden="1" x14ac:dyDescent="0.25">
      <c r="B955" s="67">
        <v>44048</v>
      </c>
      <c r="C955" s="30"/>
    </row>
    <row r="956" spans="2:3" hidden="1" x14ac:dyDescent="0.25">
      <c r="B956" s="67">
        <v>44049</v>
      </c>
      <c r="C956" s="30"/>
    </row>
    <row r="957" spans="2:3" hidden="1" x14ac:dyDescent="0.25">
      <c r="B957" s="67">
        <v>44050</v>
      </c>
      <c r="C957" s="30"/>
    </row>
    <row r="958" spans="2:3" hidden="1" x14ac:dyDescent="0.25">
      <c r="B958" s="67">
        <v>44051</v>
      </c>
      <c r="C958" s="30"/>
    </row>
    <row r="959" spans="2:3" hidden="1" x14ac:dyDescent="0.25">
      <c r="B959" s="67">
        <v>44052</v>
      </c>
      <c r="C959" s="30"/>
    </row>
    <row r="960" spans="2:3" hidden="1" x14ac:dyDescent="0.25">
      <c r="B960" s="67">
        <v>44053</v>
      </c>
      <c r="C960" s="30"/>
    </row>
    <row r="961" spans="2:3" hidden="1" x14ac:dyDescent="0.25">
      <c r="B961" s="67">
        <v>44054</v>
      </c>
      <c r="C961" s="30"/>
    </row>
    <row r="962" spans="2:3" hidden="1" x14ac:dyDescent="0.25">
      <c r="B962" s="67">
        <v>44055</v>
      </c>
      <c r="C962" s="30"/>
    </row>
    <row r="963" spans="2:3" hidden="1" x14ac:dyDescent="0.25">
      <c r="B963" s="67">
        <v>44056</v>
      </c>
      <c r="C963" s="30"/>
    </row>
    <row r="964" spans="2:3" hidden="1" x14ac:dyDescent="0.25">
      <c r="B964" s="67">
        <v>44057</v>
      </c>
      <c r="C964" s="30"/>
    </row>
    <row r="965" spans="2:3" hidden="1" x14ac:dyDescent="0.25">
      <c r="B965" s="67">
        <v>44058</v>
      </c>
      <c r="C965" s="30"/>
    </row>
    <row r="966" spans="2:3" hidden="1" x14ac:dyDescent="0.25">
      <c r="B966" s="67">
        <v>44059</v>
      </c>
      <c r="C966" s="30"/>
    </row>
    <row r="967" spans="2:3" hidden="1" x14ac:dyDescent="0.25">
      <c r="B967" s="67">
        <v>44060</v>
      </c>
      <c r="C967" s="30"/>
    </row>
    <row r="968" spans="2:3" hidden="1" x14ac:dyDescent="0.25">
      <c r="B968" s="67">
        <v>44061</v>
      </c>
      <c r="C968" s="30"/>
    </row>
    <row r="969" spans="2:3" hidden="1" x14ac:dyDescent="0.25">
      <c r="B969" s="67">
        <v>44062</v>
      </c>
      <c r="C969" s="30"/>
    </row>
    <row r="970" spans="2:3" hidden="1" x14ac:dyDescent="0.25">
      <c r="B970" s="67">
        <v>44063</v>
      </c>
      <c r="C970" s="30"/>
    </row>
    <row r="971" spans="2:3" hidden="1" x14ac:dyDescent="0.25">
      <c r="B971" s="67">
        <v>44064</v>
      </c>
      <c r="C971" s="30"/>
    </row>
    <row r="972" spans="2:3" hidden="1" x14ac:dyDescent="0.25">
      <c r="B972" s="67">
        <v>44065</v>
      </c>
      <c r="C972" s="30"/>
    </row>
    <row r="973" spans="2:3" hidden="1" x14ac:dyDescent="0.25">
      <c r="B973" s="67">
        <v>44066</v>
      </c>
      <c r="C973" s="30"/>
    </row>
    <row r="974" spans="2:3" hidden="1" x14ac:dyDescent="0.25">
      <c r="B974" s="67">
        <v>44067</v>
      </c>
      <c r="C974" s="30"/>
    </row>
    <row r="975" spans="2:3" hidden="1" x14ac:dyDescent="0.25">
      <c r="B975" s="67">
        <v>44068</v>
      </c>
      <c r="C975" s="30"/>
    </row>
    <row r="976" spans="2:3" hidden="1" x14ac:dyDescent="0.25">
      <c r="B976" s="67">
        <v>44069</v>
      </c>
      <c r="C976" s="30"/>
    </row>
    <row r="977" spans="2:3" hidden="1" x14ac:dyDescent="0.25">
      <c r="B977" s="67">
        <v>44070</v>
      </c>
      <c r="C977" s="30"/>
    </row>
    <row r="978" spans="2:3" hidden="1" x14ac:dyDescent="0.25">
      <c r="B978" s="67">
        <v>44071</v>
      </c>
      <c r="C978" s="30"/>
    </row>
    <row r="979" spans="2:3" hidden="1" x14ac:dyDescent="0.25">
      <c r="B979" s="67">
        <v>44072</v>
      </c>
      <c r="C979" s="30"/>
    </row>
    <row r="980" spans="2:3" hidden="1" x14ac:dyDescent="0.25">
      <c r="B980" s="67">
        <v>44073</v>
      </c>
      <c r="C980" s="30"/>
    </row>
    <row r="981" spans="2:3" hidden="1" x14ac:dyDescent="0.25">
      <c r="B981" s="67">
        <v>44074</v>
      </c>
      <c r="C981" s="30"/>
    </row>
    <row r="982" spans="2:3" hidden="1" x14ac:dyDescent="0.25">
      <c r="B982" s="67">
        <v>44075</v>
      </c>
      <c r="C982" s="30"/>
    </row>
    <row r="983" spans="2:3" hidden="1" x14ac:dyDescent="0.25">
      <c r="B983" s="67">
        <v>44076</v>
      </c>
      <c r="C983" s="30"/>
    </row>
    <row r="984" spans="2:3" hidden="1" x14ac:dyDescent="0.25">
      <c r="B984" s="67">
        <v>44077</v>
      </c>
      <c r="C984" s="30"/>
    </row>
    <row r="985" spans="2:3" hidden="1" x14ac:dyDescent="0.25">
      <c r="B985" s="67">
        <v>44078</v>
      </c>
      <c r="C985" s="30"/>
    </row>
    <row r="986" spans="2:3" hidden="1" x14ac:dyDescent="0.25">
      <c r="B986" s="67">
        <v>44079</v>
      </c>
      <c r="C986" s="30"/>
    </row>
    <row r="987" spans="2:3" hidden="1" x14ac:dyDescent="0.25">
      <c r="B987" s="67">
        <v>44080</v>
      </c>
      <c r="C987" s="30"/>
    </row>
    <row r="988" spans="2:3" hidden="1" x14ac:dyDescent="0.25">
      <c r="B988" s="67">
        <v>44081</v>
      </c>
      <c r="C988" s="30"/>
    </row>
    <row r="989" spans="2:3" hidden="1" x14ac:dyDescent="0.25">
      <c r="B989" s="67">
        <v>44082</v>
      </c>
      <c r="C989" s="30"/>
    </row>
    <row r="990" spans="2:3" hidden="1" x14ac:dyDescent="0.25">
      <c r="B990" s="67">
        <v>44083</v>
      </c>
      <c r="C990" s="30"/>
    </row>
    <row r="991" spans="2:3" hidden="1" x14ac:dyDescent="0.25">
      <c r="B991" s="67">
        <v>44084</v>
      </c>
      <c r="C991" s="30"/>
    </row>
    <row r="992" spans="2:3" hidden="1" x14ac:dyDescent="0.25">
      <c r="B992" s="67">
        <v>44085</v>
      </c>
      <c r="C992" s="30"/>
    </row>
    <row r="993" spans="2:3" hidden="1" x14ac:dyDescent="0.25">
      <c r="B993" s="67">
        <v>44086</v>
      </c>
      <c r="C993" s="30"/>
    </row>
    <row r="994" spans="2:3" hidden="1" x14ac:dyDescent="0.25">
      <c r="B994" s="67">
        <v>44087</v>
      </c>
      <c r="C994" s="30"/>
    </row>
    <row r="995" spans="2:3" hidden="1" x14ac:dyDescent="0.25">
      <c r="B995" s="67">
        <v>44088</v>
      </c>
      <c r="C995" s="30"/>
    </row>
    <row r="996" spans="2:3" hidden="1" x14ac:dyDescent="0.25">
      <c r="B996" s="67">
        <v>44089</v>
      </c>
      <c r="C996" s="30"/>
    </row>
    <row r="997" spans="2:3" hidden="1" x14ac:dyDescent="0.25">
      <c r="B997" s="67">
        <v>44090</v>
      </c>
      <c r="C997" s="30"/>
    </row>
    <row r="998" spans="2:3" hidden="1" x14ac:dyDescent="0.25">
      <c r="B998" s="67">
        <v>44091</v>
      </c>
      <c r="C998" s="30"/>
    </row>
    <row r="999" spans="2:3" hidden="1" x14ac:dyDescent="0.25">
      <c r="B999" s="67">
        <v>44092</v>
      </c>
      <c r="C999" s="30"/>
    </row>
    <row r="1000" spans="2:3" hidden="1" x14ac:dyDescent="0.25">
      <c r="B1000" s="67">
        <v>44093</v>
      </c>
      <c r="C1000" s="30"/>
    </row>
    <row r="1001" spans="2:3" hidden="1" x14ac:dyDescent="0.25">
      <c r="B1001" s="67">
        <v>44094</v>
      </c>
      <c r="C1001" s="30"/>
    </row>
    <row r="1002" spans="2:3" hidden="1" x14ac:dyDescent="0.25">
      <c r="B1002" s="67">
        <v>44095</v>
      </c>
      <c r="C1002" s="30"/>
    </row>
    <row r="1003" spans="2:3" hidden="1" x14ac:dyDescent="0.25">
      <c r="B1003" s="67">
        <v>44096</v>
      </c>
      <c r="C1003" s="30"/>
    </row>
    <row r="1004" spans="2:3" hidden="1" x14ac:dyDescent="0.25">
      <c r="B1004" s="67">
        <v>44097</v>
      </c>
      <c r="C1004" s="30"/>
    </row>
    <row r="1005" spans="2:3" hidden="1" x14ac:dyDescent="0.25">
      <c r="B1005" s="67">
        <v>44098</v>
      </c>
      <c r="C1005" s="30"/>
    </row>
    <row r="1006" spans="2:3" hidden="1" x14ac:dyDescent="0.25">
      <c r="B1006" s="67">
        <v>44099</v>
      </c>
      <c r="C1006" s="30"/>
    </row>
    <row r="1007" spans="2:3" hidden="1" x14ac:dyDescent="0.25">
      <c r="B1007" s="67">
        <v>44100</v>
      </c>
      <c r="C1007" s="30"/>
    </row>
    <row r="1008" spans="2:3" hidden="1" x14ac:dyDescent="0.25">
      <c r="B1008" s="67">
        <v>44101</v>
      </c>
      <c r="C1008" s="30"/>
    </row>
    <row r="1009" spans="2:3" hidden="1" x14ac:dyDescent="0.25">
      <c r="B1009" s="67">
        <v>44102</v>
      </c>
      <c r="C1009" s="30"/>
    </row>
    <row r="1010" spans="2:3" hidden="1" x14ac:dyDescent="0.25">
      <c r="B1010" s="67">
        <v>44103</v>
      </c>
      <c r="C1010" s="30"/>
    </row>
    <row r="1011" spans="2:3" hidden="1" x14ac:dyDescent="0.25">
      <c r="B1011" s="67">
        <v>44104</v>
      </c>
      <c r="C1011" s="30"/>
    </row>
    <row r="1012" spans="2:3" hidden="1" x14ac:dyDescent="0.25">
      <c r="B1012" s="67">
        <v>44105</v>
      </c>
      <c r="C1012" s="30"/>
    </row>
    <row r="1013" spans="2:3" hidden="1" x14ac:dyDescent="0.25">
      <c r="B1013" s="67">
        <v>44106</v>
      </c>
      <c r="C1013" s="30"/>
    </row>
    <row r="1014" spans="2:3" hidden="1" x14ac:dyDescent="0.25">
      <c r="B1014" s="67">
        <v>44107</v>
      </c>
      <c r="C1014" s="30"/>
    </row>
    <row r="1015" spans="2:3" hidden="1" x14ac:dyDescent="0.25">
      <c r="B1015" s="67">
        <v>44108</v>
      </c>
      <c r="C1015" s="30"/>
    </row>
    <row r="1016" spans="2:3" hidden="1" x14ac:dyDescent="0.25">
      <c r="B1016" s="67">
        <v>44109</v>
      </c>
      <c r="C1016" s="30"/>
    </row>
    <row r="1017" spans="2:3" hidden="1" x14ac:dyDescent="0.25">
      <c r="B1017" s="67">
        <v>44110</v>
      </c>
      <c r="C1017" s="30"/>
    </row>
    <row r="1018" spans="2:3" hidden="1" x14ac:dyDescent="0.25">
      <c r="B1018" s="67">
        <v>44111</v>
      </c>
      <c r="C1018" s="30"/>
    </row>
    <row r="1019" spans="2:3" hidden="1" x14ac:dyDescent="0.25">
      <c r="B1019" s="67">
        <v>44112</v>
      </c>
      <c r="C1019" s="30"/>
    </row>
    <row r="1020" spans="2:3" hidden="1" x14ac:dyDescent="0.25">
      <c r="B1020" s="67">
        <v>44113</v>
      </c>
      <c r="C1020" s="30"/>
    </row>
    <row r="1021" spans="2:3" hidden="1" x14ac:dyDescent="0.25">
      <c r="B1021" s="67">
        <v>44114</v>
      </c>
      <c r="C1021" s="30"/>
    </row>
    <row r="1022" spans="2:3" hidden="1" x14ac:dyDescent="0.25">
      <c r="B1022" s="67">
        <v>44115</v>
      </c>
      <c r="C1022" s="30"/>
    </row>
    <row r="1023" spans="2:3" hidden="1" x14ac:dyDescent="0.25">
      <c r="B1023" s="67">
        <v>44116</v>
      </c>
      <c r="C1023" s="30"/>
    </row>
    <row r="1024" spans="2:3" hidden="1" x14ac:dyDescent="0.25">
      <c r="B1024" s="67">
        <v>44117</v>
      </c>
      <c r="C1024" s="30"/>
    </row>
    <row r="1025" spans="2:3" hidden="1" x14ac:dyDescent="0.25">
      <c r="B1025" s="67">
        <v>44118</v>
      </c>
      <c r="C1025" s="30"/>
    </row>
    <row r="1026" spans="2:3" hidden="1" x14ac:dyDescent="0.25">
      <c r="B1026" s="67">
        <v>44119</v>
      </c>
      <c r="C1026" s="30"/>
    </row>
    <row r="1027" spans="2:3" hidden="1" x14ac:dyDescent="0.25">
      <c r="B1027" s="67">
        <v>44120</v>
      </c>
      <c r="C1027" s="30"/>
    </row>
    <row r="1028" spans="2:3" hidden="1" x14ac:dyDescent="0.25">
      <c r="B1028" s="67">
        <v>44121</v>
      </c>
      <c r="C1028" s="30"/>
    </row>
    <row r="1029" spans="2:3" hidden="1" x14ac:dyDescent="0.25">
      <c r="B1029" s="67">
        <v>44122</v>
      </c>
      <c r="C1029" s="30"/>
    </row>
    <row r="1030" spans="2:3" hidden="1" x14ac:dyDescent="0.25">
      <c r="B1030" s="67">
        <v>44123</v>
      </c>
      <c r="C1030" s="30"/>
    </row>
    <row r="1031" spans="2:3" hidden="1" x14ac:dyDescent="0.25">
      <c r="B1031" s="67">
        <v>44124</v>
      </c>
      <c r="C1031" s="30"/>
    </row>
    <row r="1032" spans="2:3" hidden="1" x14ac:dyDescent="0.25">
      <c r="B1032" s="67">
        <v>44125</v>
      </c>
      <c r="C1032" s="30"/>
    </row>
    <row r="1033" spans="2:3" hidden="1" x14ac:dyDescent="0.25">
      <c r="B1033" s="67">
        <v>44126</v>
      </c>
      <c r="C1033" s="30"/>
    </row>
    <row r="1034" spans="2:3" hidden="1" x14ac:dyDescent="0.25">
      <c r="B1034" s="67">
        <v>44127</v>
      </c>
      <c r="C1034" s="30"/>
    </row>
    <row r="1035" spans="2:3" hidden="1" x14ac:dyDescent="0.25">
      <c r="B1035" s="67">
        <v>44128</v>
      </c>
      <c r="C1035" s="30"/>
    </row>
    <row r="1036" spans="2:3" hidden="1" x14ac:dyDescent="0.25">
      <c r="B1036" s="67">
        <v>44129</v>
      </c>
      <c r="C1036" s="30"/>
    </row>
    <row r="1037" spans="2:3" hidden="1" x14ac:dyDescent="0.25">
      <c r="B1037" s="67">
        <v>44130</v>
      </c>
      <c r="C1037" s="30"/>
    </row>
    <row r="1038" spans="2:3" hidden="1" x14ac:dyDescent="0.25">
      <c r="B1038" s="67">
        <v>44131</v>
      </c>
      <c r="C1038" s="30"/>
    </row>
    <row r="1039" spans="2:3" hidden="1" x14ac:dyDescent="0.25">
      <c r="B1039" s="67">
        <v>44132</v>
      </c>
      <c r="C1039" s="30"/>
    </row>
    <row r="1040" spans="2:3" hidden="1" x14ac:dyDescent="0.25">
      <c r="B1040" s="67">
        <v>44133</v>
      </c>
      <c r="C1040" s="30"/>
    </row>
    <row r="1041" spans="2:3" hidden="1" x14ac:dyDescent="0.25">
      <c r="B1041" s="67">
        <v>44134</v>
      </c>
      <c r="C1041" s="30"/>
    </row>
    <row r="1042" spans="2:3" hidden="1" x14ac:dyDescent="0.25">
      <c r="B1042" s="67">
        <v>44135</v>
      </c>
      <c r="C1042" s="30"/>
    </row>
    <row r="1043" spans="2:3" hidden="1" x14ac:dyDescent="0.25">
      <c r="B1043" s="67">
        <v>44136</v>
      </c>
      <c r="C1043" s="30"/>
    </row>
    <row r="1044" spans="2:3" hidden="1" x14ac:dyDescent="0.25">
      <c r="B1044" s="67">
        <v>44137</v>
      </c>
      <c r="C1044" s="30"/>
    </row>
    <row r="1045" spans="2:3" hidden="1" x14ac:dyDescent="0.25">
      <c r="B1045" s="67">
        <v>44138</v>
      </c>
      <c r="C1045" s="30"/>
    </row>
    <row r="1046" spans="2:3" hidden="1" x14ac:dyDescent="0.25">
      <c r="B1046" s="67">
        <v>44139</v>
      </c>
      <c r="C1046" s="30"/>
    </row>
    <row r="1047" spans="2:3" hidden="1" x14ac:dyDescent="0.25">
      <c r="B1047" s="67">
        <v>44140</v>
      </c>
      <c r="C1047" s="30"/>
    </row>
    <row r="1048" spans="2:3" hidden="1" x14ac:dyDescent="0.25">
      <c r="B1048" s="67">
        <v>44141</v>
      </c>
      <c r="C1048" s="30"/>
    </row>
    <row r="1049" spans="2:3" hidden="1" x14ac:dyDescent="0.25">
      <c r="B1049" s="67">
        <v>44142</v>
      </c>
      <c r="C1049" s="30"/>
    </row>
    <row r="1050" spans="2:3" hidden="1" x14ac:dyDescent="0.25">
      <c r="B1050" s="67">
        <v>44143</v>
      </c>
      <c r="C1050" s="30"/>
    </row>
    <row r="1051" spans="2:3" hidden="1" x14ac:dyDescent="0.25">
      <c r="B1051" s="67">
        <v>44144</v>
      </c>
      <c r="C1051" s="30"/>
    </row>
    <row r="1052" spans="2:3" hidden="1" x14ac:dyDescent="0.25">
      <c r="B1052" s="67">
        <v>44145</v>
      </c>
      <c r="C1052" s="30"/>
    </row>
    <row r="1053" spans="2:3" hidden="1" x14ac:dyDescent="0.25">
      <c r="B1053" s="67">
        <v>44146</v>
      </c>
      <c r="C1053" s="30"/>
    </row>
    <row r="1054" spans="2:3" hidden="1" x14ac:dyDescent="0.25">
      <c r="B1054" s="67">
        <v>44147</v>
      </c>
      <c r="C1054" s="30"/>
    </row>
    <row r="1055" spans="2:3" hidden="1" x14ac:dyDescent="0.25">
      <c r="B1055" s="67">
        <v>44148</v>
      </c>
      <c r="C1055" s="30"/>
    </row>
    <row r="1056" spans="2:3" hidden="1" x14ac:dyDescent="0.25">
      <c r="B1056" s="67">
        <v>44149</v>
      </c>
      <c r="C1056" s="30"/>
    </row>
    <row r="1057" spans="2:3" hidden="1" x14ac:dyDescent="0.25">
      <c r="B1057" s="67">
        <v>44150</v>
      </c>
      <c r="C1057" s="30"/>
    </row>
    <row r="1058" spans="2:3" hidden="1" x14ac:dyDescent="0.25">
      <c r="B1058" s="67">
        <v>44151</v>
      </c>
      <c r="C1058" s="30"/>
    </row>
    <row r="1059" spans="2:3" hidden="1" x14ac:dyDescent="0.25">
      <c r="B1059" s="67">
        <v>44152</v>
      </c>
      <c r="C1059" s="30"/>
    </row>
    <row r="1060" spans="2:3" hidden="1" x14ac:dyDescent="0.25">
      <c r="B1060" s="67">
        <v>44153</v>
      </c>
      <c r="C1060" s="30"/>
    </row>
    <row r="1061" spans="2:3" hidden="1" x14ac:dyDescent="0.25">
      <c r="B1061" s="67">
        <v>44154</v>
      </c>
      <c r="C1061" s="30"/>
    </row>
    <row r="1062" spans="2:3" hidden="1" x14ac:dyDescent="0.25">
      <c r="B1062" s="67">
        <v>44155</v>
      </c>
      <c r="C1062" s="30"/>
    </row>
    <row r="1063" spans="2:3" hidden="1" x14ac:dyDescent="0.25">
      <c r="B1063" s="67">
        <v>44156</v>
      </c>
      <c r="C1063" s="30"/>
    </row>
    <row r="1064" spans="2:3" hidden="1" x14ac:dyDescent="0.25">
      <c r="B1064" s="67">
        <v>44157</v>
      </c>
      <c r="C1064" s="30"/>
    </row>
    <row r="1065" spans="2:3" hidden="1" x14ac:dyDescent="0.25">
      <c r="B1065" s="67">
        <v>44158</v>
      </c>
      <c r="C1065" s="30"/>
    </row>
    <row r="1066" spans="2:3" hidden="1" x14ac:dyDescent="0.25">
      <c r="B1066" s="67">
        <v>44159</v>
      </c>
      <c r="C1066" s="30"/>
    </row>
    <row r="1067" spans="2:3" hidden="1" x14ac:dyDescent="0.25">
      <c r="B1067" s="67">
        <v>44160</v>
      </c>
      <c r="C1067" s="30"/>
    </row>
    <row r="1068" spans="2:3" hidden="1" x14ac:dyDescent="0.25">
      <c r="B1068" s="67">
        <v>44161</v>
      </c>
      <c r="C1068" s="30"/>
    </row>
    <row r="1069" spans="2:3" hidden="1" x14ac:dyDescent="0.25">
      <c r="B1069" s="67">
        <v>44162</v>
      </c>
      <c r="C1069" s="30"/>
    </row>
    <row r="1070" spans="2:3" hidden="1" x14ac:dyDescent="0.25">
      <c r="B1070" s="67">
        <v>44163</v>
      </c>
      <c r="C1070" s="30"/>
    </row>
    <row r="1071" spans="2:3" hidden="1" x14ac:dyDescent="0.25">
      <c r="B1071" s="67">
        <v>44164</v>
      </c>
      <c r="C1071" s="30"/>
    </row>
    <row r="1072" spans="2:3" hidden="1" x14ac:dyDescent="0.25">
      <c r="B1072" s="67">
        <v>44165</v>
      </c>
      <c r="C1072" s="30"/>
    </row>
    <row r="1073" spans="2:3" hidden="1" x14ac:dyDescent="0.25">
      <c r="B1073" s="67">
        <v>44166</v>
      </c>
      <c r="C1073" s="30"/>
    </row>
    <row r="1074" spans="2:3" hidden="1" x14ac:dyDescent="0.25">
      <c r="B1074" s="67">
        <v>44167</v>
      </c>
      <c r="C1074" s="30"/>
    </row>
    <row r="1075" spans="2:3" hidden="1" x14ac:dyDescent="0.25">
      <c r="B1075" s="67">
        <v>44168</v>
      </c>
      <c r="C1075" s="30"/>
    </row>
    <row r="1076" spans="2:3" hidden="1" x14ac:dyDescent="0.25">
      <c r="B1076" s="67">
        <v>44169</v>
      </c>
      <c r="C1076" s="30"/>
    </row>
    <row r="1077" spans="2:3" hidden="1" x14ac:dyDescent="0.25">
      <c r="B1077" s="67">
        <v>44170</v>
      </c>
      <c r="C1077" s="30"/>
    </row>
    <row r="1078" spans="2:3" hidden="1" x14ac:dyDescent="0.25">
      <c r="B1078" s="67">
        <v>44171</v>
      </c>
      <c r="C1078" s="30"/>
    </row>
    <row r="1079" spans="2:3" hidden="1" x14ac:dyDescent="0.25">
      <c r="B1079" s="67">
        <v>44172</v>
      </c>
      <c r="C1079" s="30"/>
    </row>
    <row r="1080" spans="2:3" hidden="1" x14ac:dyDescent="0.25">
      <c r="B1080" s="67">
        <v>44173</v>
      </c>
      <c r="C1080" s="30"/>
    </row>
    <row r="1081" spans="2:3" hidden="1" x14ac:dyDescent="0.25">
      <c r="B1081" s="67">
        <v>44174</v>
      </c>
      <c r="C1081" s="30"/>
    </row>
    <row r="1082" spans="2:3" hidden="1" x14ac:dyDescent="0.25">
      <c r="B1082" s="67">
        <v>44175</v>
      </c>
      <c r="C1082" s="30"/>
    </row>
    <row r="1083" spans="2:3" hidden="1" x14ac:dyDescent="0.25">
      <c r="B1083" s="67">
        <v>44176</v>
      </c>
      <c r="C1083" s="30"/>
    </row>
    <row r="1084" spans="2:3" hidden="1" x14ac:dyDescent="0.25">
      <c r="B1084" s="67">
        <v>44177</v>
      </c>
      <c r="C1084" s="30"/>
    </row>
    <row r="1085" spans="2:3" hidden="1" x14ac:dyDescent="0.25">
      <c r="B1085" s="67">
        <v>44178</v>
      </c>
      <c r="C1085" s="30"/>
    </row>
    <row r="1086" spans="2:3" hidden="1" x14ac:dyDescent="0.25">
      <c r="B1086" s="67">
        <v>44179</v>
      </c>
      <c r="C1086" s="30"/>
    </row>
    <row r="1087" spans="2:3" hidden="1" x14ac:dyDescent="0.25">
      <c r="B1087" s="67">
        <v>44180</v>
      </c>
      <c r="C1087" s="30"/>
    </row>
    <row r="1088" spans="2:3" hidden="1" x14ac:dyDescent="0.25">
      <c r="B1088" s="67">
        <v>44181</v>
      </c>
      <c r="C1088" s="30"/>
    </row>
    <row r="1089" spans="2:3" hidden="1" x14ac:dyDescent="0.25">
      <c r="B1089" s="67">
        <v>44182</v>
      </c>
      <c r="C1089" s="30"/>
    </row>
    <row r="1090" spans="2:3" hidden="1" x14ac:dyDescent="0.25">
      <c r="B1090" s="67">
        <v>44183</v>
      </c>
      <c r="C1090" s="30"/>
    </row>
    <row r="1091" spans="2:3" hidden="1" x14ac:dyDescent="0.25">
      <c r="B1091" s="67">
        <v>44184</v>
      </c>
      <c r="C1091" s="30"/>
    </row>
    <row r="1092" spans="2:3" hidden="1" x14ac:dyDescent="0.25">
      <c r="B1092" s="67">
        <v>44185</v>
      </c>
      <c r="C1092" s="30"/>
    </row>
    <row r="1093" spans="2:3" hidden="1" x14ac:dyDescent="0.25">
      <c r="B1093" s="67">
        <v>44186</v>
      </c>
      <c r="C1093" s="30"/>
    </row>
    <row r="1094" spans="2:3" hidden="1" x14ac:dyDescent="0.25">
      <c r="B1094" s="67">
        <v>44187</v>
      </c>
      <c r="C1094" s="30"/>
    </row>
    <row r="1095" spans="2:3" hidden="1" x14ac:dyDescent="0.25">
      <c r="B1095" s="67">
        <v>44188</v>
      </c>
      <c r="C1095" s="30"/>
    </row>
    <row r="1096" spans="2:3" hidden="1" x14ac:dyDescent="0.25">
      <c r="B1096" s="67">
        <v>44189</v>
      </c>
      <c r="C1096" s="30"/>
    </row>
    <row r="1097" spans="2:3" hidden="1" x14ac:dyDescent="0.25">
      <c r="B1097" s="67">
        <v>44190</v>
      </c>
      <c r="C1097" s="30"/>
    </row>
    <row r="1098" spans="2:3" hidden="1" x14ac:dyDescent="0.25">
      <c r="B1098" s="67">
        <v>44191</v>
      </c>
      <c r="C1098" s="30"/>
    </row>
    <row r="1099" spans="2:3" hidden="1" x14ac:dyDescent="0.25">
      <c r="B1099" s="67">
        <v>44192</v>
      </c>
      <c r="C1099" s="30"/>
    </row>
    <row r="1100" spans="2:3" hidden="1" x14ac:dyDescent="0.25">
      <c r="B1100" s="67">
        <v>44193</v>
      </c>
      <c r="C1100" s="30"/>
    </row>
    <row r="1101" spans="2:3" hidden="1" x14ac:dyDescent="0.25">
      <c r="B1101" s="67">
        <v>44194</v>
      </c>
      <c r="C1101" s="30"/>
    </row>
    <row r="1102" spans="2:3" hidden="1" x14ac:dyDescent="0.25">
      <c r="B1102" s="67">
        <v>44195</v>
      </c>
      <c r="C1102" s="30"/>
    </row>
    <row r="1103" spans="2:3" hidden="1" x14ac:dyDescent="0.25">
      <c r="B1103" s="67">
        <v>44196</v>
      </c>
      <c r="C1103" s="30"/>
    </row>
    <row r="1104" spans="2:3" hidden="1" x14ac:dyDescent="0.25">
      <c r="B1104" s="67">
        <v>44197</v>
      </c>
      <c r="C1104" s="30"/>
    </row>
    <row r="1105" spans="2:3" hidden="1" x14ac:dyDescent="0.25">
      <c r="B1105" s="67">
        <v>44198</v>
      </c>
      <c r="C1105" s="30"/>
    </row>
    <row r="1106" spans="2:3" hidden="1" x14ac:dyDescent="0.25">
      <c r="B1106" s="67">
        <v>44199</v>
      </c>
      <c r="C1106" s="30"/>
    </row>
    <row r="1107" spans="2:3" hidden="1" x14ac:dyDescent="0.25">
      <c r="B1107" s="67">
        <v>44200</v>
      </c>
      <c r="C1107" s="30"/>
    </row>
    <row r="1108" spans="2:3" hidden="1" x14ac:dyDescent="0.25">
      <c r="B1108" s="67">
        <v>44201</v>
      </c>
      <c r="C1108" s="30"/>
    </row>
    <row r="1109" spans="2:3" hidden="1" x14ac:dyDescent="0.25">
      <c r="B1109" s="67">
        <v>44202</v>
      </c>
      <c r="C1109" s="30"/>
    </row>
    <row r="1110" spans="2:3" hidden="1" x14ac:dyDescent="0.25">
      <c r="B1110" s="67">
        <v>44203</v>
      </c>
      <c r="C1110" s="30"/>
    </row>
    <row r="1111" spans="2:3" hidden="1" x14ac:dyDescent="0.25">
      <c r="B1111" s="67">
        <v>44204</v>
      </c>
      <c r="C1111" s="30"/>
    </row>
    <row r="1112" spans="2:3" hidden="1" x14ac:dyDescent="0.25">
      <c r="B1112" s="67">
        <v>44205</v>
      </c>
      <c r="C1112" s="30"/>
    </row>
    <row r="1113" spans="2:3" hidden="1" x14ac:dyDescent="0.25">
      <c r="B1113" s="67">
        <v>44206</v>
      </c>
      <c r="C1113" s="30"/>
    </row>
    <row r="1114" spans="2:3" hidden="1" x14ac:dyDescent="0.25">
      <c r="B1114" s="67">
        <v>44207</v>
      </c>
      <c r="C1114" s="30"/>
    </row>
    <row r="1115" spans="2:3" hidden="1" x14ac:dyDescent="0.25">
      <c r="B1115" s="67">
        <v>44208</v>
      </c>
      <c r="C1115" s="30"/>
    </row>
    <row r="1116" spans="2:3" hidden="1" x14ac:dyDescent="0.25">
      <c r="B1116" s="67">
        <v>44209</v>
      </c>
      <c r="C1116" s="30"/>
    </row>
    <row r="1117" spans="2:3" hidden="1" x14ac:dyDescent="0.25">
      <c r="B1117" s="67">
        <v>44210</v>
      </c>
      <c r="C1117" s="30"/>
    </row>
    <row r="1118" spans="2:3" hidden="1" x14ac:dyDescent="0.25">
      <c r="B1118" s="67">
        <v>44211</v>
      </c>
      <c r="C1118" s="30"/>
    </row>
    <row r="1119" spans="2:3" hidden="1" x14ac:dyDescent="0.25">
      <c r="B1119" s="67">
        <v>44212</v>
      </c>
      <c r="C1119" s="30"/>
    </row>
    <row r="1120" spans="2:3" hidden="1" x14ac:dyDescent="0.25">
      <c r="B1120" s="67">
        <v>44213</v>
      </c>
      <c r="C1120" s="30"/>
    </row>
    <row r="1121" spans="2:3" hidden="1" x14ac:dyDescent="0.25">
      <c r="B1121" s="67">
        <v>44214</v>
      </c>
      <c r="C1121" s="30"/>
    </row>
    <row r="1122" spans="2:3" hidden="1" x14ac:dyDescent="0.25">
      <c r="B1122" s="67">
        <v>44215</v>
      </c>
      <c r="C1122" s="30"/>
    </row>
    <row r="1123" spans="2:3" hidden="1" x14ac:dyDescent="0.25">
      <c r="B1123" s="67">
        <v>44216</v>
      </c>
      <c r="C1123" s="30"/>
    </row>
    <row r="1124" spans="2:3" hidden="1" x14ac:dyDescent="0.25">
      <c r="B1124" s="67">
        <v>44217</v>
      </c>
      <c r="C1124" s="30"/>
    </row>
    <row r="1125" spans="2:3" hidden="1" x14ac:dyDescent="0.25">
      <c r="B1125" s="67">
        <v>44218</v>
      </c>
      <c r="C1125" s="30"/>
    </row>
    <row r="1126" spans="2:3" hidden="1" x14ac:dyDescent="0.25">
      <c r="B1126" s="67">
        <v>44219</v>
      </c>
      <c r="C1126" s="30"/>
    </row>
    <row r="1127" spans="2:3" hidden="1" x14ac:dyDescent="0.25">
      <c r="B1127" s="67">
        <v>44220</v>
      </c>
      <c r="C1127" s="30"/>
    </row>
    <row r="1128" spans="2:3" hidden="1" x14ac:dyDescent="0.25">
      <c r="B1128" s="67">
        <v>44221</v>
      </c>
      <c r="C1128" s="30"/>
    </row>
    <row r="1129" spans="2:3" hidden="1" x14ac:dyDescent="0.25">
      <c r="B1129" s="67">
        <v>44222</v>
      </c>
      <c r="C1129" s="30"/>
    </row>
    <row r="1130" spans="2:3" hidden="1" x14ac:dyDescent="0.25">
      <c r="B1130" s="67">
        <v>44223</v>
      </c>
      <c r="C1130" s="30"/>
    </row>
    <row r="1131" spans="2:3" hidden="1" x14ac:dyDescent="0.25">
      <c r="B1131" s="67">
        <v>44224</v>
      </c>
      <c r="C1131" s="30"/>
    </row>
    <row r="1132" spans="2:3" hidden="1" x14ac:dyDescent="0.25">
      <c r="B1132" s="67">
        <v>44225</v>
      </c>
      <c r="C1132" s="30"/>
    </row>
    <row r="1133" spans="2:3" hidden="1" x14ac:dyDescent="0.25">
      <c r="B1133" s="67">
        <v>44226</v>
      </c>
      <c r="C1133" s="30"/>
    </row>
    <row r="1134" spans="2:3" hidden="1" x14ac:dyDescent="0.25">
      <c r="B1134" s="67">
        <v>44227</v>
      </c>
      <c r="C1134" s="30"/>
    </row>
    <row r="1135" spans="2:3" hidden="1" x14ac:dyDescent="0.25">
      <c r="B1135" s="67">
        <v>44228</v>
      </c>
      <c r="C1135" s="30"/>
    </row>
    <row r="1136" spans="2:3" hidden="1" x14ac:dyDescent="0.25">
      <c r="B1136" s="67">
        <v>44229</v>
      </c>
      <c r="C1136" s="30"/>
    </row>
    <row r="1137" spans="2:3" hidden="1" x14ac:dyDescent="0.25">
      <c r="B1137" s="67">
        <v>44230</v>
      </c>
      <c r="C1137" s="30"/>
    </row>
    <row r="1138" spans="2:3" hidden="1" x14ac:dyDescent="0.25">
      <c r="B1138" s="67">
        <v>44231</v>
      </c>
      <c r="C1138" s="30"/>
    </row>
    <row r="1139" spans="2:3" hidden="1" x14ac:dyDescent="0.25">
      <c r="B1139" s="67">
        <v>44232</v>
      </c>
      <c r="C1139" s="30"/>
    </row>
    <row r="1140" spans="2:3" hidden="1" x14ac:dyDescent="0.25">
      <c r="B1140" s="67">
        <v>44233</v>
      </c>
      <c r="C1140" s="30"/>
    </row>
    <row r="1141" spans="2:3" hidden="1" x14ac:dyDescent="0.25">
      <c r="B1141" s="67">
        <v>44234</v>
      </c>
      <c r="C1141" s="30"/>
    </row>
    <row r="1142" spans="2:3" hidden="1" x14ac:dyDescent="0.25">
      <c r="B1142" s="67">
        <v>44235</v>
      </c>
      <c r="C1142" s="30"/>
    </row>
    <row r="1143" spans="2:3" hidden="1" x14ac:dyDescent="0.25">
      <c r="B1143" s="67">
        <v>44236</v>
      </c>
      <c r="C1143" s="30"/>
    </row>
    <row r="1144" spans="2:3" hidden="1" x14ac:dyDescent="0.25">
      <c r="B1144" s="67">
        <v>44237</v>
      </c>
      <c r="C1144" s="30"/>
    </row>
    <row r="1145" spans="2:3" hidden="1" x14ac:dyDescent="0.25">
      <c r="B1145" s="67">
        <v>44238</v>
      </c>
      <c r="C1145" s="30"/>
    </row>
    <row r="1146" spans="2:3" hidden="1" x14ac:dyDescent="0.25">
      <c r="B1146" s="67">
        <v>44239</v>
      </c>
      <c r="C1146" s="30"/>
    </row>
    <row r="1147" spans="2:3" hidden="1" x14ac:dyDescent="0.25">
      <c r="B1147" s="67">
        <v>44240</v>
      </c>
      <c r="C1147" s="30"/>
    </row>
    <row r="1148" spans="2:3" hidden="1" x14ac:dyDescent="0.25">
      <c r="B1148" s="67">
        <v>44241</v>
      </c>
      <c r="C1148" s="30"/>
    </row>
    <row r="1149" spans="2:3" hidden="1" x14ac:dyDescent="0.25">
      <c r="B1149" s="67">
        <v>44242</v>
      </c>
      <c r="C1149" s="30"/>
    </row>
    <row r="1150" spans="2:3" hidden="1" x14ac:dyDescent="0.25">
      <c r="B1150" s="67">
        <v>44243</v>
      </c>
      <c r="C1150" s="30"/>
    </row>
    <row r="1151" spans="2:3" hidden="1" x14ac:dyDescent="0.25">
      <c r="B1151" s="67">
        <v>44244</v>
      </c>
      <c r="C1151" s="30"/>
    </row>
    <row r="1152" spans="2:3" hidden="1" x14ac:dyDescent="0.25">
      <c r="B1152" s="67">
        <v>44245</v>
      </c>
      <c r="C1152" s="30"/>
    </row>
    <row r="1153" spans="2:3" hidden="1" x14ac:dyDescent="0.25">
      <c r="B1153" s="67">
        <v>44246</v>
      </c>
      <c r="C1153" s="30"/>
    </row>
    <row r="1154" spans="2:3" hidden="1" x14ac:dyDescent="0.25">
      <c r="B1154" s="67">
        <v>44247</v>
      </c>
      <c r="C1154" s="30"/>
    </row>
    <row r="1155" spans="2:3" hidden="1" x14ac:dyDescent="0.25">
      <c r="B1155" s="67">
        <v>44248</v>
      </c>
      <c r="C1155" s="30"/>
    </row>
    <row r="1156" spans="2:3" hidden="1" x14ac:dyDescent="0.25">
      <c r="B1156" s="67">
        <v>44249</v>
      </c>
      <c r="C1156" s="30"/>
    </row>
    <row r="1157" spans="2:3" hidden="1" x14ac:dyDescent="0.25">
      <c r="B1157" s="67">
        <v>44250</v>
      </c>
      <c r="C1157" s="30"/>
    </row>
    <row r="1158" spans="2:3" hidden="1" x14ac:dyDescent="0.25">
      <c r="B1158" s="67">
        <v>44251</v>
      </c>
      <c r="C1158" s="30"/>
    </row>
    <row r="1159" spans="2:3" hidden="1" x14ac:dyDescent="0.25">
      <c r="B1159" s="67">
        <v>44252</v>
      </c>
      <c r="C1159" s="30"/>
    </row>
    <row r="1160" spans="2:3" hidden="1" x14ac:dyDescent="0.25">
      <c r="B1160" s="67">
        <v>44253</v>
      </c>
      <c r="C1160" s="30"/>
    </row>
    <row r="1161" spans="2:3" hidden="1" x14ac:dyDescent="0.25">
      <c r="B1161" s="67">
        <v>44254</v>
      </c>
      <c r="C1161" s="30"/>
    </row>
    <row r="1162" spans="2:3" hidden="1" x14ac:dyDescent="0.25">
      <c r="B1162" s="67">
        <v>44255</v>
      </c>
      <c r="C1162" s="30"/>
    </row>
    <row r="1163" spans="2:3" hidden="1" x14ac:dyDescent="0.25">
      <c r="B1163" s="67">
        <v>44256</v>
      </c>
      <c r="C1163" s="30"/>
    </row>
    <row r="1164" spans="2:3" hidden="1" x14ac:dyDescent="0.25">
      <c r="B1164" s="67">
        <v>44257</v>
      </c>
      <c r="C1164" s="30"/>
    </row>
    <row r="1165" spans="2:3" hidden="1" x14ac:dyDescent="0.25">
      <c r="B1165" s="67">
        <v>44258</v>
      </c>
      <c r="C1165" s="30"/>
    </row>
    <row r="1166" spans="2:3" hidden="1" x14ac:dyDescent="0.25">
      <c r="B1166" s="67">
        <v>44259</v>
      </c>
      <c r="C1166" s="30"/>
    </row>
    <row r="1167" spans="2:3" hidden="1" x14ac:dyDescent="0.25">
      <c r="B1167" s="67">
        <v>44260</v>
      </c>
      <c r="C1167" s="30"/>
    </row>
    <row r="1168" spans="2:3" hidden="1" x14ac:dyDescent="0.25">
      <c r="B1168" s="67">
        <v>44261</v>
      </c>
      <c r="C1168" s="30"/>
    </row>
    <row r="1169" spans="2:3" hidden="1" x14ac:dyDescent="0.25">
      <c r="B1169" s="67">
        <v>44262</v>
      </c>
      <c r="C1169" s="30"/>
    </row>
    <row r="1170" spans="2:3" hidden="1" x14ac:dyDescent="0.25">
      <c r="B1170" s="67">
        <v>44263</v>
      </c>
      <c r="C1170" s="30"/>
    </row>
    <row r="1171" spans="2:3" hidden="1" x14ac:dyDescent="0.25">
      <c r="B1171" s="67">
        <v>44264</v>
      </c>
      <c r="C1171" s="30"/>
    </row>
    <row r="1172" spans="2:3" hidden="1" x14ac:dyDescent="0.25">
      <c r="B1172" s="67">
        <v>44265</v>
      </c>
      <c r="C1172" s="30"/>
    </row>
    <row r="1173" spans="2:3" hidden="1" x14ac:dyDescent="0.25">
      <c r="B1173" s="67">
        <v>44266</v>
      </c>
      <c r="C1173" s="30"/>
    </row>
    <row r="1174" spans="2:3" hidden="1" x14ac:dyDescent="0.25">
      <c r="B1174" s="67">
        <v>44267</v>
      </c>
      <c r="C1174" s="30"/>
    </row>
    <row r="1175" spans="2:3" hidden="1" x14ac:dyDescent="0.25">
      <c r="B1175" s="67">
        <v>44268</v>
      </c>
      <c r="C1175" s="30"/>
    </row>
    <row r="1176" spans="2:3" hidden="1" x14ac:dyDescent="0.25">
      <c r="B1176" s="67">
        <v>44269</v>
      </c>
      <c r="C1176" s="30"/>
    </row>
    <row r="1177" spans="2:3" hidden="1" x14ac:dyDescent="0.25">
      <c r="B1177" s="67">
        <v>44270</v>
      </c>
      <c r="C1177" s="30"/>
    </row>
    <row r="1178" spans="2:3" hidden="1" x14ac:dyDescent="0.25">
      <c r="B1178" s="67">
        <v>44271</v>
      </c>
      <c r="C1178" s="30"/>
    </row>
    <row r="1179" spans="2:3" hidden="1" x14ac:dyDescent="0.25">
      <c r="B1179" s="67">
        <v>44272</v>
      </c>
      <c r="C1179" s="30"/>
    </row>
    <row r="1180" spans="2:3" hidden="1" x14ac:dyDescent="0.25">
      <c r="B1180" s="67">
        <v>44273</v>
      </c>
      <c r="C1180" s="30"/>
    </row>
    <row r="1181" spans="2:3" hidden="1" x14ac:dyDescent="0.25">
      <c r="B1181" s="67">
        <v>44274</v>
      </c>
      <c r="C1181" s="30"/>
    </row>
    <row r="1182" spans="2:3" hidden="1" x14ac:dyDescent="0.25">
      <c r="B1182" s="67">
        <v>44275</v>
      </c>
      <c r="C1182" s="30"/>
    </row>
    <row r="1183" spans="2:3" hidden="1" x14ac:dyDescent="0.25">
      <c r="B1183" s="67">
        <v>44276</v>
      </c>
      <c r="C1183" s="30"/>
    </row>
    <row r="1184" spans="2:3" hidden="1" x14ac:dyDescent="0.25">
      <c r="B1184" s="67">
        <v>44277</v>
      </c>
      <c r="C1184" s="30"/>
    </row>
    <row r="1185" spans="2:3" hidden="1" x14ac:dyDescent="0.25">
      <c r="B1185" s="67">
        <v>44278</v>
      </c>
      <c r="C1185" s="30"/>
    </row>
    <row r="1186" spans="2:3" hidden="1" x14ac:dyDescent="0.25">
      <c r="B1186" s="67">
        <v>44279</v>
      </c>
      <c r="C1186" s="30"/>
    </row>
    <row r="1187" spans="2:3" hidden="1" x14ac:dyDescent="0.25">
      <c r="B1187" s="67">
        <v>44280</v>
      </c>
      <c r="C1187" s="30"/>
    </row>
    <row r="1188" spans="2:3" hidden="1" x14ac:dyDescent="0.25">
      <c r="B1188" s="67">
        <v>44281</v>
      </c>
      <c r="C1188" s="30"/>
    </row>
    <row r="1189" spans="2:3" hidden="1" x14ac:dyDescent="0.25">
      <c r="B1189" s="67">
        <v>44282</v>
      </c>
      <c r="C1189" s="30"/>
    </row>
    <row r="1190" spans="2:3" hidden="1" x14ac:dyDescent="0.25">
      <c r="B1190" s="67">
        <v>44283</v>
      </c>
      <c r="C1190" s="30"/>
    </row>
    <row r="1191" spans="2:3" hidden="1" x14ac:dyDescent="0.25">
      <c r="B1191" s="67">
        <v>44284</v>
      </c>
      <c r="C1191" s="30"/>
    </row>
    <row r="1192" spans="2:3" hidden="1" x14ac:dyDescent="0.25">
      <c r="B1192" s="67">
        <v>44285</v>
      </c>
      <c r="C1192" s="30"/>
    </row>
    <row r="1193" spans="2:3" hidden="1" x14ac:dyDescent="0.25">
      <c r="B1193" s="67">
        <v>44286</v>
      </c>
      <c r="C1193" s="30"/>
    </row>
    <row r="1194" spans="2:3" hidden="1" x14ac:dyDescent="0.25">
      <c r="B1194" s="67">
        <v>44287</v>
      </c>
      <c r="C1194" s="30"/>
    </row>
    <row r="1195" spans="2:3" hidden="1" x14ac:dyDescent="0.25">
      <c r="B1195" s="67">
        <v>44288</v>
      </c>
      <c r="C1195" s="30"/>
    </row>
    <row r="1196" spans="2:3" hidden="1" x14ac:dyDescent="0.25">
      <c r="B1196" s="67">
        <v>44289</v>
      </c>
      <c r="C1196" s="30"/>
    </row>
    <row r="1197" spans="2:3" hidden="1" x14ac:dyDescent="0.25">
      <c r="B1197" s="67">
        <v>44290</v>
      </c>
      <c r="C1197" s="30"/>
    </row>
    <row r="1198" spans="2:3" hidden="1" x14ac:dyDescent="0.25">
      <c r="B1198" s="67">
        <v>44291</v>
      </c>
      <c r="C1198" s="30"/>
    </row>
    <row r="1199" spans="2:3" hidden="1" x14ac:dyDescent="0.25">
      <c r="B1199" s="67">
        <v>44292</v>
      </c>
      <c r="C1199" s="30"/>
    </row>
    <row r="1200" spans="2:3" hidden="1" x14ac:dyDescent="0.25">
      <c r="B1200" s="67">
        <v>44293</v>
      </c>
      <c r="C1200" s="30"/>
    </row>
    <row r="1201" spans="2:3" hidden="1" x14ac:dyDescent="0.25">
      <c r="B1201" s="67">
        <v>44294</v>
      </c>
      <c r="C1201" s="30"/>
    </row>
    <row r="1202" spans="2:3" hidden="1" x14ac:dyDescent="0.25">
      <c r="B1202" s="67">
        <v>44295</v>
      </c>
      <c r="C1202" s="30"/>
    </row>
    <row r="1203" spans="2:3" hidden="1" x14ac:dyDescent="0.25">
      <c r="B1203" s="67">
        <v>44296</v>
      </c>
      <c r="C1203" s="30"/>
    </row>
    <row r="1204" spans="2:3" hidden="1" x14ac:dyDescent="0.25">
      <c r="B1204" s="67">
        <v>44297</v>
      </c>
      <c r="C1204" s="30"/>
    </row>
    <row r="1205" spans="2:3" hidden="1" x14ac:dyDescent="0.25">
      <c r="B1205" s="67">
        <v>44298</v>
      </c>
      <c r="C1205" s="30"/>
    </row>
    <row r="1206" spans="2:3" hidden="1" x14ac:dyDescent="0.25">
      <c r="B1206" s="67">
        <v>44299</v>
      </c>
      <c r="C1206" s="30"/>
    </row>
    <row r="1207" spans="2:3" hidden="1" x14ac:dyDescent="0.25">
      <c r="B1207" s="67">
        <v>44300</v>
      </c>
      <c r="C1207" s="30"/>
    </row>
    <row r="1208" spans="2:3" hidden="1" x14ac:dyDescent="0.25">
      <c r="B1208" s="67">
        <v>44301</v>
      </c>
      <c r="C1208" s="30"/>
    </row>
    <row r="1209" spans="2:3" hidden="1" x14ac:dyDescent="0.25">
      <c r="B1209" s="67">
        <v>44302</v>
      </c>
      <c r="C1209" s="30"/>
    </row>
    <row r="1210" spans="2:3" hidden="1" x14ac:dyDescent="0.25">
      <c r="B1210" s="67">
        <v>44303</v>
      </c>
      <c r="C1210" s="30"/>
    </row>
    <row r="1211" spans="2:3" hidden="1" x14ac:dyDescent="0.25">
      <c r="B1211" s="67">
        <v>44304</v>
      </c>
      <c r="C1211" s="30"/>
    </row>
    <row r="1212" spans="2:3" hidden="1" x14ac:dyDescent="0.25">
      <c r="B1212" s="67">
        <v>44305</v>
      </c>
      <c r="C1212" s="30"/>
    </row>
    <row r="1213" spans="2:3" hidden="1" x14ac:dyDescent="0.25">
      <c r="B1213" s="67">
        <v>44306</v>
      </c>
      <c r="C1213" s="30"/>
    </row>
    <row r="1214" spans="2:3" hidden="1" x14ac:dyDescent="0.25">
      <c r="B1214" s="67">
        <v>44307</v>
      </c>
      <c r="C1214" s="30"/>
    </row>
    <row r="1215" spans="2:3" hidden="1" x14ac:dyDescent="0.25">
      <c r="B1215" s="67">
        <v>44308</v>
      </c>
      <c r="C1215" s="30"/>
    </row>
    <row r="1216" spans="2:3" hidden="1" x14ac:dyDescent="0.25">
      <c r="B1216" s="67">
        <v>44309</v>
      </c>
      <c r="C1216" s="30"/>
    </row>
    <row r="1217" spans="2:3" hidden="1" x14ac:dyDescent="0.25">
      <c r="B1217" s="67">
        <v>44310</v>
      </c>
      <c r="C1217" s="30"/>
    </row>
    <row r="1218" spans="2:3" hidden="1" x14ac:dyDescent="0.25">
      <c r="B1218" s="67">
        <v>44311</v>
      </c>
      <c r="C1218" s="30"/>
    </row>
    <row r="1219" spans="2:3" hidden="1" x14ac:dyDescent="0.25">
      <c r="B1219" s="67">
        <v>44312</v>
      </c>
      <c r="C1219" s="30"/>
    </row>
    <row r="1220" spans="2:3" hidden="1" x14ac:dyDescent="0.25">
      <c r="B1220" s="67">
        <v>44313</v>
      </c>
      <c r="C1220" s="30"/>
    </row>
    <row r="1221" spans="2:3" hidden="1" x14ac:dyDescent="0.25">
      <c r="B1221" s="67">
        <v>44314</v>
      </c>
      <c r="C1221" s="30"/>
    </row>
    <row r="1222" spans="2:3" hidden="1" x14ac:dyDescent="0.25">
      <c r="B1222" s="67">
        <v>44315</v>
      </c>
      <c r="C1222" s="30"/>
    </row>
    <row r="1223" spans="2:3" hidden="1" x14ac:dyDescent="0.25">
      <c r="B1223" s="67">
        <v>44316</v>
      </c>
      <c r="C1223" s="30"/>
    </row>
    <row r="1224" spans="2:3" hidden="1" x14ac:dyDescent="0.25">
      <c r="B1224" s="67">
        <v>44317</v>
      </c>
      <c r="C1224" s="30"/>
    </row>
    <row r="1225" spans="2:3" hidden="1" x14ac:dyDescent="0.25">
      <c r="B1225" s="67">
        <v>44318</v>
      </c>
      <c r="C1225" s="30"/>
    </row>
    <row r="1226" spans="2:3" hidden="1" x14ac:dyDescent="0.25">
      <c r="B1226" s="67">
        <v>44319</v>
      </c>
      <c r="C1226" s="30"/>
    </row>
    <row r="1227" spans="2:3" hidden="1" x14ac:dyDescent="0.25">
      <c r="B1227" s="67">
        <v>44320</v>
      </c>
      <c r="C1227" s="30"/>
    </row>
    <row r="1228" spans="2:3" hidden="1" x14ac:dyDescent="0.25">
      <c r="B1228" s="67">
        <v>44321</v>
      </c>
      <c r="C1228" s="30"/>
    </row>
    <row r="1229" spans="2:3" hidden="1" x14ac:dyDescent="0.25">
      <c r="B1229" s="67">
        <v>44322</v>
      </c>
      <c r="C1229" s="30"/>
    </row>
    <row r="1230" spans="2:3" hidden="1" x14ac:dyDescent="0.25">
      <c r="B1230" s="67">
        <v>44323</v>
      </c>
      <c r="C1230" s="30"/>
    </row>
    <row r="1231" spans="2:3" hidden="1" x14ac:dyDescent="0.25">
      <c r="B1231" s="67">
        <v>44324</v>
      </c>
      <c r="C1231" s="30"/>
    </row>
    <row r="1232" spans="2:3" hidden="1" x14ac:dyDescent="0.25">
      <c r="B1232" s="67">
        <v>44325</v>
      </c>
      <c r="C1232" s="30"/>
    </row>
    <row r="1233" spans="2:3" hidden="1" x14ac:dyDescent="0.25">
      <c r="B1233" s="67">
        <v>44326</v>
      </c>
      <c r="C1233" s="30"/>
    </row>
    <row r="1234" spans="2:3" hidden="1" x14ac:dyDescent="0.25">
      <c r="B1234" s="67">
        <v>44327</v>
      </c>
      <c r="C1234" s="30"/>
    </row>
    <row r="1235" spans="2:3" hidden="1" x14ac:dyDescent="0.25">
      <c r="B1235" s="67">
        <v>44328</v>
      </c>
      <c r="C1235" s="30"/>
    </row>
    <row r="1236" spans="2:3" hidden="1" x14ac:dyDescent="0.25">
      <c r="B1236" s="67">
        <v>44329</v>
      </c>
      <c r="C1236" s="30"/>
    </row>
    <row r="1237" spans="2:3" hidden="1" x14ac:dyDescent="0.25">
      <c r="B1237" s="67">
        <v>44330</v>
      </c>
      <c r="C1237" s="30"/>
    </row>
    <row r="1238" spans="2:3" hidden="1" x14ac:dyDescent="0.25">
      <c r="B1238" s="67">
        <v>44331</v>
      </c>
      <c r="C1238" s="30"/>
    </row>
    <row r="1239" spans="2:3" hidden="1" x14ac:dyDescent="0.25">
      <c r="B1239" s="67">
        <v>44332</v>
      </c>
      <c r="C1239" s="30"/>
    </row>
    <row r="1240" spans="2:3" hidden="1" x14ac:dyDescent="0.25">
      <c r="B1240" s="67">
        <v>44333</v>
      </c>
      <c r="C1240" s="30"/>
    </row>
    <row r="1241" spans="2:3" hidden="1" x14ac:dyDescent="0.25">
      <c r="B1241" s="67">
        <v>44334</v>
      </c>
      <c r="C1241" s="30"/>
    </row>
    <row r="1242" spans="2:3" hidden="1" x14ac:dyDescent="0.25">
      <c r="B1242" s="67">
        <v>44335</v>
      </c>
      <c r="C1242" s="30"/>
    </row>
    <row r="1243" spans="2:3" hidden="1" x14ac:dyDescent="0.25">
      <c r="B1243" s="67">
        <v>44336</v>
      </c>
      <c r="C1243" s="30"/>
    </row>
    <row r="1244" spans="2:3" hidden="1" x14ac:dyDescent="0.25">
      <c r="B1244" s="67">
        <v>44337</v>
      </c>
      <c r="C1244" s="30"/>
    </row>
    <row r="1245" spans="2:3" hidden="1" x14ac:dyDescent="0.25">
      <c r="B1245" s="67">
        <v>44338</v>
      </c>
      <c r="C1245" s="30"/>
    </row>
    <row r="1246" spans="2:3" hidden="1" x14ac:dyDescent="0.25">
      <c r="B1246" s="67">
        <v>44339</v>
      </c>
      <c r="C1246" s="30"/>
    </row>
    <row r="1247" spans="2:3" hidden="1" x14ac:dyDescent="0.25">
      <c r="B1247" s="67">
        <v>44340</v>
      </c>
      <c r="C1247" s="30"/>
    </row>
    <row r="1248" spans="2:3" hidden="1" x14ac:dyDescent="0.25">
      <c r="B1248" s="67">
        <v>44341</v>
      </c>
      <c r="C1248" s="30"/>
    </row>
    <row r="1249" spans="2:3" hidden="1" x14ac:dyDescent="0.25">
      <c r="B1249" s="67">
        <v>44342</v>
      </c>
      <c r="C1249" s="30"/>
    </row>
    <row r="1250" spans="2:3" hidden="1" x14ac:dyDescent="0.25">
      <c r="B1250" s="67">
        <v>44343</v>
      </c>
      <c r="C1250" s="30"/>
    </row>
    <row r="1251" spans="2:3" hidden="1" x14ac:dyDescent="0.25">
      <c r="B1251" s="67">
        <v>44344</v>
      </c>
      <c r="C1251" s="30"/>
    </row>
    <row r="1252" spans="2:3" hidden="1" x14ac:dyDescent="0.25">
      <c r="B1252" s="67">
        <v>44345</v>
      </c>
      <c r="C1252" s="30"/>
    </row>
    <row r="1253" spans="2:3" hidden="1" x14ac:dyDescent="0.25">
      <c r="B1253" s="67">
        <v>44346</v>
      </c>
      <c r="C1253" s="30"/>
    </row>
    <row r="1254" spans="2:3" hidden="1" x14ac:dyDescent="0.25">
      <c r="B1254" s="67">
        <v>44347</v>
      </c>
      <c r="C1254" s="30"/>
    </row>
    <row r="1255" spans="2:3" hidden="1" x14ac:dyDescent="0.25">
      <c r="B1255" s="67">
        <v>44348</v>
      </c>
      <c r="C1255" s="30"/>
    </row>
    <row r="1256" spans="2:3" hidden="1" x14ac:dyDescent="0.25">
      <c r="B1256" s="67">
        <v>44349</v>
      </c>
      <c r="C1256" s="30"/>
    </row>
    <row r="1257" spans="2:3" hidden="1" x14ac:dyDescent="0.25">
      <c r="B1257" s="67">
        <v>44350</v>
      </c>
      <c r="C1257" s="30"/>
    </row>
    <row r="1258" spans="2:3" hidden="1" x14ac:dyDescent="0.25">
      <c r="B1258" s="67">
        <v>44351</v>
      </c>
      <c r="C1258" s="30"/>
    </row>
    <row r="1259" spans="2:3" hidden="1" x14ac:dyDescent="0.25">
      <c r="B1259" s="67">
        <v>44352</v>
      </c>
      <c r="C1259" s="30"/>
    </row>
    <row r="1260" spans="2:3" hidden="1" x14ac:dyDescent="0.25">
      <c r="B1260" s="67">
        <v>44353</v>
      </c>
      <c r="C1260" s="30"/>
    </row>
    <row r="1261" spans="2:3" hidden="1" x14ac:dyDescent="0.25">
      <c r="B1261" s="67">
        <v>44354</v>
      </c>
      <c r="C1261" s="30"/>
    </row>
    <row r="1262" spans="2:3" hidden="1" x14ac:dyDescent="0.25">
      <c r="B1262" s="67">
        <v>44355</v>
      </c>
      <c r="C1262" s="30"/>
    </row>
    <row r="1263" spans="2:3" hidden="1" x14ac:dyDescent="0.25">
      <c r="B1263" s="67">
        <v>44356</v>
      </c>
      <c r="C1263" s="30"/>
    </row>
    <row r="1264" spans="2:3" hidden="1" x14ac:dyDescent="0.25">
      <c r="B1264" s="67">
        <v>44357</v>
      </c>
      <c r="C1264" s="30"/>
    </row>
    <row r="1265" spans="2:3" hidden="1" x14ac:dyDescent="0.25">
      <c r="B1265" s="67">
        <v>44358</v>
      </c>
      <c r="C1265" s="30"/>
    </row>
    <row r="1266" spans="2:3" hidden="1" x14ac:dyDescent="0.25">
      <c r="B1266" s="67">
        <v>44359</v>
      </c>
      <c r="C1266" s="30"/>
    </row>
    <row r="1267" spans="2:3" hidden="1" x14ac:dyDescent="0.25">
      <c r="B1267" s="67">
        <v>44360</v>
      </c>
      <c r="C1267" s="30"/>
    </row>
    <row r="1268" spans="2:3" hidden="1" x14ac:dyDescent="0.25">
      <c r="B1268" s="67">
        <v>44361</v>
      </c>
      <c r="C1268" s="30"/>
    </row>
    <row r="1269" spans="2:3" hidden="1" x14ac:dyDescent="0.25">
      <c r="B1269" s="67">
        <v>44362</v>
      </c>
      <c r="C1269" s="30"/>
    </row>
    <row r="1270" spans="2:3" hidden="1" x14ac:dyDescent="0.25">
      <c r="B1270" s="67">
        <v>44363</v>
      </c>
      <c r="C1270" s="30"/>
    </row>
    <row r="1271" spans="2:3" hidden="1" x14ac:dyDescent="0.25">
      <c r="B1271" s="67">
        <v>44364</v>
      </c>
      <c r="C1271" s="30"/>
    </row>
    <row r="1272" spans="2:3" hidden="1" x14ac:dyDescent="0.25">
      <c r="B1272" s="67">
        <v>44365</v>
      </c>
      <c r="C1272" s="30"/>
    </row>
    <row r="1273" spans="2:3" hidden="1" x14ac:dyDescent="0.25">
      <c r="B1273" s="67">
        <v>44366</v>
      </c>
      <c r="C1273" s="30"/>
    </row>
    <row r="1274" spans="2:3" hidden="1" x14ac:dyDescent="0.25">
      <c r="B1274" s="67">
        <v>44367</v>
      </c>
      <c r="C1274" s="30"/>
    </row>
    <row r="1275" spans="2:3" hidden="1" x14ac:dyDescent="0.25">
      <c r="B1275" s="67">
        <v>44368</v>
      </c>
      <c r="C1275" s="30"/>
    </row>
    <row r="1276" spans="2:3" hidden="1" x14ac:dyDescent="0.25">
      <c r="B1276" s="67">
        <v>44369</v>
      </c>
      <c r="C1276" s="30"/>
    </row>
    <row r="1277" spans="2:3" hidden="1" x14ac:dyDescent="0.25">
      <c r="B1277" s="67">
        <v>44370</v>
      </c>
      <c r="C1277" s="30"/>
    </row>
    <row r="1278" spans="2:3" hidden="1" x14ac:dyDescent="0.25">
      <c r="B1278" s="67">
        <v>44371</v>
      </c>
      <c r="C1278" s="30"/>
    </row>
    <row r="1279" spans="2:3" hidden="1" x14ac:dyDescent="0.25">
      <c r="B1279" s="67">
        <v>44372</v>
      </c>
      <c r="C1279" s="30"/>
    </row>
    <row r="1280" spans="2:3" hidden="1" x14ac:dyDescent="0.25">
      <c r="B1280" s="67">
        <v>44373</v>
      </c>
      <c r="C1280" s="30"/>
    </row>
    <row r="1281" spans="2:3" hidden="1" x14ac:dyDescent="0.25">
      <c r="B1281" s="67">
        <v>44374</v>
      </c>
      <c r="C1281" s="30"/>
    </row>
    <row r="1282" spans="2:3" hidden="1" x14ac:dyDescent="0.25">
      <c r="B1282" s="67">
        <v>44375</v>
      </c>
      <c r="C1282" s="30"/>
    </row>
    <row r="1283" spans="2:3" hidden="1" x14ac:dyDescent="0.25">
      <c r="B1283" s="67">
        <v>44376</v>
      </c>
      <c r="C1283" s="30"/>
    </row>
    <row r="1284" spans="2:3" hidden="1" x14ac:dyDescent="0.25">
      <c r="B1284" s="67">
        <v>44377</v>
      </c>
      <c r="C1284" s="30"/>
    </row>
    <row r="1285" spans="2:3" hidden="1" x14ac:dyDescent="0.25">
      <c r="B1285" s="67">
        <v>44378</v>
      </c>
      <c r="C1285" s="30"/>
    </row>
    <row r="1286" spans="2:3" hidden="1" x14ac:dyDescent="0.25">
      <c r="B1286" s="67">
        <v>44379</v>
      </c>
      <c r="C1286" s="30"/>
    </row>
    <row r="1287" spans="2:3" hidden="1" x14ac:dyDescent="0.25">
      <c r="B1287" s="67">
        <v>44380</v>
      </c>
      <c r="C1287" s="30"/>
    </row>
    <row r="1288" spans="2:3" hidden="1" x14ac:dyDescent="0.25">
      <c r="B1288" s="67">
        <v>44381</v>
      </c>
      <c r="C1288" s="30"/>
    </row>
    <row r="1289" spans="2:3" hidden="1" x14ac:dyDescent="0.25">
      <c r="B1289" s="67">
        <v>44382</v>
      </c>
      <c r="C1289" s="30"/>
    </row>
    <row r="1290" spans="2:3" hidden="1" x14ac:dyDescent="0.25">
      <c r="B1290" s="67">
        <v>44383</v>
      </c>
      <c r="C1290" s="30"/>
    </row>
    <row r="1291" spans="2:3" hidden="1" x14ac:dyDescent="0.25">
      <c r="B1291" s="67">
        <v>44384</v>
      </c>
      <c r="C1291" s="30"/>
    </row>
    <row r="1292" spans="2:3" hidden="1" x14ac:dyDescent="0.25">
      <c r="B1292" s="67">
        <v>44385</v>
      </c>
      <c r="C1292" s="30"/>
    </row>
    <row r="1293" spans="2:3" hidden="1" x14ac:dyDescent="0.25">
      <c r="B1293" s="67">
        <v>44386</v>
      </c>
      <c r="C1293" s="30"/>
    </row>
    <row r="1294" spans="2:3" hidden="1" x14ac:dyDescent="0.25">
      <c r="B1294" s="67">
        <v>44387</v>
      </c>
      <c r="C1294" s="30"/>
    </row>
    <row r="1295" spans="2:3" hidden="1" x14ac:dyDescent="0.25">
      <c r="B1295" s="67">
        <v>44388</v>
      </c>
      <c r="C1295" s="30"/>
    </row>
    <row r="1296" spans="2:3" hidden="1" x14ac:dyDescent="0.25">
      <c r="B1296" s="67">
        <v>44389</v>
      </c>
      <c r="C1296" s="30"/>
    </row>
    <row r="1297" spans="2:3" hidden="1" x14ac:dyDescent="0.25">
      <c r="B1297" s="67">
        <v>44390</v>
      </c>
      <c r="C1297" s="30"/>
    </row>
    <row r="1298" spans="2:3" hidden="1" x14ac:dyDescent="0.25">
      <c r="B1298" s="67">
        <v>44391</v>
      </c>
      <c r="C1298" s="30"/>
    </row>
    <row r="1299" spans="2:3" hidden="1" x14ac:dyDescent="0.25">
      <c r="B1299" s="67">
        <v>44392</v>
      </c>
      <c r="C1299" s="30"/>
    </row>
    <row r="1300" spans="2:3" hidden="1" x14ac:dyDescent="0.25">
      <c r="B1300" s="67">
        <v>44393</v>
      </c>
      <c r="C1300" s="30"/>
    </row>
    <row r="1301" spans="2:3" hidden="1" x14ac:dyDescent="0.25">
      <c r="B1301" s="67">
        <v>44394</v>
      </c>
      <c r="C1301" s="30"/>
    </row>
    <row r="1302" spans="2:3" hidden="1" x14ac:dyDescent="0.25">
      <c r="B1302" s="67">
        <v>44395</v>
      </c>
      <c r="C1302" s="30"/>
    </row>
    <row r="1303" spans="2:3" hidden="1" x14ac:dyDescent="0.25">
      <c r="B1303" s="67">
        <v>44396</v>
      </c>
      <c r="C1303" s="30"/>
    </row>
    <row r="1304" spans="2:3" hidden="1" x14ac:dyDescent="0.25">
      <c r="B1304" s="67">
        <v>44397</v>
      </c>
      <c r="C1304" s="30"/>
    </row>
    <row r="1305" spans="2:3" hidden="1" x14ac:dyDescent="0.25">
      <c r="B1305" s="67">
        <v>44398</v>
      </c>
      <c r="C1305" s="30"/>
    </row>
    <row r="1306" spans="2:3" hidden="1" x14ac:dyDescent="0.25">
      <c r="B1306" s="67">
        <v>44399</v>
      </c>
      <c r="C1306" s="30"/>
    </row>
    <row r="1307" spans="2:3" hidden="1" x14ac:dyDescent="0.25">
      <c r="B1307" s="67">
        <v>44400</v>
      </c>
      <c r="C1307" s="30"/>
    </row>
    <row r="1308" spans="2:3" hidden="1" x14ac:dyDescent="0.25">
      <c r="B1308" s="67">
        <v>44401</v>
      </c>
      <c r="C1308" s="30"/>
    </row>
    <row r="1309" spans="2:3" hidden="1" x14ac:dyDescent="0.25">
      <c r="B1309" s="67">
        <v>44402</v>
      </c>
      <c r="C1309" s="30"/>
    </row>
    <row r="1310" spans="2:3" hidden="1" x14ac:dyDescent="0.25">
      <c r="B1310" s="67">
        <v>44403</v>
      </c>
      <c r="C1310" s="30"/>
    </row>
    <row r="1311" spans="2:3" hidden="1" x14ac:dyDescent="0.25">
      <c r="B1311" s="67">
        <v>44404</v>
      </c>
      <c r="C1311" s="30"/>
    </row>
    <row r="1312" spans="2:3" hidden="1" x14ac:dyDescent="0.25">
      <c r="B1312" s="67">
        <v>44405</v>
      </c>
      <c r="C1312" s="30"/>
    </row>
    <row r="1313" spans="2:3" hidden="1" x14ac:dyDescent="0.25">
      <c r="B1313" s="67">
        <v>44406</v>
      </c>
      <c r="C1313" s="30"/>
    </row>
    <row r="1314" spans="2:3" hidden="1" x14ac:dyDescent="0.25">
      <c r="B1314" s="67">
        <v>44407</v>
      </c>
      <c r="C1314" s="30"/>
    </row>
    <row r="1315" spans="2:3" hidden="1" x14ac:dyDescent="0.25">
      <c r="B1315" s="67">
        <v>44408</v>
      </c>
      <c r="C1315" s="30"/>
    </row>
    <row r="1316" spans="2:3" hidden="1" x14ac:dyDescent="0.25">
      <c r="B1316" s="67">
        <v>44409</v>
      </c>
      <c r="C1316" s="30"/>
    </row>
    <row r="1317" spans="2:3" hidden="1" x14ac:dyDescent="0.25">
      <c r="B1317" s="67">
        <v>44410</v>
      </c>
      <c r="C1317" s="30"/>
    </row>
    <row r="1318" spans="2:3" hidden="1" x14ac:dyDescent="0.25">
      <c r="B1318" s="67">
        <v>44411</v>
      </c>
      <c r="C1318" s="30"/>
    </row>
    <row r="1319" spans="2:3" hidden="1" x14ac:dyDescent="0.25">
      <c r="B1319" s="67">
        <v>44412</v>
      </c>
      <c r="C1319" s="30"/>
    </row>
    <row r="1320" spans="2:3" hidden="1" x14ac:dyDescent="0.25">
      <c r="B1320" s="67">
        <v>44413</v>
      </c>
      <c r="C1320" s="30"/>
    </row>
    <row r="1321" spans="2:3" hidden="1" x14ac:dyDescent="0.25">
      <c r="B1321" s="67">
        <v>44414</v>
      </c>
      <c r="C1321" s="30"/>
    </row>
    <row r="1322" spans="2:3" hidden="1" x14ac:dyDescent="0.25">
      <c r="B1322" s="67">
        <v>44415</v>
      </c>
      <c r="C1322" s="30"/>
    </row>
    <row r="1323" spans="2:3" hidden="1" x14ac:dyDescent="0.25">
      <c r="B1323" s="67">
        <v>44416</v>
      </c>
      <c r="C1323" s="30"/>
    </row>
    <row r="1324" spans="2:3" hidden="1" x14ac:dyDescent="0.25">
      <c r="B1324" s="67">
        <v>44417</v>
      </c>
      <c r="C1324" s="30"/>
    </row>
    <row r="1325" spans="2:3" hidden="1" x14ac:dyDescent="0.25">
      <c r="B1325" s="67">
        <v>44418</v>
      </c>
      <c r="C1325" s="30"/>
    </row>
    <row r="1326" spans="2:3" hidden="1" x14ac:dyDescent="0.25">
      <c r="B1326" s="67">
        <v>44419</v>
      </c>
      <c r="C1326" s="30"/>
    </row>
    <row r="1327" spans="2:3" hidden="1" x14ac:dyDescent="0.25">
      <c r="B1327" s="67">
        <v>44420</v>
      </c>
      <c r="C1327" s="30"/>
    </row>
    <row r="1328" spans="2:3" hidden="1" x14ac:dyDescent="0.25">
      <c r="B1328" s="67">
        <v>44421</v>
      </c>
      <c r="C1328" s="30"/>
    </row>
    <row r="1329" spans="2:3" hidden="1" x14ac:dyDescent="0.25">
      <c r="B1329" s="67">
        <v>44422</v>
      </c>
      <c r="C1329" s="30"/>
    </row>
    <row r="1330" spans="2:3" hidden="1" x14ac:dyDescent="0.25">
      <c r="B1330" s="67">
        <v>44423</v>
      </c>
      <c r="C1330" s="30"/>
    </row>
    <row r="1331" spans="2:3" hidden="1" x14ac:dyDescent="0.25">
      <c r="B1331" s="67">
        <v>44424</v>
      </c>
      <c r="C1331" s="30"/>
    </row>
    <row r="1332" spans="2:3" hidden="1" x14ac:dyDescent="0.25">
      <c r="B1332" s="67">
        <v>44425</v>
      </c>
      <c r="C1332" s="30"/>
    </row>
    <row r="1333" spans="2:3" hidden="1" x14ac:dyDescent="0.25">
      <c r="B1333" s="67">
        <v>44426</v>
      </c>
      <c r="C1333" s="30"/>
    </row>
    <row r="1334" spans="2:3" hidden="1" x14ac:dyDescent="0.25">
      <c r="B1334" s="67">
        <v>44427</v>
      </c>
      <c r="C1334" s="30"/>
    </row>
    <row r="1335" spans="2:3" hidden="1" x14ac:dyDescent="0.25">
      <c r="B1335" s="67">
        <v>44428</v>
      </c>
      <c r="C1335" s="30"/>
    </row>
    <row r="1336" spans="2:3" hidden="1" x14ac:dyDescent="0.25">
      <c r="B1336" s="67">
        <v>44429</v>
      </c>
      <c r="C1336" s="30"/>
    </row>
    <row r="1337" spans="2:3" hidden="1" x14ac:dyDescent="0.25">
      <c r="B1337" s="67">
        <v>44430</v>
      </c>
      <c r="C1337" s="30"/>
    </row>
    <row r="1338" spans="2:3" hidden="1" x14ac:dyDescent="0.25">
      <c r="B1338" s="67">
        <v>44431</v>
      </c>
      <c r="C1338" s="30"/>
    </row>
    <row r="1339" spans="2:3" hidden="1" x14ac:dyDescent="0.25">
      <c r="B1339" s="67">
        <v>44432</v>
      </c>
      <c r="C1339" s="30"/>
    </row>
    <row r="1340" spans="2:3" hidden="1" x14ac:dyDescent="0.25">
      <c r="B1340" s="67">
        <v>44433</v>
      </c>
      <c r="C1340" s="30"/>
    </row>
    <row r="1341" spans="2:3" hidden="1" x14ac:dyDescent="0.25">
      <c r="B1341" s="67">
        <v>44434</v>
      </c>
      <c r="C1341" s="30"/>
    </row>
    <row r="1342" spans="2:3" hidden="1" x14ac:dyDescent="0.25">
      <c r="B1342" s="67">
        <v>44435</v>
      </c>
      <c r="C1342" s="30"/>
    </row>
    <row r="1343" spans="2:3" hidden="1" x14ac:dyDescent="0.25">
      <c r="B1343" s="67">
        <v>44436</v>
      </c>
      <c r="C1343" s="30"/>
    </row>
    <row r="1344" spans="2:3" hidden="1" x14ac:dyDescent="0.25">
      <c r="B1344" s="67">
        <v>44437</v>
      </c>
      <c r="C1344" s="30"/>
    </row>
    <row r="1345" spans="2:3" hidden="1" x14ac:dyDescent="0.25">
      <c r="B1345" s="67">
        <v>44438</v>
      </c>
      <c r="C1345" s="30"/>
    </row>
    <row r="1346" spans="2:3" hidden="1" x14ac:dyDescent="0.25">
      <c r="B1346" s="67">
        <v>44439</v>
      </c>
      <c r="C1346" s="30"/>
    </row>
    <row r="1347" spans="2:3" hidden="1" x14ac:dyDescent="0.25">
      <c r="B1347" s="67">
        <v>44440</v>
      </c>
      <c r="C1347" s="30"/>
    </row>
    <row r="1348" spans="2:3" hidden="1" x14ac:dyDescent="0.25">
      <c r="B1348" s="67">
        <v>44441</v>
      </c>
      <c r="C1348" s="30"/>
    </row>
    <row r="1349" spans="2:3" hidden="1" x14ac:dyDescent="0.25">
      <c r="B1349" s="67">
        <v>44442</v>
      </c>
      <c r="C1349" s="30"/>
    </row>
    <row r="1350" spans="2:3" hidden="1" x14ac:dyDescent="0.25">
      <c r="B1350" s="67">
        <v>44443</v>
      </c>
      <c r="C1350" s="30"/>
    </row>
    <row r="1351" spans="2:3" hidden="1" x14ac:dyDescent="0.25">
      <c r="B1351" s="67">
        <v>44444</v>
      </c>
      <c r="C1351" s="30"/>
    </row>
    <row r="1352" spans="2:3" hidden="1" x14ac:dyDescent="0.25">
      <c r="B1352" s="67">
        <v>44445</v>
      </c>
      <c r="C1352" s="30"/>
    </row>
    <row r="1353" spans="2:3" hidden="1" x14ac:dyDescent="0.25">
      <c r="B1353" s="67">
        <v>44446</v>
      </c>
      <c r="C1353" s="30"/>
    </row>
    <row r="1354" spans="2:3" hidden="1" x14ac:dyDescent="0.25">
      <c r="B1354" s="67">
        <v>44447</v>
      </c>
      <c r="C1354" s="30"/>
    </row>
    <row r="1355" spans="2:3" hidden="1" x14ac:dyDescent="0.25">
      <c r="B1355" s="67">
        <v>44448</v>
      </c>
      <c r="C1355" s="30"/>
    </row>
    <row r="1356" spans="2:3" hidden="1" x14ac:dyDescent="0.25">
      <c r="B1356" s="67">
        <v>44449</v>
      </c>
      <c r="C1356" s="30"/>
    </row>
    <row r="1357" spans="2:3" hidden="1" x14ac:dyDescent="0.25">
      <c r="B1357" s="67">
        <v>44450</v>
      </c>
      <c r="C1357" s="30"/>
    </row>
    <row r="1358" spans="2:3" hidden="1" x14ac:dyDescent="0.25">
      <c r="B1358" s="67">
        <v>44451</v>
      </c>
      <c r="C1358" s="30"/>
    </row>
    <row r="1359" spans="2:3" hidden="1" x14ac:dyDescent="0.25">
      <c r="B1359" s="67">
        <v>44452</v>
      </c>
      <c r="C1359" s="30"/>
    </row>
    <row r="1360" spans="2:3" hidden="1" x14ac:dyDescent="0.25">
      <c r="B1360" s="67">
        <v>44453</v>
      </c>
      <c r="C1360" s="30"/>
    </row>
    <row r="1361" spans="2:3" hidden="1" x14ac:dyDescent="0.25">
      <c r="B1361" s="67">
        <v>44454</v>
      </c>
      <c r="C1361" s="30"/>
    </row>
    <row r="1362" spans="2:3" hidden="1" x14ac:dyDescent="0.25">
      <c r="B1362" s="67">
        <v>44455</v>
      </c>
      <c r="C1362" s="30"/>
    </row>
    <row r="1363" spans="2:3" hidden="1" x14ac:dyDescent="0.25">
      <c r="B1363" s="67">
        <v>44456</v>
      </c>
      <c r="C1363" s="30"/>
    </row>
    <row r="1364" spans="2:3" hidden="1" x14ac:dyDescent="0.25">
      <c r="B1364" s="67">
        <v>44457</v>
      </c>
      <c r="C1364" s="30"/>
    </row>
    <row r="1365" spans="2:3" hidden="1" x14ac:dyDescent="0.25">
      <c r="B1365" s="67">
        <v>44458</v>
      </c>
      <c r="C1365" s="30"/>
    </row>
    <row r="1366" spans="2:3" hidden="1" x14ac:dyDescent="0.25">
      <c r="B1366" s="67">
        <v>44459</v>
      </c>
      <c r="C1366" s="30"/>
    </row>
    <row r="1367" spans="2:3" hidden="1" x14ac:dyDescent="0.25">
      <c r="B1367" s="67">
        <v>44460</v>
      </c>
      <c r="C1367" s="30"/>
    </row>
    <row r="1368" spans="2:3" hidden="1" x14ac:dyDescent="0.25">
      <c r="B1368" s="67">
        <v>44461</v>
      </c>
      <c r="C1368" s="30"/>
    </row>
    <row r="1369" spans="2:3" hidden="1" x14ac:dyDescent="0.25">
      <c r="B1369" s="67">
        <v>44462</v>
      </c>
      <c r="C1369" s="30"/>
    </row>
    <row r="1370" spans="2:3" hidden="1" x14ac:dyDescent="0.25">
      <c r="B1370" s="67">
        <v>44463</v>
      </c>
      <c r="C1370" s="30"/>
    </row>
    <row r="1371" spans="2:3" hidden="1" x14ac:dyDescent="0.25">
      <c r="B1371" s="67">
        <v>44464</v>
      </c>
      <c r="C1371" s="30"/>
    </row>
    <row r="1372" spans="2:3" hidden="1" x14ac:dyDescent="0.25">
      <c r="B1372" s="67">
        <v>44465</v>
      </c>
      <c r="C1372" s="30"/>
    </row>
    <row r="1373" spans="2:3" hidden="1" x14ac:dyDescent="0.25">
      <c r="B1373" s="67">
        <v>44466</v>
      </c>
      <c r="C1373" s="30"/>
    </row>
    <row r="1374" spans="2:3" hidden="1" x14ac:dyDescent="0.25">
      <c r="B1374" s="67">
        <v>44467</v>
      </c>
      <c r="C1374" s="30"/>
    </row>
    <row r="1375" spans="2:3" hidden="1" x14ac:dyDescent="0.25">
      <c r="B1375" s="67">
        <v>44468</v>
      </c>
      <c r="C1375" s="30"/>
    </row>
    <row r="1376" spans="2:3" hidden="1" x14ac:dyDescent="0.25">
      <c r="B1376" s="67">
        <v>44469</v>
      </c>
      <c r="C1376" s="30"/>
    </row>
    <row r="1377" spans="2:3" hidden="1" x14ac:dyDescent="0.25">
      <c r="B1377" s="67">
        <v>44470</v>
      </c>
      <c r="C1377" s="30"/>
    </row>
    <row r="1378" spans="2:3" hidden="1" x14ac:dyDescent="0.25">
      <c r="B1378" s="67">
        <v>44471</v>
      </c>
      <c r="C1378" s="30"/>
    </row>
    <row r="1379" spans="2:3" hidden="1" x14ac:dyDescent="0.25">
      <c r="B1379" s="67">
        <v>44472</v>
      </c>
      <c r="C1379" s="30"/>
    </row>
    <row r="1380" spans="2:3" hidden="1" x14ac:dyDescent="0.25">
      <c r="B1380" s="67">
        <v>44473</v>
      </c>
      <c r="C1380" s="30"/>
    </row>
    <row r="1381" spans="2:3" hidden="1" x14ac:dyDescent="0.25">
      <c r="B1381" s="67">
        <v>44474</v>
      </c>
      <c r="C1381" s="30"/>
    </row>
    <row r="1382" spans="2:3" hidden="1" x14ac:dyDescent="0.25">
      <c r="B1382" s="67">
        <v>44475</v>
      </c>
      <c r="C1382" s="30"/>
    </row>
    <row r="1383" spans="2:3" hidden="1" x14ac:dyDescent="0.25">
      <c r="B1383" s="67">
        <v>44476</v>
      </c>
      <c r="C1383" s="30"/>
    </row>
    <row r="1384" spans="2:3" hidden="1" x14ac:dyDescent="0.25">
      <c r="B1384" s="67">
        <v>44477</v>
      </c>
      <c r="C1384" s="30"/>
    </row>
    <row r="1385" spans="2:3" hidden="1" x14ac:dyDescent="0.25">
      <c r="B1385" s="67">
        <v>44478</v>
      </c>
      <c r="C1385" s="30"/>
    </row>
    <row r="1386" spans="2:3" hidden="1" x14ac:dyDescent="0.25">
      <c r="B1386" s="67">
        <v>44479</v>
      </c>
      <c r="C1386" s="30"/>
    </row>
    <row r="1387" spans="2:3" hidden="1" x14ac:dyDescent="0.25">
      <c r="B1387" s="67">
        <v>44480</v>
      </c>
      <c r="C1387" s="30"/>
    </row>
    <row r="1388" spans="2:3" hidden="1" x14ac:dyDescent="0.25">
      <c r="B1388" s="67">
        <v>44481</v>
      </c>
      <c r="C1388" s="30"/>
    </row>
    <row r="1389" spans="2:3" hidden="1" x14ac:dyDescent="0.25">
      <c r="B1389" s="67">
        <v>44482</v>
      </c>
      <c r="C1389" s="30"/>
    </row>
    <row r="1390" spans="2:3" hidden="1" x14ac:dyDescent="0.25">
      <c r="B1390" s="67">
        <v>44483</v>
      </c>
      <c r="C1390" s="30"/>
    </row>
    <row r="1391" spans="2:3" hidden="1" x14ac:dyDescent="0.25">
      <c r="B1391" s="67">
        <v>44484</v>
      </c>
      <c r="C1391" s="30"/>
    </row>
    <row r="1392" spans="2:3" hidden="1" x14ac:dyDescent="0.25">
      <c r="B1392" s="67">
        <v>44485</v>
      </c>
      <c r="C1392" s="30"/>
    </row>
    <row r="1393" spans="2:3" hidden="1" x14ac:dyDescent="0.25">
      <c r="B1393" s="67">
        <v>44486</v>
      </c>
      <c r="C1393" s="30"/>
    </row>
    <row r="1394" spans="2:3" hidden="1" x14ac:dyDescent="0.25">
      <c r="B1394" s="67">
        <v>44487</v>
      </c>
      <c r="C1394" s="30"/>
    </row>
    <row r="1395" spans="2:3" hidden="1" x14ac:dyDescent="0.25">
      <c r="B1395" s="67">
        <v>44488</v>
      </c>
      <c r="C1395" s="30"/>
    </row>
    <row r="1396" spans="2:3" hidden="1" x14ac:dyDescent="0.25">
      <c r="B1396" s="67">
        <v>44489</v>
      </c>
      <c r="C1396" s="30"/>
    </row>
    <row r="1397" spans="2:3" hidden="1" x14ac:dyDescent="0.25">
      <c r="B1397" s="67">
        <v>44490</v>
      </c>
      <c r="C1397" s="30"/>
    </row>
    <row r="1398" spans="2:3" hidden="1" x14ac:dyDescent="0.25">
      <c r="B1398" s="67">
        <v>44491</v>
      </c>
      <c r="C1398" s="30"/>
    </row>
    <row r="1399" spans="2:3" hidden="1" x14ac:dyDescent="0.25">
      <c r="B1399" s="67">
        <v>44492</v>
      </c>
      <c r="C1399" s="30"/>
    </row>
    <row r="1400" spans="2:3" hidden="1" x14ac:dyDescent="0.25">
      <c r="B1400" s="67">
        <v>44493</v>
      </c>
      <c r="C1400" s="30"/>
    </row>
    <row r="1401" spans="2:3" hidden="1" x14ac:dyDescent="0.25">
      <c r="B1401" s="67">
        <v>44494</v>
      </c>
      <c r="C1401" s="30"/>
    </row>
    <row r="1402" spans="2:3" hidden="1" x14ac:dyDescent="0.25">
      <c r="B1402" s="67">
        <v>44495</v>
      </c>
      <c r="C1402" s="30"/>
    </row>
    <row r="1403" spans="2:3" hidden="1" x14ac:dyDescent="0.25">
      <c r="B1403" s="67">
        <v>44496</v>
      </c>
      <c r="C1403" s="30"/>
    </row>
    <row r="1404" spans="2:3" hidden="1" x14ac:dyDescent="0.25">
      <c r="B1404" s="67">
        <v>44497</v>
      </c>
      <c r="C1404" s="30"/>
    </row>
    <row r="1405" spans="2:3" hidden="1" x14ac:dyDescent="0.25">
      <c r="B1405" s="67">
        <v>44498</v>
      </c>
      <c r="C1405" s="30"/>
    </row>
    <row r="1406" spans="2:3" hidden="1" x14ac:dyDescent="0.25">
      <c r="B1406" s="67">
        <v>44499</v>
      </c>
      <c r="C1406" s="30"/>
    </row>
    <row r="1407" spans="2:3" hidden="1" x14ac:dyDescent="0.25">
      <c r="B1407" s="67">
        <v>44500</v>
      </c>
      <c r="C1407" s="30"/>
    </row>
    <row r="1408" spans="2:3" hidden="1" x14ac:dyDescent="0.25">
      <c r="B1408" s="67">
        <v>44501</v>
      </c>
      <c r="C1408" s="30"/>
    </row>
    <row r="1409" spans="2:3" hidden="1" x14ac:dyDescent="0.25">
      <c r="B1409" s="67">
        <v>44502</v>
      </c>
      <c r="C1409" s="30"/>
    </row>
    <row r="1410" spans="2:3" hidden="1" x14ac:dyDescent="0.25">
      <c r="B1410" s="67">
        <v>44503</v>
      </c>
      <c r="C1410" s="30"/>
    </row>
    <row r="1411" spans="2:3" hidden="1" x14ac:dyDescent="0.25">
      <c r="B1411" s="67">
        <v>44504</v>
      </c>
      <c r="C1411" s="30"/>
    </row>
    <row r="1412" spans="2:3" hidden="1" x14ac:dyDescent="0.25">
      <c r="B1412" s="67">
        <v>44505</v>
      </c>
      <c r="C1412" s="30"/>
    </row>
    <row r="1413" spans="2:3" hidden="1" x14ac:dyDescent="0.25">
      <c r="B1413" s="67">
        <v>44506</v>
      </c>
      <c r="C1413" s="30"/>
    </row>
    <row r="1414" spans="2:3" hidden="1" x14ac:dyDescent="0.25">
      <c r="B1414" s="67">
        <v>44507</v>
      </c>
      <c r="C1414" s="30"/>
    </row>
    <row r="1415" spans="2:3" hidden="1" x14ac:dyDescent="0.25">
      <c r="B1415" s="67">
        <v>44508</v>
      </c>
      <c r="C1415" s="30"/>
    </row>
    <row r="1416" spans="2:3" hidden="1" x14ac:dyDescent="0.25">
      <c r="B1416" s="67">
        <v>44509</v>
      </c>
      <c r="C1416" s="30"/>
    </row>
    <row r="1417" spans="2:3" hidden="1" x14ac:dyDescent="0.25">
      <c r="B1417" s="67">
        <v>44510</v>
      </c>
      <c r="C1417" s="30"/>
    </row>
    <row r="1418" spans="2:3" hidden="1" x14ac:dyDescent="0.25">
      <c r="B1418" s="67">
        <v>44511</v>
      </c>
      <c r="C1418" s="30"/>
    </row>
    <row r="1419" spans="2:3" hidden="1" x14ac:dyDescent="0.25">
      <c r="B1419" s="67">
        <v>44512</v>
      </c>
      <c r="C1419" s="30"/>
    </row>
    <row r="1420" spans="2:3" hidden="1" x14ac:dyDescent="0.25">
      <c r="B1420" s="67">
        <v>44513</v>
      </c>
      <c r="C1420" s="30"/>
    </row>
    <row r="1421" spans="2:3" hidden="1" x14ac:dyDescent="0.25">
      <c r="B1421" s="67">
        <v>44514</v>
      </c>
      <c r="C1421" s="30"/>
    </row>
    <row r="1422" spans="2:3" hidden="1" x14ac:dyDescent="0.25">
      <c r="B1422" s="67">
        <v>44515</v>
      </c>
      <c r="C1422" s="30"/>
    </row>
    <row r="1423" spans="2:3" hidden="1" x14ac:dyDescent="0.25">
      <c r="B1423" s="67">
        <v>44516</v>
      </c>
      <c r="C1423" s="30"/>
    </row>
    <row r="1424" spans="2:3" hidden="1" x14ac:dyDescent="0.25">
      <c r="B1424" s="67">
        <v>44517</v>
      </c>
      <c r="C1424" s="30"/>
    </row>
    <row r="1425" spans="2:3" hidden="1" x14ac:dyDescent="0.25">
      <c r="B1425" s="67">
        <v>44518</v>
      </c>
      <c r="C1425" s="30"/>
    </row>
    <row r="1426" spans="2:3" hidden="1" x14ac:dyDescent="0.25">
      <c r="B1426" s="67">
        <v>44519</v>
      </c>
      <c r="C1426" s="30"/>
    </row>
    <row r="1427" spans="2:3" hidden="1" x14ac:dyDescent="0.25">
      <c r="B1427" s="67">
        <v>44520</v>
      </c>
      <c r="C1427" s="30"/>
    </row>
    <row r="1428" spans="2:3" hidden="1" x14ac:dyDescent="0.25">
      <c r="B1428" s="67">
        <v>44521</v>
      </c>
      <c r="C1428" s="30"/>
    </row>
    <row r="1429" spans="2:3" hidden="1" x14ac:dyDescent="0.25">
      <c r="B1429" s="67">
        <v>44522</v>
      </c>
      <c r="C1429" s="30"/>
    </row>
    <row r="1430" spans="2:3" hidden="1" x14ac:dyDescent="0.25">
      <c r="B1430" s="67">
        <v>44523</v>
      </c>
      <c r="C1430" s="30"/>
    </row>
    <row r="1431" spans="2:3" hidden="1" x14ac:dyDescent="0.25">
      <c r="B1431" s="67">
        <v>44524</v>
      </c>
      <c r="C1431" s="30"/>
    </row>
    <row r="1432" spans="2:3" hidden="1" x14ac:dyDescent="0.25">
      <c r="B1432" s="67">
        <v>44525</v>
      </c>
      <c r="C1432" s="30"/>
    </row>
    <row r="1433" spans="2:3" hidden="1" x14ac:dyDescent="0.25">
      <c r="B1433" s="67">
        <v>44526</v>
      </c>
      <c r="C1433" s="30"/>
    </row>
    <row r="1434" spans="2:3" hidden="1" x14ac:dyDescent="0.25">
      <c r="B1434" s="67">
        <v>44527</v>
      </c>
      <c r="C1434" s="30"/>
    </row>
    <row r="1435" spans="2:3" hidden="1" x14ac:dyDescent="0.25">
      <c r="B1435" s="67">
        <v>44528</v>
      </c>
      <c r="C1435" s="30"/>
    </row>
    <row r="1436" spans="2:3" hidden="1" x14ac:dyDescent="0.25">
      <c r="B1436" s="67">
        <v>44529</v>
      </c>
      <c r="C1436" s="30"/>
    </row>
    <row r="1437" spans="2:3" hidden="1" x14ac:dyDescent="0.25">
      <c r="B1437" s="67">
        <v>44530</v>
      </c>
      <c r="C1437" s="30"/>
    </row>
    <row r="1438" spans="2:3" hidden="1" x14ac:dyDescent="0.25">
      <c r="B1438" s="67">
        <v>44531</v>
      </c>
      <c r="C1438" s="30"/>
    </row>
    <row r="1439" spans="2:3" hidden="1" x14ac:dyDescent="0.25">
      <c r="B1439" s="67">
        <v>44532</v>
      </c>
      <c r="C1439" s="30"/>
    </row>
    <row r="1440" spans="2:3" hidden="1" x14ac:dyDescent="0.25">
      <c r="B1440" s="67">
        <v>44533</v>
      </c>
      <c r="C1440" s="30"/>
    </row>
    <row r="1441" spans="2:3" hidden="1" x14ac:dyDescent="0.25">
      <c r="B1441" s="67">
        <v>44534</v>
      </c>
      <c r="C1441" s="30"/>
    </row>
    <row r="1442" spans="2:3" hidden="1" x14ac:dyDescent="0.25">
      <c r="B1442" s="67">
        <v>44535</v>
      </c>
      <c r="C1442" s="30"/>
    </row>
    <row r="1443" spans="2:3" hidden="1" x14ac:dyDescent="0.25">
      <c r="B1443" s="67">
        <v>44536</v>
      </c>
      <c r="C1443" s="30"/>
    </row>
    <row r="1444" spans="2:3" hidden="1" x14ac:dyDescent="0.25">
      <c r="B1444" s="67">
        <v>44537</v>
      </c>
      <c r="C1444" s="30"/>
    </row>
    <row r="1445" spans="2:3" hidden="1" x14ac:dyDescent="0.25">
      <c r="B1445" s="67">
        <v>44538</v>
      </c>
      <c r="C1445" s="30"/>
    </row>
    <row r="1446" spans="2:3" hidden="1" x14ac:dyDescent="0.25">
      <c r="B1446" s="67">
        <v>44539</v>
      </c>
      <c r="C1446" s="30"/>
    </row>
    <row r="1447" spans="2:3" hidden="1" x14ac:dyDescent="0.25">
      <c r="B1447" s="67">
        <v>44540</v>
      </c>
      <c r="C1447" s="30"/>
    </row>
    <row r="1448" spans="2:3" hidden="1" x14ac:dyDescent="0.25">
      <c r="B1448" s="67">
        <v>44541</v>
      </c>
      <c r="C1448" s="30"/>
    </row>
    <row r="1449" spans="2:3" hidden="1" x14ac:dyDescent="0.25">
      <c r="B1449" s="67">
        <v>44542</v>
      </c>
      <c r="C1449" s="30"/>
    </row>
    <row r="1450" spans="2:3" hidden="1" x14ac:dyDescent="0.25">
      <c r="B1450" s="67">
        <v>44543</v>
      </c>
      <c r="C1450" s="30"/>
    </row>
    <row r="1451" spans="2:3" hidden="1" x14ac:dyDescent="0.25">
      <c r="B1451" s="67">
        <v>44544</v>
      </c>
      <c r="C1451" s="30"/>
    </row>
    <row r="1452" spans="2:3" hidden="1" x14ac:dyDescent="0.25">
      <c r="B1452" s="67">
        <v>44545</v>
      </c>
      <c r="C1452" s="30"/>
    </row>
    <row r="1453" spans="2:3" hidden="1" x14ac:dyDescent="0.25">
      <c r="B1453" s="67">
        <v>44546</v>
      </c>
      <c r="C1453" s="30"/>
    </row>
    <row r="1454" spans="2:3" hidden="1" x14ac:dyDescent="0.25">
      <c r="B1454" s="67">
        <v>44547</v>
      </c>
      <c r="C1454" s="30"/>
    </row>
    <row r="1455" spans="2:3" hidden="1" x14ac:dyDescent="0.25">
      <c r="B1455" s="67">
        <v>44548</v>
      </c>
      <c r="C1455" s="30"/>
    </row>
    <row r="1456" spans="2:3" hidden="1" x14ac:dyDescent="0.25">
      <c r="B1456" s="67">
        <v>44549</v>
      </c>
      <c r="C1456" s="30"/>
    </row>
    <row r="1457" spans="2:8" hidden="1" x14ac:dyDescent="0.25">
      <c r="B1457" s="67">
        <v>44550</v>
      </c>
      <c r="C1457" s="30"/>
    </row>
    <row r="1458" spans="2:8" hidden="1" x14ac:dyDescent="0.25">
      <c r="B1458" s="67">
        <v>44551</v>
      </c>
      <c r="C1458" s="30"/>
    </row>
    <row r="1459" spans="2:8" hidden="1" x14ac:dyDescent="0.25">
      <c r="B1459" s="67">
        <v>44552</v>
      </c>
      <c r="C1459" s="30"/>
    </row>
    <row r="1460" spans="2:8" hidden="1" x14ac:dyDescent="0.25">
      <c r="B1460" s="67">
        <v>44553</v>
      </c>
      <c r="C1460" s="30"/>
    </row>
    <row r="1461" spans="2:8" hidden="1" x14ac:dyDescent="0.25">
      <c r="B1461" s="67">
        <v>44554</v>
      </c>
      <c r="C1461" s="30"/>
    </row>
    <row r="1462" spans="2:8" hidden="1" x14ac:dyDescent="0.25">
      <c r="B1462" s="67">
        <v>44555</v>
      </c>
      <c r="C1462" s="30"/>
    </row>
    <row r="1463" spans="2:8" hidden="1" x14ac:dyDescent="0.25">
      <c r="B1463" s="67">
        <v>44556</v>
      </c>
      <c r="C1463" s="30"/>
    </row>
    <row r="1464" spans="2:8" hidden="1" x14ac:dyDescent="0.25">
      <c r="B1464" s="67">
        <v>44557</v>
      </c>
      <c r="C1464" s="30"/>
    </row>
    <row r="1465" spans="2:8" hidden="1" x14ac:dyDescent="0.25">
      <c r="B1465" s="67">
        <v>44558</v>
      </c>
      <c r="C1465" s="30"/>
    </row>
    <row r="1466" spans="2:8" hidden="1" x14ac:dyDescent="0.25">
      <c r="B1466" s="67">
        <v>44559</v>
      </c>
      <c r="C1466" s="30"/>
    </row>
    <row r="1467" spans="2:8" ht="17.25" x14ac:dyDescent="0.4">
      <c r="B1467" s="67">
        <v>44560</v>
      </c>
      <c r="C1467" s="30"/>
      <c r="G1467" s="77" t="s">
        <v>379</v>
      </c>
      <c r="H1467" s="78">
        <f>SUM(H13:H21)</f>
        <v>3285.37</v>
      </c>
    </row>
    <row r="1468" spans="2:8" x14ac:dyDescent="0.25">
      <c r="B1468" s="67">
        <v>44561</v>
      </c>
      <c r="C1468" s="30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42247-9524-4F94-B4D4-96957BF0375C}">
  <sheetPr>
    <tabColor rgb="FFFFFF00"/>
  </sheetPr>
  <dimension ref="B5:R1468"/>
  <sheetViews>
    <sheetView showGridLines="0" zoomScale="142" zoomScaleNormal="142" workbookViewId="0"/>
  </sheetViews>
  <sheetFormatPr defaultRowHeight="15" x14ac:dyDescent="0.25"/>
  <cols>
    <col min="2" max="5" width="10" customWidth="1"/>
    <col min="7" max="9" width="11.140625" customWidth="1"/>
  </cols>
  <sheetData>
    <row r="5" spans="2:18" x14ac:dyDescent="0.25">
      <c r="R5">
        <v>4</v>
      </c>
    </row>
    <row r="6" spans="2:18" x14ac:dyDescent="0.25">
      <c r="B6" s="68" t="s">
        <v>400</v>
      </c>
      <c r="R6">
        <v>365</v>
      </c>
    </row>
    <row r="7" spans="2:18" x14ac:dyDescent="0.25">
      <c r="B7" s="66" t="s">
        <v>285</v>
      </c>
      <c r="C7" s="66" t="s">
        <v>377</v>
      </c>
      <c r="R7">
        <f>R6*R5</f>
        <v>1460</v>
      </c>
    </row>
    <row r="8" spans="2:18" x14ac:dyDescent="0.25">
      <c r="B8" s="67">
        <v>43101</v>
      </c>
      <c r="C8" s="69">
        <f>R1467</f>
        <v>3285.37</v>
      </c>
      <c r="D8" s="76"/>
      <c r="E8" s="68"/>
    </row>
    <row r="9" spans="2:18" x14ac:dyDescent="0.25">
      <c r="B9" s="67">
        <v>43102</v>
      </c>
      <c r="C9" s="69">
        <f>H30</f>
        <v>5924.9999999999982</v>
      </c>
      <c r="D9" s="106" t="str">
        <f>"[Total Sales ($)] = SUM(fTransactions[Line Sales]) for Alpine and 1/2/2018 = "&amp;FIXED(H30)</f>
        <v>[Total Sales ($)] = SUM(fTransactions[Line Sales]) for Alpine and 1/2/2018 = 5,925.00</v>
      </c>
      <c r="E9" s="14"/>
    </row>
    <row r="10" spans="2:18" x14ac:dyDescent="0.25">
      <c r="B10" s="67">
        <v>43103</v>
      </c>
      <c r="C10" s="30"/>
      <c r="E10" s="14"/>
    </row>
    <row r="11" spans="2:18" x14ac:dyDescent="0.25">
      <c r="B11" s="67">
        <v>43104</v>
      </c>
      <c r="C11" s="30"/>
      <c r="F11" s="68" t="s">
        <v>401</v>
      </c>
    </row>
    <row r="12" spans="2:18" x14ac:dyDescent="0.25">
      <c r="B12" s="67">
        <v>43105</v>
      </c>
      <c r="C12" s="30"/>
      <c r="F12" s="66" t="s">
        <v>285</v>
      </c>
      <c r="G12" s="66" t="s">
        <v>253</v>
      </c>
      <c r="H12" s="66" t="s">
        <v>378</v>
      </c>
      <c r="P12" s="66" t="s">
        <v>285</v>
      </c>
      <c r="Q12" s="66" t="s">
        <v>253</v>
      </c>
      <c r="R12" s="66" t="s">
        <v>378</v>
      </c>
    </row>
    <row r="13" spans="2:18" x14ac:dyDescent="0.25">
      <c r="B13" s="67">
        <v>43106</v>
      </c>
      <c r="C13" s="30"/>
      <c r="F13" s="63">
        <v>43102</v>
      </c>
      <c r="G13" s="64" t="s">
        <v>257</v>
      </c>
      <c r="H13" s="65">
        <v>23.49</v>
      </c>
      <c r="P13" s="63">
        <v>43101</v>
      </c>
      <c r="Q13" s="64" t="s">
        <v>257</v>
      </c>
      <c r="R13" s="65">
        <v>46.99</v>
      </c>
    </row>
    <row r="14" spans="2:18" x14ac:dyDescent="0.25">
      <c r="B14" s="67">
        <v>43107</v>
      </c>
      <c r="C14" s="30"/>
      <c r="F14" s="63">
        <v>43102</v>
      </c>
      <c r="G14" s="64" t="s">
        <v>257</v>
      </c>
      <c r="H14" s="65">
        <v>641.48</v>
      </c>
      <c r="P14" s="63">
        <v>43101</v>
      </c>
      <c r="Q14" s="64" t="s">
        <v>257</v>
      </c>
      <c r="R14" s="65">
        <v>70.48</v>
      </c>
    </row>
    <row r="15" spans="2:18" x14ac:dyDescent="0.25">
      <c r="B15" s="67">
        <v>43108</v>
      </c>
      <c r="C15" s="30"/>
      <c r="F15" s="63">
        <v>43102</v>
      </c>
      <c r="G15" s="64" t="s">
        <v>257</v>
      </c>
      <c r="H15" s="65">
        <v>853.22</v>
      </c>
      <c r="P15" s="63">
        <v>43101</v>
      </c>
      <c r="Q15" s="64" t="s">
        <v>257</v>
      </c>
      <c r="R15" s="65">
        <v>22.27</v>
      </c>
    </row>
    <row r="16" spans="2:18" x14ac:dyDescent="0.25">
      <c r="B16" s="67">
        <v>43109</v>
      </c>
      <c r="C16" s="30"/>
      <c r="F16" s="63">
        <v>43102</v>
      </c>
      <c r="G16" s="64" t="s">
        <v>257</v>
      </c>
      <c r="H16" s="65">
        <v>113.76</v>
      </c>
      <c r="P16" s="63">
        <v>43101</v>
      </c>
      <c r="Q16" s="64" t="s">
        <v>257</v>
      </c>
      <c r="R16" s="65">
        <v>620.69000000000005</v>
      </c>
    </row>
    <row r="17" spans="2:18" x14ac:dyDescent="0.25">
      <c r="B17" s="67">
        <v>43110</v>
      </c>
      <c r="C17" s="30"/>
      <c r="F17" s="63">
        <v>43102</v>
      </c>
      <c r="G17" s="64" t="s">
        <v>257</v>
      </c>
      <c r="H17" s="65">
        <v>978.36</v>
      </c>
      <c r="P17" s="63">
        <v>43101</v>
      </c>
      <c r="Q17" s="64" t="s">
        <v>257</v>
      </c>
      <c r="R17" s="65">
        <v>793.34</v>
      </c>
    </row>
    <row r="18" spans="2:18" x14ac:dyDescent="0.25">
      <c r="B18" s="67">
        <v>43111</v>
      </c>
      <c r="C18" s="30"/>
      <c r="F18" s="63">
        <v>43102</v>
      </c>
      <c r="G18" s="64" t="s">
        <v>257</v>
      </c>
      <c r="H18" s="65">
        <v>753.23</v>
      </c>
      <c r="P18" s="63">
        <v>43101</v>
      </c>
      <c r="Q18" s="64" t="s">
        <v>257</v>
      </c>
      <c r="R18" s="65">
        <v>136.52000000000001</v>
      </c>
    </row>
    <row r="19" spans="2:18" x14ac:dyDescent="0.25">
      <c r="B19" s="67">
        <v>43112</v>
      </c>
      <c r="C19" s="30"/>
      <c r="F19" s="63">
        <v>43102</v>
      </c>
      <c r="G19" s="64" t="s">
        <v>257</v>
      </c>
      <c r="H19" s="65">
        <v>793.94</v>
      </c>
      <c r="P19" s="63">
        <v>43101</v>
      </c>
      <c r="Q19" s="64" t="s">
        <v>257</v>
      </c>
      <c r="R19" s="65">
        <v>692.16</v>
      </c>
    </row>
    <row r="20" spans="2:18" x14ac:dyDescent="0.25">
      <c r="B20" s="67">
        <v>43113</v>
      </c>
      <c r="C20" s="30"/>
      <c r="F20" s="63">
        <v>43102</v>
      </c>
      <c r="G20" s="64" t="s">
        <v>257</v>
      </c>
      <c r="H20" s="65">
        <v>692.16</v>
      </c>
      <c r="P20" s="63">
        <v>43101</v>
      </c>
      <c r="Q20" s="64" t="s">
        <v>257</v>
      </c>
      <c r="R20" s="65">
        <v>855.02</v>
      </c>
    </row>
    <row r="21" spans="2:18" x14ac:dyDescent="0.25">
      <c r="B21" s="67">
        <v>43114</v>
      </c>
      <c r="C21" s="30"/>
      <c r="F21" s="63">
        <v>43102</v>
      </c>
      <c r="G21" s="64" t="s">
        <v>257</v>
      </c>
      <c r="H21" s="65">
        <v>692.16</v>
      </c>
      <c r="P21" s="63">
        <v>43101</v>
      </c>
      <c r="Q21" s="64" t="s">
        <v>257</v>
      </c>
      <c r="R21" s="65">
        <v>47.9</v>
      </c>
    </row>
    <row r="22" spans="2:18" x14ac:dyDescent="0.25">
      <c r="B22" s="67">
        <v>43115</v>
      </c>
      <c r="C22" s="30"/>
      <c r="F22" s="63">
        <v>43102</v>
      </c>
      <c r="G22" s="64" t="s">
        <v>257</v>
      </c>
      <c r="H22" s="65">
        <v>95.8</v>
      </c>
    </row>
    <row r="23" spans="2:18" x14ac:dyDescent="0.25">
      <c r="B23" s="67">
        <v>43116</v>
      </c>
      <c r="C23" s="30"/>
      <c r="F23" s="63">
        <v>43102</v>
      </c>
      <c r="G23" s="64" t="s">
        <v>257</v>
      </c>
      <c r="H23" s="65">
        <v>95.8</v>
      </c>
      <c r="Q23" t="s">
        <v>379</v>
      </c>
      <c r="R23" s="62">
        <f>SUM(R13:R21)</f>
        <v>3285.37</v>
      </c>
    </row>
    <row r="24" spans="2:18" x14ac:dyDescent="0.25">
      <c r="B24" s="67">
        <v>43117</v>
      </c>
      <c r="C24" s="30"/>
      <c r="F24" s="63">
        <v>43102</v>
      </c>
      <c r="G24" s="64" t="s">
        <v>257</v>
      </c>
      <c r="H24" s="65">
        <v>23.95</v>
      </c>
    </row>
    <row r="25" spans="2:18" x14ac:dyDescent="0.25">
      <c r="B25" s="67">
        <v>43118</v>
      </c>
      <c r="C25" s="30"/>
      <c r="F25" s="63">
        <v>43102</v>
      </c>
      <c r="G25" s="64" t="s">
        <v>257</v>
      </c>
      <c r="H25" s="65">
        <v>23.95</v>
      </c>
    </row>
    <row r="26" spans="2:18" x14ac:dyDescent="0.25">
      <c r="B26" s="67">
        <v>43119</v>
      </c>
      <c r="C26" s="30"/>
      <c r="F26" s="63">
        <v>43102</v>
      </c>
      <c r="G26" s="64" t="s">
        <v>257</v>
      </c>
      <c r="H26" s="65">
        <v>23.95</v>
      </c>
    </row>
    <row r="27" spans="2:18" x14ac:dyDescent="0.25">
      <c r="B27" s="67">
        <v>43120</v>
      </c>
      <c r="C27" s="30"/>
      <c r="F27" s="63">
        <v>43102</v>
      </c>
      <c r="G27" s="64" t="s">
        <v>257</v>
      </c>
      <c r="H27" s="65">
        <v>23.95</v>
      </c>
    </row>
    <row r="28" spans="2:18" x14ac:dyDescent="0.25">
      <c r="B28" s="67">
        <v>43121</v>
      </c>
      <c r="C28" s="30"/>
      <c r="F28" s="63">
        <v>43102</v>
      </c>
      <c r="G28" s="64" t="s">
        <v>257</v>
      </c>
      <c r="H28" s="65">
        <v>47.9</v>
      </c>
    </row>
    <row r="29" spans="2:18" x14ac:dyDescent="0.25">
      <c r="B29" s="67">
        <v>43122</v>
      </c>
      <c r="C29" s="30"/>
      <c r="F29" s="63">
        <v>43102</v>
      </c>
      <c r="G29" s="64" t="s">
        <v>257</v>
      </c>
      <c r="H29" s="65">
        <v>47.9</v>
      </c>
    </row>
    <row r="30" spans="2:18" ht="17.25" x14ac:dyDescent="0.4">
      <c r="B30" s="67">
        <v>43123</v>
      </c>
      <c r="C30" s="30"/>
      <c r="G30" s="81" t="s">
        <v>379</v>
      </c>
      <c r="H30" s="82">
        <f>SUM(H13:H29)</f>
        <v>5924.9999999999982</v>
      </c>
    </row>
    <row r="31" spans="2:18" x14ac:dyDescent="0.25">
      <c r="B31" s="67">
        <v>44560</v>
      </c>
      <c r="C31" s="30"/>
    </row>
    <row r="32" spans="2:18" hidden="1" x14ac:dyDescent="0.25">
      <c r="B32" s="67">
        <v>43125</v>
      </c>
      <c r="C32" s="30"/>
    </row>
    <row r="33" spans="2:3" hidden="1" x14ac:dyDescent="0.25">
      <c r="B33" s="67">
        <v>43126</v>
      </c>
      <c r="C33" s="30"/>
    </row>
    <row r="34" spans="2:3" hidden="1" x14ac:dyDescent="0.25">
      <c r="B34" s="67">
        <v>43127</v>
      </c>
      <c r="C34" s="30"/>
    </row>
    <row r="35" spans="2:3" hidden="1" x14ac:dyDescent="0.25">
      <c r="B35" s="67">
        <v>43128</v>
      </c>
      <c r="C35" s="30"/>
    </row>
    <row r="36" spans="2:3" hidden="1" x14ac:dyDescent="0.25">
      <c r="B36" s="67">
        <v>43129</v>
      </c>
      <c r="C36" s="30"/>
    </row>
    <row r="37" spans="2:3" hidden="1" x14ac:dyDescent="0.25">
      <c r="B37" s="67">
        <v>43130</v>
      </c>
      <c r="C37" s="30"/>
    </row>
    <row r="38" spans="2:3" hidden="1" x14ac:dyDescent="0.25">
      <c r="B38" s="67">
        <v>43131</v>
      </c>
      <c r="C38" s="30"/>
    </row>
    <row r="39" spans="2:3" hidden="1" x14ac:dyDescent="0.25">
      <c r="B39" s="67">
        <v>43132</v>
      </c>
      <c r="C39" s="30"/>
    </row>
    <row r="40" spans="2:3" hidden="1" x14ac:dyDescent="0.25">
      <c r="B40" s="67">
        <v>43133</v>
      </c>
      <c r="C40" s="30"/>
    </row>
    <row r="41" spans="2:3" hidden="1" x14ac:dyDescent="0.25">
      <c r="B41" s="67">
        <v>43134</v>
      </c>
      <c r="C41" s="30"/>
    </row>
    <row r="42" spans="2:3" hidden="1" x14ac:dyDescent="0.25">
      <c r="B42" s="67">
        <v>43135</v>
      </c>
      <c r="C42" s="30"/>
    </row>
    <row r="43" spans="2:3" hidden="1" x14ac:dyDescent="0.25">
      <c r="B43" s="67">
        <v>43136</v>
      </c>
      <c r="C43" s="30"/>
    </row>
    <row r="44" spans="2:3" hidden="1" x14ac:dyDescent="0.25">
      <c r="B44" s="67">
        <v>43137</v>
      </c>
      <c r="C44" s="30"/>
    </row>
    <row r="45" spans="2:3" hidden="1" x14ac:dyDescent="0.25">
      <c r="B45" s="67">
        <v>43138</v>
      </c>
      <c r="C45" s="30"/>
    </row>
    <row r="46" spans="2:3" hidden="1" x14ac:dyDescent="0.25">
      <c r="B46" s="67">
        <v>43139</v>
      </c>
      <c r="C46" s="30"/>
    </row>
    <row r="47" spans="2:3" hidden="1" x14ac:dyDescent="0.25">
      <c r="B47" s="67">
        <v>43140</v>
      </c>
      <c r="C47" s="30"/>
    </row>
    <row r="48" spans="2:3" hidden="1" x14ac:dyDescent="0.25">
      <c r="B48" s="67">
        <v>43141</v>
      </c>
      <c r="C48" s="30"/>
    </row>
    <row r="49" spans="2:3" hidden="1" x14ac:dyDescent="0.25">
      <c r="B49" s="67">
        <v>43142</v>
      </c>
      <c r="C49" s="30"/>
    </row>
    <row r="50" spans="2:3" hidden="1" x14ac:dyDescent="0.25">
      <c r="B50" s="67">
        <v>43143</v>
      </c>
      <c r="C50" s="30"/>
    </row>
    <row r="51" spans="2:3" hidden="1" x14ac:dyDescent="0.25">
      <c r="B51" s="67">
        <v>43144</v>
      </c>
      <c r="C51" s="30"/>
    </row>
    <row r="52" spans="2:3" hidden="1" x14ac:dyDescent="0.25">
      <c r="B52" s="67">
        <v>43145</v>
      </c>
      <c r="C52" s="30"/>
    </row>
    <row r="53" spans="2:3" hidden="1" x14ac:dyDescent="0.25">
      <c r="B53" s="67">
        <v>43146</v>
      </c>
      <c r="C53" s="30"/>
    </row>
    <row r="54" spans="2:3" hidden="1" x14ac:dyDescent="0.25">
      <c r="B54" s="67">
        <v>43147</v>
      </c>
      <c r="C54" s="30"/>
    </row>
    <row r="55" spans="2:3" hidden="1" x14ac:dyDescent="0.25">
      <c r="B55" s="67">
        <v>43148</v>
      </c>
      <c r="C55" s="30"/>
    </row>
    <row r="56" spans="2:3" hidden="1" x14ac:dyDescent="0.25">
      <c r="B56" s="67">
        <v>43149</v>
      </c>
      <c r="C56" s="30"/>
    </row>
    <row r="57" spans="2:3" hidden="1" x14ac:dyDescent="0.25">
      <c r="B57" s="67">
        <v>43150</v>
      </c>
      <c r="C57" s="30"/>
    </row>
    <row r="58" spans="2:3" hidden="1" x14ac:dyDescent="0.25">
      <c r="B58" s="67">
        <v>43151</v>
      </c>
      <c r="C58" s="30"/>
    </row>
    <row r="59" spans="2:3" hidden="1" x14ac:dyDescent="0.25">
      <c r="B59" s="67">
        <v>43152</v>
      </c>
      <c r="C59" s="30"/>
    </row>
    <row r="60" spans="2:3" hidden="1" x14ac:dyDescent="0.25">
      <c r="B60" s="67">
        <v>43153</v>
      </c>
      <c r="C60" s="30"/>
    </row>
    <row r="61" spans="2:3" hidden="1" x14ac:dyDescent="0.25">
      <c r="B61" s="67">
        <v>43154</v>
      </c>
      <c r="C61" s="30"/>
    </row>
    <row r="62" spans="2:3" hidden="1" x14ac:dyDescent="0.25">
      <c r="B62" s="67">
        <v>43155</v>
      </c>
      <c r="C62" s="30"/>
    </row>
    <row r="63" spans="2:3" hidden="1" x14ac:dyDescent="0.25">
      <c r="B63" s="67">
        <v>43156</v>
      </c>
      <c r="C63" s="30"/>
    </row>
    <row r="64" spans="2:3" hidden="1" x14ac:dyDescent="0.25">
      <c r="B64" s="67">
        <v>43157</v>
      </c>
      <c r="C64" s="30"/>
    </row>
    <row r="65" spans="2:3" hidden="1" x14ac:dyDescent="0.25">
      <c r="B65" s="67">
        <v>43158</v>
      </c>
      <c r="C65" s="30"/>
    </row>
    <row r="66" spans="2:3" hidden="1" x14ac:dyDescent="0.25">
      <c r="B66" s="67">
        <v>43159</v>
      </c>
      <c r="C66" s="30"/>
    </row>
    <row r="67" spans="2:3" hidden="1" x14ac:dyDescent="0.25">
      <c r="B67" s="67">
        <v>43160</v>
      </c>
      <c r="C67" s="30"/>
    </row>
    <row r="68" spans="2:3" hidden="1" x14ac:dyDescent="0.25">
      <c r="B68" s="67">
        <v>43161</v>
      </c>
      <c r="C68" s="30"/>
    </row>
    <row r="69" spans="2:3" hidden="1" x14ac:dyDescent="0.25">
      <c r="B69" s="67">
        <v>43162</v>
      </c>
      <c r="C69" s="30"/>
    </row>
    <row r="70" spans="2:3" hidden="1" x14ac:dyDescent="0.25">
      <c r="B70" s="67">
        <v>43163</v>
      </c>
      <c r="C70" s="30"/>
    </row>
    <row r="71" spans="2:3" hidden="1" x14ac:dyDescent="0.25">
      <c r="B71" s="67">
        <v>43164</v>
      </c>
      <c r="C71" s="30"/>
    </row>
    <row r="72" spans="2:3" hidden="1" x14ac:dyDescent="0.25">
      <c r="B72" s="67">
        <v>43165</v>
      </c>
      <c r="C72" s="30"/>
    </row>
    <row r="73" spans="2:3" hidden="1" x14ac:dyDescent="0.25">
      <c r="B73" s="67">
        <v>43166</v>
      </c>
      <c r="C73" s="30"/>
    </row>
    <row r="74" spans="2:3" hidden="1" x14ac:dyDescent="0.25">
      <c r="B74" s="67">
        <v>43167</v>
      </c>
      <c r="C74" s="30"/>
    </row>
    <row r="75" spans="2:3" hidden="1" x14ac:dyDescent="0.25">
      <c r="B75" s="67">
        <v>43168</v>
      </c>
      <c r="C75" s="30"/>
    </row>
    <row r="76" spans="2:3" hidden="1" x14ac:dyDescent="0.25">
      <c r="B76" s="67">
        <v>43169</v>
      </c>
      <c r="C76" s="30"/>
    </row>
    <row r="77" spans="2:3" hidden="1" x14ac:dyDescent="0.25">
      <c r="B77" s="67">
        <v>43170</v>
      </c>
      <c r="C77" s="30"/>
    </row>
    <row r="78" spans="2:3" hidden="1" x14ac:dyDescent="0.25">
      <c r="B78" s="67">
        <v>43171</v>
      </c>
      <c r="C78" s="30"/>
    </row>
    <row r="79" spans="2:3" hidden="1" x14ac:dyDescent="0.25">
      <c r="B79" s="67">
        <v>43172</v>
      </c>
      <c r="C79" s="30"/>
    </row>
    <row r="80" spans="2:3" hidden="1" x14ac:dyDescent="0.25">
      <c r="B80" s="67">
        <v>43173</v>
      </c>
      <c r="C80" s="30"/>
    </row>
    <row r="81" spans="2:3" hidden="1" x14ac:dyDescent="0.25">
      <c r="B81" s="67">
        <v>43174</v>
      </c>
      <c r="C81" s="30"/>
    </row>
    <row r="82" spans="2:3" hidden="1" x14ac:dyDescent="0.25">
      <c r="B82" s="67">
        <v>43175</v>
      </c>
      <c r="C82" s="30"/>
    </row>
    <row r="83" spans="2:3" hidden="1" x14ac:dyDescent="0.25">
      <c r="B83" s="67">
        <v>43176</v>
      </c>
      <c r="C83" s="30"/>
    </row>
    <row r="84" spans="2:3" hidden="1" x14ac:dyDescent="0.25">
      <c r="B84" s="67">
        <v>43177</v>
      </c>
      <c r="C84" s="30"/>
    </row>
    <row r="85" spans="2:3" hidden="1" x14ac:dyDescent="0.25">
      <c r="B85" s="67">
        <v>43178</v>
      </c>
      <c r="C85" s="30"/>
    </row>
    <row r="86" spans="2:3" hidden="1" x14ac:dyDescent="0.25">
      <c r="B86" s="67">
        <v>43179</v>
      </c>
      <c r="C86" s="30"/>
    </row>
    <row r="87" spans="2:3" hidden="1" x14ac:dyDescent="0.25">
      <c r="B87" s="67">
        <v>43180</v>
      </c>
      <c r="C87" s="30"/>
    </row>
    <row r="88" spans="2:3" hidden="1" x14ac:dyDescent="0.25">
      <c r="B88" s="67">
        <v>43181</v>
      </c>
      <c r="C88" s="30"/>
    </row>
    <row r="89" spans="2:3" hidden="1" x14ac:dyDescent="0.25">
      <c r="B89" s="67">
        <v>43182</v>
      </c>
      <c r="C89" s="30"/>
    </row>
    <row r="90" spans="2:3" hidden="1" x14ac:dyDescent="0.25">
      <c r="B90" s="67">
        <v>43183</v>
      </c>
      <c r="C90" s="30"/>
    </row>
    <row r="91" spans="2:3" hidden="1" x14ac:dyDescent="0.25">
      <c r="B91" s="67">
        <v>43184</v>
      </c>
      <c r="C91" s="30"/>
    </row>
    <row r="92" spans="2:3" hidden="1" x14ac:dyDescent="0.25">
      <c r="B92" s="67">
        <v>43185</v>
      </c>
      <c r="C92" s="30"/>
    </row>
    <row r="93" spans="2:3" hidden="1" x14ac:dyDescent="0.25">
      <c r="B93" s="67">
        <v>43186</v>
      </c>
      <c r="C93" s="30"/>
    </row>
    <row r="94" spans="2:3" hidden="1" x14ac:dyDescent="0.25">
      <c r="B94" s="67">
        <v>43187</v>
      </c>
      <c r="C94" s="30"/>
    </row>
    <row r="95" spans="2:3" hidden="1" x14ac:dyDescent="0.25">
      <c r="B95" s="67">
        <v>43188</v>
      </c>
      <c r="C95" s="30"/>
    </row>
    <row r="96" spans="2:3" hidden="1" x14ac:dyDescent="0.25">
      <c r="B96" s="67">
        <v>43189</v>
      </c>
      <c r="C96" s="30"/>
    </row>
    <row r="97" spans="2:3" hidden="1" x14ac:dyDescent="0.25">
      <c r="B97" s="67">
        <v>43190</v>
      </c>
      <c r="C97" s="30"/>
    </row>
    <row r="98" spans="2:3" hidden="1" x14ac:dyDescent="0.25">
      <c r="B98" s="67">
        <v>43191</v>
      </c>
      <c r="C98" s="30"/>
    </row>
    <row r="99" spans="2:3" hidden="1" x14ac:dyDescent="0.25">
      <c r="B99" s="67">
        <v>43192</v>
      </c>
      <c r="C99" s="30"/>
    </row>
    <row r="100" spans="2:3" hidden="1" x14ac:dyDescent="0.25">
      <c r="B100" s="67">
        <v>43193</v>
      </c>
      <c r="C100" s="30"/>
    </row>
    <row r="101" spans="2:3" hidden="1" x14ac:dyDescent="0.25">
      <c r="B101" s="67">
        <v>43194</v>
      </c>
      <c r="C101" s="30"/>
    </row>
    <row r="102" spans="2:3" hidden="1" x14ac:dyDescent="0.25">
      <c r="B102" s="67">
        <v>43195</v>
      </c>
      <c r="C102" s="30"/>
    </row>
    <row r="103" spans="2:3" hidden="1" x14ac:dyDescent="0.25">
      <c r="B103" s="67">
        <v>43196</v>
      </c>
      <c r="C103" s="30"/>
    </row>
    <row r="104" spans="2:3" hidden="1" x14ac:dyDescent="0.25">
      <c r="B104" s="67">
        <v>43197</v>
      </c>
      <c r="C104" s="30"/>
    </row>
    <row r="105" spans="2:3" hidden="1" x14ac:dyDescent="0.25">
      <c r="B105" s="67">
        <v>43198</v>
      </c>
      <c r="C105" s="30"/>
    </row>
    <row r="106" spans="2:3" hidden="1" x14ac:dyDescent="0.25">
      <c r="B106" s="67">
        <v>43199</v>
      </c>
      <c r="C106" s="30"/>
    </row>
    <row r="107" spans="2:3" hidden="1" x14ac:dyDescent="0.25">
      <c r="B107" s="67">
        <v>43200</v>
      </c>
      <c r="C107" s="30"/>
    </row>
    <row r="108" spans="2:3" hidden="1" x14ac:dyDescent="0.25">
      <c r="B108" s="67">
        <v>43201</v>
      </c>
      <c r="C108" s="30"/>
    </row>
    <row r="109" spans="2:3" hidden="1" x14ac:dyDescent="0.25">
      <c r="B109" s="67">
        <v>43202</v>
      </c>
      <c r="C109" s="30"/>
    </row>
    <row r="110" spans="2:3" hidden="1" x14ac:dyDescent="0.25">
      <c r="B110" s="67">
        <v>43203</v>
      </c>
      <c r="C110" s="30"/>
    </row>
    <row r="111" spans="2:3" hidden="1" x14ac:dyDescent="0.25">
      <c r="B111" s="67">
        <v>43204</v>
      </c>
      <c r="C111" s="30"/>
    </row>
    <row r="112" spans="2:3" hidden="1" x14ac:dyDescent="0.25">
      <c r="B112" s="67">
        <v>43205</v>
      </c>
      <c r="C112" s="30"/>
    </row>
    <row r="113" spans="2:3" hidden="1" x14ac:dyDescent="0.25">
      <c r="B113" s="67">
        <v>43206</v>
      </c>
      <c r="C113" s="30"/>
    </row>
    <row r="114" spans="2:3" hidden="1" x14ac:dyDescent="0.25">
      <c r="B114" s="67">
        <v>43207</v>
      </c>
      <c r="C114" s="30"/>
    </row>
    <row r="115" spans="2:3" hidden="1" x14ac:dyDescent="0.25">
      <c r="B115" s="67">
        <v>43208</v>
      </c>
      <c r="C115" s="30"/>
    </row>
    <row r="116" spans="2:3" hidden="1" x14ac:dyDescent="0.25">
      <c r="B116" s="67">
        <v>43209</v>
      </c>
      <c r="C116" s="30"/>
    </row>
    <row r="117" spans="2:3" hidden="1" x14ac:dyDescent="0.25">
      <c r="B117" s="67">
        <v>43210</v>
      </c>
      <c r="C117" s="30"/>
    </row>
    <row r="118" spans="2:3" hidden="1" x14ac:dyDescent="0.25">
      <c r="B118" s="67">
        <v>43211</v>
      </c>
      <c r="C118" s="30"/>
    </row>
    <row r="119" spans="2:3" hidden="1" x14ac:dyDescent="0.25">
      <c r="B119" s="67">
        <v>43212</v>
      </c>
      <c r="C119" s="30"/>
    </row>
    <row r="120" spans="2:3" hidden="1" x14ac:dyDescent="0.25">
      <c r="B120" s="67">
        <v>43213</v>
      </c>
      <c r="C120" s="30"/>
    </row>
    <row r="121" spans="2:3" hidden="1" x14ac:dyDescent="0.25">
      <c r="B121" s="67">
        <v>43214</v>
      </c>
      <c r="C121" s="30"/>
    </row>
    <row r="122" spans="2:3" hidden="1" x14ac:dyDescent="0.25">
      <c r="B122" s="67">
        <v>43215</v>
      </c>
      <c r="C122" s="30"/>
    </row>
    <row r="123" spans="2:3" hidden="1" x14ac:dyDescent="0.25">
      <c r="B123" s="67">
        <v>43216</v>
      </c>
      <c r="C123" s="30"/>
    </row>
    <row r="124" spans="2:3" hidden="1" x14ac:dyDescent="0.25">
      <c r="B124" s="67">
        <v>43217</v>
      </c>
      <c r="C124" s="30"/>
    </row>
    <row r="125" spans="2:3" hidden="1" x14ac:dyDescent="0.25">
      <c r="B125" s="67">
        <v>43218</v>
      </c>
      <c r="C125" s="30"/>
    </row>
    <row r="126" spans="2:3" hidden="1" x14ac:dyDescent="0.25">
      <c r="B126" s="67">
        <v>43219</v>
      </c>
      <c r="C126" s="30"/>
    </row>
    <row r="127" spans="2:3" hidden="1" x14ac:dyDescent="0.25">
      <c r="B127" s="67">
        <v>43220</v>
      </c>
      <c r="C127" s="30"/>
    </row>
    <row r="128" spans="2:3" hidden="1" x14ac:dyDescent="0.25">
      <c r="B128" s="67">
        <v>43221</v>
      </c>
      <c r="C128" s="30"/>
    </row>
    <row r="129" spans="2:3" hidden="1" x14ac:dyDescent="0.25">
      <c r="B129" s="67">
        <v>43222</v>
      </c>
      <c r="C129" s="30"/>
    </row>
    <row r="130" spans="2:3" hidden="1" x14ac:dyDescent="0.25">
      <c r="B130" s="67">
        <v>43223</v>
      </c>
      <c r="C130" s="30"/>
    </row>
    <row r="131" spans="2:3" hidden="1" x14ac:dyDescent="0.25">
      <c r="B131" s="67">
        <v>43224</v>
      </c>
      <c r="C131" s="30"/>
    </row>
    <row r="132" spans="2:3" hidden="1" x14ac:dyDescent="0.25">
      <c r="B132" s="67">
        <v>43225</v>
      </c>
      <c r="C132" s="30"/>
    </row>
    <row r="133" spans="2:3" hidden="1" x14ac:dyDescent="0.25">
      <c r="B133" s="67">
        <v>43226</v>
      </c>
      <c r="C133" s="30"/>
    </row>
    <row r="134" spans="2:3" hidden="1" x14ac:dyDescent="0.25">
      <c r="B134" s="67">
        <v>43227</v>
      </c>
      <c r="C134" s="30"/>
    </row>
    <row r="135" spans="2:3" hidden="1" x14ac:dyDescent="0.25">
      <c r="B135" s="67">
        <v>43228</v>
      </c>
      <c r="C135" s="30"/>
    </row>
    <row r="136" spans="2:3" hidden="1" x14ac:dyDescent="0.25">
      <c r="B136" s="67">
        <v>43229</v>
      </c>
      <c r="C136" s="30"/>
    </row>
    <row r="137" spans="2:3" hidden="1" x14ac:dyDescent="0.25">
      <c r="B137" s="67">
        <v>43230</v>
      </c>
      <c r="C137" s="30"/>
    </row>
    <row r="138" spans="2:3" hidden="1" x14ac:dyDescent="0.25">
      <c r="B138" s="67">
        <v>43231</v>
      </c>
      <c r="C138" s="30"/>
    </row>
    <row r="139" spans="2:3" hidden="1" x14ac:dyDescent="0.25">
      <c r="B139" s="67">
        <v>43232</v>
      </c>
      <c r="C139" s="30"/>
    </row>
    <row r="140" spans="2:3" hidden="1" x14ac:dyDescent="0.25">
      <c r="B140" s="67">
        <v>43233</v>
      </c>
      <c r="C140" s="30"/>
    </row>
    <row r="141" spans="2:3" hidden="1" x14ac:dyDescent="0.25">
      <c r="B141" s="67">
        <v>43234</v>
      </c>
      <c r="C141" s="30"/>
    </row>
    <row r="142" spans="2:3" hidden="1" x14ac:dyDescent="0.25">
      <c r="B142" s="67">
        <v>43235</v>
      </c>
      <c r="C142" s="30"/>
    </row>
    <row r="143" spans="2:3" hidden="1" x14ac:dyDescent="0.25">
      <c r="B143" s="67">
        <v>43236</v>
      </c>
      <c r="C143" s="30"/>
    </row>
    <row r="144" spans="2:3" hidden="1" x14ac:dyDescent="0.25">
      <c r="B144" s="67">
        <v>43237</v>
      </c>
      <c r="C144" s="30"/>
    </row>
    <row r="145" spans="2:3" hidden="1" x14ac:dyDescent="0.25">
      <c r="B145" s="67">
        <v>43238</v>
      </c>
      <c r="C145" s="30"/>
    </row>
    <row r="146" spans="2:3" hidden="1" x14ac:dyDescent="0.25">
      <c r="B146" s="67">
        <v>43239</v>
      </c>
      <c r="C146" s="30"/>
    </row>
    <row r="147" spans="2:3" hidden="1" x14ac:dyDescent="0.25">
      <c r="B147" s="67">
        <v>43240</v>
      </c>
      <c r="C147" s="30"/>
    </row>
    <row r="148" spans="2:3" hidden="1" x14ac:dyDescent="0.25">
      <c r="B148" s="67">
        <v>43241</v>
      </c>
      <c r="C148" s="30"/>
    </row>
    <row r="149" spans="2:3" hidden="1" x14ac:dyDescent="0.25">
      <c r="B149" s="67">
        <v>43242</v>
      </c>
      <c r="C149" s="30"/>
    </row>
    <row r="150" spans="2:3" hidden="1" x14ac:dyDescent="0.25">
      <c r="B150" s="67">
        <v>43243</v>
      </c>
      <c r="C150" s="30"/>
    </row>
    <row r="151" spans="2:3" hidden="1" x14ac:dyDescent="0.25">
      <c r="B151" s="67">
        <v>43244</v>
      </c>
      <c r="C151" s="30"/>
    </row>
    <row r="152" spans="2:3" hidden="1" x14ac:dyDescent="0.25">
      <c r="B152" s="67">
        <v>43245</v>
      </c>
      <c r="C152" s="30"/>
    </row>
    <row r="153" spans="2:3" hidden="1" x14ac:dyDescent="0.25">
      <c r="B153" s="67">
        <v>43246</v>
      </c>
      <c r="C153" s="30"/>
    </row>
    <row r="154" spans="2:3" hidden="1" x14ac:dyDescent="0.25">
      <c r="B154" s="67">
        <v>43247</v>
      </c>
      <c r="C154" s="30"/>
    </row>
    <row r="155" spans="2:3" hidden="1" x14ac:dyDescent="0.25">
      <c r="B155" s="67">
        <v>43248</v>
      </c>
      <c r="C155" s="30"/>
    </row>
    <row r="156" spans="2:3" hidden="1" x14ac:dyDescent="0.25">
      <c r="B156" s="67">
        <v>43249</v>
      </c>
      <c r="C156" s="30"/>
    </row>
    <row r="157" spans="2:3" hidden="1" x14ac:dyDescent="0.25">
      <c r="B157" s="67">
        <v>43250</v>
      </c>
      <c r="C157" s="30"/>
    </row>
    <row r="158" spans="2:3" hidden="1" x14ac:dyDescent="0.25">
      <c r="B158" s="67">
        <v>43251</v>
      </c>
      <c r="C158" s="30"/>
    </row>
    <row r="159" spans="2:3" hidden="1" x14ac:dyDescent="0.25">
      <c r="B159" s="67">
        <v>43252</v>
      </c>
      <c r="C159" s="30"/>
    </row>
    <row r="160" spans="2:3" hidden="1" x14ac:dyDescent="0.25">
      <c r="B160" s="67">
        <v>43253</v>
      </c>
      <c r="C160" s="30"/>
    </row>
    <row r="161" spans="2:3" hidden="1" x14ac:dyDescent="0.25">
      <c r="B161" s="67">
        <v>43254</v>
      </c>
      <c r="C161" s="30"/>
    </row>
    <row r="162" spans="2:3" hidden="1" x14ac:dyDescent="0.25">
      <c r="B162" s="67">
        <v>43255</v>
      </c>
      <c r="C162" s="30"/>
    </row>
    <row r="163" spans="2:3" hidden="1" x14ac:dyDescent="0.25">
      <c r="B163" s="67">
        <v>43256</v>
      </c>
      <c r="C163" s="30"/>
    </row>
    <row r="164" spans="2:3" hidden="1" x14ac:dyDescent="0.25">
      <c r="B164" s="67">
        <v>43257</v>
      </c>
      <c r="C164" s="30"/>
    </row>
    <row r="165" spans="2:3" hidden="1" x14ac:dyDescent="0.25">
      <c r="B165" s="67">
        <v>43258</v>
      </c>
      <c r="C165" s="30"/>
    </row>
    <row r="166" spans="2:3" hidden="1" x14ac:dyDescent="0.25">
      <c r="B166" s="67">
        <v>43259</v>
      </c>
      <c r="C166" s="30"/>
    </row>
    <row r="167" spans="2:3" hidden="1" x14ac:dyDescent="0.25">
      <c r="B167" s="67">
        <v>43260</v>
      </c>
      <c r="C167" s="30"/>
    </row>
    <row r="168" spans="2:3" hidden="1" x14ac:dyDescent="0.25">
      <c r="B168" s="67">
        <v>43261</v>
      </c>
      <c r="C168" s="30"/>
    </row>
    <row r="169" spans="2:3" hidden="1" x14ac:dyDescent="0.25">
      <c r="B169" s="67">
        <v>43262</v>
      </c>
      <c r="C169" s="30"/>
    </row>
    <row r="170" spans="2:3" hidden="1" x14ac:dyDescent="0.25">
      <c r="B170" s="67">
        <v>43263</v>
      </c>
      <c r="C170" s="30"/>
    </row>
    <row r="171" spans="2:3" hidden="1" x14ac:dyDescent="0.25">
      <c r="B171" s="67">
        <v>43264</v>
      </c>
      <c r="C171" s="30"/>
    </row>
    <row r="172" spans="2:3" hidden="1" x14ac:dyDescent="0.25">
      <c r="B172" s="67">
        <v>43265</v>
      </c>
      <c r="C172" s="30"/>
    </row>
    <row r="173" spans="2:3" hidden="1" x14ac:dyDescent="0.25">
      <c r="B173" s="67">
        <v>43266</v>
      </c>
      <c r="C173" s="30"/>
    </row>
    <row r="174" spans="2:3" hidden="1" x14ac:dyDescent="0.25">
      <c r="B174" s="67">
        <v>43267</v>
      </c>
      <c r="C174" s="30"/>
    </row>
    <row r="175" spans="2:3" hidden="1" x14ac:dyDescent="0.25">
      <c r="B175" s="67">
        <v>43268</v>
      </c>
      <c r="C175" s="30"/>
    </row>
    <row r="176" spans="2:3" hidden="1" x14ac:dyDescent="0.25">
      <c r="B176" s="67">
        <v>43269</v>
      </c>
      <c r="C176" s="30"/>
    </row>
    <row r="177" spans="2:3" hidden="1" x14ac:dyDescent="0.25">
      <c r="B177" s="67">
        <v>43270</v>
      </c>
      <c r="C177" s="30"/>
    </row>
    <row r="178" spans="2:3" hidden="1" x14ac:dyDescent="0.25">
      <c r="B178" s="67">
        <v>43271</v>
      </c>
      <c r="C178" s="30"/>
    </row>
    <row r="179" spans="2:3" hidden="1" x14ac:dyDescent="0.25">
      <c r="B179" s="67">
        <v>43272</v>
      </c>
      <c r="C179" s="30"/>
    </row>
    <row r="180" spans="2:3" hidden="1" x14ac:dyDescent="0.25">
      <c r="B180" s="67">
        <v>43273</v>
      </c>
      <c r="C180" s="30"/>
    </row>
    <row r="181" spans="2:3" hidden="1" x14ac:dyDescent="0.25">
      <c r="B181" s="67">
        <v>43274</v>
      </c>
      <c r="C181" s="30"/>
    </row>
    <row r="182" spans="2:3" hidden="1" x14ac:dyDescent="0.25">
      <c r="B182" s="67">
        <v>43275</v>
      </c>
      <c r="C182" s="30"/>
    </row>
    <row r="183" spans="2:3" hidden="1" x14ac:dyDescent="0.25">
      <c r="B183" s="67">
        <v>43276</v>
      </c>
      <c r="C183" s="30"/>
    </row>
    <row r="184" spans="2:3" hidden="1" x14ac:dyDescent="0.25">
      <c r="B184" s="67">
        <v>43277</v>
      </c>
      <c r="C184" s="30"/>
    </row>
    <row r="185" spans="2:3" hidden="1" x14ac:dyDescent="0.25">
      <c r="B185" s="67">
        <v>43278</v>
      </c>
      <c r="C185" s="30"/>
    </row>
    <row r="186" spans="2:3" hidden="1" x14ac:dyDescent="0.25">
      <c r="B186" s="67">
        <v>43279</v>
      </c>
      <c r="C186" s="30"/>
    </row>
    <row r="187" spans="2:3" hidden="1" x14ac:dyDescent="0.25">
      <c r="B187" s="67">
        <v>43280</v>
      </c>
      <c r="C187" s="30"/>
    </row>
    <row r="188" spans="2:3" hidden="1" x14ac:dyDescent="0.25">
      <c r="B188" s="67">
        <v>43281</v>
      </c>
      <c r="C188" s="30"/>
    </row>
    <row r="189" spans="2:3" hidden="1" x14ac:dyDescent="0.25">
      <c r="B189" s="67">
        <v>43282</v>
      </c>
      <c r="C189" s="30"/>
    </row>
    <row r="190" spans="2:3" hidden="1" x14ac:dyDescent="0.25">
      <c r="B190" s="67">
        <v>43283</v>
      </c>
      <c r="C190" s="30"/>
    </row>
    <row r="191" spans="2:3" hidden="1" x14ac:dyDescent="0.25">
      <c r="B191" s="67">
        <v>43284</v>
      </c>
      <c r="C191" s="30"/>
    </row>
    <row r="192" spans="2:3" hidden="1" x14ac:dyDescent="0.25">
      <c r="B192" s="67">
        <v>43285</v>
      </c>
      <c r="C192" s="30"/>
    </row>
    <row r="193" spans="2:3" hidden="1" x14ac:dyDescent="0.25">
      <c r="B193" s="67">
        <v>43286</v>
      </c>
      <c r="C193" s="30"/>
    </row>
    <row r="194" spans="2:3" hidden="1" x14ac:dyDescent="0.25">
      <c r="B194" s="67">
        <v>43287</v>
      </c>
      <c r="C194" s="30"/>
    </row>
    <row r="195" spans="2:3" hidden="1" x14ac:dyDescent="0.25">
      <c r="B195" s="67">
        <v>43288</v>
      </c>
      <c r="C195" s="30"/>
    </row>
    <row r="196" spans="2:3" hidden="1" x14ac:dyDescent="0.25">
      <c r="B196" s="67">
        <v>43289</v>
      </c>
      <c r="C196" s="30"/>
    </row>
    <row r="197" spans="2:3" hidden="1" x14ac:dyDescent="0.25">
      <c r="B197" s="67">
        <v>43290</v>
      </c>
      <c r="C197" s="30"/>
    </row>
    <row r="198" spans="2:3" hidden="1" x14ac:dyDescent="0.25">
      <c r="B198" s="67">
        <v>43291</v>
      </c>
      <c r="C198" s="30"/>
    </row>
    <row r="199" spans="2:3" hidden="1" x14ac:dyDescent="0.25">
      <c r="B199" s="67">
        <v>43292</v>
      </c>
      <c r="C199" s="30"/>
    </row>
    <row r="200" spans="2:3" hidden="1" x14ac:dyDescent="0.25">
      <c r="B200" s="67">
        <v>43293</v>
      </c>
      <c r="C200" s="30"/>
    </row>
    <row r="201" spans="2:3" hidden="1" x14ac:dyDescent="0.25">
      <c r="B201" s="67">
        <v>43294</v>
      </c>
      <c r="C201" s="30"/>
    </row>
    <row r="202" spans="2:3" hidden="1" x14ac:dyDescent="0.25">
      <c r="B202" s="67">
        <v>43295</v>
      </c>
      <c r="C202" s="30"/>
    </row>
    <row r="203" spans="2:3" hidden="1" x14ac:dyDescent="0.25">
      <c r="B203" s="67">
        <v>43296</v>
      </c>
      <c r="C203" s="30"/>
    </row>
    <row r="204" spans="2:3" hidden="1" x14ac:dyDescent="0.25">
      <c r="B204" s="67">
        <v>43297</v>
      </c>
      <c r="C204" s="30"/>
    </row>
    <row r="205" spans="2:3" hidden="1" x14ac:dyDescent="0.25">
      <c r="B205" s="67">
        <v>43298</v>
      </c>
      <c r="C205" s="30"/>
    </row>
    <row r="206" spans="2:3" hidden="1" x14ac:dyDescent="0.25">
      <c r="B206" s="67">
        <v>43299</v>
      </c>
      <c r="C206" s="30"/>
    </row>
    <row r="207" spans="2:3" hidden="1" x14ac:dyDescent="0.25">
      <c r="B207" s="67">
        <v>43300</v>
      </c>
      <c r="C207" s="30"/>
    </row>
    <row r="208" spans="2:3" hidden="1" x14ac:dyDescent="0.25">
      <c r="B208" s="67">
        <v>43301</v>
      </c>
      <c r="C208" s="30"/>
    </row>
    <row r="209" spans="2:3" hidden="1" x14ac:dyDescent="0.25">
      <c r="B209" s="67">
        <v>43302</v>
      </c>
      <c r="C209" s="30"/>
    </row>
    <row r="210" spans="2:3" hidden="1" x14ac:dyDescent="0.25">
      <c r="B210" s="67">
        <v>43303</v>
      </c>
      <c r="C210" s="30"/>
    </row>
    <row r="211" spans="2:3" hidden="1" x14ac:dyDescent="0.25">
      <c r="B211" s="67">
        <v>43304</v>
      </c>
      <c r="C211" s="30"/>
    </row>
    <row r="212" spans="2:3" hidden="1" x14ac:dyDescent="0.25">
      <c r="B212" s="67">
        <v>43305</v>
      </c>
      <c r="C212" s="30"/>
    </row>
    <row r="213" spans="2:3" hidden="1" x14ac:dyDescent="0.25">
      <c r="B213" s="67">
        <v>43306</v>
      </c>
      <c r="C213" s="30"/>
    </row>
    <row r="214" spans="2:3" hidden="1" x14ac:dyDescent="0.25">
      <c r="B214" s="67">
        <v>43307</v>
      </c>
      <c r="C214" s="30"/>
    </row>
    <row r="215" spans="2:3" hidden="1" x14ac:dyDescent="0.25">
      <c r="B215" s="67">
        <v>43308</v>
      </c>
      <c r="C215" s="30"/>
    </row>
    <row r="216" spans="2:3" hidden="1" x14ac:dyDescent="0.25">
      <c r="B216" s="67">
        <v>43309</v>
      </c>
      <c r="C216" s="30"/>
    </row>
    <row r="217" spans="2:3" hidden="1" x14ac:dyDescent="0.25">
      <c r="B217" s="67">
        <v>43310</v>
      </c>
      <c r="C217" s="30"/>
    </row>
    <row r="218" spans="2:3" hidden="1" x14ac:dyDescent="0.25">
      <c r="B218" s="67">
        <v>43311</v>
      </c>
      <c r="C218" s="30"/>
    </row>
    <row r="219" spans="2:3" hidden="1" x14ac:dyDescent="0.25">
      <c r="B219" s="67">
        <v>43312</v>
      </c>
      <c r="C219" s="30"/>
    </row>
    <row r="220" spans="2:3" hidden="1" x14ac:dyDescent="0.25">
      <c r="B220" s="67">
        <v>43313</v>
      </c>
      <c r="C220" s="30"/>
    </row>
    <row r="221" spans="2:3" hidden="1" x14ac:dyDescent="0.25">
      <c r="B221" s="67">
        <v>43314</v>
      </c>
      <c r="C221" s="30"/>
    </row>
    <row r="222" spans="2:3" hidden="1" x14ac:dyDescent="0.25">
      <c r="B222" s="67">
        <v>43315</v>
      </c>
      <c r="C222" s="30"/>
    </row>
    <row r="223" spans="2:3" hidden="1" x14ac:dyDescent="0.25">
      <c r="B223" s="67">
        <v>43316</v>
      </c>
      <c r="C223" s="30"/>
    </row>
    <row r="224" spans="2:3" hidden="1" x14ac:dyDescent="0.25">
      <c r="B224" s="67">
        <v>43317</v>
      </c>
      <c r="C224" s="30"/>
    </row>
    <row r="225" spans="2:3" hidden="1" x14ac:dyDescent="0.25">
      <c r="B225" s="67">
        <v>43318</v>
      </c>
      <c r="C225" s="30"/>
    </row>
    <row r="226" spans="2:3" hidden="1" x14ac:dyDescent="0.25">
      <c r="B226" s="67">
        <v>43319</v>
      </c>
      <c r="C226" s="30"/>
    </row>
    <row r="227" spans="2:3" hidden="1" x14ac:dyDescent="0.25">
      <c r="B227" s="67">
        <v>43320</v>
      </c>
      <c r="C227" s="30"/>
    </row>
    <row r="228" spans="2:3" hidden="1" x14ac:dyDescent="0.25">
      <c r="B228" s="67">
        <v>43321</v>
      </c>
      <c r="C228" s="30"/>
    </row>
    <row r="229" spans="2:3" hidden="1" x14ac:dyDescent="0.25">
      <c r="B229" s="67">
        <v>43322</v>
      </c>
      <c r="C229" s="30"/>
    </row>
    <row r="230" spans="2:3" hidden="1" x14ac:dyDescent="0.25">
      <c r="B230" s="67">
        <v>43323</v>
      </c>
      <c r="C230" s="30"/>
    </row>
    <row r="231" spans="2:3" hidden="1" x14ac:dyDescent="0.25">
      <c r="B231" s="67">
        <v>43324</v>
      </c>
      <c r="C231" s="30"/>
    </row>
    <row r="232" spans="2:3" hidden="1" x14ac:dyDescent="0.25">
      <c r="B232" s="67">
        <v>43325</v>
      </c>
      <c r="C232" s="30"/>
    </row>
    <row r="233" spans="2:3" hidden="1" x14ac:dyDescent="0.25">
      <c r="B233" s="67">
        <v>43326</v>
      </c>
      <c r="C233" s="30"/>
    </row>
    <row r="234" spans="2:3" hidden="1" x14ac:dyDescent="0.25">
      <c r="B234" s="67">
        <v>43327</v>
      </c>
      <c r="C234" s="30"/>
    </row>
    <row r="235" spans="2:3" hidden="1" x14ac:dyDescent="0.25">
      <c r="B235" s="67">
        <v>43328</v>
      </c>
      <c r="C235" s="30"/>
    </row>
    <row r="236" spans="2:3" hidden="1" x14ac:dyDescent="0.25">
      <c r="B236" s="67">
        <v>43329</v>
      </c>
      <c r="C236" s="30"/>
    </row>
    <row r="237" spans="2:3" hidden="1" x14ac:dyDescent="0.25">
      <c r="B237" s="67">
        <v>43330</v>
      </c>
      <c r="C237" s="30"/>
    </row>
    <row r="238" spans="2:3" hidden="1" x14ac:dyDescent="0.25">
      <c r="B238" s="67">
        <v>43331</v>
      </c>
      <c r="C238" s="30"/>
    </row>
    <row r="239" spans="2:3" hidden="1" x14ac:dyDescent="0.25">
      <c r="B239" s="67">
        <v>43332</v>
      </c>
      <c r="C239" s="30"/>
    </row>
    <row r="240" spans="2:3" hidden="1" x14ac:dyDescent="0.25">
      <c r="B240" s="67">
        <v>43333</v>
      </c>
      <c r="C240" s="30"/>
    </row>
    <row r="241" spans="2:3" hidden="1" x14ac:dyDescent="0.25">
      <c r="B241" s="67">
        <v>43334</v>
      </c>
      <c r="C241" s="30"/>
    </row>
    <row r="242" spans="2:3" hidden="1" x14ac:dyDescent="0.25">
      <c r="B242" s="67">
        <v>43335</v>
      </c>
      <c r="C242" s="30"/>
    </row>
    <row r="243" spans="2:3" hidden="1" x14ac:dyDescent="0.25">
      <c r="B243" s="67">
        <v>43336</v>
      </c>
      <c r="C243" s="30"/>
    </row>
    <row r="244" spans="2:3" hidden="1" x14ac:dyDescent="0.25">
      <c r="B244" s="67">
        <v>43337</v>
      </c>
      <c r="C244" s="30"/>
    </row>
    <row r="245" spans="2:3" hidden="1" x14ac:dyDescent="0.25">
      <c r="B245" s="67">
        <v>43338</v>
      </c>
      <c r="C245" s="30"/>
    </row>
    <row r="246" spans="2:3" hidden="1" x14ac:dyDescent="0.25">
      <c r="B246" s="67">
        <v>43339</v>
      </c>
      <c r="C246" s="30"/>
    </row>
    <row r="247" spans="2:3" hidden="1" x14ac:dyDescent="0.25">
      <c r="B247" s="67">
        <v>43340</v>
      </c>
      <c r="C247" s="30"/>
    </row>
    <row r="248" spans="2:3" hidden="1" x14ac:dyDescent="0.25">
      <c r="B248" s="67">
        <v>43341</v>
      </c>
      <c r="C248" s="30"/>
    </row>
    <row r="249" spans="2:3" hidden="1" x14ac:dyDescent="0.25">
      <c r="B249" s="67">
        <v>43342</v>
      </c>
      <c r="C249" s="30"/>
    </row>
    <row r="250" spans="2:3" hidden="1" x14ac:dyDescent="0.25">
      <c r="B250" s="67">
        <v>43343</v>
      </c>
      <c r="C250" s="30"/>
    </row>
    <row r="251" spans="2:3" hidden="1" x14ac:dyDescent="0.25">
      <c r="B251" s="67">
        <v>43344</v>
      </c>
      <c r="C251" s="30"/>
    </row>
    <row r="252" spans="2:3" hidden="1" x14ac:dyDescent="0.25">
      <c r="B252" s="67">
        <v>43345</v>
      </c>
      <c r="C252" s="30"/>
    </row>
    <row r="253" spans="2:3" hidden="1" x14ac:dyDescent="0.25">
      <c r="B253" s="67">
        <v>43346</v>
      </c>
      <c r="C253" s="30"/>
    </row>
    <row r="254" spans="2:3" hidden="1" x14ac:dyDescent="0.25">
      <c r="B254" s="67">
        <v>43347</v>
      </c>
      <c r="C254" s="30"/>
    </row>
    <row r="255" spans="2:3" hidden="1" x14ac:dyDescent="0.25">
      <c r="B255" s="67">
        <v>43348</v>
      </c>
      <c r="C255" s="30"/>
    </row>
    <row r="256" spans="2:3" hidden="1" x14ac:dyDescent="0.25">
      <c r="B256" s="67">
        <v>43349</v>
      </c>
      <c r="C256" s="30"/>
    </row>
    <row r="257" spans="2:3" hidden="1" x14ac:dyDescent="0.25">
      <c r="B257" s="67">
        <v>43350</v>
      </c>
      <c r="C257" s="30"/>
    </row>
    <row r="258" spans="2:3" hidden="1" x14ac:dyDescent="0.25">
      <c r="B258" s="67">
        <v>43351</v>
      </c>
      <c r="C258" s="30"/>
    </row>
    <row r="259" spans="2:3" hidden="1" x14ac:dyDescent="0.25">
      <c r="B259" s="67">
        <v>43352</v>
      </c>
      <c r="C259" s="30"/>
    </row>
    <row r="260" spans="2:3" hidden="1" x14ac:dyDescent="0.25">
      <c r="B260" s="67">
        <v>43353</v>
      </c>
      <c r="C260" s="30"/>
    </row>
    <row r="261" spans="2:3" hidden="1" x14ac:dyDescent="0.25">
      <c r="B261" s="67">
        <v>43354</v>
      </c>
      <c r="C261" s="30"/>
    </row>
    <row r="262" spans="2:3" hidden="1" x14ac:dyDescent="0.25">
      <c r="B262" s="67">
        <v>43355</v>
      </c>
      <c r="C262" s="30"/>
    </row>
    <row r="263" spans="2:3" hidden="1" x14ac:dyDescent="0.25">
      <c r="B263" s="67">
        <v>43356</v>
      </c>
      <c r="C263" s="30"/>
    </row>
    <row r="264" spans="2:3" hidden="1" x14ac:dyDescent="0.25">
      <c r="B264" s="67">
        <v>43357</v>
      </c>
      <c r="C264" s="30"/>
    </row>
    <row r="265" spans="2:3" hidden="1" x14ac:dyDescent="0.25">
      <c r="B265" s="67">
        <v>43358</v>
      </c>
      <c r="C265" s="30"/>
    </row>
    <row r="266" spans="2:3" hidden="1" x14ac:dyDescent="0.25">
      <c r="B266" s="67">
        <v>43359</v>
      </c>
      <c r="C266" s="30"/>
    </row>
    <row r="267" spans="2:3" hidden="1" x14ac:dyDescent="0.25">
      <c r="B267" s="67">
        <v>43360</v>
      </c>
      <c r="C267" s="30"/>
    </row>
    <row r="268" spans="2:3" hidden="1" x14ac:dyDescent="0.25">
      <c r="B268" s="67">
        <v>43361</v>
      </c>
      <c r="C268" s="30"/>
    </row>
    <row r="269" spans="2:3" hidden="1" x14ac:dyDescent="0.25">
      <c r="B269" s="67">
        <v>43362</v>
      </c>
      <c r="C269" s="30"/>
    </row>
    <row r="270" spans="2:3" hidden="1" x14ac:dyDescent="0.25">
      <c r="B270" s="67">
        <v>43363</v>
      </c>
      <c r="C270" s="30"/>
    </row>
    <row r="271" spans="2:3" hidden="1" x14ac:dyDescent="0.25">
      <c r="B271" s="67">
        <v>43364</v>
      </c>
      <c r="C271" s="30"/>
    </row>
    <row r="272" spans="2:3" hidden="1" x14ac:dyDescent="0.25">
      <c r="B272" s="67">
        <v>43365</v>
      </c>
      <c r="C272" s="30"/>
    </row>
    <row r="273" spans="2:3" hidden="1" x14ac:dyDescent="0.25">
      <c r="B273" s="67">
        <v>43366</v>
      </c>
      <c r="C273" s="30"/>
    </row>
    <row r="274" spans="2:3" hidden="1" x14ac:dyDescent="0.25">
      <c r="B274" s="67">
        <v>43367</v>
      </c>
      <c r="C274" s="30"/>
    </row>
    <row r="275" spans="2:3" hidden="1" x14ac:dyDescent="0.25">
      <c r="B275" s="67">
        <v>43368</v>
      </c>
      <c r="C275" s="30"/>
    </row>
    <row r="276" spans="2:3" hidden="1" x14ac:dyDescent="0.25">
      <c r="B276" s="67">
        <v>43369</v>
      </c>
      <c r="C276" s="30"/>
    </row>
    <row r="277" spans="2:3" hidden="1" x14ac:dyDescent="0.25">
      <c r="B277" s="67">
        <v>43370</v>
      </c>
      <c r="C277" s="30"/>
    </row>
    <row r="278" spans="2:3" hidden="1" x14ac:dyDescent="0.25">
      <c r="B278" s="67">
        <v>43371</v>
      </c>
      <c r="C278" s="30"/>
    </row>
    <row r="279" spans="2:3" hidden="1" x14ac:dyDescent="0.25">
      <c r="B279" s="67">
        <v>43372</v>
      </c>
      <c r="C279" s="30"/>
    </row>
    <row r="280" spans="2:3" hidden="1" x14ac:dyDescent="0.25">
      <c r="B280" s="67">
        <v>43373</v>
      </c>
      <c r="C280" s="30"/>
    </row>
    <row r="281" spans="2:3" hidden="1" x14ac:dyDescent="0.25">
      <c r="B281" s="67">
        <v>43374</v>
      </c>
      <c r="C281" s="30"/>
    </row>
    <row r="282" spans="2:3" hidden="1" x14ac:dyDescent="0.25">
      <c r="B282" s="67">
        <v>43375</v>
      </c>
      <c r="C282" s="30"/>
    </row>
    <row r="283" spans="2:3" hidden="1" x14ac:dyDescent="0.25">
      <c r="B283" s="67">
        <v>43376</v>
      </c>
      <c r="C283" s="30"/>
    </row>
    <row r="284" spans="2:3" hidden="1" x14ac:dyDescent="0.25">
      <c r="B284" s="67">
        <v>43377</v>
      </c>
      <c r="C284" s="30"/>
    </row>
    <row r="285" spans="2:3" hidden="1" x14ac:dyDescent="0.25">
      <c r="B285" s="67">
        <v>43378</v>
      </c>
      <c r="C285" s="30"/>
    </row>
    <row r="286" spans="2:3" hidden="1" x14ac:dyDescent="0.25">
      <c r="B286" s="67">
        <v>43379</v>
      </c>
      <c r="C286" s="30"/>
    </row>
    <row r="287" spans="2:3" hidden="1" x14ac:dyDescent="0.25">
      <c r="B287" s="67">
        <v>43380</v>
      </c>
      <c r="C287" s="30"/>
    </row>
    <row r="288" spans="2:3" hidden="1" x14ac:dyDescent="0.25">
      <c r="B288" s="67">
        <v>43381</v>
      </c>
      <c r="C288" s="30"/>
    </row>
    <row r="289" spans="2:3" hidden="1" x14ac:dyDescent="0.25">
      <c r="B289" s="67">
        <v>43382</v>
      </c>
      <c r="C289" s="30"/>
    </row>
    <row r="290" spans="2:3" hidden="1" x14ac:dyDescent="0.25">
      <c r="B290" s="67">
        <v>43383</v>
      </c>
      <c r="C290" s="30"/>
    </row>
    <row r="291" spans="2:3" hidden="1" x14ac:dyDescent="0.25">
      <c r="B291" s="67">
        <v>43384</v>
      </c>
      <c r="C291" s="30"/>
    </row>
    <row r="292" spans="2:3" hidden="1" x14ac:dyDescent="0.25">
      <c r="B292" s="67">
        <v>43385</v>
      </c>
      <c r="C292" s="30"/>
    </row>
    <row r="293" spans="2:3" hidden="1" x14ac:dyDescent="0.25">
      <c r="B293" s="67">
        <v>43386</v>
      </c>
      <c r="C293" s="30"/>
    </row>
    <row r="294" spans="2:3" hidden="1" x14ac:dyDescent="0.25">
      <c r="B294" s="67">
        <v>43387</v>
      </c>
      <c r="C294" s="30"/>
    </row>
    <row r="295" spans="2:3" hidden="1" x14ac:dyDescent="0.25">
      <c r="B295" s="67">
        <v>43388</v>
      </c>
      <c r="C295" s="30"/>
    </row>
    <row r="296" spans="2:3" hidden="1" x14ac:dyDescent="0.25">
      <c r="B296" s="67">
        <v>43389</v>
      </c>
      <c r="C296" s="30"/>
    </row>
    <row r="297" spans="2:3" hidden="1" x14ac:dyDescent="0.25">
      <c r="B297" s="67">
        <v>43390</v>
      </c>
      <c r="C297" s="30"/>
    </row>
    <row r="298" spans="2:3" hidden="1" x14ac:dyDescent="0.25">
      <c r="B298" s="67">
        <v>43391</v>
      </c>
      <c r="C298" s="30"/>
    </row>
    <row r="299" spans="2:3" hidden="1" x14ac:dyDescent="0.25">
      <c r="B299" s="67">
        <v>43392</v>
      </c>
      <c r="C299" s="30"/>
    </row>
    <row r="300" spans="2:3" hidden="1" x14ac:dyDescent="0.25">
      <c r="B300" s="67">
        <v>43393</v>
      </c>
      <c r="C300" s="30"/>
    </row>
    <row r="301" spans="2:3" hidden="1" x14ac:dyDescent="0.25">
      <c r="B301" s="67">
        <v>43394</v>
      </c>
      <c r="C301" s="30"/>
    </row>
    <row r="302" spans="2:3" hidden="1" x14ac:dyDescent="0.25">
      <c r="B302" s="67">
        <v>43395</v>
      </c>
      <c r="C302" s="30"/>
    </row>
    <row r="303" spans="2:3" hidden="1" x14ac:dyDescent="0.25">
      <c r="B303" s="67">
        <v>43396</v>
      </c>
      <c r="C303" s="30"/>
    </row>
    <row r="304" spans="2:3" hidden="1" x14ac:dyDescent="0.25">
      <c r="B304" s="67">
        <v>43397</v>
      </c>
      <c r="C304" s="30"/>
    </row>
    <row r="305" spans="2:3" hidden="1" x14ac:dyDescent="0.25">
      <c r="B305" s="67">
        <v>43398</v>
      </c>
      <c r="C305" s="30"/>
    </row>
    <row r="306" spans="2:3" hidden="1" x14ac:dyDescent="0.25">
      <c r="B306" s="67">
        <v>43399</v>
      </c>
      <c r="C306" s="30"/>
    </row>
    <row r="307" spans="2:3" hidden="1" x14ac:dyDescent="0.25">
      <c r="B307" s="67">
        <v>43400</v>
      </c>
      <c r="C307" s="30"/>
    </row>
    <row r="308" spans="2:3" hidden="1" x14ac:dyDescent="0.25">
      <c r="B308" s="67">
        <v>43401</v>
      </c>
      <c r="C308" s="30"/>
    </row>
    <row r="309" spans="2:3" hidden="1" x14ac:dyDescent="0.25">
      <c r="B309" s="67">
        <v>43402</v>
      </c>
      <c r="C309" s="30"/>
    </row>
    <row r="310" spans="2:3" hidden="1" x14ac:dyDescent="0.25">
      <c r="B310" s="67">
        <v>43403</v>
      </c>
      <c r="C310" s="30"/>
    </row>
    <row r="311" spans="2:3" hidden="1" x14ac:dyDescent="0.25">
      <c r="B311" s="67">
        <v>43404</v>
      </c>
      <c r="C311" s="30"/>
    </row>
    <row r="312" spans="2:3" hidden="1" x14ac:dyDescent="0.25">
      <c r="B312" s="67">
        <v>43405</v>
      </c>
      <c r="C312" s="30"/>
    </row>
    <row r="313" spans="2:3" hidden="1" x14ac:dyDescent="0.25">
      <c r="B313" s="67">
        <v>43406</v>
      </c>
      <c r="C313" s="30"/>
    </row>
    <row r="314" spans="2:3" hidden="1" x14ac:dyDescent="0.25">
      <c r="B314" s="67">
        <v>43407</v>
      </c>
      <c r="C314" s="30"/>
    </row>
    <row r="315" spans="2:3" hidden="1" x14ac:dyDescent="0.25">
      <c r="B315" s="67">
        <v>43408</v>
      </c>
      <c r="C315" s="30"/>
    </row>
    <row r="316" spans="2:3" hidden="1" x14ac:dyDescent="0.25">
      <c r="B316" s="67">
        <v>43409</v>
      </c>
      <c r="C316" s="30"/>
    </row>
    <row r="317" spans="2:3" hidden="1" x14ac:dyDescent="0.25">
      <c r="B317" s="67">
        <v>43410</v>
      </c>
      <c r="C317" s="30"/>
    </row>
    <row r="318" spans="2:3" hidden="1" x14ac:dyDescent="0.25">
      <c r="B318" s="67">
        <v>43411</v>
      </c>
      <c r="C318" s="30"/>
    </row>
    <row r="319" spans="2:3" hidden="1" x14ac:dyDescent="0.25">
      <c r="B319" s="67">
        <v>43412</v>
      </c>
      <c r="C319" s="30"/>
    </row>
    <row r="320" spans="2:3" hidden="1" x14ac:dyDescent="0.25">
      <c r="B320" s="67">
        <v>43413</v>
      </c>
      <c r="C320" s="30"/>
    </row>
    <row r="321" spans="2:3" hidden="1" x14ac:dyDescent="0.25">
      <c r="B321" s="67">
        <v>43414</v>
      </c>
      <c r="C321" s="30"/>
    </row>
    <row r="322" spans="2:3" hidden="1" x14ac:dyDescent="0.25">
      <c r="B322" s="67">
        <v>43415</v>
      </c>
      <c r="C322" s="30"/>
    </row>
    <row r="323" spans="2:3" hidden="1" x14ac:dyDescent="0.25">
      <c r="B323" s="67">
        <v>43416</v>
      </c>
      <c r="C323" s="30"/>
    </row>
    <row r="324" spans="2:3" hidden="1" x14ac:dyDescent="0.25">
      <c r="B324" s="67">
        <v>43417</v>
      </c>
      <c r="C324" s="30"/>
    </row>
    <row r="325" spans="2:3" hidden="1" x14ac:dyDescent="0.25">
      <c r="B325" s="67">
        <v>43418</v>
      </c>
      <c r="C325" s="30"/>
    </row>
    <row r="326" spans="2:3" hidden="1" x14ac:dyDescent="0.25">
      <c r="B326" s="67">
        <v>43419</v>
      </c>
      <c r="C326" s="30"/>
    </row>
    <row r="327" spans="2:3" hidden="1" x14ac:dyDescent="0.25">
      <c r="B327" s="67">
        <v>43420</v>
      </c>
      <c r="C327" s="30"/>
    </row>
    <row r="328" spans="2:3" hidden="1" x14ac:dyDescent="0.25">
      <c r="B328" s="67">
        <v>43421</v>
      </c>
      <c r="C328" s="30"/>
    </row>
    <row r="329" spans="2:3" hidden="1" x14ac:dyDescent="0.25">
      <c r="B329" s="67">
        <v>43422</v>
      </c>
      <c r="C329" s="30"/>
    </row>
    <row r="330" spans="2:3" hidden="1" x14ac:dyDescent="0.25">
      <c r="B330" s="67">
        <v>43423</v>
      </c>
      <c r="C330" s="30"/>
    </row>
    <row r="331" spans="2:3" hidden="1" x14ac:dyDescent="0.25">
      <c r="B331" s="67">
        <v>43424</v>
      </c>
      <c r="C331" s="30"/>
    </row>
    <row r="332" spans="2:3" hidden="1" x14ac:dyDescent="0.25">
      <c r="B332" s="67">
        <v>43425</v>
      </c>
      <c r="C332" s="30"/>
    </row>
    <row r="333" spans="2:3" hidden="1" x14ac:dyDescent="0.25">
      <c r="B333" s="67">
        <v>43426</v>
      </c>
      <c r="C333" s="30"/>
    </row>
    <row r="334" spans="2:3" hidden="1" x14ac:dyDescent="0.25">
      <c r="B334" s="67">
        <v>43427</v>
      </c>
      <c r="C334" s="30"/>
    </row>
    <row r="335" spans="2:3" hidden="1" x14ac:dyDescent="0.25">
      <c r="B335" s="67">
        <v>43428</v>
      </c>
      <c r="C335" s="30"/>
    </row>
    <row r="336" spans="2:3" hidden="1" x14ac:dyDescent="0.25">
      <c r="B336" s="67">
        <v>43429</v>
      </c>
      <c r="C336" s="30"/>
    </row>
    <row r="337" spans="2:3" hidden="1" x14ac:dyDescent="0.25">
      <c r="B337" s="67">
        <v>43430</v>
      </c>
      <c r="C337" s="30"/>
    </row>
    <row r="338" spans="2:3" hidden="1" x14ac:dyDescent="0.25">
      <c r="B338" s="67">
        <v>43431</v>
      </c>
      <c r="C338" s="30"/>
    </row>
    <row r="339" spans="2:3" hidden="1" x14ac:dyDescent="0.25">
      <c r="B339" s="67">
        <v>43432</v>
      </c>
      <c r="C339" s="30"/>
    </row>
    <row r="340" spans="2:3" hidden="1" x14ac:dyDescent="0.25">
      <c r="B340" s="67">
        <v>43433</v>
      </c>
      <c r="C340" s="30"/>
    </row>
    <row r="341" spans="2:3" hidden="1" x14ac:dyDescent="0.25">
      <c r="B341" s="67">
        <v>43434</v>
      </c>
      <c r="C341" s="30"/>
    </row>
    <row r="342" spans="2:3" hidden="1" x14ac:dyDescent="0.25">
      <c r="B342" s="67">
        <v>43435</v>
      </c>
      <c r="C342" s="30"/>
    </row>
    <row r="343" spans="2:3" hidden="1" x14ac:dyDescent="0.25">
      <c r="B343" s="67">
        <v>43436</v>
      </c>
      <c r="C343" s="30"/>
    </row>
    <row r="344" spans="2:3" hidden="1" x14ac:dyDescent="0.25">
      <c r="B344" s="67">
        <v>43437</v>
      </c>
      <c r="C344" s="30"/>
    </row>
    <row r="345" spans="2:3" hidden="1" x14ac:dyDescent="0.25">
      <c r="B345" s="67">
        <v>43438</v>
      </c>
      <c r="C345" s="30"/>
    </row>
    <row r="346" spans="2:3" hidden="1" x14ac:dyDescent="0.25">
      <c r="B346" s="67">
        <v>43439</v>
      </c>
      <c r="C346" s="30"/>
    </row>
    <row r="347" spans="2:3" hidden="1" x14ac:dyDescent="0.25">
      <c r="B347" s="67">
        <v>43440</v>
      </c>
      <c r="C347" s="30"/>
    </row>
    <row r="348" spans="2:3" hidden="1" x14ac:dyDescent="0.25">
      <c r="B348" s="67">
        <v>43441</v>
      </c>
      <c r="C348" s="30"/>
    </row>
    <row r="349" spans="2:3" hidden="1" x14ac:dyDescent="0.25">
      <c r="B349" s="67">
        <v>43442</v>
      </c>
      <c r="C349" s="30"/>
    </row>
    <row r="350" spans="2:3" hidden="1" x14ac:dyDescent="0.25">
      <c r="B350" s="67">
        <v>43443</v>
      </c>
      <c r="C350" s="30"/>
    </row>
    <row r="351" spans="2:3" hidden="1" x14ac:dyDescent="0.25">
      <c r="B351" s="67">
        <v>43444</v>
      </c>
      <c r="C351" s="30"/>
    </row>
    <row r="352" spans="2:3" hidden="1" x14ac:dyDescent="0.25">
      <c r="B352" s="67">
        <v>43445</v>
      </c>
      <c r="C352" s="30"/>
    </row>
    <row r="353" spans="2:3" hidden="1" x14ac:dyDescent="0.25">
      <c r="B353" s="67">
        <v>43446</v>
      </c>
      <c r="C353" s="30"/>
    </row>
    <row r="354" spans="2:3" hidden="1" x14ac:dyDescent="0.25">
      <c r="B354" s="67">
        <v>43447</v>
      </c>
      <c r="C354" s="30"/>
    </row>
    <row r="355" spans="2:3" hidden="1" x14ac:dyDescent="0.25">
      <c r="B355" s="67">
        <v>43448</v>
      </c>
      <c r="C355" s="30"/>
    </row>
    <row r="356" spans="2:3" hidden="1" x14ac:dyDescent="0.25">
      <c r="B356" s="67">
        <v>43449</v>
      </c>
      <c r="C356" s="30"/>
    </row>
    <row r="357" spans="2:3" hidden="1" x14ac:dyDescent="0.25">
      <c r="B357" s="67">
        <v>43450</v>
      </c>
      <c r="C357" s="30"/>
    </row>
    <row r="358" spans="2:3" hidden="1" x14ac:dyDescent="0.25">
      <c r="B358" s="67">
        <v>43451</v>
      </c>
      <c r="C358" s="30"/>
    </row>
    <row r="359" spans="2:3" hidden="1" x14ac:dyDescent="0.25">
      <c r="B359" s="67">
        <v>43452</v>
      </c>
      <c r="C359" s="30"/>
    </row>
    <row r="360" spans="2:3" hidden="1" x14ac:dyDescent="0.25">
      <c r="B360" s="67">
        <v>43453</v>
      </c>
      <c r="C360" s="30"/>
    </row>
    <row r="361" spans="2:3" hidden="1" x14ac:dyDescent="0.25">
      <c r="B361" s="67">
        <v>43454</v>
      </c>
      <c r="C361" s="30"/>
    </row>
    <row r="362" spans="2:3" hidden="1" x14ac:dyDescent="0.25">
      <c r="B362" s="67">
        <v>43455</v>
      </c>
      <c r="C362" s="30"/>
    </row>
    <row r="363" spans="2:3" hidden="1" x14ac:dyDescent="0.25">
      <c r="B363" s="67">
        <v>43456</v>
      </c>
      <c r="C363" s="30"/>
    </row>
    <row r="364" spans="2:3" hidden="1" x14ac:dyDescent="0.25">
      <c r="B364" s="67">
        <v>43457</v>
      </c>
      <c r="C364" s="30"/>
    </row>
    <row r="365" spans="2:3" hidden="1" x14ac:dyDescent="0.25">
      <c r="B365" s="67">
        <v>43458</v>
      </c>
      <c r="C365" s="30"/>
    </row>
    <row r="366" spans="2:3" hidden="1" x14ac:dyDescent="0.25">
      <c r="B366" s="67">
        <v>43459</v>
      </c>
      <c r="C366" s="30"/>
    </row>
    <row r="367" spans="2:3" hidden="1" x14ac:dyDescent="0.25">
      <c r="B367" s="67">
        <v>43460</v>
      </c>
      <c r="C367" s="30"/>
    </row>
    <row r="368" spans="2:3" hidden="1" x14ac:dyDescent="0.25">
      <c r="B368" s="67">
        <v>43461</v>
      </c>
      <c r="C368" s="30"/>
    </row>
    <row r="369" spans="2:3" hidden="1" x14ac:dyDescent="0.25">
      <c r="B369" s="67">
        <v>43462</v>
      </c>
      <c r="C369" s="30"/>
    </row>
    <row r="370" spans="2:3" hidden="1" x14ac:dyDescent="0.25">
      <c r="B370" s="67">
        <v>43463</v>
      </c>
      <c r="C370" s="30"/>
    </row>
    <row r="371" spans="2:3" hidden="1" x14ac:dyDescent="0.25">
      <c r="B371" s="67">
        <v>43464</v>
      </c>
      <c r="C371" s="30"/>
    </row>
    <row r="372" spans="2:3" hidden="1" x14ac:dyDescent="0.25">
      <c r="B372" s="67">
        <v>43465</v>
      </c>
      <c r="C372" s="30"/>
    </row>
    <row r="373" spans="2:3" hidden="1" x14ac:dyDescent="0.25">
      <c r="B373" s="67">
        <v>43466</v>
      </c>
      <c r="C373" s="30"/>
    </row>
    <row r="374" spans="2:3" hidden="1" x14ac:dyDescent="0.25">
      <c r="B374" s="67">
        <v>43467</v>
      </c>
      <c r="C374" s="30"/>
    </row>
    <row r="375" spans="2:3" hidden="1" x14ac:dyDescent="0.25">
      <c r="B375" s="67">
        <v>43468</v>
      </c>
      <c r="C375" s="30"/>
    </row>
    <row r="376" spans="2:3" hidden="1" x14ac:dyDescent="0.25">
      <c r="B376" s="67">
        <v>43469</v>
      </c>
      <c r="C376" s="30"/>
    </row>
    <row r="377" spans="2:3" hidden="1" x14ac:dyDescent="0.25">
      <c r="B377" s="67">
        <v>43470</v>
      </c>
      <c r="C377" s="30"/>
    </row>
    <row r="378" spans="2:3" hidden="1" x14ac:dyDescent="0.25">
      <c r="B378" s="67">
        <v>43471</v>
      </c>
      <c r="C378" s="30"/>
    </row>
    <row r="379" spans="2:3" hidden="1" x14ac:dyDescent="0.25">
      <c r="B379" s="67">
        <v>43472</v>
      </c>
      <c r="C379" s="30"/>
    </row>
    <row r="380" spans="2:3" hidden="1" x14ac:dyDescent="0.25">
      <c r="B380" s="67">
        <v>43473</v>
      </c>
      <c r="C380" s="30"/>
    </row>
    <row r="381" spans="2:3" hidden="1" x14ac:dyDescent="0.25">
      <c r="B381" s="67">
        <v>43474</v>
      </c>
      <c r="C381" s="30"/>
    </row>
    <row r="382" spans="2:3" hidden="1" x14ac:dyDescent="0.25">
      <c r="B382" s="67">
        <v>43475</v>
      </c>
      <c r="C382" s="30"/>
    </row>
    <row r="383" spans="2:3" hidden="1" x14ac:dyDescent="0.25">
      <c r="B383" s="67">
        <v>43476</v>
      </c>
      <c r="C383" s="30"/>
    </row>
    <row r="384" spans="2:3" hidden="1" x14ac:dyDescent="0.25">
      <c r="B384" s="67">
        <v>43477</v>
      </c>
      <c r="C384" s="30"/>
    </row>
    <row r="385" spans="2:3" hidden="1" x14ac:dyDescent="0.25">
      <c r="B385" s="67">
        <v>43478</v>
      </c>
      <c r="C385" s="30"/>
    </row>
    <row r="386" spans="2:3" hidden="1" x14ac:dyDescent="0.25">
      <c r="B386" s="67">
        <v>43479</v>
      </c>
      <c r="C386" s="30"/>
    </row>
    <row r="387" spans="2:3" hidden="1" x14ac:dyDescent="0.25">
      <c r="B387" s="67">
        <v>43480</v>
      </c>
      <c r="C387" s="30"/>
    </row>
    <row r="388" spans="2:3" hidden="1" x14ac:dyDescent="0.25">
      <c r="B388" s="67">
        <v>43481</v>
      </c>
      <c r="C388" s="30"/>
    </row>
    <row r="389" spans="2:3" hidden="1" x14ac:dyDescent="0.25">
      <c r="B389" s="67">
        <v>43482</v>
      </c>
      <c r="C389" s="30"/>
    </row>
    <row r="390" spans="2:3" hidden="1" x14ac:dyDescent="0.25">
      <c r="B390" s="67">
        <v>43483</v>
      </c>
      <c r="C390" s="30"/>
    </row>
    <row r="391" spans="2:3" hidden="1" x14ac:dyDescent="0.25">
      <c r="B391" s="67">
        <v>43484</v>
      </c>
      <c r="C391" s="30"/>
    </row>
    <row r="392" spans="2:3" hidden="1" x14ac:dyDescent="0.25">
      <c r="B392" s="67">
        <v>43485</v>
      </c>
      <c r="C392" s="30"/>
    </row>
    <row r="393" spans="2:3" hidden="1" x14ac:dyDescent="0.25">
      <c r="B393" s="67">
        <v>43486</v>
      </c>
      <c r="C393" s="30"/>
    </row>
    <row r="394" spans="2:3" hidden="1" x14ac:dyDescent="0.25">
      <c r="B394" s="67">
        <v>43487</v>
      </c>
      <c r="C394" s="30"/>
    </row>
    <row r="395" spans="2:3" hidden="1" x14ac:dyDescent="0.25">
      <c r="B395" s="67">
        <v>43488</v>
      </c>
      <c r="C395" s="30"/>
    </row>
    <row r="396" spans="2:3" hidden="1" x14ac:dyDescent="0.25">
      <c r="B396" s="67">
        <v>43489</v>
      </c>
      <c r="C396" s="30"/>
    </row>
    <row r="397" spans="2:3" hidden="1" x14ac:dyDescent="0.25">
      <c r="B397" s="67">
        <v>43490</v>
      </c>
      <c r="C397" s="30"/>
    </row>
    <row r="398" spans="2:3" hidden="1" x14ac:dyDescent="0.25">
      <c r="B398" s="67">
        <v>43491</v>
      </c>
      <c r="C398" s="30"/>
    </row>
    <row r="399" spans="2:3" hidden="1" x14ac:dyDescent="0.25">
      <c r="B399" s="67">
        <v>43492</v>
      </c>
      <c r="C399" s="30"/>
    </row>
    <row r="400" spans="2:3" hidden="1" x14ac:dyDescent="0.25">
      <c r="B400" s="67">
        <v>43493</v>
      </c>
      <c r="C400" s="30"/>
    </row>
    <row r="401" spans="2:3" hidden="1" x14ac:dyDescent="0.25">
      <c r="B401" s="67">
        <v>43494</v>
      </c>
      <c r="C401" s="30"/>
    </row>
    <row r="402" spans="2:3" hidden="1" x14ac:dyDescent="0.25">
      <c r="B402" s="67">
        <v>43495</v>
      </c>
      <c r="C402" s="30"/>
    </row>
    <row r="403" spans="2:3" hidden="1" x14ac:dyDescent="0.25">
      <c r="B403" s="67">
        <v>43496</v>
      </c>
      <c r="C403" s="30"/>
    </row>
    <row r="404" spans="2:3" hidden="1" x14ac:dyDescent="0.25">
      <c r="B404" s="67">
        <v>43497</v>
      </c>
      <c r="C404" s="30"/>
    </row>
    <row r="405" spans="2:3" hidden="1" x14ac:dyDescent="0.25">
      <c r="B405" s="67">
        <v>43498</v>
      </c>
      <c r="C405" s="30"/>
    </row>
    <row r="406" spans="2:3" hidden="1" x14ac:dyDescent="0.25">
      <c r="B406" s="67">
        <v>43499</v>
      </c>
      <c r="C406" s="30"/>
    </row>
    <row r="407" spans="2:3" hidden="1" x14ac:dyDescent="0.25">
      <c r="B407" s="67">
        <v>43500</v>
      </c>
      <c r="C407" s="30"/>
    </row>
    <row r="408" spans="2:3" hidden="1" x14ac:dyDescent="0.25">
      <c r="B408" s="67">
        <v>43501</v>
      </c>
      <c r="C408" s="30"/>
    </row>
    <row r="409" spans="2:3" hidden="1" x14ac:dyDescent="0.25">
      <c r="B409" s="67">
        <v>43502</v>
      </c>
      <c r="C409" s="30"/>
    </row>
    <row r="410" spans="2:3" hidden="1" x14ac:dyDescent="0.25">
      <c r="B410" s="67">
        <v>43503</v>
      </c>
      <c r="C410" s="30"/>
    </row>
    <row r="411" spans="2:3" hidden="1" x14ac:dyDescent="0.25">
      <c r="B411" s="67">
        <v>43504</v>
      </c>
      <c r="C411" s="30"/>
    </row>
    <row r="412" spans="2:3" hidden="1" x14ac:dyDescent="0.25">
      <c r="B412" s="67">
        <v>43505</v>
      </c>
      <c r="C412" s="30"/>
    </row>
    <row r="413" spans="2:3" hidden="1" x14ac:dyDescent="0.25">
      <c r="B413" s="67">
        <v>43506</v>
      </c>
      <c r="C413" s="30"/>
    </row>
    <row r="414" spans="2:3" hidden="1" x14ac:dyDescent="0.25">
      <c r="B414" s="67">
        <v>43507</v>
      </c>
      <c r="C414" s="30"/>
    </row>
    <row r="415" spans="2:3" hidden="1" x14ac:dyDescent="0.25">
      <c r="B415" s="67">
        <v>43508</v>
      </c>
      <c r="C415" s="30"/>
    </row>
    <row r="416" spans="2:3" hidden="1" x14ac:dyDescent="0.25">
      <c r="B416" s="67">
        <v>43509</v>
      </c>
      <c r="C416" s="30"/>
    </row>
    <row r="417" spans="2:3" hidden="1" x14ac:dyDescent="0.25">
      <c r="B417" s="67">
        <v>43510</v>
      </c>
      <c r="C417" s="30"/>
    </row>
    <row r="418" spans="2:3" hidden="1" x14ac:dyDescent="0.25">
      <c r="B418" s="67">
        <v>43511</v>
      </c>
      <c r="C418" s="30"/>
    </row>
    <row r="419" spans="2:3" hidden="1" x14ac:dyDescent="0.25">
      <c r="B419" s="67">
        <v>43512</v>
      </c>
      <c r="C419" s="30"/>
    </row>
    <row r="420" spans="2:3" hidden="1" x14ac:dyDescent="0.25">
      <c r="B420" s="67">
        <v>43513</v>
      </c>
      <c r="C420" s="30"/>
    </row>
    <row r="421" spans="2:3" hidden="1" x14ac:dyDescent="0.25">
      <c r="B421" s="67">
        <v>43514</v>
      </c>
      <c r="C421" s="30"/>
    </row>
    <row r="422" spans="2:3" hidden="1" x14ac:dyDescent="0.25">
      <c r="B422" s="67">
        <v>43515</v>
      </c>
      <c r="C422" s="30"/>
    </row>
    <row r="423" spans="2:3" hidden="1" x14ac:dyDescent="0.25">
      <c r="B423" s="67">
        <v>43516</v>
      </c>
      <c r="C423" s="30"/>
    </row>
    <row r="424" spans="2:3" hidden="1" x14ac:dyDescent="0.25">
      <c r="B424" s="67">
        <v>43517</v>
      </c>
      <c r="C424" s="30"/>
    </row>
    <row r="425" spans="2:3" hidden="1" x14ac:dyDescent="0.25">
      <c r="B425" s="67">
        <v>43518</v>
      </c>
      <c r="C425" s="30"/>
    </row>
    <row r="426" spans="2:3" hidden="1" x14ac:dyDescent="0.25">
      <c r="B426" s="67">
        <v>43519</v>
      </c>
      <c r="C426" s="30"/>
    </row>
    <row r="427" spans="2:3" hidden="1" x14ac:dyDescent="0.25">
      <c r="B427" s="67">
        <v>43520</v>
      </c>
      <c r="C427" s="30"/>
    </row>
    <row r="428" spans="2:3" hidden="1" x14ac:dyDescent="0.25">
      <c r="B428" s="67">
        <v>43521</v>
      </c>
      <c r="C428" s="30"/>
    </row>
    <row r="429" spans="2:3" hidden="1" x14ac:dyDescent="0.25">
      <c r="B429" s="67">
        <v>43522</v>
      </c>
      <c r="C429" s="30"/>
    </row>
    <row r="430" spans="2:3" hidden="1" x14ac:dyDescent="0.25">
      <c r="B430" s="67">
        <v>43523</v>
      </c>
      <c r="C430" s="30"/>
    </row>
    <row r="431" spans="2:3" hidden="1" x14ac:dyDescent="0.25">
      <c r="B431" s="67">
        <v>43524</v>
      </c>
      <c r="C431" s="30"/>
    </row>
    <row r="432" spans="2:3" hidden="1" x14ac:dyDescent="0.25">
      <c r="B432" s="67">
        <v>43525</v>
      </c>
      <c r="C432" s="30"/>
    </row>
    <row r="433" spans="2:3" hidden="1" x14ac:dyDescent="0.25">
      <c r="B433" s="67">
        <v>43526</v>
      </c>
      <c r="C433" s="30"/>
    </row>
    <row r="434" spans="2:3" hidden="1" x14ac:dyDescent="0.25">
      <c r="B434" s="67">
        <v>43527</v>
      </c>
      <c r="C434" s="30"/>
    </row>
    <row r="435" spans="2:3" hidden="1" x14ac:dyDescent="0.25">
      <c r="B435" s="67">
        <v>43528</v>
      </c>
      <c r="C435" s="30"/>
    </row>
    <row r="436" spans="2:3" hidden="1" x14ac:dyDescent="0.25">
      <c r="B436" s="67">
        <v>43529</v>
      </c>
      <c r="C436" s="30"/>
    </row>
    <row r="437" spans="2:3" hidden="1" x14ac:dyDescent="0.25">
      <c r="B437" s="67">
        <v>43530</v>
      </c>
      <c r="C437" s="30"/>
    </row>
    <row r="438" spans="2:3" hidden="1" x14ac:dyDescent="0.25">
      <c r="B438" s="67">
        <v>43531</v>
      </c>
      <c r="C438" s="30"/>
    </row>
    <row r="439" spans="2:3" hidden="1" x14ac:dyDescent="0.25">
      <c r="B439" s="67">
        <v>43532</v>
      </c>
      <c r="C439" s="30"/>
    </row>
    <row r="440" spans="2:3" hidden="1" x14ac:dyDescent="0.25">
      <c r="B440" s="67">
        <v>43533</v>
      </c>
      <c r="C440" s="30"/>
    </row>
    <row r="441" spans="2:3" hidden="1" x14ac:dyDescent="0.25">
      <c r="B441" s="67">
        <v>43534</v>
      </c>
      <c r="C441" s="30"/>
    </row>
    <row r="442" spans="2:3" hidden="1" x14ac:dyDescent="0.25">
      <c r="B442" s="67">
        <v>43535</v>
      </c>
      <c r="C442" s="30"/>
    </row>
    <row r="443" spans="2:3" hidden="1" x14ac:dyDescent="0.25">
      <c r="B443" s="67">
        <v>43536</v>
      </c>
      <c r="C443" s="30"/>
    </row>
    <row r="444" spans="2:3" hidden="1" x14ac:dyDescent="0.25">
      <c r="B444" s="67">
        <v>43537</v>
      </c>
      <c r="C444" s="30"/>
    </row>
    <row r="445" spans="2:3" hidden="1" x14ac:dyDescent="0.25">
      <c r="B445" s="67">
        <v>43538</v>
      </c>
      <c r="C445" s="30"/>
    </row>
    <row r="446" spans="2:3" hidden="1" x14ac:dyDescent="0.25">
      <c r="B446" s="67">
        <v>43539</v>
      </c>
      <c r="C446" s="30"/>
    </row>
    <row r="447" spans="2:3" hidden="1" x14ac:dyDescent="0.25">
      <c r="B447" s="67">
        <v>43540</v>
      </c>
      <c r="C447" s="30"/>
    </row>
    <row r="448" spans="2:3" hidden="1" x14ac:dyDescent="0.25">
      <c r="B448" s="67">
        <v>43541</v>
      </c>
      <c r="C448" s="30"/>
    </row>
    <row r="449" spans="2:3" hidden="1" x14ac:dyDescent="0.25">
      <c r="B449" s="67">
        <v>43542</v>
      </c>
      <c r="C449" s="30"/>
    </row>
    <row r="450" spans="2:3" hidden="1" x14ac:dyDescent="0.25">
      <c r="B450" s="67">
        <v>43543</v>
      </c>
      <c r="C450" s="30"/>
    </row>
    <row r="451" spans="2:3" hidden="1" x14ac:dyDescent="0.25">
      <c r="B451" s="67">
        <v>43544</v>
      </c>
      <c r="C451" s="30"/>
    </row>
    <row r="452" spans="2:3" hidden="1" x14ac:dyDescent="0.25">
      <c r="B452" s="67">
        <v>43545</v>
      </c>
      <c r="C452" s="30"/>
    </row>
    <row r="453" spans="2:3" hidden="1" x14ac:dyDescent="0.25">
      <c r="B453" s="67">
        <v>43546</v>
      </c>
      <c r="C453" s="30"/>
    </row>
    <row r="454" spans="2:3" hidden="1" x14ac:dyDescent="0.25">
      <c r="B454" s="67">
        <v>43547</v>
      </c>
      <c r="C454" s="30"/>
    </row>
    <row r="455" spans="2:3" hidden="1" x14ac:dyDescent="0.25">
      <c r="B455" s="67">
        <v>43548</v>
      </c>
      <c r="C455" s="30"/>
    </row>
    <row r="456" spans="2:3" hidden="1" x14ac:dyDescent="0.25">
      <c r="B456" s="67">
        <v>43549</v>
      </c>
      <c r="C456" s="30"/>
    </row>
    <row r="457" spans="2:3" hidden="1" x14ac:dyDescent="0.25">
      <c r="B457" s="67">
        <v>43550</v>
      </c>
      <c r="C457" s="30"/>
    </row>
    <row r="458" spans="2:3" hidden="1" x14ac:dyDescent="0.25">
      <c r="B458" s="67">
        <v>43551</v>
      </c>
      <c r="C458" s="30"/>
    </row>
    <row r="459" spans="2:3" hidden="1" x14ac:dyDescent="0.25">
      <c r="B459" s="67">
        <v>43552</v>
      </c>
      <c r="C459" s="30"/>
    </row>
    <row r="460" spans="2:3" hidden="1" x14ac:dyDescent="0.25">
      <c r="B460" s="67">
        <v>43553</v>
      </c>
      <c r="C460" s="30"/>
    </row>
    <row r="461" spans="2:3" hidden="1" x14ac:dyDescent="0.25">
      <c r="B461" s="67">
        <v>43554</v>
      </c>
      <c r="C461" s="30"/>
    </row>
    <row r="462" spans="2:3" hidden="1" x14ac:dyDescent="0.25">
      <c r="B462" s="67">
        <v>43555</v>
      </c>
      <c r="C462" s="30"/>
    </row>
    <row r="463" spans="2:3" hidden="1" x14ac:dyDescent="0.25">
      <c r="B463" s="67">
        <v>43556</v>
      </c>
      <c r="C463" s="30"/>
    </row>
    <row r="464" spans="2:3" hidden="1" x14ac:dyDescent="0.25">
      <c r="B464" s="67">
        <v>43557</v>
      </c>
      <c r="C464" s="30"/>
    </row>
    <row r="465" spans="2:3" hidden="1" x14ac:dyDescent="0.25">
      <c r="B465" s="67">
        <v>43558</v>
      </c>
      <c r="C465" s="30"/>
    </row>
    <row r="466" spans="2:3" hidden="1" x14ac:dyDescent="0.25">
      <c r="B466" s="67">
        <v>43559</v>
      </c>
      <c r="C466" s="30"/>
    </row>
    <row r="467" spans="2:3" hidden="1" x14ac:dyDescent="0.25">
      <c r="B467" s="67">
        <v>43560</v>
      </c>
      <c r="C467" s="30"/>
    </row>
    <row r="468" spans="2:3" hidden="1" x14ac:dyDescent="0.25">
      <c r="B468" s="67">
        <v>43561</v>
      </c>
      <c r="C468" s="30"/>
    </row>
    <row r="469" spans="2:3" hidden="1" x14ac:dyDescent="0.25">
      <c r="B469" s="67">
        <v>43562</v>
      </c>
      <c r="C469" s="30"/>
    </row>
    <row r="470" spans="2:3" hidden="1" x14ac:dyDescent="0.25">
      <c r="B470" s="67">
        <v>43563</v>
      </c>
      <c r="C470" s="30"/>
    </row>
    <row r="471" spans="2:3" hidden="1" x14ac:dyDescent="0.25">
      <c r="B471" s="67">
        <v>43564</v>
      </c>
      <c r="C471" s="30"/>
    </row>
    <row r="472" spans="2:3" hidden="1" x14ac:dyDescent="0.25">
      <c r="B472" s="67">
        <v>43565</v>
      </c>
      <c r="C472" s="30"/>
    </row>
    <row r="473" spans="2:3" hidden="1" x14ac:dyDescent="0.25">
      <c r="B473" s="67">
        <v>43566</v>
      </c>
      <c r="C473" s="30"/>
    </row>
    <row r="474" spans="2:3" hidden="1" x14ac:dyDescent="0.25">
      <c r="B474" s="67">
        <v>43567</v>
      </c>
      <c r="C474" s="30"/>
    </row>
    <row r="475" spans="2:3" hidden="1" x14ac:dyDescent="0.25">
      <c r="B475" s="67">
        <v>43568</v>
      </c>
      <c r="C475" s="30"/>
    </row>
    <row r="476" spans="2:3" hidden="1" x14ac:dyDescent="0.25">
      <c r="B476" s="67">
        <v>43569</v>
      </c>
      <c r="C476" s="30"/>
    </row>
    <row r="477" spans="2:3" hidden="1" x14ac:dyDescent="0.25">
      <c r="B477" s="67">
        <v>43570</v>
      </c>
      <c r="C477" s="30"/>
    </row>
    <row r="478" spans="2:3" hidden="1" x14ac:dyDescent="0.25">
      <c r="B478" s="67">
        <v>43571</v>
      </c>
      <c r="C478" s="30"/>
    </row>
    <row r="479" spans="2:3" hidden="1" x14ac:dyDescent="0.25">
      <c r="B479" s="67">
        <v>43572</v>
      </c>
      <c r="C479" s="30"/>
    </row>
    <row r="480" spans="2:3" hidden="1" x14ac:dyDescent="0.25">
      <c r="B480" s="67">
        <v>43573</v>
      </c>
      <c r="C480" s="30"/>
    </row>
    <row r="481" spans="2:3" hidden="1" x14ac:dyDescent="0.25">
      <c r="B481" s="67">
        <v>43574</v>
      </c>
      <c r="C481" s="30"/>
    </row>
    <row r="482" spans="2:3" hidden="1" x14ac:dyDescent="0.25">
      <c r="B482" s="67">
        <v>43575</v>
      </c>
      <c r="C482" s="30"/>
    </row>
    <row r="483" spans="2:3" hidden="1" x14ac:dyDescent="0.25">
      <c r="B483" s="67">
        <v>43576</v>
      </c>
      <c r="C483" s="30"/>
    </row>
    <row r="484" spans="2:3" hidden="1" x14ac:dyDescent="0.25">
      <c r="B484" s="67">
        <v>43577</v>
      </c>
      <c r="C484" s="30"/>
    </row>
    <row r="485" spans="2:3" hidden="1" x14ac:dyDescent="0.25">
      <c r="B485" s="67">
        <v>43578</v>
      </c>
      <c r="C485" s="30"/>
    </row>
    <row r="486" spans="2:3" hidden="1" x14ac:dyDescent="0.25">
      <c r="B486" s="67">
        <v>43579</v>
      </c>
      <c r="C486" s="30"/>
    </row>
    <row r="487" spans="2:3" hidden="1" x14ac:dyDescent="0.25">
      <c r="B487" s="67">
        <v>43580</v>
      </c>
      <c r="C487" s="30"/>
    </row>
    <row r="488" spans="2:3" hidden="1" x14ac:dyDescent="0.25">
      <c r="B488" s="67">
        <v>43581</v>
      </c>
      <c r="C488" s="30"/>
    </row>
    <row r="489" spans="2:3" hidden="1" x14ac:dyDescent="0.25">
      <c r="B489" s="67">
        <v>43582</v>
      </c>
      <c r="C489" s="30"/>
    </row>
    <row r="490" spans="2:3" hidden="1" x14ac:dyDescent="0.25">
      <c r="B490" s="67">
        <v>43583</v>
      </c>
      <c r="C490" s="30"/>
    </row>
    <row r="491" spans="2:3" hidden="1" x14ac:dyDescent="0.25">
      <c r="B491" s="67">
        <v>43584</v>
      </c>
      <c r="C491" s="30"/>
    </row>
    <row r="492" spans="2:3" hidden="1" x14ac:dyDescent="0.25">
      <c r="B492" s="67">
        <v>43585</v>
      </c>
      <c r="C492" s="30"/>
    </row>
    <row r="493" spans="2:3" hidden="1" x14ac:dyDescent="0.25">
      <c r="B493" s="67">
        <v>43586</v>
      </c>
      <c r="C493" s="30"/>
    </row>
    <row r="494" spans="2:3" hidden="1" x14ac:dyDescent="0.25">
      <c r="B494" s="67">
        <v>43587</v>
      </c>
      <c r="C494" s="30"/>
    </row>
    <row r="495" spans="2:3" hidden="1" x14ac:dyDescent="0.25">
      <c r="B495" s="67">
        <v>43588</v>
      </c>
      <c r="C495" s="30"/>
    </row>
    <row r="496" spans="2:3" hidden="1" x14ac:dyDescent="0.25">
      <c r="B496" s="67">
        <v>43589</v>
      </c>
      <c r="C496" s="30"/>
    </row>
    <row r="497" spans="2:3" hidden="1" x14ac:dyDescent="0.25">
      <c r="B497" s="67">
        <v>43590</v>
      </c>
      <c r="C497" s="30"/>
    </row>
    <row r="498" spans="2:3" hidden="1" x14ac:dyDescent="0.25">
      <c r="B498" s="67">
        <v>43591</v>
      </c>
      <c r="C498" s="30"/>
    </row>
    <row r="499" spans="2:3" hidden="1" x14ac:dyDescent="0.25">
      <c r="B499" s="67">
        <v>43592</v>
      </c>
      <c r="C499" s="30"/>
    </row>
    <row r="500" spans="2:3" hidden="1" x14ac:dyDescent="0.25">
      <c r="B500" s="67">
        <v>43593</v>
      </c>
      <c r="C500" s="30"/>
    </row>
    <row r="501" spans="2:3" hidden="1" x14ac:dyDescent="0.25">
      <c r="B501" s="67">
        <v>43594</v>
      </c>
      <c r="C501" s="30"/>
    </row>
    <row r="502" spans="2:3" hidden="1" x14ac:dyDescent="0.25">
      <c r="B502" s="67">
        <v>43595</v>
      </c>
      <c r="C502" s="30"/>
    </row>
    <row r="503" spans="2:3" hidden="1" x14ac:dyDescent="0.25">
      <c r="B503" s="67">
        <v>43596</v>
      </c>
      <c r="C503" s="30"/>
    </row>
    <row r="504" spans="2:3" hidden="1" x14ac:dyDescent="0.25">
      <c r="B504" s="67">
        <v>43597</v>
      </c>
      <c r="C504" s="30"/>
    </row>
    <row r="505" spans="2:3" hidden="1" x14ac:dyDescent="0.25">
      <c r="B505" s="67">
        <v>43598</v>
      </c>
      <c r="C505" s="30"/>
    </row>
    <row r="506" spans="2:3" hidden="1" x14ac:dyDescent="0.25">
      <c r="B506" s="67">
        <v>43599</v>
      </c>
      <c r="C506" s="30"/>
    </row>
    <row r="507" spans="2:3" hidden="1" x14ac:dyDescent="0.25">
      <c r="B507" s="67">
        <v>43600</v>
      </c>
      <c r="C507" s="30"/>
    </row>
    <row r="508" spans="2:3" hidden="1" x14ac:dyDescent="0.25">
      <c r="B508" s="67">
        <v>43601</v>
      </c>
      <c r="C508" s="30"/>
    </row>
    <row r="509" spans="2:3" hidden="1" x14ac:dyDescent="0.25">
      <c r="B509" s="67">
        <v>43602</v>
      </c>
      <c r="C509" s="30"/>
    </row>
    <row r="510" spans="2:3" hidden="1" x14ac:dyDescent="0.25">
      <c r="B510" s="67">
        <v>43603</v>
      </c>
      <c r="C510" s="30"/>
    </row>
    <row r="511" spans="2:3" hidden="1" x14ac:dyDescent="0.25">
      <c r="B511" s="67">
        <v>43604</v>
      </c>
      <c r="C511" s="30"/>
    </row>
    <row r="512" spans="2:3" hidden="1" x14ac:dyDescent="0.25">
      <c r="B512" s="67">
        <v>43605</v>
      </c>
      <c r="C512" s="30"/>
    </row>
    <row r="513" spans="2:3" hidden="1" x14ac:dyDescent="0.25">
      <c r="B513" s="67">
        <v>43606</v>
      </c>
      <c r="C513" s="30"/>
    </row>
    <row r="514" spans="2:3" hidden="1" x14ac:dyDescent="0.25">
      <c r="B514" s="67">
        <v>43607</v>
      </c>
      <c r="C514" s="30"/>
    </row>
    <row r="515" spans="2:3" hidden="1" x14ac:dyDescent="0.25">
      <c r="B515" s="67">
        <v>43608</v>
      </c>
      <c r="C515" s="30"/>
    </row>
    <row r="516" spans="2:3" hidden="1" x14ac:dyDescent="0.25">
      <c r="B516" s="67">
        <v>43609</v>
      </c>
      <c r="C516" s="30"/>
    </row>
    <row r="517" spans="2:3" hidden="1" x14ac:dyDescent="0.25">
      <c r="B517" s="67">
        <v>43610</v>
      </c>
      <c r="C517" s="30"/>
    </row>
    <row r="518" spans="2:3" hidden="1" x14ac:dyDescent="0.25">
      <c r="B518" s="67">
        <v>43611</v>
      </c>
      <c r="C518" s="30"/>
    </row>
    <row r="519" spans="2:3" hidden="1" x14ac:dyDescent="0.25">
      <c r="B519" s="67">
        <v>43612</v>
      </c>
      <c r="C519" s="30"/>
    </row>
    <row r="520" spans="2:3" hidden="1" x14ac:dyDescent="0.25">
      <c r="B520" s="67">
        <v>43613</v>
      </c>
      <c r="C520" s="30"/>
    </row>
    <row r="521" spans="2:3" hidden="1" x14ac:dyDescent="0.25">
      <c r="B521" s="67">
        <v>43614</v>
      </c>
      <c r="C521" s="30"/>
    </row>
    <row r="522" spans="2:3" hidden="1" x14ac:dyDescent="0.25">
      <c r="B522" s="67">
        <v>43615</v>
      </c>
      <c r="C522" s="30"/>
    </row>
    <row r="523" spans="2:3" hidden="1" x14ac:dyDescent="0.25">
      <c r="B523" s="67">
        <v>43616</v>
      </c>
      <c r="C523" s="30"/>
    </row>
    <row r="524" spans="2:3" hidden="1" x14ac:dyDescent="0.25">
      <c r="B524" s="67">
        <v>43617</v>
      </c>
      <c r="C524" s="30"/>
    </row>
    <row r="525" spans="2:3" hidden="1" x14ac:dyDescent="0.25">
      <c r="B525" s="67">
        <v>43618</v>
      </c>
      <c r="C525" s="30"/>
    </row>
    <row r="526" spans="2:3" hidden="1" x14ac:dyDescent="0.25">
      <c r="B526" s="67">
        <v>43619</v>
      </c>
      <c r="C526" s="30"/>
    </row>
    <row r="527" spans="2:3" hidden="1" x14ac:dyDescent="0.25">
      <c r="B527" s="67">
        <v>43620</v>
      </c>
      <c r="C527" s="30"/>
    </row>
    <row r="528" spans="2:3" hidden="1" x14ac:dyDescent="0.25">
      <c r="B528" s="67">
        <v>43621</v>
      </c>
      <c r="C528" s="30"/>
    </row>
    <row r="529" spans="2:3" hidden="1" x14ac:dyDescent="0.25">
      <c r="B529" s="67">
        <v>43622</v>
      </c>
      <c r="C529" s="30"/>
    </row>
    <row r="530" spans="2:3" hidden="1" x14ac:dyDescent="0.25">
      <c r="B530" s="67">
        <v>43623</v>
      </c>
      <c r="C530" s="30"/>
    </row>
    <row r="531" spans="2:3" hidden="1" x14ac:dyDescent="0.25">
      <c r="B531" s="67">
        <v>43624</v>
      </c>
      <c r="C531" s="30"/>
    </row>
    <row r="532" spans="2:3" hidden="1" x14ac:dyDescent="0.25">
      <c r="B532" s="67">
        <v>43625</v>
      </c>
      <c r="C532" s="30"/>
    </row>
    <row r="533" spans="2:3" hidden="1" x14ac:dyDescent="0.25">
      <c r="B533" s="67">
        <v>43626</v>
      </c>
      <c r="C533" s="30"/>
    </row>
    <row r="534" spans="2:3" hidden="1" x14ac:dyDescent="0.25">
      <c r="B534" s="67">
        <v>43627</v>
      </c>
      <c r="C534" s="30"/>
    </row>
    <row r="535" spans="2:3" hidden="1" x14ac:dyDescent="0.25">
      <c r="B535" s="67">
        <v>43628</v>
      </c>
      <c r="C535" s="30"/>
    </row>
    <row r="536" spans="2:3" hidden="1" x14ac:dyDescent="0.25">
      <c r="B536" s="67">
        <v>43629</v>
      </c>
      <c r="C536" s="30"/>
    </row>
    <row r="537" spans="2:3" hidden="1" x14ac:dyDescent="0.25">
      <c r="B537" s="67">
        <v>43630</v>
      </c>
      <c r="C537" s="30"/>
    </row>
    <row r="538" spans="2:3" hidden="1" x14ac:dyDescent="0.25">
      <c r="B538" s="67">
        <v>43631</v>
      </c>
      <c r="C538" s="30"/>
    </row>
    <row r="539" spans="2:3" hidden="1" x14ac:dyDescent="0.25">
      <c r="B539" s="67">
        <v>43632</v>
      </c>
      <c r="C539" s="30"/>
    </row>
    <row r="540" spans="2:3" hidden="1" x14ac:dyDescent="0.25">
      <c r="B540" s="67">
        <v>43633</v>
      </c>
      <c r="C540" s="30"/>
    </row>
    <row r="541" spans="2:3" hidden="1" x14ac:dyDescent="0.25">
      <c r="B541" s="67">
        <v>43634</v>
      </c>
      <c r="C541" s="30"/>
    </row>
    <row r="542" spans="2:3" hidden="1" x14ac:dyDescent="0.25">
      <c r="B542" s="67">
        <v>43635</v>
      </c>
      <c r="C542" s="30"/>
    </row>
    <row r="543" spans="2:3" hidden="1" x14ac:dyDescent="0.25">
      <c r="B543" s="67">
        <v>43636</v>
      </c>
      <c r="C543" s="30"/>
    </row>
    <row r="544" spans="2:3" hidden="1" x14ac:dyDescent="0.25">
      <c r="B544" s="67">
        <v>43637</v>
      </c>
      <c r="C544" s="30"/>
    </row>
    <row r="545" spans="2:3" hidden="1" x14ac:dyDescent="0.25">
      <c r="B545" s="67">
        <v>43638</v>
      </c>
      <c r="C545" s="30"/>
    </row>
    <row r="546" spans="2:3" hidden="1" x14ac:dyDescent="0.25">
      <c r="B546" s="67">
        <v>43639</v>
      </c>
      <c r="C546" s="30"/>
    </row>
    <row r="547" spans="2:3" hidden="1" x14ac:dyDescent="0.25">
      <c r="B547" s="67">
        <v>43640</v>
      </c>
      <c r="C547" s="30"/>
    </row>
    <row r="548" spans="2:3" hidden="1" x14ac:dyDescent="0.25">
      <c r="B548" s="67">
        <v>43641</v>
      </c>
      <c r="C548" s="30"/>
    </row>
    <row r="549" spans="2:3" hidden="1" x14ac:dyDescent="0.25">
      <c r="B549" s="67">
        <v>43642</v>
      </c>
      <c r="C549" s="30"/>
    </row>
    <row r="550" spans="2:3" hidden="1" x14ac:dyDescent="0.25">
      <c r="B550" s="67">
        <v>43643</v>
      </c>
      <c r="C550" s="30"/>
    </row>
    <row r="551" spans="2:3" hidden="1" x14ac:dyDescent="0.25">
      <c r="B551" s="67">
        <v>43644</v>
      </c>
      <c r="C551" s="30"/>
    </row>
    <row r="552" spans="2:3" hidden="1" x14ac:dyDescent="0.25">
      <c r="B552" s="67">
        <v>43645</v>
      </c>
      <c r="C552" s="30"/>
    </row>
    <row r="553" spans="2:3" hidden="1" x14ac:dyDescent="0.25">
      <c r="B553" s="67">
        <v>43646</v>
      </c>
      <c r="C553" s="30"/>
    </row>
    <row r="554" spans="2:3" hidden="1" x14ac:dyDescent="0.25">
      <c r="B554" s="67">
        <v>43647</v>
      </c>
      <c r="C554" s="30"/>
    </row>
    <row r="555" spans="2:3" hidden="1" x14ac:dyDescent="0.25">
      <c r="B555" s="67">
        <v>43648</v>
      </c>
      <c r="C555" s="30"/>
    </row>
    <row r="556" spans="2:3" hidden="1" x14ac:dyDescent="0.25">
      <c r="B556" s="67">
        <v>43649</v>
      </c>
      <c r="C556" s="30"/>
    </row>
    <row r="557" spans="2:3" hidden="1" x14ac:dyDescent="0.25">
      <c r="B557" s="67">
        <v>43650</v>
      </c>
      <c r="C557" s="30"/>
    </row>
    <row r="558" spans="2:3" hidden="1" x14ac:dyDescent="0.25">
      <c r="B558" s="67">
        <v>43651</v>
      </c>
      <c r="C558" s="30"/>
    </row>
    <row r="559" spans="2:3" hidden="1" x14ac:dyDescent="0.25">
      <c r="B559" s="67">
        <v>43652</v>
      </c>
      <c r="C559" s="30"/>
    </row>
    <row r="560" spans="2:3" hidden="1" x14ac:dyDescent="0.25">
      <c r="B560" s="67">
        <v>43653</v>
      </c>
      <c r="C560" s="30"/>
    </row>
    <row r="561" spans="2:3" hidden="1" x14ac:dyDescent="0.25">
      <c r="B561" s="67">
        <v>43654</v>
      </c>
      <c r="C561" s="30"/>
    </row>
    <row r="562" spans="2:3" hidden="1" x14ac:dyDescent="0.25">
      <c r="B562" s="67">
        <v>43655</v>
      </c>
      <c r="C562" s="30"/>
    </row>
    <row r="563" spans="2:3" hidden="1" x14ac:dyDescent="0.25">
      <c r="B563" s="67">
        <v>43656</v>
      </c>
      <c r="C563" s="30"/>
    </row>
    <row r="564" spans="2:3" hidden="1" x14ac:dyDescent="0.25">
      <c r="B564" s="67">
        <v>43657</v>
      </c>
      <c r="C564" s="30"/>
    </row>
    <row r="565" spans="2:3" hidden="1" x14ac:dyDescent="0.25">
      <c r="B565" s="67">
        <v>43658</v>
      </c>
      <c r="C565" s="30"/>
    </row>
    <row r="566" spans="2:3" hidden="1" x14ac:dyDescent="0.25">
      <c r="B566" s="67">
        <v>43659</v>
      </c>
      <c r="C566" s="30"/>
    </row>
    <row r="567" spans="2:3" hidden="1" x14ac:dyDescent="0.25">
      <c r="B567" s="67">
        <v>43660</v>
      </c>
      <c r="C567" s="30"/>
    </row>
    <row r="568" spans="2:3" hidden="1" x14ac:dyDescent="0.25">
      <c r="B568" s="67">
        <v>43661</v>
      </c>
      <c r="C568" s="30"/>
    </row>
    <row r="569" spans="2:3" hidden="1" x14ac:dyDescent="0.25">
      <c r="B569" s="67">
        <v>43662</v>
      </c>
      <c r="C569" s="30"/>
    </row>
    <row r="570" spans="2:3" hidden="1" x14ac:dyDescent="0.25">
      <c r="B570" s="67">
        <v>43663</v>
      </c>
      <c r="C570" s="30"/>
    </row>
    <row r="571" spans="2:3" hidden="1" x14ac:dyDescent="0.25">
      <c r="B571" s="67">
        <v>43664</v>
      </c>
      <c r="C571" s="30"/>
    </row>
    <row r="572" spans="2:3" hidden="1" x14ac:dyDescent="0.25">
      <c r="B572" s="67">
        <v>43665</v>
      </c>
      <c r="C572" s="30"/>
    </row>
    <row r="573" spans="2:3" hidden="1" x14ac:dyDescent="0.25">
      <c r="B573" s="67">
        <v>43666</v>
      </c>
      <c r="C573" s="30"/>
    </row>
    <row r="574" spans="2:3" hidden="1" x14ac:dyDescent="0.25">
      <c r="B574" s="67">
        <v>43667</v>
      </c>
      <c r="C574" s="30"/>
    </row>
    <row r="575" spans="2:3" hidden="1" x14ac:dyDescent="0.25">
      <c r="B575" s="67">
        <v>43668</v>
      </c>
      <c r="C575" s="30"/>
    </row>
    <row r="576" spans="2:3" hidden="1" x14ac:dyDescent="0.25">
      <c r="B576" s="67">
        <v>43669</v>
      </c>
      <c r="C576" s="30"/>
    </row>
    <row r="577" spans="2:3" hidden="1" x14ac:dyDescent="0.25">
      <c r="B577" s="67">
        <v>43670</v>
      </c>
      <c r="C577" s="30"/>
    </row>
    <row r="578" spans="2:3" hidden="1" x14ac:dyDescent="0.25">
      <c r="B578" s="67">
        <v>43671</v>
      </c>
      <c r="C578" s="30"/>
    </row>
    <row r="579" spans="2:3" hidden="1" x14ac:dyDescent="0.25">
      <c r="B579" s="67">
        <v>43672</v>
      </c>
      <c r="C579" s="30"/>
    </row>
    <row r="580" spans="2:3" hidden="1" x14ac:dyDescent="0.25">
      <c r="B580" s="67">
        <v>43673</v>
      </c>
      <c r="C580" s="30"/>
    </row>
    <row r="581" spans="2:3" hidden="1" x14ac:dyDescent="0.25">
      <c r="B581" s="67">
        <v>43674</v>
      </c>
      <c r="C581" s="30"/>
    </row>
    <row r="582" spans="2:3" hidden="1" x14ac:dyDescent="0.25">
      <c r="B582" s="67">
        <v>43675</v>
      </c>
      <c r="C582" s="30"/>
    </row>
    <row r="583" spans="2:3" hidden="1" x14ac:dyDescent="0.25">
      <c r="B583" s="67">
        <v>43676</v>
      </c>
      <c r="C583" s="30"/>
    </row>
    <row r="584" spans="2:3" hidden="1" x14ac:dyDescent="0.25">
      <c r="B584" s="67">
        <v>43677</v>
      </c>
      <c r="C584" s="30"/>
    </row>
    <row r="585" spans="2:3" hidden="1" x14ac:dyDescent="0.25">
      <c r="B585" s="67">
        <v>43678</v>
      </c>
      <c r="C585" s="30"/>
    </row>
    <row r="586" spans="2:3" hidden="1" x14ac:dyDescent="0.25">
      <c r="B586" s="67">
        <v>43679</v>
      </c>
      <c r="C586" s="30"/>
    </row>
    <row r="587" spans="2:3" hidden="1" x14ac:dyDescent="0.25">
      <c r="B587" s="67">
        <v>43680</v>
      </c>
      <c r="C587" s="30"/>
    </row>
    <row r="588" spans="2:3" hidden="1" x14ac:dyDescent="0.25">
      <c r="B588" s="67">
        <v>43681</v>
      </c>
      <c r="C588" s="30"/>
    </row>
    <row r="589" spans="2:3" hidden="1" x14ac:dyDescent="0.25">
      <c r="B589" s="67">
        <v>43682</v>
      </c>
      <c r="C589" s="30"/>
    </row>
    <row r="590" spans="2:3" hidden="1" x14ac:dyDescent="0.25">
      <c r="B590" s="67">
        <v>43683</v>
      </c>
      <c r="C590" s="30"/>
    </row>
    <row r="591" spans="2:3" hidden="1" x14ac:dyDescent="0.25">
      <c r="B591" s="67">
        <v>43684</v>
      </c>
      <c r="C591" s="30"/>
    </row>
    <row r="592" spans="2:3" hidden="1" x14ac:dyDescent="0.25">
      <c r="B592" s="67">
        <v>43685</v>
      </c>
      <c r="C592" s="30"/>
    </row>
    <row r="593" spans="2:3" hidden="1" x14ac:dyDescent="0.25">
      <c r="B593" s="67">
        <v>43686</v>
      </c>
      <c r="C593" s="30"/>
    </row>
    <row r="594" spans="2:3" hidden="1" x14ac:dyDescent="0.25">
      <c r="B594" s="67">
        <v>43687</v>
      </c>
      <c r="C594" s="30"/>
    </row>
    <row r="595" spans="2:3" hidden="1" x14ac:dyDescent="0.25">
      <c r="B595" s="67">
        <v>43688</v>
      </c>
      <c r="C595" s="30"/>
    </row>
    <row r="596" spans="2:3" hidden="1" x14ac:dyDescent="0.25">
      <c r="B596" s="67">
        <v>43689</v>
      </c>
      <c r="C596" s="30"/>
    </row>
    <row r="597" spans="2:3" hidden="1" x14ac:dyDescent="0.25">
      <c r="B597" s="67">
        <v>43690</v>
      </c>
      <c r="C597" s="30"/>
    </row>
    <row r="598" spans="2:3" hidden="1" x14ac:dyDescent="0.25">
      <c r="B598" s="67">
        <v>43691</v>
      </c>
      <c r="C598" s="30"/>
    </row>
    <row r="599" spans="2:3" hidden="1" x14ac:dyDescent="0.25">
      <c r="B599" s="67">
        <v>43692</v>
      </c>
      <c r="C599" s="30"/>
    </row>
    <row r="600" spans="2:3" hidden="1" x14ac:dyDescent="0.25">
      <c r="B600" s="67">
        <v>43693</v>
      </c>
      <c r="C600" s="30"/>
    </row>
    <row r="601" spans="2:3" hidden="1" x14ac:dyDescent="0.25">
      <c r="B601" s="67">
        <v>43694</v>
      </c>
      <c r="C601" s="30"/>
    </row>
    <row r="602" spans="2:3" hidden="1" x14ac:dyDescent="0.25">
      <c r="B602" s="67">
        <v>43695</v>
      </c>
      <c r="C602" s="30"/>
    </row>
    <row r="603" spans="2:3" hidden="1" x14ac:dyDescent="0.25">
      <c r="B603" s="67">
        <v>43696</v>
      </c>
      <c r="C603" s="30"/>
    </row>
    <row r="604" spans="2:3" hidden="1" x14ac:dyDescent="0.25">
      <c r="B604" s="67">
        <v>43697</v>
      </c>
      <c r="C604" s="30"/>
    </row>
    <row r="605" spans="2:3" hidden="1" x14ac:dyDescent="0.25">
      <c r="B605" s="67">
        <v>43698</v>
      </c>
      <c r="C605" s="30"/>
    </row>
    <row r="606" spans="2:3" hidden="1" x14ac:dyDescent="0.25">
      <c r="B606" s="67">
        <v>43699</v>
      </c>
      <c r="C606" s="30"/>
    </row>
    <row r="607" spans="2:3" hidden="1" x14ac:dyDescent="0.25">
      <c r="B607" s="67">
        <v>43700</v>
      </c>
      <c r="C607" s="30"/>
    </row>
    <row r="608" spans="2:3" hidden="1" x14ac:dyDescent="0.25">
      <c r="B608" s="67">
        <v>43701</v>
      </c>
      <c r="C608" s="30"/>
    </row>
    <row r="609" spans="2:3" hidden="1" x14ac:dyDescent="0.25">
      <c r="B609" s="67">
        <v>43702</v>
      </c>
      <c r="C609" s="30"/>
    </row>
    <row r="610" spans="2:3" hidden="1" x14ac:dyDescent="0.25">
      <c r="B610" s="67">
        <v>43703</v>
      </c>
      <c r="C610" s="30"/>
    </row>
    <row r="611" spans="2:3" hidden="1" x14ac:dyDescent="0.25">
      <c r="B611" s="67">
        <v>43704</v>
      </c>
      <c r="C611" s="30"/>
    </row>
    <row r="612" spans="2:3" hidden="1" x14ac:dyDescent="0.25">
      <c r="B612" s="67">
        <v>43705</v>
      </c>
      <c r="C612" s="30"/>
    </row>
    <row r="613" spans="2:3" hidden="1" x14ac:dyDescent="0.25">
      <c r="B613" s="67">
        <v>43706</v>
      </c>
      <c r="C613" s="30"/>
    </row>
    <row r="614" spans="2:3" hidden="1" x14ac:dyDescent="0.25">
      <c r="B614" s="67">
        <v>43707</v>
      </c>
      <c r="C614" s="30"/>
    </row>
    <row r="615" spans="2:3" hidden="1" x14ac:dyDescent="0.25">
      <c r="B615" s="67">
        <v>43708</v>
      </c>
      <c r="C615" s="30"/>
    </row>
    <row r="616" spans="2:3" hidden="1" x14ac:dyDescent="0.25">
      <c r="B616" s="67">
        <v>43709</v>
      </c>
      <c r="C616" s="30"/>
    </row>
    <row r="617" spans="2:3" hidden="1" x14ac:dyDescent="0.25">
      <c r="B617" s="67">
        <v>43710</v>
      </c>
      <c r="C617" s="30"/>
    </row>
    <row r="618" spans="2:3" hidden="1" x14ac:dyDescent="0.25">
      <c r="B618" s="67">
        <v>43711</v>
      </c>
      <c r="C618" s="30"/>
    </row>
    <row r="619" spans="2:3" hidden="1" x14ac:dyDescent="0.25">
      <c r="B619" s="67">
        <v>43712</v>
      </c>
      <c r="C619" s="30"/>
    </row>
    <row r="620" spans="2:3" hidden="1" x14ac:dyDescent="0.25">
      <c r="B620" s="67">
        <v>43713</v>
      </c>
      <c r="C620" s="30"/>
    </row>
    <row r="621" spans="2:3" hidden="1" x14ac:dyDescent="0.25">
      <c r="B621" s="67">
        <v>43714</v>
      </c>
      <c r="C621" s="30"/>
    </row>
    <row r="622" spans="2:3" hidden="1" x14ac:dyDescent="0.25">
      <c r="B622" s="67">
        <v>43715</v>
      </c>
      <c r="C622" s="30"/>
    </row>
    <row r="623" spans="2:3" hidden="1" x14ac:dyDescent="0.25">
      <c r="B623" s="67">
        <v>43716</v>
      </c>
      <c r="C623" s="30"/>
    </row>
    <row r="624" spans="2:3" hidden="1" x14ac:dyDescent="0.25">
      <c r="B624" s="67">
        <v>43717</v>
      </c>
      <c r="C624" s="30"/>
    </row>
    <row r="625" spans="2:3" hidden="1" x14ac:dyDescent="0.25">
      <c r="B625" s="67">
        <v>43718</v>
      </c>
      <c r="C625" s="30"/>
    </row>
    <row r="626" spans="2:3" hidden="1" x14ac:dyDescent="0.25">
      <c r="B626" s="67">
        <v>43719</v>
      </c>
      <c r="C626" s="30"/>
    </row>
    <row r="627" spans="2:3" hidden="1" x14ac:dyDescent="0.25">
      <c r="B627" s="67">
        <v>43720</v>
      </c>
      <c r="C627" s="30"/>
    </row>
    <row r="628" spans="2:3" hidden="1" x14ac:dyDescent="0.25">
      <c r="B628" s="67">
        <v>43721</v>
      </c>
      <c r="C628" s="30"/>
    </row>
    <row r="629" spans="2:3" hidden="1" x14ac:dyDescent="0.25">
      <c r="B629" s="67">
        <v>43722</v>
      </c>
      <c r="C629" s="30"/>
    </row>
    <row r="630" spans="2:3" hidden="1" x14ac:dyDescent="0.25">
      <c r="B630" s="67">
        <v>43723</v>
      </c>
      <c r="C630" s="30"/>
    </row>
    <row r="631" spans="2:3" hidden="1" x14ac:dyDescent="0.25">
      <c r="B631" s="67">
        <v>43724</v>
      </c>
      <c r="C631" s="30"/>
    </row>
    <row r="632" spans="2:3" hidden="1" x14ac:dyDescent="0.25">
      <c r="B632" s="67">
        <v>43725</v>
      </c>
      <c r="C632" s="30"/>
    </row>
    <row r="633" spans="2:3" hidden="1" x14ac:dyDescent="0.25">
      <c r="B633" s="67">
        <v>43726</v>
      </c>
      <c r="C633" s="30"/>
    </row>
    <row r="634" spans="2:3" hidden="1" x14ac:dyDescent="0.25">
      <c r="B634" s="67">
        <v>43727</v>
      </c>
      <c r="C634" s="30"/>
    </row>
    <row r="635" spans="2:3" hidden="1" x14ac:dyDescent="0.25">
      <c r="B635" s="67">
        <v>43728</v>
      </c>
      <c r="C635" s="30"/>
    </row>
    <row r="636" spans="2:3" hidden="1" x14ac:dyDescent="0.25">
      <c r="B636" s="67">
        <v>43729</v>
      </c>
      <c r="C636" s="30"/>
    </row>
    <row r="637" spans="2:3" hidden="1" x14ac:dyDescent="0.25">
      <c r="B637" s="67">
        <v>43730</v>
      </c>
      <c r="C637" s="30"/>
    </row>
    <row r="638" spans="2:3" hidden="1" x14ac:dyDescent="0.25">
      <c r="B638" s="67">
        <v>43731</v>
      </c>
      <c r="C638" s="30"/>
    </row>
    <row r="639" spans="2:3" hidden="1" x14ac:dyDescent="0.25">
      <c r="B639" s="67">
        <v>43732</v>
      </c>
      <c r="C639" s="30"/>
    </row>
    <row r="640" spans="2:3" hidden="1" x14ac:dyDescent="0.25">
      <c r="B640" s="67">
        <v>43733</v>
      </c>
      <c r="C640" s="30"/>
    </row>
    <row r="641" spans="2:3" hidden="1" x14ac:dyDescent="0.25">
      <c r="B641" s="67">
        <v>43734</v>
      </c>
      <c r="C641" s="30"/>
    </row>
    <row r="642" spans="2:3" hidden="1" x14ac:dyDescent="0.25">
      <c r="B642" s="67">
        <v>43735</v>
      </c>
      <c r="C642" s="30"/>
    </row>
    <row r="643" spans="2:3" hidden="1" x14ac:dyDescent="0.25">
      <c r="B643" s="67">
        <v>43736</v>
      </c>
      <c r="C643" s="30"/>
    </row>
    <row r="644" spans="2:3" hidden="1" x14ac:dyDescent="0.25">
      <c r="B644" s="67">
        <v>43737</v>
      </c>
      <c r="C644" s="30"/>
    </row>
    <row r="645" spans="2:3" hidden="1" x14ac:dyDescent="0.25">
      <c r="B645" s="67">
        <v>43738</v>
      </c>
      <c r="C645" s="30"/>
    </row>
    <row r="646" spans="2:3" hidden="1" x14ac:dyDescent="0.25">
      <c r="B646" s="67">
        <v>43739</v>
      </c>
      <c r="C646" s="30"/>
    </row>
    <row r="647" spans="2:3" hidden="1" x14ac:dyDescent="0.25">
      <c r="B647" s="67">
        <v>43740</v>
      </c>
      <c r="C647" s="30"/>
    </row>
    <row r="648" spans="2:3" hidden="1" x14ac:dyDescent="0.25">
      <c r="B648" s="67">
        <v>43741</v>
      </c>
      <c r="C648" s="30"/>
    </row>
    <row r="649" spans="2:3" hidden="1" x14ac:dyDescent="0.25">
      <c r="B649" s="67">
        <v>43742</v>
      </c>
      <c r="C649" s="30"/>
    </row>
    <row r="650" spans="2:3" hidden="1" x14ac:dyDescent="0.25">
      <c r="B650" s="67">
        <v>43743</v>
      </c>
      <c r="C650" s="30"/>
    </row>
    <row r="651" spans="2:3" hidden="1" x14ac:dyDescent="0.25">
      <c r="B651" s="67">
        <v>43744</v>
      </c>
      <c r="C651" s="30"/>
    </row>
    <row r="652" spans="2:3" hidden="1" x14ac:dyDescent="0.25">
      <c r="B652" s="67">
        <v>43745</v>
      </c>
      <c r="C652" s="30"/>
    </row>
    <row r="653" spans="2:3" hidden="1" x14ac:dyDescent="0.25">
      <c r="B653" s="67">
        <v>43746</v>
      </c>
      <c r="C653" s="30"/>
    </row>
    <row r="654" spans="2:3" hidden="1" x14ac:dyDescent="0.25">
      <c r="B654" s="67">
        <v>43747</v>
      </c>
      <c r="C654" s="30"/>
    </row>
    <row r="655" spans="2:3" hidden="1" x14ac:dyDescent="0.25">
      <c r="B655" s="67">
        <v>43748</v>
      </c>
      <c r="C655" s="30"/>
    </row>
    <row r="656" spans="2:3" hidden="1" x14ac:dyDescent="0.25">
      <c r="B656" s="67">
        <v>43749</v>
      </c>
      <c r="C656" s="30"/>
    </row>
    <row r="657" spans="2:3" hidden="1" x14ac:dyDescent="0.25">
      <c r="B657" s="67">
        <v>43750</v>
      </c>
      <c r="C657" s="30"/>
    </row>
    <row r="658" spans="2:3" hidden="1" x14ac:dyDescent="0.25">
      <c r="B658" s="67">
        <v>43751</v>
      </c>
      <c r="C658" s="30"/>
    </row>
    <row r="659" spans="2:3" hidden="1" x14ac:dyDescent="0.25">
      <c r="B659" s="67">
        <v>43752</v>
      </c>
      <c r="C659" s="30"/>
    </row>
    <row r="660" spans="2:3" hidden="1" x14ac:dyDescent="0.25">
      <c r="B660" s="67">
        <v>43753</v>
      </c>
      <c r="C660" s="30"/>
    </row>
    <row r="661" spans="2:3" hidden="1" x14ac:dyDescent="0.25">
      <c r="B661" s="67">
        <v>43754</v>
      </c>
      <c r="C661" s="30"/>
    </row>
    <row r="662" spans="2:3" hidden="1" x14ac:dyDescent="0.25">
      <c r="B662" s="67">
        <v>43755</v>
      </c>
      <c r="C662" s="30"/>
    </row>
    <row r="663" spans="2:3" hidden="1" x14ac:dyDescent="0.25">
      <c r="B663" s="67">
        <v>43756</v>
      </c>
      <c r="C663" s="30"/>
    </row>
    <row r="664" spans="2:3" hidden="1" x14ac:dyDescent="0.25">
      <c r="B664" s="67">
        <v>43757</v>
      </c>
      <c r="C664" s="30"/>
    </row>
    <row r="665" spans="2:3" hidden="1" x14ac:dyDescent="0.25">
      <c r="B665" s="67">
        <v>43758</v>
      </c>
      <c r="C665" s="30"/>
    </row>
    <row r="666" spans="2:3" hidden="1" x14ac:dyDescent="0.25">
      <c r="B666" s="67">
        <v>43759</v>
      </c>
      <c r="C666" s="30"/>
    </row>
    <row r="667" spans="2:3" hidden="1" x14ac:dyDescent="0.25">
      <c r="B667" s="67">
        <v>43760</v>
      </c>
      <c r="C667" s="30"/>
    </row>
    <row r="668" spans="2:3" hidden="1" x14ac:dyDescent="0.25">
      <c r="B668" s="67">
        <v>43761</v>
      </c>
      <c r="C668" s="30"/>
    </row>
    <row r="669" spans="2:3" hidden="1" x14ac:dyDescent="0.25">
      <c r="B669" s="67">
        <v>43762</v>
      </c>
      <c r="C669" s="30"/>
    </row>
    <row r="670" spans="2:3" hidden="1" x14ac:dyDescent="0.25">
      <c r="B670" s="67">
        <v>43763</v>
      </c>
      <c r="C670" s="30"/>
    </row>
    <row r="671" spans="2:3" hidden="1" x14ac:dyDescent="0.25">
      <c r="B671" s="67">
        <v>43764</v>
      </c>
      <c r="C671" s="30"/>
    </row>
    <row r="672" spans="2:3" hidden="1" x14ac:dyDescent="0.25">
      <c r="B672" s="67">
        <v>43765</v>
      </c>
      <c r="C672" s="30"/>
    </row>
    <row r="673" spans="2:3" hidden="1" x14ac:dyDescent="0.25">
      <c r="B673" s="67">
        <v>43766</v>
      </c>
      <c r="C673" s="30"/>
    </row>
    <row r="674" spans="2:3" hidden="1" x14ac:dyDescent="0.25">
      <c r="B674" s="67">
        <v>43767</v>
      </c>
      <c r="C674" s="30"/>
    </row>
    <row r="675" spans="2:3" hidden="1" x14ac:dyDescent="0.25">
      <c r="B675" s="67">
        <v>43768</v>
      </c>
      <c r="C675" s="30"/>
    </row>
    <row r="676" spans="2:3" hidden="1" x14ac:dyDescent="0.25">
      <c r="B676" s="67">
        <v>43769</v>
      </c>
      <c r="C676" s="30"/>
    </row>
    <row r="677" spans="2:3" hidden="1" x14ac:dyDescent="0.25">
      <c r="B677" s="67">
        <v>43770</v>
      </c>
      <c r="C677" s="30"/>
    </row>
    <row r="678" spans="2:3" hidden="1" x14ac:dyDescent="0.25">
      <c r="B678" s="67">
        <v>43771</v>
      </c>
      <c r="C678" s="30"/>
    </row>
    <row r="679" spans="2:3" hidden="1" x14ac:dyDescent="0.25">
      <c r="B679" s="67">
        <v>43772</v>
      </c>
      <c r="C679" s="30"/>
    </row>
    <row r="680" spans="2:3" hidden="1" x14ac:dyDescent="0.25">
      <c r="B680" s="67">
        <v>43773</v>
      </c>
      <c r="C680" s="30"/>
    </row>
    <row r="681" spans="2:3" hidden="1" x14ac:dyDescent="0.25">
      <c r="B681" s="67">
        <v>43774</v>
      </c>
      <c r="C681" s="30"/>
    </row>
    <row r="682" spans="2:3" hidden="1" x14ac:dyDescent="0.25">
      <c r="B682" s="67">
        <v>43775</v>
      </c>
      <c r="C682" s="30"/>
    </row>
    <row r="683" spans="2:3" hidden="1" x14ac:dyDescent="0.25">
      <c r="B683" s="67">
        <v>43776</v>
      </c>
      <c r="C683" s="30"/>
    </row>
    <row r="684" spans="2:3" hidden="1" x14ac:dyDescent="0.25">
      <c r="B684" s="67">
        <v>43777</v>
      </c>
      <c r="C684" s="30"/>
    </row>
    <row r="685" spans="2:3" hidden="1" x14ac:dyDescent="0.25">
      <c r="B685" s="67">
        <v>43778</v>
      </c>
      <c r="C685" s="30"/>
    </row>
    <row r="686" spans="2:3" hidden="1" x14ac:dyDescent="0.25">
      <c r="B686" s="67">
        <v>43779</v>
      </c>
      <c r="C686" s="30"/>
    </row>
    <row r="687" spans="2:3" hidden="1" x14ac:dyDescent="0.25">
      <c r="B687" s="67">
        <v>43780</v>
      </c>
      <c r="C687" s="30"/>
    </row>
    <row r="688" spans="2:3" hidden="1" x14ac:dyDescent="0.25">
      <c r="B688" s="67">
        <v>43781</v>
      </c>
      <c r="C688" s="30"/>
    </row>
    <row r="689" spans="2:3" hidden="1" x14ac:dyDescent="0.25">
      <c r="B689" s="67">
        <v>43782</v>
      </c>
      <c r="C689" s="30"/>
    </row>
    <row r="690" spans="2:3" hidden="1" x14ac:dyDescent="0.25">
      <c r="B690" s="67">
        <v>43783</v>
      </c>
      <c r="C690" s="30"/>
    </row>
    <row r="691" spans="2:3" hidden="1" x14ac:dyDescent="0.25">
      <c r="B691" s="67">
        <v>43784</v>
      </c>
      <c r="C691" s="30"/>
    </row>
    <row r="692" spans="2:3" hidden="1" x14ac:dyDescent="0.25">
      <c r="B692" s="67">
        <v>43785</v>
      </c>
      <c r="C692" s="30"/>
    </row>
    <row r="693" spans="2:3" hidden="1" x14ac:dyDescent="0.25">
      <c r="B693" s="67">
        <v>43786</v>
      </c>
      <c r="C693" s="30"/>
    </row>
    <row r="694" spans="2:3" hidden="1" x14ac:dyDescent="0.25">
      <c r="B694" s="67">
        <v>43787</v>
      </c>
      <c r="C694" s="30"/>
    </row>
    <row r="695" spans="2:3" hidden="1" x14ac:dyDescent="0.25">
      <c r="B695" s="67">
        <v>43788</v>
      </c>
      <c r="C695" s="30"/>
    </row>
    <row r="696" spans="2:3" hidden="1" x14ac:dyDescent="0.25">
      <c r="B696" s="67">
        <v>43789</v>
      </c>
      <c r="C696" s="30"/>
    </row>
    <row r="697" spans="2:3" hidden="1" x14ac:dyDescent="0.25">
      <c r="B697" s="67">
        <v>43790</v>
      </c>
      <c r="C697" s="30"/>
    </row>
    <row r="698" spans="2:3" hidden="1" x14ac:dyDescent="0.25">
      <c r="B698" s="67">
        <v>43791</v>
      </c>
      <c r="C698" s="30"/>
    </row>
    <row r="699" spans="2:3" hidden="1" x14ac:dyDescent="0.25">
      <c r="B699" s="67">
        <v>43792</v>
      </c>
      <c r="C699" s="30"/>
    </row>
    <row r="700" spans="2:3" hidden="1" x14ac:dyDescent="0.25">
      <c r="B700" s="67">
        <v>43793</v>
      </c>
      <c r="C700" s="30"/>
    </row>
    <row r="701" spans="2:3" hidden="1" x14ac:dyDescent="0.25">
      <c r="B701" s="67">
        <v>43794</v>
      </c>
      <c r="C701" s="30"/>
    </row>
    <row r="702" spans="2:3" hidden="1" x14ac:dyDescent="0.25">
      <c r="B702" s="67">
        <v>43795</v>
      </c>
      <c r="C702" s="30"/>
    </row>
    <row r="703" spans="2:3" hidden="1" x14ac:dyDescent="0.25">
      <c r="B703" s="67">
        <v>43796</v>
      </c>
      <c r="C703" s="30"/>
    </row>
    <row r="704" spans="2:3" hidden="1" x14ac:dyDescent="0.25">
      <c r="B704" s="67">
        <v>43797</v>
      </c>
      <c r="C704" s="30"/>
    </row>
    <row r="705" spans="2:3" hidden="1" x14ac:dyDescent="0.25">
      <c r="B705" s="67">
        <v>43798</v>
      </c>
      <c r="C705" s="30"/>
    </row>
    <row r="706" spans="2:3" hidden="1" x14ac:dyDescent="0.25">
      <c r="B706" s="67">
        <v>43799</v>
      </c>
      <c r="C706" s="30"/>
    </row>
    <row r="707" spans="2:3" hidden="1" x14ac:dyDescent="0.25">
      <c r="B707" s="67">
        <v>43800</v>
      </c>
      <c r="C707" s="30"/>
    </row>
    <row r="708" spans="2:3" hidden="1" x14ac:dyDescent="0.25">
      <c r="B708" s="67">
        <v>43801</v>
      </c>
      <c r="C708" s="30"/>
    </row>
    <row r="709" spans="2:3" hidden="1" x14ac:dyDescent="0.25">
      <c r="B709" s="67">
        <v>43802</v>
      </c>
      <c r="C709" s="30"/>
    </row>
    <row r="710" spans="2:3" hidden="1" x14ac:dyDescent="0.25">
      <c r="B710" s="67">
        <v>43803</v>
      </c>
      <c r="C710" s="30"/>
    </row>
    <row r="711" spans="2:3" hidden="1" x14ac:dyDescent="0.25">
      <c r="B711" s="67">
        <v>43804</v>
      </c>
      <c r="C711" s="30"/>
    </row>
    <row r="712" spans="2:3" hidden="1" x14ac:dyDescent="0.25">
      <c r="B712" s="67">
        <v>43805</v>
      </c>
      <c r="C712" s="30"/>
    </row>
    <row r="713" spans="2:3" hidden="1" x14ac:dyDescent="0.25">
      <c r="B713" s="67">
        <v>43806</v>
      </c>
      <c r="C713" s="30"/>
    </row>
    <row r="714" spans="2:3" hidden="1" x14ac:dyDescent="0.25">
      <c r="B714" s="67">
        <v>43807</v>
      </c>
      <c r="C714" s="30"/>
    </row>
    <row r="715" spans="2:3" hidden="1" x14ac:dyDescent="0.25">
      <c r="B715" s="67">
        <v>43808</v>
      </c>
      <c r="C715" s="30"/>
    </row>
    <row r="716" spans="2:3" hidden="1" x14ac:dyDescent="0.25">
      <c r="B716" s="67">
        <v>43809</v>
      </c>
      <c r="C716" s="30"/>
    </row>
    <row r="717" spans="2:3" hidden="1" x14ac:dyDescent="0.25">
      <c r="B717" s="67">
        <v>43810</v>
      </c>
      <c r="C717" s="30"/>
    </row>
    <row r="718" spans="2:3" hidden="1" x14ac:dyDescent="0.25">
      <c r="B718" s="67">
        <v>43811</v>
      </c>
      <c r="C718" s="30"/>
    </row>
    <row r="719" spans="2:3" hidden="1" x14ac:dyDescent="0.25">
      <c r="B719" s="67">
        <v>43812</v>
      </c>
      <c r="C719" s="30"/>
    </row>
    <row r="720" spans="2:3" hidden="1" x14ac:dyDescent="0.25">
      <c r="B720" s="67">
        <v>43813</v>
      </c>
      <c r="C720" s="30"/>
    </row>
    <row r="721" spans="2:3" hidden="1" x14ac:dyDescent="0.25">
      <c r="B721" s="67">
        <v>43814</v>
      </c>
      <c r="C721" s="30"/>
    </row>
    <row r="722" spans="2:3" hidden="1" x14ac:dyDescent="0.25">
      <c r="B722" s="67">
        <v>43815</v>
      </c>
      <c r="C722" s="30"/>
    </row>
    <row r="723" spans="2:3" hidden="1" x14ac:dyDescent="0.25">
      <c r="B723" s="67">
        <v>43816</v>
      </c>
      <c r="C723" s="30"/>
    </row>
    <row r="724" spans="2:3" hidden="1" x14ac:dyDescent="0.25">
      <c r="B724" s="67">
        <v>43817</v>
      </c>
      <c r="C724" s="30"/>
    </row>
    <row r="725" spans="2:3" hidden="1" x14ac:dyDescent="0.25">
      <c r="B725" s="67">
        <v>43818</v>
      </c>
      <c r="C725" s="30"/>
    </row>
    <row r="726" spans="2:3" hidden="1" x14ac:dyDescent="0.25">
      <c r="B726" s="67">
        <v>43819</v>
      </c>
      <c r="C726" s="30"/>
    </row>
    <row r="727" spans="2:3" hidden="1" x14ac:dyDescent="0.25">
      <c r="B727" s="67">
        <v>43820</v>
      </c>
      <c r="C727" s="30"/>
    </row>
    <row r="728" spans="2:3" hidden="1" x14ac:dyDescent="0.25">
      <c r="B728" s="67">
        <v>43821</v>
      </c>
      <c r="C728" s="30"/>
    </row>
    <row r="729" spans="2:3" hidden="1" x14ac:dyDescent="0.25">
      <c r="B729" s="67">
        <v>43822</v>
      </c>
      <c r="C729" s="30"/>
    </row>
    <row r="730" spans="2:3" hidden="1" x14ac:dyDescent="0.25">
      <c r="B730" s="67">
        <v>43823</v>
      </c>
      <c r="C730" s="30"/>
    </row>
    <row r="731" spans="2:3" hidden="1" x14ac:dyDescent="0.25">
      <c r="B731" s="67">
        <v>43824</v>
      </c>
      <c r="C731" s="30"/>
    </row>
    <row r="732" spans="2:3" hidden="1" x14ac:dyDescent="0.25">
      <c r="B732" s="67">
        <v>43825</v>
      </c>
      <c r="C732" s="30"/>
    </row>
    <row r="733" spans="2:3" hidden="1" x14ac:dyDescent="0.25">
      <c r="B733" s="67">
        <v>43826</v>
      </c>
      <c r="C733" s="30"/>
    </row>
    <row r="734" spans="2:3" hidden="1" x14ac:dyDescent="0.25">
      <c r="B734" s="67">
        <v>43827</v>
      </c>
      <c r="C734" s="30"/>
    </row>
    <row r="735" spans="2:3" hidden="1" x14ac:dyDescent="0.25">
      <c r="B735" s="67">
        <v>43828</v>
      </c>
      <c r="C735" s="30"/>
    </row>
    <row r="736" spans="2:3" hidden="1" x14ac:dyDescent="0.25">
      <c r="B736" s="67">
        <v>43829</v>
      </c>
      <c r="C736" s="30"/>
    </row>
    <row r="737" spans="2:3" hidden="1" x14ac:dyDescent="0.25">
      <c r="B737" s="67">
        <v>43830</v>
      </c>
      <c r="C737" s="30"/>
    </row>
    <row r="738" spans="2:3" hidden="1" x14ac:dyDescent="0.25">
      <c r="B738" s="67">
        <v>43831</v>
      </c>
      <c r="C738" s="30"/>
    </row>
    <row r="739" spans="2:3" hidden="1" x14ac:dyDescent="0.25">
      <c r="B739" s="67">
        <v>43832</v>
      </c>
      <c r="C739" s="30"/>
    </row>
    <row r="740" spans="2:3" hidden="1" x14ac:dyDescent="0.25">
      <c r="B740" s="67">
        <v>43833</v>
      </c>
      <c r="C740" s="30"/>
    </row>
    <row r="741" spans="2:3" hidden="1" x14ac:dyDescent="0.25">
      <c r="B741" s="67">
        <v>43834</v>
      </c>
      <c r="C741" s="30"/>
    </row>
    <row r="742" spans="2:3" hidden="1" x14ac:dyDescent="0.25">
      <c r="B742" s="67">
        <v>43835</v>
      </c>
      <c r="C742" s="30"/>
    </row>
    <row r="743" spans="2:3" hidden="1" x14ac:dyDescent="0.25">
      <c r="B743" s="67">
        <v>43836</v>
      </c>
      <c r="C743" s="30"/>
    </row>
    <row r="744" spans="2:3" hidden="1" x14ac:dyDescent="0.25">
      <c r="B744" s="67">
        <v>43837</v>
      </c>
      <c r="C744" s="30"/>
    </row>
    <row r="745" spans="2:3" hidden="1" x14ac:dyDescent="0.25">
      <c r="B745" s="67">
        <v>43838</v>
      </c>
      <c r="C745" s="30"/>
    </row>
    <row r="746" spans="2:3" hidden="1" x14ac:dyDescent="0.25">
      <c r="B746" s="67">
        <v>43839</v>
      </c>
      <c r="C746" s="30"/>
    </row>
    <row r="747" spans="2:3" hidden="1" x14ac:dyDescent="0.25">
      <c r="B747" s="67">
        <v>43840</v>
      </c>
      <c r="C747" s="30"/>
    </row>
    <row r="748" spans="2:3" hidden="1" x14ac:dyDescent="0.25">
      <c r="B748" s="67">
        <v>43841</v>
      </c>
      <c r="C748" s="30"/>
    </row>
    <row r="749" spans="2:3" hidden="1" x14ac:dyDescent="0.25">
      <c r="B749" s="67">
        <v>43842</v>
      </c>
      <c r="C749" s="30"/>
    </row>
    <row r="750" spans="2:3" hidden="1" x14ac:dyDescent="0.25">
      <c r="B750" s="67">
        <v>43843</v>
      </c>
      <c r="C750" s="30"/>
    </row>
    <row r="751" spans="2:3" hidden="1" x14ac:dyDescent="0.25">
      <c r="B751" s="67">
        <v>43844</v>
      </c>
      <c r="C751" s="30"/>
    </row>
    <row r="752" spans="2:3" hidden="1" x14ac:dyDescent="0.25">
      <c r="B752" s="67">
        <v>43845</v>
      </c>
      <c r="C752" s="30"/>
    </row>
    <row r="753" spans="2:3" hidden="1" x14ac:dyDescent="0.25">
      <c r="B753" s="67">
        <v>43846</v>
      </c>
      <c r="C753" s="30"/>
    </row>
    <row r="754" spans="2:3" hidden="1" x14ac:dyDescent="0.25">
      <c r="B754" s="67">
        <v>43847</v>
      </c>
      <c r="C754" s="30"/>
    </row>
    <row r="755" spans="2:3" hidden="1" x14ac:dyDescent="0.25">
      <c r="B755" s="67">
        <v>43848</v>
      </c>
      <c r="C755" s="30"/>
    </row>
    <row r="756" spans="2:3" hidden="1" x14ac:dyDescent="0.25">
      <c r="B756" s="67">
        <v>43849</v>
      </c>
      <c r="C756" s="30"/>
    </row>
    <row r="757" spans="2:3" hidden="1" x14ac:dyDescent="0.25">
      <c r="B757" s="67">
        <v>43850</v>
      </c>
      <c r="C757" s="30"/>
    </row>
    <row r="758" spans="2:3" hidden="1" x14ac:dyDescent="0.25">
      <c r="B758" s="67">
        <v>43851</v>
      </c>
      <c r="C758" s="30"/>
    </row>
    <row r="759" spans="2:3" hidden="1" x14ac:dyDescent="0.25">
      <c r="B759" s="67">
        <v>43852</v>
      </c>
      <c r="C759" s="30"/>
    </row>
    <row r="760" spans="2:3" hidden="1" x14ac:dyDescent="0.25">
      <c r="B760" s="67">
        <v>43853</v>
      </c>
      <c r="C760" s="30"/>
    </row>
    <row r="761" spans="2:3" hidden="1" x14ac:dyDescent="0.25">
      <c r="B761" s="67">
        <v>43854</v>
      </c>
      <c r="C761" s="30"/>
    </row>
    <row r="762" spans="2:3" hidden="1" x14ac:dyDescent="0.25">
      <c r="B762" s="67">
        <v>43855</v>
      </c>
      <c r="C762" s="30"/>
    </row>
    <row r="763" spans="2:3" hidden="1" x14ac:dyDescent="0.25">
      <c r="B763" s="67">
        <v>43856</v>
      </c>
      <c r="C763" s="30"/>
    </row>
    <row r="764" spans="2:3" hidden="1" x14ac:dyDescent="0.25">
      <c r="B764" s="67">
        <v>43857</v>
      </c>
      <c r="C764" s="30"/>
    </row>
    <row r="765" spans="2:3" hidden="1" x14ac:dyDescent="0.25">
      <c r="B765" s="67">
        <v>43858</v>
      </c>
      <c r="C765" s="30"/>
    </row>
    <row r="766" spans="2:3" hidden="1" x14ac:dyDescent="0.25">
      <c r="B766" s="67">
        <v>43859</v>
      </c>
      <c r="C766" s="30"/>
    </row>
    <row r="767" spans="2:3" hidden="1" x14ac:dyDescent="0.25">
      <c r="B767" s="67">
        <v>43860</v>
      </c>
      <c r="C767" s="30"/>
    </row>
    <row r="768" spans="2:3" hidden="1" x14ac:dyDescent="0.25">
      <c r="B768" s="67">
        <v>43861</v>
      </c>
      <c r="C768" s="30"/>
    </row>
    <row r="769" spans="2:3" hidden="1" x14ac:dyDescent="0.25">
      <c r="B769" s="67">
        <v>43862</v>
      </c>
      <c r="C769" s="30"/>
    </row>
    <row r="770" spans="2:3" hidden="1" x14ac:dyDescent="0.25">
      <c r="B770" s="67">
        <v>43863</v>
      </c>
      <c r="C770" s="30"/>
    </row>
    <row r="771" spans="2:3" hidden="1" x14ac:dyDescent="0.25">
      <c r="B771" s="67">
        <v>43864</v>
      </c>
      <c r="C771" s="30"/>
    </row>
    <row r="772" spans="2:3" hidden="1" x14ac:dyDescent="0.25">
      <c r="B772" s="67">
        <v>43865</v>
      </c>
      <c r="C772" s="30"/>
    </row>
    <row r="773" spans="2:3" hidden="1" x14ac:dyDescent="0.25">
      <c r="B773" s="67">
        <v>43866</v>
      </c>
      <c r="C773" s="30"/>
    </row>
    <row r="774" spans="2:3" hidden="1" x14ac:dyDescent="0.25">
      <c r="B774" s="67">
        <v>43867</v>
      </c>
      <c r="C774" s="30"/>
    </row>
    <row r="775" spans="2:3" hidden="1" x14ac:dyDescent="0.25">
      <c r="B775" s="67">
        <v>43868</v>
      </c>
      <c r="C775" s="30"/>
    </row>
    <row r="776" spans="2:3" hidden="1" x14ac:dyDescent="0.25">
      <c r="B776" s="67">
        <v>43869</v>
      </c>
      <c r="C776" s="30"/>
    </row>
    <row r="777" spans="2:3" hidden="1" x14ac:dyDescent="0.25">
      <c r="B777" s="67">
        <v>43870</v>
      </c>
      <c r="C777" s="30"/>
    </row>
    <row r="778" spans="2:3" hidden="1" x14ac:dyDescent="0.25">
      <c r="B778" s="67">
        <v>43871</v>
      </c>
      <c r="C778" s="30"/>
    </row>
    <row r="779" spans="2:3" hidden="1" x14ac:dyDescent="0.25">
      <c r="B779" s="67">
        <v>43872</v>
      </c>
      <c r="C779" s="30"/>
    </row>
    <row r="780" spans="2:3" hidden="1" x14ac:dyDescent="0.25">
      <c r="B780" s="67">
        <v>43873</v>
      </c>
      <c r="C780" s="30"/>
    </row>
    <row r="781" spans="2:3" hidden="1" x14ac:dyDescent="0.25">
      <c r="B781" s="67">
        <v>43874</v>
      </c>
      <c r="C781" s="30"/>
    </row>
    <row r="782" spans="2:3" hidden="1" x14ac:dyDescent="0.25">
      <c r="B782" s="67">
        <v>43875</v>
      </c>
      <c r="C782" s="30"/>
    </row>
    <row r="783" spans="2:3" hidden="1" x14ac:dyDescent="0.25">
      <c r="B783" s="67">
        <v>43876</v>
      </c>
      <c r="C783" s="30"/>
    </row>
    <row r="784" spans="2:3" hidden="1" x14ac:dyDescent="0.25">
      <c r="B784" s="67">
        <v>43877</v>
      </c>
      <c r="C784" s="30"/>
    </row>
    <row r="785" spans="2:3" hidden="1" x14ac:dyDescent="0.25">
      <c r="B785" s="67">
        <v>43878</v>
      </c>
      <c r="C785" s="30"/>
    </row>
    <row r="786" spans="2:3" hidden="1" x14ac:dyDescent="0.25">
      <c r="B786" s="67">
        <v>43879</v>
      </c>
      <c r="C786" s="30"/>
    </row>
    <row r="787" spans="2:3" hidden="1" x14ac:dyDescent="0.25">
      <c r="B787" s="67">
        <v>43880</v>
      </c>
      <c r="C787" s="30"/>
    </row>
    <row r="788" spans="2:3" hidden="1" x14ac:dyDescent="0.25">
      <c r="B788" s="67">
        <v>43881</v>
      </c>
      <c r="C788" s="30"/>
    </row>
    <row r="789" spans="2:3" hidden="1" x14ac:dyDescent="0.25">
      <c r="B789" s="67">
        <v>43882</v>
      </c>
      <c r="C789" s="30"/>
    </row>
    <row r="790" spans="2:3" hidden="1" x14ac:dyDescent="0.25">
      <c r="B790" s="67">
        <v>43883</v>
      </c>
      <c r="C790" s="30"/>
    </row>
    <row r="791" spans="2:3" hidden="1" x14ac:dyDescent="0.25">
      <c r="B791" s="67">
        <v>43884</v>
      </c>
      <c r="C791" s="30"/>
    </row>
    <row r="792" spans="2:3" hidden="1" x14ac:dyDescent="0.25">
      <c r="B792" s="67">
        <v>43885</v>
      </c>
      <c r="C792" s="30"/>
    </row>
    <row r="793" spans="2:3" hidden="1" x14ac:dyDescent="0.25">
      <c r="B793" s="67">
        <v>43886</v>
      </c>
      <c r="C793" s="30"/>
    </row>
    <row r="794" spans="2:3" hidden="1" x14ac:dyDescent="0.25">
      <c r="B794" s="67">
        <v>43887</v>
      </c>
      <c r="C794" s="30"/>
    </row>
    <row r="795" spans="2:3" hidden="1" x14ac:dyDescent="0.25">
      <c r="B795" s="67">
        <v>43888</v>
      </c>
      <c r="C795" s="30"/>
    </row>
    <row r="796" spans="2:3" hidden="1" x14ac:dyDescent="0.25">
      <c r="B796" s="67">
        <v>43889</v>
      </c>
      <c r="C796" s="30"/>
    </row>
    <row r="797" spans="2:3" hidden="1" x14ac:dyDescent="0.25">
      <c r="B797" s="67">
        <f>B796+1</f>
        <v>43890</v>
      </c>
      <c r="C797" s="30"/>
    </row>
    <row r="798" spans="2:3" hidden="1" x14ac:dyDescent="0.25">
      <c r="B798" s="67">
        <v>43891</v>
      </c>
      <c r="C798" s="30"/>
    </row>
    <row r="799" spans="2:3" hidden="1" x14ac:dyDescent="0.25">
      <c r="B799" s="67">
        <v>43892</v>
      </c>
      <c r="C799" s="30"/>
    </row>
    <row r="800" spans="2:3" hidden="1" x14ac:dyDescent="0.25">
      <c r="B800" s="67">
        <v>43893</v>
      </c>
      <c r="C800" s="30"/>
    </row>
    <row r="801" spans="2:3" hidden="1" x14ac:dyDescent="0.25">
      <c r="B801" s="67">
        <v>43894</v>
      </c>
      <c r="C801" s="30"/>
    </row>
    <row r="802" spans="2:3" hidden="1" x14ac:dyDescent="0.25">
      <c r="B802" s="67">
        <v>43895</v>
      </c>
      <c r="C802" s="30"/>
    </row>
    <row r="803" spans="2:3" hidden="1" x14ac:dyDescent="0.25">
      <c r="B803" s="67">
        <v>43896</v>
      </c>
      <c r="C803" s="30"/>
    </row>
    <row r="804" spans="2:3" hidden="1" x14ac:dyDescent="0.25">
      <c r="B804" s="67">
        <v>43897</v>
      </c>
      <c r="C804" s="30"/>
    </row>
    <row r="805" spans="2:3" hidden="1" x14ac:dyDescent="0.25">
      <c r="B805" s="67">
        <v>43898</v>
      </c>
      <c r="C805" s="30"/>
    </row>
    <row r="806" spans="2:3" hidden="1" x14ac:dyDescent="0.25">
      <c r="B806" s="67">
        <v>43899</v>
      </c>
      <c r="C806" s="30"/>
    </row>
    <row r="807" spans="2:3" hidden="1" x14ac:dyDescent="0.25">
      <c r="B807" s="67">
        <v>43900</v>
      </c>
      <c r="C807" s="30"/>
    </row>
    <row r="808" spans="2:3" hidden="1" x14ac:dyDescent="0.25">
      <c r="B808" s="67">
        <v>43901</v>
      </c>
      <c r="C808" s="30"/>
    </row>
    <row r="809" spans="2:3" hidden="1" x14ac:dyDescent="0.25">
      <c r="B809" s="67">
        <v>43902</v>
      </c>
      <c r="C809" s="30"/>
    </row>
    <row r="810" spans="2:3" hidden="1" x14ac:dyDescent="0.25">
      <c r="B810" s="67">
        <v>43903</v>
      </c>
      <c r="C810" s="30"/>
    </row>
    <row r="811" spans="2:3" hidden="1" x14ac:dyDescent="0.25">
      <c r="B811" s="67">
        <v>43904</v>
      </c>
      <c r="C811" s="30"/>
    </row>
    <row r="812" spans="2:3" hidden="1" x14ac:dyDescent="0.25">
      <c r="B812" s="67">
        <v>43905</v>
      </c>
      <c r="C812" s="30"/>
    </row>
    <row r="813" spans="2:3" hidden="1" x14ac:dyDescent="0.25">
      <c r="B813" s="67">
        <v>43906</v>
      </c>
      <c r="C813" s="30"/>
    </row>
    <row r="814" spans="2:3" hidden="1" x14ac:dyDescent="0.25">
      <c r="B814" s="67">
        <v>43907</v>
      </c>
      <c r="C814" s="30"/>
    </row>
    <row r="815" spans="2:3" hidden="1" x14ac:dyDescent="0.25">
      <c r="B815" s="67">
        <v>43908</v>
      </c>
      <c r="C815" s="30"/>
    </row>
    <row r="816" spans="2:3" hidden="1" x14ac:dyDescent="0.25">
      <c r="B816" s="67">
        <v>43909</v>
      </c>
      <c r="C816" s="30"/>
    </row>
    <row r="817" spans="2:3" hidden="1" x14ac:dyDescent="0.25">
      <c r="B817" s="67">
        <v>43910</v>
      </c>
      <c r="C817" s="30"/>
    </row>
    <row r="818" spans="2:3" hidden="1" x14ac:dyDescent="0.25">
      <c r="B818" s="67">
        <v>43911</v>
      </c>
      <c r="C818" s="30"/>
    </row>
    <row r="819" spans="2:3" hidden="1" x14ac:dyDescent="0.25">
      <c r="B819" s="67">
        <v>43912</v>
      </c>
      <c r="C819" s="30"/>
    </row>
    <row r="820" spans="2:3" hidden="1" x14ac:dyDescent="0.25">
      <c r="B820" s="67">
        <v>43913</v>
      </c>
      <c r="C820" s="30"/>
    </row>
    <row r="821" spans="2:3" hidden="1" x14ac:dyDescent="0.25">
      <c r="B821" s="67">
        <v>43914</v>
      </c>
      <c r="C821" s="30"/>
    </row>
    <row r="822" spans="2:3" hidden="1" x14ac:dyDescent="0.25">
      <c r="B822" s="67">
        <v>43915</v>
      </c>
      <c r="C822" s="30"/>
    </row>
    <row r="823" spans="2:3" hidden="1" x14ac:dyDescent="0.25">
      <c r="B823" s="67">
        <v>43916</v>
      </c>
      <c r="C823" s="30"/>
    </row>
    <row r="824" spans="2:3" hidden="1" x14ac:dyDescent="0.25">
      <c r="B824" s="67">
        <v>43917</v>
      </c>
      <c r="C824" s="30"/>
    </row>
    <row r="825" spans="2:3" hidden="1" x14ac:dyDescent="0.25">
      <c r="B825" s="67">
        <v>43918</v>
      </c>
      <c r="C825" s="30"/>
    </row>
    <row r="826" spans="2:3" hidden="1" x14ac:dyDescent="0.25">
      <c r="B826" s="67">
        <v>43919</v>
      </c>
      <c r="C826" s="30"/>
    </row>
    <row r="827" spans="2:3" hidden="1" x14ac:dyDescent="0.25">
      <c r="B827" s="67">
        <v>43920</v>
      </c>
      <c r="C827" s="30"/>
    </row>
    <row r="828" spans="2:3" hidden="1" x14ac:dyDescent="0.25">
      <c r="B828" s="67">
        <v>43921</v>
      </c>
      <c r="C828" s="30"/>
    </row>
    <row r="829" spans="2:3" hidden="1" x14ac:dyDescent="0.25">
      <c r="B829" s="67">
        <v>43922</v>
      </c>
      <c r="C829" s="30"/>
    </row>
    <row r="830" spans="2:3" hidden="1" x14ac:dyDescent="0.25">
      <c r="B830" s="67">
        <v>43923</v>
      </c>
      <c r="C830" s="30"/>
    </row>
    <row r="831" spans="2:3" hidden="1" x14ac:dyDescent="0.25">
      <c r="B831" s="67">
        <v>43924</v>
      </c>
      <c r="C831" s="30"/>
    </row>
    <row r="832" spans="2:3" hidden="1" x14ac:dyDescent="0.25">
      <c r="B832" s="67">
        <v>43925</v>
      </c>
      <c r="C832" s="30"/>
    </row>
    <row r="833" spans="2:3" hidden="1" x14ac:dyDescent="0.25">
      <c r="B833" s="67">
        <v>43926</v>
      </c>
      <c r="C833" s="30"/>
    </row>
    <row r="834" spans="2:3" hidden="1" x14ac:dyDescent="0.25">
      <c r="B834" s="67">
        <v>43927</v>
      </c>
      <c r="C834" s="30"/>
    </row>
    <row r="835" spans="2:3" hidden="1" x14ac:dyDescent="0.25">
      <c r="B835" s="67">
        <v>43928</v>
      </c>
      <c r="C835" s="30"/>
    </row>
    <row r="836" spans="2:3" hidden="1" x14ac:dyDescent="0.25">
      <c r="B836" s="67">
        <v>43929</v>
      </c>
      <c r="C836" s="30"/>
    </row>
    <row r="837" spans="2:3" hidden="1" x14ac:dyDescent="0.25">
      <c r="B837" s="67">
        <v>43930</v>
      </c>
      <c r="C837" s="30"/>
    </row>
    <row r="838" spans="2:3" hidden="1" x14ac:dyDescent="0.25">
      <c r="B838" s="67">
        <v>43931</v>
      </c>
      <c r="C838" s="30"/>
    </row>
    <row r="839" spans="2:3" hidden="1" x14ac:dyDescent="0.25">
      <c r="B839" s="67">
        <v>43932</v>
      </c>
      <c r="C839" s="30"/>
    </row>
    <row r="840" spans="2:3" hidden="1" x14ac:dyDescent="0.25">
      <c r="B840" s="67">
        <v>43933</v>
      </c>
      <c r="C840" s="30"/>
    </row>
    <row r="841" spans="2:3" hidden="1" x14ac:dyDescent="0.25">
      <c r="B841" s="67">
        <v>43934</v>
      </c>
      <c r="C841" s="30"/>
    </row>
    <row r="842" spans="2:3" hidden="1" x14ac:dyDescent="0.25">
      <c r="B842" s="67">
        <v>43935</v>
      </c>
      <c r="C842" s="30"/>
    </row>
    <row r="843" spans="2:3" hidden="1" x14ac:dyDescent="0.25">
      <c r="B843" s="67">
        <v>43936</v>
      </c>
      <c r="C843" s="30"/>
    </row>
    <row r="844" spans="2:3" hidden="1" x14ac:dyDescent="0.25">
      <c r="B844" s="67">
        <v>43937</v>
      </c>
      <c r="C844" s="30"/>
    </row>
    <row r="845" spans="2:3" hidden="1" x14ac:dyDescent="0.25">
      <c r="B845" s="67">
        <v>43938</v>
      </c>
      <c r="C845" s="30"/>
    </row>
    <row r="846" spans="2:3" hidden="1" x14ac:dyDescent="0.25">
      <c r="B846" s="67">
        <v>43939</v>
      </c>
      <c r="C846" s="30"/>
    </row>
    <row r="847" spans="2:3" hidden="1" x14ac:dyDescent="0.25">
      <c r="B847" s="67">
        <v>43940</v>
      </c>
      <c r="C847" s="30"/>
    </row>
    <row r="848" spans="2:3" hidden="1" x14ac:dyDescent="0.25">
      <c r="B848" s="67">
        <v>43941</v>
      </c>
      <c r="C848" s="30"/>
    </row>
    <row r="849" spans="2:3" hidden="1" x14ac:dyDescent="0.25">
      <c r="B849" s="67">
        <v>43942</v>
      </c>
      <c r="C849" s="30"/>
    </row>
    <row r="850" spans="2:3" hidden="1" x14ac:dyDescent="0.25">
      <c r="B850" s="67">
        <v>43943</v>
      </c>
      <c r="C850" s="30"/>
    </row>
    <row r="851" spans="2:3" hidden="1" x14ac:dyDescent="0.25">
      <c r="B851" s="67">
        <v>43944</v>
      </c>
      <c r="C851" s="30"/>
    </row>
    <row r="852" spans="2:3" hidden="1" x14ac:dyDescent="0.25">
      <c r="B852" s="67">
        <v>43945</v>
      </c>
      <c r="C852" s="30"/>
    </row>
    <row r="853" spans="2:3" hidden="1" x14ac:dyDescent="0.25">
      <c r="B853" s="67">
        <v>43946</v>
      </c>
      <c r="C853" s="30"/>
    </row>
    <row r="854" spans="2:3" hidden="1" x14ac:dyDescent="0.25">
      <c r="B854" s="67">
        <v>43947</v>
      </c>
      <c r="C854" s="30"/>
    </row>
    <row r="855" spans="2:3" hidden="1" x14ac:dyDescent="0.25">
      <c r="B855" s="67">
        <v>43948</v>
      </c>
      <c r="C855" s="30"/>
    </row>
    <row r="856" spans="2:3" hidden="1" x14ac:dyDescent="0.25">
      <c r="B856" s="67">
        <v>43949</v>
      </c>
      <c r="C856" s="30"/>
    </row>
    <row r="857" spans="2:3" hidden="1" x14ac:dyDescent="0.25">
      <c r="B857" s="67">
        <v>43950</v>
      </c>
      <c r="C857" s="30"/>
    </row>
    <row r="858" spans="2:3" hidden="1" x14ac:dyDescent="0.25">
      <c r="B858" s="67">
        <v>43951</v>
      </c>
      <c r="C858" s="30"/>
    </row>
    <row r="859" spans="2:3" hidden="1" x14ac:dyDescent="0.25">
      <c r="B859" s="67">
        <v>43952</v>
      </c>
      <c r="C859" s="30"/>
    </row>
    <row r="860" spans="2:3" hidden="1" x14ac:dyDescent="0.25">
      <c r="B860" s="67">
        <v>43953</v>
      </c>
      <c r="C860" s="30"/>
    </row>
    <row r="861" spans="2:3" hidden="1" x14ac:dyDescent="0.25">
      <c r="B861" s="67">
        <v>43954</v>
      </c>
      <c r="C861" s="30"/>
    </row>
    <row r="862" spans="2:3" hidden="1" x14ac:dyDescent="0.25">
      <c r="B862" s="67">
        <v>43955</v>
      </c>
      <c r="C862" s="30"/>
    </row>
    <row r="863" spans="2:3" hidden="1" x14ac:dyDescent="0.25">
      <c r="B863" s="67">
        <v>43956</v>
      </c>
      <c r="C863" s="30"/>
    </row>
    <row r="864" spans="2:3" hidden="1" x14ac:dyDescent="0.25">
      <c r="B864" s="67">
        <v>43957</v>
      </c>
      <c r="C864" s="30"/>
    </row>
    <row r="865" spans="2:3" hidden="1" x14ac:dyDescent="0.25">
      <c r="B865" s="67">
        <v>43958</v>
      </c>
      <c r="C865" s="30"/>
    </row>
    <row r="866" spans="2:3" hidden="1" x14ac:dyDescent="0.25">
      <c r="B866" s="67">
        <v>43959</v>
      </c>
      <c r="C866" s="30"/>
    </row>
    <row r="867" spans="2:3" hidden="1" x14ac:dyDescent="0.25">
      <c r="B867" s="67">
        <v>43960</v>
      </c>
      <c r="C867" s="30"/>
    </row>
    <row r="868" spans="2:3" hidden="1" x14ac:dyDescent="0.25">
      <c r="B868" s="67">
        <v>43961</v>
      </c>
      <c r="C868" s="30"/>
    </row>
    <row r="869" spans="2:3" hidden="1" x14ac:dyDescent="0.25">
      <c r="B869" s="67">
        <v>43962</v>
      </c>
      <c r="C869" s="30"/>
    </row>
    <row r="870" spans="2:3" hidden="1" x14ac:dyDescent="0.25">
      <c r="B870" s="67">
        <v>43963</v>
      </c>
      <c r="C870" s="30"/>
    </row>
    <row r="871" spans="2:3" hidden="1" x14ac:dyDescent="0.25">
      <c r="B871" s="67">
        <v>43964</v>
      </c>
      <c r="C871" s="30"/>
    </row>
    <row r="872" spans="2:3" hidden="1" x14ac:dyDescent="0.25">
      <c r="B872" s="67">
        <v>43965</v>
      </c>
      <c r="C872" s="30"/>
    </row>
    <row r="873" spans="2:3" hidden="1" x14ac:dyDescent="0.25">
      <c r="B873" s="67">
        <v>43966</v>
      </c>
      <c r="C873" s="30"/>
    </row>
    <row r="874" spans="2:3" hidden="1" x14ac:dyDescent="0.25">
      <c r="B874" s="67">
        <v>43967</v>
      </c>
      <c r="C874" s="30"/>
    </row>
    <row r="875" spans="2:3" hidden="1" x14ac:dyDescent="0.25">
      <c r="B875" s="67">
        <v>43968</v>
      </c>
      <c r="C875" s="30"/>
    </row>
    <row r="876" spans="2:3" hidden="1" x14ac:dyDescent="0.25">
      <c r="B876" s="67">
        <v>43969</v>
      </c>
      <c r="C876" s="30"/>
    </row>
    <row r="877" spans="2:3" hidden="1" x14ac:dyDescent="0.25">
      <c r="B877" s="67">
        <v>43970</v>
      </c>
      <c r="C877" s="30"/>
    </row>
    <row r="878" spans="2:3" hidden="1" x14ac:dyDescent="0.25">
      <c r="B878" s="67">
        <v>43971</v>
      </c>
      <c r="C878" s="30"/>
    </row>
    <row r="879" spans="2:3" hidden="1" x14ac:dyDescent="0.25">
      <c r="B879" s="67">
        <v>43972</v>
      </c>
      <c r="C879" s="30"/>
    </row>
    <row r="880" spans="2:3" hidden="1" x14ac:dyDescent="0.25">
      <c r="B880" s="67">
        <v>43973</v>
      </c>
      <c r="C880" s="30"/>
    </row>
    <row r="881" spans="2:3" hidden="1" x14ac:dyDescent="0.25">
      <c r="B881" s="67">
        <v>43974</v>
      </c>
      <c r="C881" s="30"/>
    </row>
    <row r="882" spans="2:3" hidden="1" x14ac:dyDescent="0.25">
      <c r="B882" s="67">
        <v>43975</v>
      </c>
      <c r="C882" s="30"/>
    </row>
    <row r="883" spans="2:3" hidden="1" x14ac:dyDescent="0.25">
      <c r="B883" s="67">
        <v>43976</v>
      </c>
      <c r="C883" s="30"/>
    </row>
    <row r="884" spans="2:3" hidden="1" x14ac:dyDescent="0.25">
      <c r="B884" s="67">
        <v>43977</v>
      </c>
      <c r="C884" s="30"/>
    </row>
    <row r="885" spans="2:3" hidden="1" x14ac:dyDescent="0.25">
      <c r="B885" s="67">
        <v>43978</v>
      </c>
      <c r="C885" s="30"/>
    </row>
    <row r="886" spans="2:3" hidden="1" x14ac:dyDescent="0.25">
      <c r="B886" s="67">
        <v>43979</v>
      </c>
      <c r="C886" s="30"/>
    </row>
    <row r="887" spans="2:3" hidden="1" x14ac:dyDescent="0.25">
      <c r="B887" s="67">
        <v>43980</v>
      </c>
      <c r="C887" s="30"/>
    </row>
    <row r="888" spans="2:3" hidden="1" x14ac:dyDescent="0.25">
      <c r="B888" s="67">
        <v>43981</v>
      </c>
      <c r="C888" s="30"/>
    </row>
    <row r="889" spans="2:3" hidden="1" x14ac:dyDescent="0.25">
      <c r="B889" s="67">
        <v>43982</v>
      </c>
      <c r="C889" s="30"/>
    </row>
    <row r="890" spans="2:3" hidden="1" x14ac:dyDescent="0.25">
      <c r="B890" s="67">
        <v>43983</v>
      </c>
      <c r="C890" s="30"/>
    </row>
    <row r="891" spans="2:3" hidden="1" x14ac:dyDescent="0.25">
      <c r="B891" s="67">
        <v>43984</v>
      </c>
      <c r="C891" s="30"/>
    </row>
    <row r="892" spans="2:3" hidden="1" x14ac:dyDescent="0.25">
      <c r="B892" s="67">
        <v>43985</v>
      </c>
      <c r="C892" s="30"/>
    </row>
    <row r="893" spans="2:3" hidden="1" x14ac:dyDescent="0.25">
      <c r="B893" s="67">
        <v>43986</v>
      </c>
      <c r="C893" s="30"/>
    </row>
    <row r="894" spans="2:3" hidden="1" x14ac:dyDescent="0.25">
      <c r="B894" s="67">
        <v>43987</v>
      </c>
      <c r="C894" s="30"/>
    </row>
    <row r="895" spans="2:3" hidden="1" x14ac:dyDescent="0.25">
      <c r="B895" s="67">
        <v>43988</v>
      </c>
      <c r="C895" s="30"/>
    </row>
    <row r="896" spans="2:3" hidden="1" x14ac:dyDescent="0.25">
      <c r="B896" s="67">
        <v>43989</v>
      </c>
      <c r="C896" s="30"/>
    </row>
    <row r="897" spans="2:3" hidden="1" x14ac:dyDescent="0.25">
      <c r="B897" s="67">
        <v>43990</v>
      </c>
      <c r="C897" s="30"/>
    </row>
    <row r="898" spans="2:3" hidden="1" x14ac:dyDescent="0.25">
      <c r="B898" s="67">
        <v>43991</v>
      </c>
      <c r="C898" s="30"/>
    </row>
    <row r="899" spans="2:3" hidden="1" x14ac:dyDescent="0.25">
      <c r="B899" s="67">
        <v>43992</v>
      </c>
      <c r="C899" s="30"/>
    </row>
    <row r="900" spans="2:3" hidden="1" x14ac:dyDescent="0.25">
      <c r="B900" s="67">
        <v>43993</v>
      </c>
      <c r="C900" s="30"/>
    </row>
    <row r="901" spans="2:3" hidden="1" x14ac:dyDescent="0.25">
      <c r="B901" s="67">
        <v>43994</v>
      </c>
      <c r="C901" s="30"/>
    </row>
    <row r="902" spans="2:3" hidden="1" x14ac:dyDescent="0.25">
      <c r="B902" s="67">
        <v>43995</v>
      </c>
      <c r="C902" s="30"/>
    </row>
    <row r="903" spans="2:3" hidden="1" x14ac:dyDescent="0.25">
      <c r="B903" s="67">
        <v>43996</v>
      </c>
      <c r="C903" s="30"/>
    </row>
    <row r="904" spans="2:3" hidden="1" x14ac:dyDescent="0.25">
      <c r="B904" s="67">
        <v>43997</v>
      </c>
      <c r="C904" s="30"/>
    </row>
    <row r="905" spans="2:3" hidden="1" x14ac:dyDescent="0.25">
      <c r="B905" s="67">
        <v>43998</v>
      </c>
      <c r="C905" s="30"/>
    </row>
    <row r="906" spans="2:3" hidden="1" x14ac:dyDescent="0.25">
      <c r="B906" s="67">
        <v>43999</v>
      </c>
      <c r="C906" s="30"/>
    </row>
    <row r="907" spans="2:3" hidden="1" x14ac:dyDescent="0.25">
      <c r="B907" s="67">
        <v>44000</v>
      </c>
      <c r="C907" s="30"/>
    </row>
    <row r="908" spans="2:3" hidden="1" x14ac:dyDescent="0.25">
      <c r="B908" s="67">
        <v>44001</v>
      </c>
      <c r="C908" s="30"/>
    </row>
    <row r="909" spans="2:3" hidden="1" x14ac:dyDescent="0.25">
      <c r="B909" s="67">
        <v>44002</v>
      </c>
      <c r="C909" s="30"/>
    </row>
    <row r="910" spans="2:3" hidden="1" x14ac:dyDescent="0.25">
      <c r="B910" s="67">
        <v>44003</v>
      </c>
      <c r="C910" s="30"/>
    </row>
    <row r="911" spans="2:3" hidden="1" x14ac:dyDescent="0.25">
      <c r="B911" s="67">
        <v>44004</v>
      </c>
      <c r="C911" s="30"/>
    </row>
    <row r="912" spans="2:3" hidden="1" x14ac:dyDescent="0.25">
      <c r="B912" s="67">
        <v>44005</v>
      </c>
      <c r="C912" s="30"/>
    </row>
    <row r="913" spans="2:3" hidden="1" x14ac:dyDescent="0.25">
      <c r="B913" s="67">
        <v>44006</v>
      </c>
      <c r="C913" s="30"/>
    </row>
    <row r="914" spans="2:3" hidden="1" x14ac:dyDescent="0.25">
      <c r="B914" s="67">
        <v>44007</v>
      </c>
      <c r="C914" s="30"/>
    </row>
    <row r="915" spans="2:3" hidden="1" x14ac:dyDescent="0.25">
      <c r="B915" s="67">
        <v>44008</v>
      </c>
      <c r="C915" s="30"/>
    </row>
    <row r="916" spans="2:3" hidden="1" x14ac:dyDescent="0.25">
      <c r="B916" s="67">
        <v>44009</v>
      </c>
      <c r="C916" s="30"/>
    </row>
    <row r="917" spans="2:3" hidden="1" x14ac:dyDescent="0.25">
      <c r="B917" s="67">
        <v>44010</v>
      </c>
      <c r="C917" s="30"/>
    </row>
    <row r="918" spans="2:3" hidden="1" x14ac:dyDescent="0.25">
      <c r="B918" s="67">
        <v>44011</v>
      </c>
      <c r="C918" s="30"/>
    </row>
    <row r="919" spans="2:3" hidden="1" x14ac:dyDescent="0.25">
      <c r="B919" s="67">
        <v>44012</v>
      </c>
      <c r="C919" s="30"/>
    </row>
    <row r="920" spans="2:3" hidden="1" x14ac:dyDescent="0.25">
      <c r="B920" s="67">
        <v>44013</v>
      </c>
      <c r="C920" s="30"/>
    </row>
    <row r="921" spans="2:3" hidden="1" x14ac:dyDescent="0.25">
      <c r="B921" s="67">
        <v>44014</v>
      </c>
      <c r="C921" s="30"/>
    </row>
    <row r="922" spans="2:3" hidden="1" x14ac:dyDescent="0.25">
      <c r="B922" s="67">
        <v>44015</v>
      </c>
      <c r="C922" s="30"/>
    </row>
    <row r="923" spans="2:3" hidden="1" x14ac:dyDescent="0.25">
      <c r="B923" s="67">
        <v>44016</v>
      </c>
      <c r="C923" s="30"/>
    </row>
    <row r="924" spans="2:3" hidden="1" x14ac:dyDescent="0.25">
      <c r="B924" s="67">
        <v>44017</v>
      </c>
      <c r="C924" s="30"/>
    </row>
    <row r="925" spans="2:3" hidden="1" x14ac:dyDescent="0.25">
      <c r="B925" s="67">
        <v>44018</v>
      </c>
      <c r="C925" s="30"/>
    </row>
    <row r="926" spans="2:3" hidden="1" x14ac:dyDescent="0.25">
      <c r="B926" s="67">
        <v>44019</v>
      </c>
      <c r="C926" s="30"/>
    </row>
    <row r="927" spans="2:3" hidden="1" x14ac:dyDescent="0.25">
      <c r="B927" s="67">
        <v>44020</v>
      </c>
      <c r="C927" s="30"/>
    </row>
    <row r="928" spans="2:3" hidden="1" x14ac:dyDescent="0.25">
      <c r="B928" s="67">
        <v>44021</v>
      </c>
      <c r="C928" s="30"/>
    </row>
    <row r="929" spans="2:3" hidden="1" x14ac:dyDescent="0.25">
      <c r="B929" s="67">
        <v>44022</v>
      </c>
      <c r="C929" s="30"/>
    </row>
    <row r="930" spans="2:3" hidden="1" x14ac:dyDescent="0.25">
      <c r="B930" s="67">
        <v>44023</v>
      </c>
      <c r="C930" s="30"/>
    </row>
    <row r="931" spans="2:3" hidden="1" x14ac:dyDescent="0.25">
      <c r="B931" s="67">
        <v>44024</v>
      </c>
      <c r="C931" s="30"/>
    </row>
    <row r="932" spans="2:3" hidden="1" x14ac:dyDescent="0.25">
      <c r="B932" s="67">
        <v>44025</v>
      </c>
      <c r="C932" s="30"/>
    </row>
    <row r="933" spans="2:3" hidden="1" x14ac:dyDescent="0.25">
      <c r="B933" s="67">
        <v>44026</v>
      </c>
      <c r="C933" s="30"/>
    </row>
    <row r="934" spans="2:3" hidden="1" x14ac:dyDescent="0.25">
      <c r="B934" s="67">
        <v>44027</v>
      </c>
      <c r="C934" s="30"/>
    </row>
    <row r="935" spans="2:3" hidden="1" x14ac:dyDescent="0.25">
      <c r="B935" s="67">
        <v>44028</v>
      </c>
      <c r="C935" s="30"/>
    </row>
    <row r="936" spans="2:3" hidden="1" x14ac:dyDescent="0.25">
      <c r="B936" s="67">
        <v>44029</v>
      </c>
      <c r="C936" s="30"/>
    </row>
    <row r="937" spans="2:3" hidden="1" x14ac:dyDescent="0.25">
      <c r="B937" s="67">
        <v>44030</v>
      </c>
      <c r="C937" s="30"/>
    </row>
    <row r="938" spans="2:3" hidden="1" x14ac:dyDescent="0.25">
      <c r="B938" s="67">
        <v>44031</v>
      </c>
      <c r="C938" s="30"/>
    </row>
    <row r="939" spans="2:3" hidden="1" x14ac:dyDescent="0.25">
      <c r="B939" s="67">
        <v>44032</v>
      </c>
      <c r="C939" s="30"/>
    </row>
    <row r="940" spans="2:3" hidden="1" x14ac:dyDescent="0.25">
      <c r="B940" s="67">
        <v>44033</v>
      </c>
      <c r="C940" s="30"/>
    </row>
    <row r="941" spans="2:3" hidden="1" x14ac:dyDescent="0.25">
      <c r="B941" s="67">
        <v>44034</v>
      </c>
      <c r="C941" s="30"/>
    </row>
    <row r="942" spans="2:3" hidden="1" x14ac:dyDescent="0.25">
      <c r="B942" s="67">
        <v>44035</v>
      </c>
      <c r="C942" s="30"/>
    </row>
    <row r="943" spans="2:3" hidden="1" x14ac:dyDescent="0.25">
      <c r="B943" s="67">
        <v>44036</v>
      </c>
      <c r="C943" s="30"/>
    </row>
    <row r="944" spans="2:3" hidden="1" x14ac:dyDescent="0.25">
      <c r="B944" s="67">
        <v>44037</v>
      </c>
      <c r="C944" s="30"/>
    </row>
    <row r="945" spans="2:3" hidden="1" x14ac:dyDescent="0.25">
      <c r="B945" s="67">
        <v>44038</v>
      </c>
      <c r="C945" s="30"/>
    </row>
    <row r="946" spans="2:3" hidden="1" x14ac:dyDescent="0.25">
      <c r="B946" s="67">
        <v>44039</v>
      </c>
      <c r="C946" s="30"/>
    </row>
    <row r="947" spans="2:3" hidden="1" x14ac:dyDescent="0.25">
      <c r="B947" s="67">
        <v>44040</v>
      </c>
      <c r="C947" s="30"/>
    </row>
    <row r="948" spans="2:3" hidden="1" x14ac:dyDescent="0.25">
      <c r="B948" s="67">
        <v>44041</v>
      </c>
      <c r="C948" s="30"/>
    </row>
    <row r="949" spans="2:3" hidden="1" x14ac:dyDescent="0.25">
      <c r="B949" s="67">
        <v>44042</v>
      </c>
      <c r="C949" s="30"/>
    </row>
    <row r="950" spans="2:3" hidden="1" x14ac:dyDescent="0.25">
      <c r="B950" s="67">
        <v>44043</v>
      </c>
      <c r="C950" s="30"/>
    </row>
    <row r="951" spans="2:3" hidden="1" x14ac:dyDescent="0.25">
      <c r="B951" s="67">
        <v>44044</v>
      </c>
      <c r="C951" s="30"/>
    </row>
    <row r="952" spans="2:3" hidden="1" x14ac:dyDescent="0.25">
      <c r="B952" s="67">
        <v>44045</v>
      </c>
      <c r="C952" s="30"/>
    </row>
    <row r="953" spans="2:3" hidden="1" x14ac:dyDescent="0.25">
      <c r="B953" s="67">
        <v>44046</v>
      </c>
      <c r="C953" s="30"/>
    </row>
    <row r="954" spans="2:3" hidden="1" x14ac:dyDescent="0.25">
      <c r="B954" s="67">
        <v>44047</v>
      </c>
      <c r="C954" s="30"/>
    </row>
    <row r="955" spans="2:3" hidden="1" x14ac:dyDescent="0.25">
      <c r="B955" s="67">
        <v>44048</v>
      </c>
      <c r="C955" s="30"/>
    </row>
    <row r="956" spans="2:3" hidden="1" x14ac:dyDescent="0.25">
      <c r="B956" s="67">
        <v>44049</v>
      </c>
      <c r="C956" s="30"/>
    </row>
    <row r="957" spans="2:3" hidden="1" x14ac:dyDescent="0.25">
      <c r="B957" s="67">
        <v>44050</v>
      </c>
      <c r="C957" s="30"/>
    </row>
    <row r="958" spans="2:3" hidden="1" x14ac:dyDescent="0.25">
      <c r="B958" s="67">
        <v>44051</v>
      </c>
      <c r="C958" s="30"/>
    </row>
    <row r="959" spans="2:3" hidden="1" x14ac:dyDescent="0.25">
      <c r="B959" s="67">
        <v>44052</v>
      </c>
      <c r="C959" s="30"/>
    </row>
    <row r="960" spans="2:3" hidden="1" x14ac:dyDescent="0.25">
      <c r="B960" s="67">
        <v>44053</v>
      </c>
      <c r="C960" s="30"/>
    </row>
    <row r="961" spans="2:3" hidden="1" x14ac:dyDescent="0.25">
      <c r="B961" s="67">
        <v>44054</v>
      </c>
      <c r="C961" s="30"/>
    </row>
    <row r="962" spans="2:3" hidden="1" x14ac:dyDescent="0.25">
      <c r="B962" s="67">
        <v>44055</v>
      </c>
      <c r="C962" s="30"/>
    </row>
    <row r="963" spans="2:3" hidden="1" x14ac:dyDescent="0.25">
      <c r="B963" s="67">
        <v>44056</v>
      </c>
      <c r="C963" s="30"/>
    </row>
    <row r="964" spans="2:3" hidden="1" x14ac:dyDescent="0.25">
      <c r="B964" s="67">
        <v>44057</v>
      </c>
      <c r="C964" s="30"/>
    </row>
    <row r="965" spans="2:3" hidden="1" x14ac:dyDescent="0.25">
      <c r="B965" s="67">
        <v>44058</v>
      </c>
      <c r="C965" s="30"/>
    </row>
    <row r="966" spans="2:3" hidden="1" x14ac:dyDescent="0.25">
      <c r="B966" s="67">
        <v>44059</v>
      </c>
      <c r="C966" s="30"/>
    </row>
    <row r="967" spans="2:3" hidden="1" x14ac:dyDescent="0.25">
      <c r="B967" s="67">
        <v>44060</v>
      </c>
      <c r="C967" s="30"/>
    </row>
    <row r="968" spans="2:3" hidden="1" x14ac:dyDescent="0.25">
      <c r="B968" s="67">
        <v>44061</v>
      </c>
      <c r="C968" s="30"/>
    </row>
    <row r="969" spans="2:3" hidden="1" x14ac:dyDescent="0.25">
      <c r="B969" s="67">
        <v>44062</v>
      </c>
      <c r="C969" s="30"/>
    </row>
    <row r="970" spans="2:3" hidden="1" x14ac:dyDescent="0.25">
      <c r="B970" s="67">
        <v>44063</v>
      </c>
      <c r="C970" s="30"/>
    </row>
    <row r="971" spans="2:3" hidden="1" x14ac:dyDescent="0.25">
      <c r="B971" s="67">
        <v>44064</v>
      </c>
      <c r="C971" s="30"/>
    </row>
    <row r="972" spans="2:3" hidden="1" x14ac:dyDescent="0.25">
      <c r="B972" s="67">
        <v>44065</v>
      </c>
      <c r="C972" s="30"/>
    </row>
    <row r="973" spans="2:3" hidden="1" x14ac:dyDescent="0.25">
      <c r="B973" s="67">
        <v>44066</v>
      </c>
      <c r="C973" s="30"/>
    </row>
    <row r="974" spans="2:3" hidden="1" x14ac:dyDescent="0.25">
      <c r="B974" s="67">
        <v>44067</v>
      </c>
      <c r="C974" s="30"/>
    </row>
    <row r="975" spans="2:3" hidden="1" x14ac:dyDescent="0.25">
      <c r="B975" s="67">
        <v>44068</v>
      </c>
      <c r="C975" s="30"/>
    </row>
    <row r="976" spans="2:3" hidden="1" x14ac:dyDescent="0.25">
      <c r="B976" s="67">
        <v>44069</v>
      </c>
      <c r="C976" s="30"/>
    </row>
    <row r="977" spans="2:3" hidden="1" x14ac:dyDescent="0.25">
      <c r="B977" s="67">
        <v>44070</v>
      </c>
      <c r="C977" s="30"/>
    </row>
    <row r="978" spans="2:3" hidden="1" x14ac:dyDescent="0.25">
      <c r="B978" s="67">
        <v>44071</v>
      </c>
      <c r="C978" s="30"/>
    </row>
    <row r="979" spans="2:3" hidden="1" x14ac:dyDescent="0.25">
      <c r="B979" s="67">
        <v>44072</v>
      </c>
      <c r="C979" s="30"/>
    </row>
    <row r="980" spans="2:3" hidden="1" x14ac:dyDescent="0.25">
      <c r="B980" s="67">
        <v>44073</v>
      </c>
      <c r="C980" s="30"/>
    </row>
    <row r="981" spans="2:3" hidden="1" x14ac:dyDescent="0.25">
      <c r="B981" s="67">
        <v>44074</v>
      </c>
      <c r="C981" s="30"/>
    </row>
    <row r="982" spans="2:3" hidden="1" x14ac:dyDescent="0.25">
      <c r="B982" s="67">
        <v>44075</v>
      </c>
      <c r="C982" s="30"/>
    </row>
    <row r="983" spans="2:3" hidden="1" x14ac:dyDescent="0.25">
      <c r="B983" s="67">
        <v>44076</v>
      </c>
      <c r="C983" s="30"/>
    </row>
    <row r="984" spans="2:3" hidden="1" x14ac:dyDescent="0.25">
      <c r="B984" s="67">
        <v>44077</v>
      </c>
      <c r="C984" s="30"/>
    </row>
    <row r="985" spans="2:3" hidden="1" x14ac:dyDescent="0.25">
      <c r="B985" s="67">
        <v>44078</v>
      </c>
      <c r="C985" s="30"/>
    </row>
    <row r="986" spans="2:3" hidden="1" x14ac:dyDescent="0.25">
      <c r="B986" s="67">
        <v>44079</v>
      </c>
      <c r="C986" s="30"/>
    </row>
    <row r="987" spans="2:3" hidden="1" x14ac:dyDescent="0.25">
      <c r="B987" s="67">
        <v>44080</v>
      </c>
      <c r="C987" s="30"/>
    </row>
    <row r="988" spans="2:3" hidden="1" x14ac:dyDescent="0.25">
      <c r="B988" s="67">
        <v>44081</v>
      </c>
      <c r="C988" s="30"/>
    </row>
    <row r="989" spans="2:3" hidden="1" x14ac:dyDescent="0.25">
      <c r="B989" s="67">
        <v>44082</v>
      </c>
      <c r="C989" s="30"/>
    </row>
    <row r="990" spans="2:3" hidden="1" x14ac:dyDescent="0.25">
      <c r="B990" s="67">
        <v>44083</v>
      </c>
      <c r="C990" s="30"/>
    </row>
    <row r="991" spans="2:3" hidden="1" x14ac:dyDescent="0.25">
      <c r="B991" s="67">
        <v>44084</v>
      </c>
      <c r="C991" s="30"/>
    </row>
    <row r="992" spans="2:3" hidden="1" x14ac:dyDescent="0.25">
      <c r="B992" s="67">
        <v>44085</v>
      </c>
      <c r="C992" s="30"/>
    </row>
    <row r="993" spans="2:3" hidden="1" x14ac:dyDescent="0.25">
      <c r="B993" s="67">
        <v>44086</v>
      </c>
      <c r="C993" s="30"/>
    </row>
    <row r="994" spans="2:3" hidden="1" x14ac:dyDescent="0.25">
      <c r="B994" s="67">
        <v>44087</v>
      </c>
      <c r="C994" s="30"/>
    </row>
    <row r="995" spans="2:3" hidden="1" x14ac:dyDescent="0.25">
      <c r="B995" s="67">
        <v>44088</v>
      </c>
      <c r="C995" s="30"/>
    </row>
    <row r="996" spans="2:3" hidden="1" x14ac:dyDescent="0.25">
      <c r="B996" s="67">
        <v>44089</v>
      </c>
      <c r="C996" s="30"/>
    </row>
    <row r="997" spans="2:3" hidden="1" x14ac:dyDescent="0.25">
      <c r="B997" s="67">
        <v>44090</v>
      </c>
      <c r="C997" s="30"/>
    </row>
    <row r="998" spans="2:3" hidden="1" x14ac:dyDescent="0.25">
      <c r="B998" s="67">
        <v>44091</v>
      </c>
      <c r="C998" s="30"/>
    </row>
    <row r="999" spans="2:3" hidden="1" x14ac:dyDescent="0.25">
      <c r="B999" s="67">
        <v>44092</v>
      </c>
      <c r="C999" s="30"/>
    </row>
    <row r="1000" spans="2:3" hidden="1" x14ac:dyDescent="0.25">
      <c r="B1000" s="67">
        <v>44093</v>
      </c>
      <c r="C1000" s="30"/>
    </row>
    <row r="1001" spans="2:3" hidden="1" x14ac:dyDescent="0.25">
      <c r="B1001" s="67">
        <v>44094</v>
      </c>
      <c r="C1001" s="30"/>
    </row>
    <row r="1002" spans="2:3" hidden="1" x14ac:dyDescent="0.25">
      <c r="B1002" s="67">
        <v>44095</v>
      </c>
      <c r="C1002" s="30"/>
    </row>
    <row r="1003" spans="2:3" hidden="1" x14ac:dyDescent="0.25">
      <c r="B1003" s="67">
        <v>44096</v>
      </c>
      <c r="C1003" s="30"/>
    </row>
    <row r="1004" spans="2:3" hidden="1" x14ac:dyDescent="0.25">
      <c r="B1004" s="67">
        <v>44097</v>
      </c>
      <c r="C1004" s="30"/>
    </row>
    <row r="1005" spans="2:3" hidden="1" x14ac:dyDescent="0.25">
      <c r="B1005" s="67">
        <v>44098</v>
      </c>
      <c r="C1005" s="30"/>
    </row>
    <row r="1006" spans="2:3" hidden="1" x14ac:dyDescent="0.25">
      <c r="B1006" s="67">
        <v>44099</v>
      </c>
      <c r="C1006" s="30"/>
    </row>
    <row r="1007" spans="2:3" hidden="1" x14ac:dyDescent="0.25">
      <c r="B1007" s="67">
        <v>44100</v>
      </c>
      <c r="C1007" s="30"/>
    </row>
    <row r="1008" spans="2:3" hidden="1" x14ac:dyDescent="0.25">
      <c r="B1008" s="67">
        <v>44101</v>
      </c>
      <c r="C1008" s="30"/>
    </row>
    <row r="1009" spans="2:3" hidden="1" x14ac:dyDescent="0.25">
      <c r="B1009" s="67">
        <v>44102</v>
      </c>
      <c r="C1009" s="30"/>
    </row>
    <row r="1010" spans="2:3" hidden="1" x14ac:dyDescent="0.25">
      <c r="B1010" s="67">
        <v>44103</v>
      </c>
      <c r="C1010" s="30"/>
    </row>
    <row r="1011" spans="2:3" hidden="1" x14ac:dyDescent="0.25">
      <c r="B1011" s="67">
        <v>44104</v>
      </c>
      <c r="C1011" s="30"/>
    </row>
    <row r="1012" spans="2:3" hidden="1" x14ac:dyDescent="0.25">
      <c r="B1012" s="67">
        <v>44105</v>
      </c>
      <c r="C1012" s="30"/>
    </row>
    <row r="1013" spans="2:3" hidden="1" x14ac:dyDescent="0.25">
      <c r="B1013" s="67">
        <v>44106</v>
      </c>
      <c r="C1013" s="30"/>
    </row>
    <row r="1014" spans="2:3" hidden="1" x14ac:dyDescent="0.25">
      <c r="B1014" s="67">
        <v>44107</v>
      </c>
      <c r="C1014" s="30"/>
    </row>
    <row r="1015" spans="2:3" hidden="1" x14ac:dyDescent="0.25">
      <c r="B1015" s="67">
        <v>44108</v>
      </c>
      <c r="C1015" s="30"/>
    </row>
    <row r="1016" spans="2:3" hidden="1" x14ac:dyDescent="0.25">
      <c r="B1016" s="67">
        <v>44109</v>
      </c>
      <c r="C1016" s="30"/>
    </row>
    <row r="1017" spans="2:3" hidden="1" x14ac:dyDescent="0.25">
      <c r="B1017" s="67">
        <v>44110</v>
      </c>
      <c r="C1017" s="30"/>
    </row>
    <row r="1018" spans="2:3" hidden="1" x14ac:dyDescent="0.25">
      <c r="B1018" s="67">
        <v>44111</v>
      </c>
      <c r="C1018" s="30"/>
    </row>
    <row r="1019" spans="2:3" hidden="1" x14ac:dyDescent="0.25">
      <c r="B1019" s="67">
        <v>44112</v>
      </c>
      <c r="C1019" s="30"/>
    </row>
    <row r="1020" spans="2:3" hidden="1" x14ac:dyDescent="0.25">
      <c r="B1020" s="67">
        <v>44113</v>
      </c>
      <c r="C1020" s="30"/>
    </row>
    <row r="1021" spans="2:3" hidden="1" x14ac:dyDescent="0.25">
      <c r="B1021" s="67">
        <v>44114</v>
      </c>
      <c r="C1021" s="30"/>
    </row>
    <row r="1022" spans="2:3" hidden="1" x14ac:dyDescent="0.25">
      <c r="B1022" s="67">
        <v>44115</v>
      </c>
      <c r="C1022" s="30"/>
    </row>
    <row r="1023" spans="2:3" hidden="1" x14ac:dyDescent="0.25">
      <c r="B1023" s="67">
        <v>44116</v>
      </c>
      <c r="C1023" s="30"/>
    </row>
    <row r="1024" spans="2:3" hidden="1" x14ac:dyDescent="0.25">
      <c r="B1024" s="67">
        <v>44117</v>
      </c>
      <c r="C1024" s="30"/>
    </row>
    <row r="1025" spans="2:3" hidden="1" x14ac:dyDescent="0.25">
      <c r="B1025" s="67">
        <v>44118</v>
      </c>
      <c r="C1025" s="30"/>
    </row>
    <row r="1026" spans="2:3" hidden="1" x14ac:dyDescent="0.25">
      <c r="B1026" s="67">
        <v>44119</v>
      </c>
      <c r="C1026" s="30"/>
    </row>
    <row r="1027" spans="2:3" hidden="1" x14ac:dyDescent="0.25">
      <c r="B1027" s="67">
        <v>44120</v>
      </c>
      <c r="C1027" s="30"/>
    </row>
    <row r="1028" spans="2:3" hidden="1" x14ac:dyDescent="0.25">
      <c r="B1028" s="67">
        <v>44121</v>
      </c>
      <c r="C1028" s="30"/>
    </row>
    <row r="1029" spans="2:3" hidden="1" x14ac:dyDescent="0.25">
      <c r="B1029" s="67">
        <v>44122</v>
      </c>
      <c r="C1029" s="30"/>
    </row>
    <row r="1030" spans="2:3" hidden="1" x14ac:dyDescent="0.25">
      <c r="B1030" s="67">
        <v>44123</v>
      </c>
      <c r="C1030" s="30"/>
    </row>
    <row r="1031" spans="2:3" hidden="1" x14ac:dyDescent="0.25">
      <c r="B1031" s="67">
        <v>44124</v>
      </c>
      <c r="C1031" s="30"/>
    </row>
    <row r="1032" spans="2:3" hidden="1" x14ac:dyDescent="0.25">
      <c r="B1032" s="67">
        <v>44125</v>
      </c>
      <c r="C1032" s="30"/>
    </row>
    <row r="1033" spans="2:3" hidden="1" x14ac:dyDescent="0.25">
      <c r="B1033" s="67">
        <v>44126</v>
      </c>
      <c r="C1033" s="30"/>
    </row>
    <row r="1034" spans="2:3" hidden="1" x14ac:dyDescent="0.25">
      <c r="B1034" s="67">
        <v>44127</v>
      </c>
      <c r="C1034" s="30"/>
    </row>
    <row r="1035" spans="2:3" hidden="1" x14ac:dyDescent="0.25">
      <c r="B1035" s="67">
        <v>44128</v>
      </c>
      <c r="C1035" s="30"/>
    </row>
    <row r="1036" spans="2:3" hidden="1" x14ac:dyDescent="0.25">
      <c r="B1036" s="67">
        <v>44129</v>
      </c>
      <c r="C1036" s="30"/>
    </row>
    <row r="1037" spans="2:3" hidden="1" x14ac:dyDescent="0.25">
      <c r="B1037" s="67">
        <v>44130</v>
      </c>
      <c r="C1037" s="30"/>
    </row>
    <row r="1038" spans="2:3" hidden="1" x14ac:dyDescent="0.25">
      <c r="B1038" s="67">
        <v>44131</v>
      </c>
      <c r="C1038" s="30"/>
    </row>
    <row r="1039" spans="2:3" hidden="1" x14ac:dyDescent="0.25">
      <c r="B1039" s="67">
        <v>44132</v>
      </c>
      <c r="C1039" s="30"/>
    </row>
    <row r="1040" spans="2:3" hidden="1" x14ac:dyDescent="0.25">
      <c r="B1040" s="67">
        <v>44133</v>
      </c>
      <c r="C1040" s="30"/>
    </row>
    <row r="1041" spans="2:3" hidden="1" x14ac:dyDescent="0.25">
      <c r="B1041" s="67">
        <v>44134</v>
      </c>
      <c r="C1041" s="30"/>
    </row>
    <row r="1042" spans="2:3" hidden="1" x14ac:dyDescent="0.25">
      <c r="B1042" s="67">
        <v>44135</v>
      </c>
      <c r="C1042" s="30"/>
    </row>
    <row r="1043" spans="2:3" hidden="1" x14ac:dyDescent="0.25">
      <c r="B1043" s="67">
        <v>44136</v>
      </c>
      <c r="C1043" s="30"/>
    </row>
    <row r="1044" spans="2:3" hidden="1" x14ac:dyDescent="0.25">
      <c r="B1044" s="67">
        <v>44137</v>
      </c>
      <c r="C1044" s="30"/>
    </row>
    <row r="1045" spans="2:3" hidden="1" x14ac:dyDescent="0.25">
      <c r="B1045" s="67">
        <v>44138</v>
      </c>
      <c r="C1045" s="30"/>
    </row>
    <row r="1046" spans="2:3" hidden="1" x14ac:dyDescent="0.25">
      <c r="B1046" s="67">
        <v>44139</v>
      </c>
      <c r="C1046" s="30"/>
    </row>
    <row r="1047" spans="2:3" hidden="1" x14ac:dyDescent="0.25">
      <c r="B1047" s="67">
        <v>44140</v>
      </c>
      <c r="C1047" s="30"/>
    </row>
    <row r="1048" spans="2:3" hidden="1" x14ac:dyDescent="0.25">
      <c r="B1048" s="67">
        <v>44141</v>
      </c>
      <c r="C1048" s="30"/>
    </row>
    <row r="1049" spans="2:3" hidden="1" x14ac:dyDescent="0.25">
      <c r="B1049" s="67">
        <v>44142</v>
      </c>
      <c r="C1049" s="30"/>
    </row>
    <row r="1050" spans="2:3" hidden="1" x14ac:dyDescent="0.25">
      <c r="B1050" s="67">
        <v>44143</v>
      </c>
      <c r="C1050" s="30"/>
    </row>
    <row r="1051" spans="2:3" hidden="1" x14ac:dyDescent="0.25">
      <c r="B1051" s="67">
        <v>44144</v>
      </c>
      <c r="C1051" s="30"/>
    </row>
    <row r="1052" spans="2:3" hidden="1" x14ac:dyDescent="0.25">
      <c r="B1052" s="67">
        <v>44145</v>
      </c>
      <c r="C1052" s="30"/>
    </row>
    <row r="1053" spans="2:3" hidden="1" x14ac:dyDescent="0.25">
      <c r="B1053" s="67">
        <v>44146</v>
      </c>
      <c r="C1053" s="30"/>
    </row>
    <row r="1054" spans="2:3" hidden="1" x14ac:dyDescent="0.25">
      <c r="B1054" s="67">
        <v>44147</v>
      </c>
      <c r="C1054" s="30"/>
    </row>
    <row r="1055" spans="2:3" hidden="1" x14ac:dyDescent="0.25">
      <c r="B1055" s="67">
        <v>44148</v>
      </c>
      <c r="C1055" s="30"/>
    </row>
    <row r="1056" spans="2:3" hidden="1" x14ac:dyDescent="0.25">
      <c r="B1056" s="67">
        <v>44149</v>
      </c>
      <c r="C1056" s="30"/>
    </row>
    <row r="1057" spans="2:3" hidden="1" x14ac:dyDescent="0.25">
      <c r="B1057" s="67">
        <v>44150</v>
      </c>
      <c r="C1057" s="30"/>
    </row>
    <row r="1058" spans="2:3" hidden="1" x14ac:dyDescent="0.25">
      <c r="B1058" s="67">
        <v>44151</v>
      </c>
      <c r="C1058" s="30"/>
    </row>
    <row r="1059" spans="2:3" hidden="1" x14ac:dyDescent="0.25">
      <c r="B1059" s="67">
        <v>44152</v>
      </c>
      <c r="C1059" s="30"/>
    </row>
    <row r="1060" spans="2:3" hidden="1" x14ac:dyDescent="0.25">
      <c r="B1060" s="67">
        <v>44153</v>
      </c>
      <c r="C1060" s="30"/>
    </row>
    <row r="1061" spans="2:3" hidden="1" x14ac:dyDescent="0.25">
      <c r="B1061" s="67">
        <v>44154</v>
      </c>
      <c r="C1061" s="30"/>
    </row>
    <row r="1062" spans="2:3" hidden="1" x14ac:dyDescent="0.25">
      <c r="B1062" s="67">
        <v>44155</v>
      </c>
      <c r="C1062" s="30"/>
    </row>
    <row r="1063" spans="2:3" hidden="1" x14ac:dyDescent="0.25">
      <c r="B1063" s="67">
        <v>44156</v>
      </c>
      <c r="C1063" s="30"/>
    </row>
    <row r="1064" spans="2:3" hidden="1" x14ac:dyDescent="0.25">
      <c r="B1064" s="67">
        <v>44157</v>
      </c>
      <c r="C1064" s="30"/>
    </row>
    <row r="1065" spans="2:3" hidden="1" x14ac:dyDescent="0.25">
      <c r="B1065" s="67">
        <v>44158</v>
      </c>
      <c r="C1065" s="30"/>
    </row>
    <row r="1066" spans="2:3" hidden="1" x14ac:dyDescent="0.25">
      <c r="B1066" s="67">
        <v>44159</v>
      </c>
      <c r="C1066" s="30"/>
    </row>
    <row r="1067" spans="2:3" hidden="1" x14ac:dyDescent="0.25">
      <c r="B1067" s="67">
        <v>44160</v>
      </c>
      <c r="C1067" s="30"/>
    </row>
    <row r="1068" spans="2:3" hidden="1" x14ac:dyDescent="0.25">
      <c r="B1068" s="67">
        <v>44161</v>
      </c>
      <c r="C1068" s="30"/>
    </row>
    <row r="1069" spans="2:3" hidden="1" x14ac:dyDescent="0.25">
      <c r="B1069" s="67">
        <v>44162</v>
      </c>
      <c r="C1069" s="30"/>
    </row>
    <row r="1070" spans="2:3" hidden="1" x14ac:dyDescent="0.25">
      <c r="B1070" s="67">
        <v>44163</v>
      </c>
      <c r="C1070" s="30"/>
    </row>
    <row r="1071" spans="2:3" hidden="1" x14ac:dyDescent="0.25">
      <c r="B1071" s="67">
        <v>44164</v>
      </c>
      <c r="C1071" s="30"/>
    </row>
    <row r="1072" spans="2:3" hidden="1" x14ac:dyDescent="0.25">
      <c r="B1072" s="67">
        <v>44165</v>
      </c>
      <c r="C1072" s="30"/>
    </row>
    <row r="1073" spans="2:3" hidden="1" x14ac:dyDescent="0.25">
      <c r="B1073" s="67">
        <v>44166</v>
      </c>
      <c r="C1073" s="30"/>
    </row>
    <row r="1074" spans="2:3" hidden="1" x14ac:dyDescent="0.25">
      <c r="B1074" s="67">
        <v>44167</v>
      </c>
      <c r="C1074" s="30"/>
    </row>
    <row r="1075" spans="2:3" hidden="1" x14ac:dyDescent="0.25">
      <c r="B1075" s="67">
        <v>44168</v>
      </c>
      <c r="C1075" s="30"/>
    </row>
    <row r="1076" spans="2:3" hidden="1" x14ac:dyDescent="0.25">
      <c r="B1076" s="67">
        <v>44169</v>
      </c>
      <c r="C1076" s="30"/>
    </row>
    <row r="1077" spans="2:3" hidden="1" x14ac:dyDescent="0.25">
      <c r="B1077" s="67">
        <v>44170</v>
      </c>
      <c r="C1077" s="30"/>
    </row>
    <row r="1078" spans="2:3" hidden="1" x14ac:dyDescent="0.25">
      <c r="B1078" s="67">
        <v>44171</v>
      </c>
      <c r="C1078" s="30"/>
    </row>
    <row r="1079" spans="2:3" hidden="1" x14ac:dyDescent="0.25">
      <c r="B1079" s="67">
        <v>44172</v>
      </c>
      <c r="C1079" s="30"/>
    </row>
    <row r="1080" spans="2:3" hidden="1" x14ac:dyDescent="0.25">
      <c r="B1080" s="67">
        <v>44173</v>
      </c>
      <c r="C1080" s="30"/>
    </row>
    <row r="1081" spans="2:3" hidden="1" x14ac:dyDescent="0.25">
      <c r="B1081" s="67">
        <v>44174</v>
      </c>
      <c r="C1081" s="30"/>
    </row>
    <row r="1082" spans="2:3" hidden="1" x14ac:dyDescent="0.25">
      <c r="B1082" s="67">
        <v>44175</v>
      </c>
      <c r="C1082" s="30"/>
    </row>
    <row r="1083" spans="2:3" hidden="1" x14ac:dyDescent="0.25">
      <c r="B1083" s="67">
        <v>44176</v>
      </c>
      <c r="C1083" s="30"/>
    </row>
    <row r="1084" spans="2:3" hidden="1" x14ac:dyDescent="0.25">
      <c r="B1084" s="67">
        <v>44177</v>
      </c>
      <c r="C1084" s="30"/>
    </row>
    <row r="1085" spans="2:3" hidden="1" x14ac:dyDescent="0.25">
      <c r="B1085" s="67">
        <v>44178</v>
      </c>
      <c r="C1085" s="30"/>
    </row>
    <row r="1086" spans="2:3" hidden="1" x14ac:dyDescent="0.25">
      <c r="B1086" s="67">
        <v>44179</v>
      </c>
      <c r="C1086" s="30"/>
    </row>
    <row r="1087" spans="2:3" hidden="1" x14ac:dyDescent="0.25">
      <c r="B1087" s="67">
        <v>44180</v>
      </c>
      <c r="C1087" s="30"/>
    </row>
    <row r="1088" spans="2:3" hidden="1" x14ac:dyDescent="0.25">
      <c r="B1088" s="67">
        <v>44181</v>
      </c>
      <c r="C1088" s="30"/>
    </row>
    <row r="1089" spans="2:3" hidden="1" x14ac:dyDescent="0.25">
      <c r="B1089" s="67">
        <v>44182</v>
      </c>
      <c r="C1089" s="30"/>
    </row>
    <row r="1090" spans="2:3" hidden="1" x14ac:dyDescent="0.25">
      <c r="B1090" s="67">
        <v>44183</v>
      </c>
      <c r="C1090" s="30"/>
    </row>
    <row r="1091" spans="2:3" hidden="1" x14ac:dyDescent="0.25">
      <c r="B1091" s="67">
        <v>44184</v>
      </c>
      <c r="C1091" s="30"/>
    </row>
    <row r="1092" spans="2:3" hidden="1" x14ac:dyDescent="0.25">
      <c r="B1092" s="67">
        <v>44185</v>
      </c>
      <c r="C1092" s="30"/>
    </row>
    <row r="1093" spans="2:3" hidden="1" x14ac:dyDescent="0.25">
      <c r="B1093" s="67">
        <v>44186</v>
      </c>
      <c r="C1093" s="30"/>
    </row>
    <row r="1094" spans="2:3" hidden="1" x14ac:dyDescent="0.25">
      <c r="B1094" s="67">
        <v>44187</v>
      </c>
      <c r="C1094" s="30"/>
    </row>
    <row r="1095" spans="2:3" hidden="1" x14ac:dyDescent="0.25">
      <c r="B1095" s="67">
        <v>44188</v>
      </c>
      <c r="C1095" s="30"/>
    </row>
    <row r="1096" spans="2:3" hidden="1" x14ac:dyDescent="0.25">
      <c r="B1096" s="67">
        <v>44189</v>
      </c>
      <c r="C1096" s="30"/>
    </row>
    <row r="1097" spans="2:3" hidden="1" x14ac:dyDescent="0.25">
      <c r="B1097" s="67">
        <v>44190</v>
      </c>
      <c r="C1097" s="30"/>
    </row>
    <row r="1098" spans="2:3" hidden="1" x14ac:dyDescent="0.25">
      <c r="B1098" s="67">
        <v>44191</v>
      </c>
      <c r="C1098" s="30"/>
    </row>
    <row r="1099" spans="2:3" hidden="1" x14ac:dyDescent="0.25">
      <c r="B1099" s="67">
        <v>44192</v>
      </c>
      <c r="C1099" s="30"/>
    </row>
    <row r="1100" spans="2:3" hidden="1" x14ac:dyDescent="0.25">
      <c r="B1100" s="67">
        <v>44193</v>
      </c>
      <c r="C1100" s="30"/>
    </row>
    <row r="1101" spans="2:3" hidden="1" x14ac:dyDescent="0.25">
      <c r="B1101" s="67">
        <v>44194</v>
      </c>
      <c r="C1101" s="30"/>
    </row>
    <row r="1102" spans="2:3" hidden="1" x14ac:dyDescent="0.25">
      <c r="B1102" s="67">
        <v>44195</v>
      </c>
      <c r="C1102" s="30"/>
    </row>
    <row r="1103" spans="2:3" hidden="1" x14ac:dyDescent="0.25">
      <c r="B1103" s="67">
        <v>44196</v>
      </c>
      <c r="C1103" s="30"/>
    </row>
    <row r="1104" spans="2:3" hidden="1" x14ac:dyDescent="0.25">
      <c r="B1104" s="67">
        <v>44197</v>
      </c>
      <c r="C1104" s="30"/>
    </row>
    <row r="1105" spans="2:3" hidden="1" x14ac:dyDescent="0.25">
      <c r="B1105" s="67">
        <v>44198</v>
      </c>
      <c r="C1105" s="30"/>
    </row>
    <row r="1106" spans="2:3" hidden="1" x14ac:dyDescent="0.25">
      <c r="B1106" s="67">
        <v>44199</v>
      </c>
      <c r="C1106" s="30"/>
    </row>
    <row r="1107" spans="2:3" hidden="1" x14ac:dyDescent="0.25">
      <c r="B1107" s="67">
        <v>44200</v>
      </c>
      <c r="C1107" s="30"/>
    </row>
    <row r="1108" spans="2:3" hidden="1" x14ac:dyDescent="0.25">
      <c r="B1108" s="67">
        <v>44201</v>
      </c>
      <c r="C1108" s="30"/>
    </row>
    <row r="1109" spans="2:3" hidden="1" x14ac:dyDescent="0.25">
      <c r="B1109" s="67">
        <v>44202</v>
      </c>
      <c r="C1109" s="30"/>
    </row>
    <row r="1110" spans="2:3" hidden="1" x14ac:dyDescent="0.25">
      <c r="B1110" s="67">
        <v>44203</v>
      </c>
      <c r="C1110" s="30"/>
    </row>
    <row r="1111" spans="2:3" hidden="1" x14ac:dyDescent="0.25">
      <c r="B1111" s="67">
        <v>44204</v>
      </c>
      <c r="C1111" s="30"/>
    </row>
    <row r="1112" spans="2:3" hidden="1" x14ac:dyDescent="0.25">
      <c r="B1112" s="67">
        <v>44205</v>
      </c>
      <c r="C1112" s="30"/>
    </row>
    <row r="1113" spans="2:3" hidden="1" x14ac:dyDescent="0.25">
      <c r="B1113" s="67">
        <v>44206</v>
      </c>
      <c r="C1113" s="30"/>
    </row>
    <row r="1114" spans="2:3" hidden="1" x14ac:dyDescent="0.25">
      <c r="B1114" s="67">
        <v>44207</v>
      </c>
      <c r="C1114" s="30"/>
    </row>
    <row r="1115" spans="2:3" hidden="1" x14ac:dyDescent="0.25">
      <c r="B1115" s="67">
        <v>44208</v>
      </c>
      <c r="C1115" s="30"/>
    </row>
    <row r="1116" spans="2:3" hidden="1" x14ac:dyDescent="0.25">
      <c r="B1116" s="67">
        <v>44209</v>
      </c>
      <c r="C1116" s="30"/>
    </row>
    <row r="1117" spans="2:3" hidden="1" x14ac:dyDescent="0.25">
      <c r="B1117" s="67">
        <v>44210</v>
      </c>
      <c r="C1117" s="30"/>
    </row>
    <row r="1118" spans="2:3" hidden="1" x14ac:dyDescent="0.25">
      <c r="B1118" s="67">
        <v>44211</v>
      </c>
      <c r="C1118" s="30"/>
    </row>
    <row r="1119" spans="2:3" hidden="1" x14ac:dyDescent="0.25">
      <c r="B1119" s="67">
        <v>44212</v>
      </c>
      <c r="C1119" s="30"/>
    </row>
    <row r="1120" spans="2:3" hidden="1" x14ac:dyDescent="0.25">
      <c r="B1120" s="67">
        <v>44213</v>
      </c>
      <c r="C1120" s="30"/>
    </row>
    <row r="1121" spans="2:3" hidden="1" x14ac:dyDescent="0.25">
      <c r="B1121" s="67">
        <v>44214</v>
      </c>
      <c r="C1121" s="30"/>
    </row>
    <row r="1122" spans="2:3" hidden="1" x14ac:dyDescent="0.25">
      <c r="B1122" s="67">
        <v>44215</v>
      </c>
      <c r="C1122" s="30"/>
    </row>
    <row r="1123" spans="2:3" hidden="1" x14ac:dyDescent="0.25">
      <c r="B1123" s="67">
        <v>44216</v>
      </c>
      <c r="C1123" s="30"/>
    </row>
    <row r="1124" spans="2:3" hidden="1" x14ac:dyDescent="0.25">
      <c r="B1124" s="67">
        <v>44217</v>
      </c>
      <c r="C1124" s="30"/>
    </row>
    <row r="1125" spans="2:3" hidden="1" x14ac:dyDescent="0.25">
      <c r="B1125" s="67">
        <v>44218</v>
      </c>
      <c r="C1125" s="30"/>
    </row>
    <row r="1126" spans="2:3" hidden="1" x14ac:dyDescent="0.25">
      <c r="B1126" s="67">
        <v>44219</v>
      </c>
      <c r="C1126" s="30"/>
    </row>
    <row r="1127" spans="2:3" hidden="1" x14ac:dyDescent="0.25">
      <c r="B1127" s="67">
        <v>44220</v>
      </c>
      <c r="C1127" s="30"/>
    </row>
    <row r="1128" spans="2:3" hidden="1" x14ac:dyDescent="0.25">
      <c r="B1128" s="67">
        <v>44221</v>
      </c>
      <c r="C1128" s="30"/>
    </row>
    <row r="1129" spans="2:3" hidden="1" x14ac:dyDescent="0.25">
      <c r="B1129" s="67">
        <v>44222</v>
      </c>
      <c r="C1129" s="30"/>
    </row>
    <row r="1130" spans="2:3" hidden="1" x14ac:dyDescent="0.25">
      <c r="B1130" s="67">
        <v>44223</v>
      </c>
      <c r="C1130" s="30"/>
    </row>
    <row r="1131" spans="2:3" hidden="1" x14ac:dyDescent="0.25">
      <c r="B1131" s="67">
        <v>44224</v>
      </c>
      <c r="C1131" s="30"/>
    </row>
    <row r="1132" spans="2:3" hidden="1" x14ac:dyDescent="0.25">
      <c r="B1132" s="67">
        <v>44225</v>
      </c>
      <c r="C1132" s="30"/>
    </row>
    <row r="1133" spans="2:3" hidden="1" x14ac:dyDescent="0.25">
      <c r="B1133" s="67">
        <v>44226</v>
      </c>
      <c r="C1133" s="30"/>
    </row>
    <row r="1134" spans="2:3" hidden="1" x14ac:dyDescent="0.25">
      <c r="B1134" s="67">
        <v>44227</v>
      </c>
      <c r="C1134" s="30"/>
    </row>
    <row r="1135" spans="2:3" hidden="1" x14ac:dyDescent="0.25">
      <c r="B1135" s="67">
        <v>44228</v>
      </c>
      <c r="C1135" s="30"/>
    </row>
    <row r="1136" spans="2:3" hidden="1" x14ac:dyDescent="0.25">
      <c r="B1136" s="67">
        <v>44229</v>
      </c>
      <c r="C1136" s="30"/>
    </row>
    <row r="1137" spans="2:3" hidden="1" x14ac:dyDescent="0.25">
      <c r="B1137" s="67">
        <v>44230</v>
      </c>
      <c r="C1137" s="30"/>
    </row>
    <row r="1138" spans="2:3" hidden="1" x14ac:dyDescent="0.25">
      <c r="B1138" s="67">
        <v>44231</v>
      </c>
      <c r="C1138" s="30"/>
    </row>
    <row r="1139" spans="2:3" hidden="1" x14ac:dyDescent="0.25">
      <c r="B1139" s="67">
        <v>44232</v>
      </c>
      <c r="C1139" s="30"/>
    </row>
    <row r="1140" spans="2:3" hidden="1" x14ac:dyDescent="0.25">
      <c r="B1140" s="67">
        <v>44233</v>
      </c>
      <c r="C1140" s="30"/>
    </row>
    <row r="1141" spans="2:3" hidden="1" x14ac:dyDescent="0.25">
      <c r="B1141" s="67">
        <v>44234</v>
      </c>
      <c r="C1141" s="30"/>
    </row>
    <row r="1142" spans="2:3" hidden="1" x14ac:dyDescent="0.25">
      <c r="B1142" s="67">
        <v>44235</v>
      </c>
      <c r="C1142" s="30"/>
    </row>
    <row r="1143" spans="2:3" hidden="1" x14ac:dyDescent="0.25">
      <c r="B1143" s="67">
        <v>44236</v>
      </c>
      <c r="C1143" s="30"/>
    </row>
    <row r="1144" spans="2:3" hidden="1" x14ac:dyDescent="0.25">
      <c r="B1144" s="67">
        <v>44237</v>
      </c>
      <c r="C1144" s="30"/>
    </row>
    <row r="1145" spans="2:3" hidden="1" x14ac:dyDescent="0.25">
      <c r="B1145" s="67">
        <v>44238</v>
      </c>
      <c r="C1145" s="30"/>
    </row>
    <row r="1146" spans="2:3" hidden="1" x14ac:dyDescent="0.25">
      <c r="B1146" s="67">
        <v>44239</v>
      </c>
      <c r="C1146" s="30"/>
    </row>
    <row r="1147" spans="2:3" hidden="1" x14ac:dyDescent="0.25">
      <c r="B1147" s="67">
        <v>44240</v>
      </c>
      <c r="C1147" s="30"/>
    </row>
    <row r="1148" spans="2:3" hidden="1" x14ac:dyDescent="0.25">
      <c r="B1148" s="67">
        <v>44241</v>
      </c>
      <c r="C1148" s="30"/>
    </row>
    <row r="1149" spans="2:3" hidden="1" x14ac:dyDescent="0.25">
      <c r="B1149" s="67">
        <v>44242</v>
      </c>
      <c r="C1149" s="30"/>
    </row>
    <row r="1150" spans="2:3" hidden="1" x14ac:dyDescent="0.25">
      <c r="B1150" s="67">
        <v>44243</v>
      </c>
      <c r="C1150" s="30"/>
    </row>
    <row r="1151" spans="2:3" hidden="1" x14ac:dyDescent="0.25">
      <c r="B1151" s="67">
        <v>44244</v>
      </c>
      <c r="C1151" s="30"/>
    </row>
    <row r="1152" spans="2:3" hidden="1" x14ac:dyDescent="0.25">
      <c r="B1152" s="67">
        <v>44245</v>
      </c>
      <c r="C1152" s="30"/>
    </row>
    <row r="1153" spans="2:3" hidden="1" x14ac:dyDescent="0.25">
      <c r="B1153" s="67">
        <v>44246</v>
      </c>
      <c r="C1153" s="30"/>
    </row>
    <row r="1154" spans="2:3" hidden="1" x14ac:dyDescent="0.25">
      <c r="B1154" s="67">
        <v>44247</v>
      </c>
      <c r="C1154" s="30"/>
    </row>
    <row r="1155" spans="2:3" hidden="1" x14ac:dyDescent="0.25">
      <c r="B1155" s="67">
        <v>44248</v>
      </c>
      <c r="C1155" s="30"/>
    </row>
    <row r="1156" spans="2:3" hidden="1" x14ac:dyDescent="0.25">
      <c r="B1156" s="67">
        <v>44249</v>
      </c>
      <c r="C1156" s="30"/>
    </row>
    <row r="1157" spans="2:3" hidden="1" x14ac:dyDescent="0.25">
      <c r="B1157" s="67">
        <v>44250</v>
      </c>
      <c r="C1157" s="30"/>
    </row>
    <row r="1158" spans="2:3" hidden="1" x14ac:dyDescent="0.25">
      <c r="B1158" s="67">
        <v>44251</v>
      </c>
      <c r="C1158" s="30"/>
    </row>
    <row r="1159" spans="2:3" hidden="1" x14ac:dyDescent="0.25">
      <c r="B1159" s="67">
        <v>44252</v>
      </c>
      <c r="C1159" s="30"/>
    </row>
    <row r="1160" spans="2:3" hidden="1" x14ac:dyDescent="0.25">
      <c r="B1160" s="67">
        <v>44253</v>
      </c>
      <c r="C1160" s="30"/>
    </row>
    <row r="1161" spans="2:3" hidden="1" x14ac:dyDescent="0.25">
      <c r="B1161" s="67">
        <v>44254</v>
      </c>
      <c r="C1161" s="30"/>
    </row>
    <row r="1162" spans="2:3" hidden="1" x14ac:dyDescent="0.25">
      <c r="B1162" s="67">
        <v>44255</v>
      </c>
      <c r="C1162" s="30"/>
    </row>
    <row r="1163" spans="2:3" hidden="1" x14ac:dyDescent="0.25">
      <c r="B1163" s="67">
        <v>44256</v>
      </c>
      <c r="C1163" s="30"/>
    </row>
    <row r="1164" spans="2:3" hidden="1" x14ac:dyDescent="0.25">
      <c r="B1164" s="67">
        <v>44257</v>
      </c>
      <c r="C1164" s="30"/>
    </row>
    <row r="1165" spans="2:3" hidden="1" x14ac:dyDescent="0.25">
      <c r="B1165" s="67">
        <v>44258</v>
      </c>
      <c r="C1165" s="30"/>
    </row>
    <row r="1166" spans="2:3" hidden="1" x14ac:dyDescent="0.25">
      <c r="B1166" s="67">
        <v>44259</v>
      </c>
      <c r="C1166" s="30"/>
    </row>
    <row r="1167" spans="2:3" hidden="1" x14ac:dyDescent="0.25">
      <c r="B1167" s="67">
        <v>44260</v>
      </c>
      <c r="C1167" s="30"/>
    </row>
    <row r="1168" spans="2:3" hidden="1" x14ac:dyDescent="0.25">
      <c r="B1168" s="67">
        <v>44261</v>
      </c>
      <c r="C1168" s="30"/>
    </row>
    <row r="1169" spans="2:3" hidden="1" x14ac:dyDescent="0.25">
      <c r="B1169" s="67">
        <v>44262</v>
      </c>
      <c r="C1169" s="30"/>
    </row>
    <row r="1170" spans="2:3" hidden="1" x14ac:dyDescent="0.25">
      <c r="B1170" s="67">
        <v>44263</v>
      </c>
      <c r="C1170" s="30"/>
    </row>
    <row r="1171" spans="2:3" hidden="1" x14ac:dyDescent="0.25">
      <c r="B1171" s="67">
        <v>44264</v>
      </c>
      <c r="C1171" s="30"/>
    </row>
    <row r="1172" spans="2:3" hidden="1" x14ac:dyDescent="0.25">
      <c r="B1172" s="67">
        <v>44265</v>
      </c>
      <c r="C1172" s="30"/>
    </row>
    <row r="1173" spans="2:3" hidden="1" x14ac:dyDescent="0.25">
      <c r="B1173" s="67">
        <v>44266</v>
      </c>
      <c r="C1173" s="30"/>
    </row>
    <row r="1174" spans="2:3" hidden="1" x14ac:dyDescent="0.25">
      <c r="B1174" s="67">
        <v>44267</v>
      </c>
      <c r="C1174" s="30"/>
    </row>
    <row r="1175" spans="2:3" hidden="1" x14ac:dyDescent="0.25">
      <c r="B1175" s="67">
        <v>44268</v>
      </c>
      <c r="C1175" s="30"/>
    </row>
    <row r="1176" spans="2:3" hidden="1" x14ac:dyDescent="0.25">
      <c r="B1176" s="67">
        <v>44269</v>
      </c>
      <c r="C1176" s="30"/>
    </row>
    <row r="1177" spans="2:3" hidden="1" x14ac:dyDescent="0.25">
      <c r="B1177" s="67">
        <v>44270</v>
      </c>
      <c r="C1177" s="30"/>
    </row>
    <row r="1178" spans="2:3" hidden="1" x14ac:dyDescent="0.25">
      <c r="B1178" s="67">
        <v>44271</v>
      </c>
      <c r="C1178" s="30"/>
    </row>
    <row r="1179" spans="2:3" hidden="1" x14ac:dyDescent="0.25">
      <c r="B1179" s="67">
        <v>44272</v>
      </c>
      <c r="C1179" s="30"/>
    </row>
    <row r="1180" spans="2:3" hidden="1" x14ac:dyDescent="0.25">
      <c r="B1180" s="67">
        <v>44273</v>
      </c>
      <c r="C1180" s="30"/>
    </row>
    <row r="1181" spans="2:3" hidden="1" x14ac:dyDescent="0.25">
      <c r="B1181" s="67">
        <v>44274</v>
      </c>
      <c r="C1181" s="30"/>
    </row>
    <row r="1182" spans="2:3" hidden="1" x14ac:dyDescent="0.25">
      <c r="B1182" s="67">
        <v>44275</v>
      </c>
      <c r="C1182" s="30"/>
    </row>
    <row r="1183" spans="2:3" hidden="1" x14ac:dyDescent="0.25">
      <c r="B1183" s="67">
        <v>44276</v>
      </c>
      <c r="C1183" s="30"/>
    </row>
    <row r="1184" spans="2:3" hidden="1" x14ac:dyDescent="0.25">
      <c r="B1184" s="67">
        <v>44277</v>
      </c>
      <c r="C1184" s="30"/>
    </row>
    <row r="1185" spans="2:3" hidden="1" x14ac:dyDescent="0.25">
      <c r="B1185" s="67">
        <v>44278</v>
      </c>
      <c r="C1185" s="30"/>
    </row>
    <row r="1186" spans="2:3" hidden="1" x14ac:dyDescent="0.25">
      <c r="B1186" s="67">
        <v>44279</v>
      </c>
      <c r="C1186" s="30"/>
    </row>
    <row r="1187" spans="2:3" hidden="1" x14ac:dyDescent="0.25">
      <c r="B1187" s="67">
        <v>44280</v>
      </c>
      <c r="C1187" s="30"/>
    </row>
    <row r="1188" spans="2:3" hidden="1" x14ac:dyDescent="0.25">
      <c r="B1188" s="67">
        <v>44281</v>
      </c>
      <c r="C1188" s="30"/>
    </row>
    <row r="1189" spans="2:3" hidden="1" x14ac:dyDescent="0.25">
      <c r="B1189" s="67">
        <v>44282</v>
      </c>
      <c r="C1189" s="30"/>
    </row>
    <row r="1190" spans="2:3" hidden="1" x14ac:dyDescent="0.25">
      <c r="B1190" s="67">
        <v>44283</v>
      </c>
      <c r="C1190" s="30"/>
    </row>
    <row r="1191" spans="2:3" hidden="1" x14ac:dyDescent="0.25">
      <c r="B1191" s="67">
        <v>44284</v>
      </c>
      <c r="C1191" s="30"/>
    </row>
    <row r="1192" spans="2:3" hidden="1" x14ac:dyDescent="0.25">
      <c r="B1192" s="67">
        <v>44285</v>
      </c>
      <c r="C1192" s="30"/>
    </row>
    <row r="1193" spans="2:3" hidden="1" x14ac:dyDescent="0.25">
      <c r="B1193" s="67">
        <v>44286</v>
      </c>
      <c r="C1193" s="30"/>
    </row>
    <row r="1194" spans="2:3" hidden="1" x14ac:dyDescent="0.25">
      <c r="B1194" s="67">
        <v>44287</v>
      </c>
      <c r="C1194" s="30"/>
    </row>
    <row r="1195" spans="2:3" hidden="1" x14ac:dyDescent="0.25">
      <c r="B1195" s="67">
        <v>44288</v>
      </c>
      <c r="C1195" s="30"/>
    </row>
    <row r="1196" spans="2:3" hidden="1" x14ac:dyDescent="0.25">
      <c r="B1196" s="67">
        <v>44289</v>
      </c>
      <c r="C1196" s="30"/>
    </row>
    <row r="1197" spans="2:3" hidden="1" x14ac:dyDescent="0.25">
      <c r="B1197" s="67">
        <v>44290</v>
      </c>
      <c r="C1197" s="30"/>
    </row>
    <row r="1198" spans="2:3" hidden="1" x14ac:dyDescent="0.25">
      <c r="B1198" s="67">
        <v>44291</v>
      </c>
      <c r="C1198" s="30"/>
    </row>
    <row r="1199" spans="2:3" hidden="1" x14ac:dyDescent="0.25">
      <c r="B1199" s="67">
        <v>44292</v>
      </c>
      <c r="C1199" s="30"/>
    </row>
    <row r="1200" spans="2:3" hidden="1" x14ac:dyDescent="0.25">
      <c r="B1200" s="67">
        <v>44293</v>
      </c>
      <c r="C1200" s="30"/>
    </row>
    <row r="1201" spans="2:3" hidden="1" x14ac:dyDescent="0.25">
      <c r="B1201" s="67">
        <v>44294</v>
      </c>
      <c r="C1201" s="30"/>
    </row>
    <row r="1202" spans="2:3" hidden="1" x14ac:dyDescent="0.25">
      <c r="B1202" s="67">
        <v>44295</v>
      </c>
      <c r="C1202" s="30"/>
    </row>
    <row r="1203" spans="2:3" hidden="1" x14ac:dyDescent="0.25">
      <c r="B1203" s="67">
        <v>44296</v>
      </c>
      <c r="C1203" s="30"/>
    </row>
    <row r="1204" spans="2:3" hidden="1" x14ac:dyDescent="0.25">
      <c r="B1204" s="67">
        <v>44297</v>
      </c>
      <c r="C1204" s="30"/>
    </row>
    <row r="1205" spans="2:3" hidden="1" x14ac:dyDescent="0.25">
      <c r="B1205" s="67">
        <v>44298</v>
      </c>
      <c r="C1205" s="30"/>
    </row>
    <row r="1206" spans="2:3" hidden="1" x14ac:dyDescent="0.25">
      <c r="B1206" s="67">
        <v>44299</v>
      </c>
      <c r="C1206" s="30"/>
    </row>
    <row r="1207" spans="2:3" hidden="1" x14ac:dyDescent="0.25">
      <c r="B1207" s="67">
        <v>44300</v>
      </c>
      <c r="C1207" s="30"/>
    </row>
    <row r="1208" spans="2:3" hidden="1" x14ac:dyDescent="0.25">
      <c r="B1208" s="67">
        <v>44301</v>
      </c>
      <c r="C1208" s="30"/>
    </row>
    <row r="1209" spans="2:3" hidden="1" x14ac:dyDescent="0.25">
      <c r="B1209" s="67">
        <v>44302</v>
      </c>
      <c r="C1209" s="30"/>
    </row>
    <row r="1210" spans="2:3" hidden="1" x14ac:dyDescent="0.25">
      <c r="B1210" s="67">
        <v>44303</v>
      </c>
      <c r="C1210" s="30"/>
    </row>
    <row r="1211" spans="2:3" hidden="1" x14ac:dyDescent="0.25">
      <c r="B1211" s="67">
        <v>44304</v>
      </c>
      <c r="C1211" s="30"/>
    </row>
    <row r="1212" spans="2:3" hidden="1" x14ac:dyDescent="0.25">
      <c r="B1212" s="67">
        <v>44305</v>
      </c>
      <c r="C1212" s="30"/>
    </row>
    <row r="1213" spans="2:3" hidden="1" x14ac:dyDescent="0.25">
      <c r="B1213" s="67">
        <v>44306</v>
      </c>
      <c r="C1213" s="30"/>
    </row>
    <row r="1214" spans="2:3" hidden="1" x14ac:dyDescent="0.25">
      <c r="B1214" s="67">
        <v>44307</v>
      </c>
      <c r="C1214" s="30"/>
    </row>
    <row r="1215" spans="2:3" hidden="1" x14ac:dyDescent="0.25">
      <c r="B1215" s="67">
        <v>44308</v>
      </c>
      <c r="C1215" s="30"/>
    </row>
    <row r="1216" spans="2:3" hidden="1" x14ac:dyDescent="0.25">
      <c r="B1216" s="67">
        <v>44309</v>
      </c>
      <c r="C1216" s="30"/>
    </row>
    <row r="1217" spans="2:3" hidden="1" x14ac:dyDescent="0.25">
      <c r="B1217" s="67">
        <v>44310</v>
      </c>
      <c r="C1217" s="30"/>
    </row>
    <row r="1218" spans="2:3" hidden="1" x14ac:dyDescent="0.25">
      <c r="B1218" s="67">
        <v>44311</v>
      </c>
      <c r="C1218" s="30"/>
    </row>
    <row r="1219" spans="2:3" hidden="1" x14ac:dyDescent="0.25">
      <c r="B1219" s="67">
        <v>44312</v>
      </c>
      <c r="C1219" s="30"/>
    </row>
    <row r="1220" spans="2:3" hidden="1" x14ac:dyDescent="0.25">
      <c r="B1220" s="67">
        <v>44313</v>
      </c>
      <c r="C1220" s="30"/>
    </row>
    <row r="1221" spans="2:3" hidden="1" x14ac:dyDescent="0.25">
      <c r="B1221" s="67">
        <v>44314</v>
      </c>
      <c r="C1221" s="30"/>
    </row>
    <row r="1222" spans="2:3" hidden="1" x14ac:dyDescent="0.25">
      <c r="B1222" s="67">
        <v>44315</v>
      </c>
      <c r="C1222" s="30"/>
    </row>
    <row r="1223" spans="2:3" hidden="1" x14ac:dyDescent="0.25">
      <c r="B1223" s="67">
        <v>44316</v>
      </c>
      <c r="C1223" s="30"/>
    </row>
    <row r="1224" spans="2:3" hidden="1" x14ac:dyDescent="0.25">
      <c r="B1224" s="67">
        <v>44317</v>
      </c>
      <c r="C1224" s="30"/>
    </row>
    <row r="1225" spans="2:3" hidden="1" x14ac:dyDescent="0.25">
      <c r="B1225" s="67">
        <v>44318</v>
      </c>
      <c r="C1225" s="30"/>
    </row>
    <row r="1226" spans="2:3" hidden="1" x14ac:dyDescent="0.25">
      <c r="B1226" s="67">
        <v>44319</v>
      </c>
      <c r="C1226" s="30"/>
    </row>
    <row r="1227" spans="2:3" hidden="1" x14ac:dyDescent="0.25">
      <c r="B1227" s="67">
        <v>44320</v>
      </c>
      <c r="C1227" s="30"/>
    </row>
    <row r="1228" spans="2:3" hidden="1" x14ac:dyDescent="0.25">
      <c r="B1228" s="67">
        <v>44321</v>
      </c>
      <c r="C1228" s="30"/>
    </row>
    <row r="1229" spans="2:3" hidden="1" x14ac:dyDescent="0.25">
      <c r="B1229" s="67">
        <v>44322</v>
      </c>
      <c r="C1229" s="30"/>
    </row>
    <row r="1230" spans="2:3" hidden="1" x14ac:dyDescent="0.25">
      <c r="B1230" s="67">
        <v>44323</v>
      </c>
      <c r="C1230" s="30"/>
    </row>
    <row r="1231" spans="2:3" hidden="1" x14ac:dyDescent="0.25">
      <c r="B1231" s="67">
        <v>44324</v>
      </c>
      <c r="C1231" s="30"/>
    </row>
    <row r="1232" spans="2:3" hidden="1" x14ac:dyDescent="0.25">
      <c r="B1232" s="67">
        <v>44325</v>
      </c>
      <c r="C1232" s="30"/>
    </row>
    <row r="1233" spans="2:3" hidden="1" x14ac:dyDescent="0.25">
      <c r="B1233" s="67">
        <v>44326</v>
      </c>
      <c r="C1233" s="30"/>
    </row>
    <row r="1234" spans="2:3" hidden="1" x14ac:dyDescent="0.25">
      <c r="B1234" s="67">
        <v>44327</v>
      </c>
      <c r="C1234" s="30"/>
    </row>
    <row r="1235" spans="2:3" hidden="1" x14ac:dyDescent="0.25">
      <c r="B1235" s="67">
        <v>44328</v>
      </c>
      <c r="C1235" s="30"/>
    </row>
    <row r="1236" spans="2:3" hidden="1" x14ac:dyDescent="0.25">
      <c r="B1236" s="67">
        <v>44329</v>
      </c>
      <c r="C1236" s="30"/>
    </row>
    <row r="1237" spans="2:3" hidden="1" x14ac:dyDescent="0.25">
      <c r="B1237" s="67">
        <v>44330</v>
      </c>
      <c r="C1237" s="30"/>
    </row>
    <row r="1238" spans="2:3" hidden="1" x14ac:dyDescent="0.25">
      <c r="B1238" s="67">
        <v>44331</v>
      </c>
      <c r="C1238" s="30"/>
    </row>
    <row r="1239" spans="2:3" hidden="1" x14ac:dyDescent="0.25">
      <c r="B1239" s="67">
        <v>44332</v>
      </c>
      <c r="C1239" s="30"/>
    </row>
    <row r="1240" spans="2:3" hidden="1" x14ac:dyDescent="0.25">
      <c r="B1240" s="67">
        <v>44333</v>
      </c>
      <c r="C1240" s="30"/>
    </row>
    <row r="1241" spans="2:3" hidden="1" x14ac:dyDescent="0.25">
      <c r="B1241" s="67">
        <v>44334</v>
      </c>
      <c r="C1241" s="30"/>
    </row>
    <row r="1242" spans="2:3" hidden="1" x14ac:dyDescent="0.25">
      <c r="B1242" s="67">
        <v>44335</v>
      </c>
      <c r="C1242" s="30"/>
    </row>
    <row r="1243" spans="2:3" hidden="1" x14ac:dyDescent="0.25">
      <c r="B1243" s="67">
        <v>44336</v>
      </c>
      <c r="C1243" s="30"/>
    </row>
    <row r="1244" spans="2:3" hidden="1" x14ac:dyDescent="0.25">
      <c r="B1244" s="67">
        <v>44337</v>
      </c>
      <c r="C1244" s="30"/>
    </row>
    <row r="1245" spans="2:3" hidden="1" x14ac:dyDescent="0.25">
      <c r="B1245" s="67">
        <v>44338</v>
      </c>
      <c r="C1245" s="30"/>
    </row>
    <row r="1246" spans="2:3" hidden="1" x14ac:dyDescent="0.25">
      <c r="B1246" s="67">
        <v>44339</v>
      </c>
      <c r="C1246" s="30"/>
    </row>
    <row r="1247" spans="2:3" hidden="1" x14ac:dyDescent="0.25">
      <c r="B1247" s="67">
        <v>44340</v>
      </c>
      <c r="C1247" s="30"/>
    </row>
    <row r="1248" spans="2:3" hidden="1" x14ac:dyDescent="0.25">
      <c r="B1248" s="67">
        <v>44341</v>
      </c>
      <c r="C1248" s="30"/>
    </row>
    <row r="1249" spans="2:3" hidden="1" x14ac:dyDescent="0.25">
      <c r="B1249" s="67">
        <v>44342</v>
      </c>
      <c r="C1249" s="30"/>
    </row>
    <row r="1250" spans="2:3" hidden="1" x14ac:dyDescent="0.25">
      <c r="B1250" s="67">
        <v>44343</v>
      </c>
      <c r="C1250" s="30"/>
    </row>
    <row r="1251" spans="2:3" hidden="1" x14ac:dyDescent="0.25">
      <c r="B1251" s="67">
        <v>44344</v>
      </c>
      <c r="C1251" s="30"/>
    </row>
    <row r="1252" spans="2:3" hidden="1" x14ac:dyDescent="0.25">
      <c r="B1252" s="67">
        <v>44345</v>
      </c>
      <c r="C1252" s="30"/>
    </row>
    <row r="1253" spans="2:3" hidden="1" x14ac:dyDescent="0.25">
      <c r="B1253" s="67">
        <v>44346</v>
      </c>
      <c r="C1253" s="30"/>
    </row>
    <row r="1254" spans="2:3" hidden="1" x14ac:dyDescent="0.25">
      <c r="B1254" s="67">
        <v>44347</v>
      </c>
      <c r="C1254" s="30"/>
    </row>
    <row r="1255" spans="2:3" hidden="1" x14ac:dyDescent="0.25">
      <c r="B1255" s="67">
        <v>44348</v>
      </c>
      <c r="C1255" s="30"/>
    </row>
    <row r="1256" spans="2:3" hidden="1" x14ac:dyDescent="0.25">
      <c r="B1256" s="67">
        <v>44349</v>
      </c>
      <c r="C1256" s="30"/>
    </row>
    <row r="1257" spans="2:3" hidden="1" x14ac:dyDescent="0.25">
      <c r="B1257" s="67">
        <v>44350</v>
      </c>
      <c r="C1257" s="30"/>
    </row>
    <row r="1258" spans="2:3" hidden="1" x14ac:dyDescent="0.25">
      <c r="B1258" s="67">
        <v>44351</v>
      </c>
      <c r="C1258" s="30"/>
    </row>
    <row r="1259" spans="2:3" hidden="1" x14ac:dyDescent="0.25">
      <c r="B1259" s="67">
        <v>44352</v>
      </c>
      <c r="C1259" s="30"/>
    </row>
    <row r="1260" spans="2:3" hidden="1" x14ac:dyDescent="0.25">
      <c r="B1260" s="67">
        <v>44353</v>
      </c>
      <c r="C1260" s="30"/>
    </row>
    <row r="1261" spans="2:3" hidden="1" x14ac:dyDescent="0.25">
      <c r="B1261" s="67">
        <v>44354</v>
      </c>
      <c r="C1261" s="30"/>
    </row>
    <row r="1262" spans="2:3" hidden="1" x14ac:dyDescent="0.25">
      <c r="B1262" s="67">
        <v>44355</v>
      </c>
      <c r="C1262" s="30"/>
    </row>
    <row r="1263" spans="2:3" hidden="1" x14ac:dyDescent="0.25">
      <c r="B1263" s="67">
        <v>44356</v>
      </c>
      <c r="C1263" s="30"/>
    </row>
    <row r="1264" spans="2:3" hidden="1" x14ac:dyDescent="0.25">
      <c r="B1264" s="67">
        <v>44357</v>
      </c>
      <c r="C1264" s="30"/>
    </row>
    <row r="1265" spans="2:3" hidden="1" x14ac:dyDescent="0.25">
      <c r="B1265" s="67">
        <v>44358</v>
      </c>
      <c r="C1265" s="30"/>
    </row>
    <row r="1266" spans="2:3" hidden="1" x14ac:dyDescent="0.25">
      <c r="B1266" s="67">
        <v>44359</v>
      </c>
      <c r="C1266" s="30"/>
    </row>
    <row r="1267" spans="2:3" hidden="1" x14ac:dyDescent="0.25">
      <c r="B1267" s="67">
        <v>44360</v>
      </c>
      <c r="C1267" s="30"/>
    </row>
    <row r="1268" spans="2:3" hidden="1" x14ac:dyDescent="0.25">
      <c r="B1268" s="67">
        <v>44361</v>
      </c>
      <c r="C1268" s="30"/>
    </row>
    <row r="1269" spans="2:3" hidden="1" x14ac:dyDescent="0.25">
      <c r="B1269" s="67">
        <v>44362</v>
      </c>
      <c r="C1269" s="30"/>
    </row>
    <row r="1270" spans="2:3" hidden="1" x14ac:dyDescent="0.25">
      <c r="B1270" s="67">
        <v>44363</v>
      </c>
      <c r="C1270" s="30"/>
    </row>
    <row r="1271" spans="2:3" hidden="1" x14ac:dyDescent="0.25">
      <c r="B1271" s="67">
        <v>44364</v>
      </c>
      <c r="C1271" s="30"/>
    </row>
    <row r="1272" spans="2:3" hidden="1" x14ac:dyDescent="0.25">
      <c r="B1272" s="67">
        <v>44365</v>
      </c>
      <c r="C1272" s="30"/>
    </row>
    <row r="1273" spans="2:3" hidden="1" x14ac:dyDescent="0.25">
      <c r="B1273" s="67">
        <v>44366</v>
      </c>
      <c r="C1273" s="30"/>
    </row>
    <row r="1274" spans="2:3" hidden="1" x14ac:dyDescent="0.25">
      <c r="B1274" s="67">
        <v>44367</v>
      </c>
      <c r="C1274" s="30"/>
    </row>
    <row r="1275" spans="2:3" hidden="1" x14ac:dyDescent="0.25">
      <c r="B1275" s="67">
        <v>44368</v>
      </c>
      <c r="C1275" s="30"/>
    </row>
    <row r="1276" spans="2:3" hidden="1" x14ac:dyDescent="0.25">
      <c r="B1276" s="67">
        <v>44369</v>
      </c>
      <c r="C1276" s="30"/>
    </row>
    <row r="1277" spans="2:3" hidden="1" x14ac:dyDescent="0.25">
      <c r="B1277" s="67">
        <v>44370</v>
      </c>
      <c r="C1277" s="30"/>
    </row>
    <row r="1278" spans="2:3" hidden="1" x14ac:dyDescent="0.25">
      <c r="B1278" s="67">
        <v>44371</v>
      </c>
      <c r="C1278" s="30"/>
    </row>
    <row r="1279" spans="2:3" hidden="1" x14ac:dyDescent="0.25">
      <c r="B1279" s="67">
        <v>44372</v>
      </c>
      <c r="C1279" s="30"/>
    </row>
    <row r="1280" spans="2:3" hidden="1" x14ac:dyDescent="0.25">
      <c r="B1280" s="67">
        <v>44373</v>
      </c>
      <c r="C1280" s="30"/>
    </row>
    <row r="1281" spans="2:3" hidden="1" x14ac:dyDescent="0.25">
      <c r="B1281" s="67">
        <v>44374</v>
      </c>
      <c r="C1281" s="30"/>
    </row>
    <row r="1282" spans="2:3" hidden="1" x14ac:dyDescent="0.25">
      <c r="B1282" s="67">
        <v>44375</v>
      </c>
      <c r="C1282" s="30"/>
    </row>
    <row r="1283" spans="2:3" hidden="1" x14ac:dyDescent="0.25">
      <c r="B1283" s="67">
        <v>44376</v>
      </c>
      <c r="C1283" s="30"/>
    </row>
    <row r="1284" spans="2:3" hidden="1" x14ac:dyDescent="0.25">
      <c r="B1284" s="67">
        <v>44377</v>
      </c>
      <c r="C1284" s="30"/>
    </row>
    <row r="1285" spans="2:3" hidden="1" x14ac:dyDescent="0.25">
      <c r="B1285" s="67">
        <v>44378</v>
      </c>
      <c r="C1285" s="30"/>
    </row>
    <row r="1286" spans="2:3" hidden="1" x14ac:dyDescent="0.25">
      <c r="B1286" s="67">
        <v>44379</v>
      </c>
      <c r="C1286" s="30"/>
    </row>
    <row r="1287" spans="2:3" hidden="1" x14ac:dyDescent="0.25">
      <c r="B1287" s="67">
        <v>44380</v>
      </c>
      <c r="C1287" s="30"/>
    </row>
    <row r="1288" spans="2:3" hidden="1" x14ac:dyDescent="0.25">
      <c r="B1288" s="67">
        <v>44381</v>
      </c>
      <c r="C1288" s="30"/>
    </row>
    <row r="1289" spans="2:3" hidden="1" x14ac:dyDescent="0.25">
      <c r="B1289" s="67">
        <v>44382</v>
      </c>
      <c r="C1289" s="30"/>
    </row>
    <row r="1290" spans="2:3" hidden="1" x14ac:dyDescent="0.25">
      <c r="B1290" s="67">
        <v>44383</v>
      </c>
      <c r="C1290" s="30"/>
    </row>
    <row r="1291" spans="2:3" hidden="1" x14ac:dyDescent="0.25">
      <c r="B1291" s="67">
        <v>44384</v>
      </c>
      <c r="C1291" s="30"/>
    </row>
    <row r="1292" spans="2:3" hidden="1" x14ac:dyDescent="0.25">
      <c r="B1292" s="67">
        <v>44385</v>
      </c>
      <c r="C1292" s="30"/>
    </row>
    <row r="1293" spans="2:3" hidden="1" x14ac:dyDescent="0.25">
      <c r="B1293" s="67">
        <v>44386</v>
      </c>
      <c r="C1293" s="30"/>
    </row>
    <row r="1294" spans="2:3" hidden="1" x14ac:dyDescent="0.25">
      <c r="B1294" s="67">
        <v>44387</v>
      </c>
      <c r="C1294" s="30"/>
    </row>
    <row r="1295" spans="2:3" hidden="1" x14ac:dyDescent="0.25">
      <c r="B1295" s="67">
        <v>44388</v>
      </c>
      <c r="C1295" s="30"/>
    </row>
    <row r="1296" spans="2:3" hidden="1" x14ac:dyDescent="0.25">
      <c r="B1296" s="67">
        <v>44389</v>
      </c>
      <c r="C1296" s="30"/>
    </row>
    <row r="1297" spans="2:3" hidden="1" x14ac:dyDescent="0.25">
      <c r="B1297" s="67">
        <v>44390</v>
      </c>
      <c r="C1297" s="30"/>
    </row>
    <row r="1298" spans="2:3" hidden="1" x14ac:dyDescent="0.25">
      <c r="B1298" s="67">
        <v>44391</v>
      </c>
      <c r="C1298" s="30"/>
    </row>
    <row r="1299" spans="2:3" hidden="1" x14ac:dyDescent="0.25">
      <c r="B1299" s="67">
        <v>44392</v>
      </c>
      <c r="C1299" s="30"/>
    </row>
    <row r="1300" spans="2:3" hidden="1" x14ac:dyDescent="0.25">
      <c r="B1300" s="67">
        <v>44393</v>
      </c>
      <c r="C1300" s="30"/>
    </row>
    <row r="1301" spans="2:3" hidden="1" x14ac:dyDescent="0.25">
      <c r="B1301" s="67">
        <v>44394</v>
      </c>
      <c r="C1301" s="30"/>
    </row>
    <row r="1302" spans="2:3" hidden="1" x14ac:dyDescent="0.25">
      <c r="B1302" s="67">
        <v>44395</v>
      </c>
      <c r="C1302" s="30"/>
    </row>
    <row r="1303" spans="2:3" hidden="1" x14ac:dyDescent="0.25">
      <c r="B1303" s="67">
        <v>44396</v>
      </c>
      <c r="C1303" s="30"/>
    </row>
    <row r="1304" spans="2:3" hidden="1" x14ac:dyDescent="0.25">
      <c r="B1304" s="67">
        <v>44397</v>
      </c>
      <c r="C1304" s="30"/>
    </row>
    <row r="1305" spans="2:3" hidden="1" x14ac:dyDescent="0.25">
      <c r="B1305" s="67">
        <v>44398</v>
      </c>
      <c r="C1305" s="30"/>
    </row>
    <row r="1306" spans="2:3" hidden="1" x14ac:dyDescent="0.25">
      <c r="B1306" s="67">
        <v>44399</v>
      </c>
      <c r="C1306" s="30"/>
    </row>
    <row r="1307" spans="2:3" hidden="1" x14ac:dyDescent="0.25">
      <c r="B1307" s="67">
        <v>44400</v>
      </c>
      <c r="C1307" s="30"/>
    </row>
    <row r="1308" spans="2:3" hidden="1" x14ac:dyDescent="0.25">
      <c r="B1308" s="67">
        <v>44401</v>
      </c>
      <c r="C1308" s="30"/>
    </row>
    <row r="1309" spans="2:3" hidden="1" x14ac:dyDescent="0.25">
      <c r="B1309" s="67">
        <v>44402</v>
      </c>
      <c r="C1309" s="30"/>
    </row>
    <row r="1310" spans="2:3" hidden="1" x14ac:dyDescent="0.25">
      <c r="B1310" s="67">
        <v>44403</v>
      </c>
      <c r="C1310" s="30"/>
    </row>
    <row r="1311" spans="2:3" hidden="1" x14ac:dyDescent="0.25">
      <c r="B1311" s="67">
        <v>44404</v>
      </c>
      <c r="C1311" s="30"/>
    </row>
    <row r="1312" spans="2:3" hidden="1" x14ac:dyDescent="0.25">
      <c r="B1312" s="67">
        <v>44405</v>
      </c>
      <c r="C1312" s="30"/>
    </row>
    <row r="1313" spans="2:3" hidden="1" x14ac:dyDescent="0.25">
      <c r="B1313" s="67">
        <v>44406</v>
      </c>
      <c r="C1313" s="30"/>
    </row>
    <row r="1314" spans="2:3" hidden="1" x14ac:dyDescent="0.25">
      <c r="B1314" s="67">
        <v>44407</v>
      </c>
      <c r="C1314" s="30"/>
    </row>
    <row r="1315" spans="2:3" hidden="1" x14ac:dyDescent="0.25">
      <c r="B1315" s="67">
        <v>44408</v>
      </c>
      <c r="C1315" s="30"/>
    </row>
    <row r="1316" spans="2:3" hidden="1" x14ac:dyDescent="0.25">
      <c r="B1316" s="67">
        <v>44409</v>
      </c>
      <c r="C1316" s="30"/>
    </row>
    <row r="1317" spans="2:3" hidden="1" x14ac:dyDescent="0.25">
      <c r="B1317" s="67">
        <v>44410</v>
      </c>
      <c r="C1317" s="30"/>
    </row>
    <row r="1318" spans="2:3" hidden="1" x14ac:dyDescent="0.25">
      <c r="B1318" s="67">
        <v>44411</v>
      </c>
      <c r="C1318" s="30"/>
    </row>
    <row r="1319" spans="2:3" hidden="1" x14ac:dyDescent="0.25">
      <c r="B1319" s="67">
        <v>44412</v>
      </c>
      <c r="C1319" s="30"/>
    </row>
    <row r="1320" spans="2:3" hidden="1" x14ac:dyDescent="0.25">
      <c r="B1320" s="67">
        <v>44413</v>
      </c>
      <c r="C1320" s="30"/>
    </row>
    <row r="1321" spans="2:3" hidden="1" x14ac:dyDescent="0.25">
      <c r="B1321" s="67">
        <v>44414</v>
      </c>
      <c r="C1321" s="30"/>
    </row>
    <row r="1322" spans="2:3" hidden="1" x14ac:dyDescent="0.25">
      <c r="B1322" s="67">
        <v>44415</v>
      </c>
      <c r="C1322" s="30"/>
    </row>
    <row r="1323" spans="2:3" hidden="1" x14ac:dyDescent="0.25">
      <c r="B1323" s="67">
        <v>44416</v>
      </c>
      <c r="C1323" s="30"/>
    </row>
    <row r="1324" spans="2:3" hidden="1" x14ac:dyDescent="0.25">
      <c r="B1324" s="67">
        <v>44417</v>
      </c>
      <c r="C1324" s="30"/>
    </row>
    <row r="1325" spans="2:3" hidden="1" x14ac:dyDescent="0.25">
      <c r="B1325" s="67">
        <v>44418</v>
      </c>
      <c r="C1325" s="30"/>
    </row>
    <row r="1326" spans="2:3" hidden="1" x14ac:dyDescent="0.25">
      <c r="B1326" s="67">
        <v>44419</v>
      </c>
      <c r="C1326" s="30"/>
    </row>
    <row r="1327" spans="2:3" hidden="1" x14ac:dyDescent="0.25">
      <c r="B1327" s="67">
        <v>44420</v>
      </c>
      <c r="C1327" s="30"/>
    </row>
    <row r="1328" spans="2:3" hidden="1" x14ac:dyDescent="0.25">
      <c r="B1328" s="67">
        <v>44421</v>
      </c>
      <c r="C1328" s="30"/>
    </row>
    <row r="1329" spans="2:3" hidden="1" x14ac:dyDescent="0.25">
      <c r="B1329" s="67">
        <v>44422</v>
      </c>
      <c r="C1329" s="30"/>
    </row>
    <row r="1330" spans="2:3" hidden="1" x14ac:dyDescent="0.25">
      <c r="B1330" s="67">
        <v>44423</v>
      </c>
      <c r="C1330" s="30"/>
    </row>
    <row r="1331" spans="2:3" hidden="1" x14ac:dyDescent="0.25">
      <c r="B1331" s="67">
        <v>44424</v>
      </c>
      <c r="C1331" s="30"/>
    </row>
    <row r="1332" spans="2:3" hidden="1" x14ac:dyDescent="0.25">
      <c r="B1332" s="67">
        <v>44425</v>
      </c>
      <c r="C1332" s="30"/>
    </row>
    <row r="1333" spans="2:3" hidden="1" x14ac:dyDescent="0.25">
      <c r="B1333" s="67">
        <v>44426</v>
      </c>
      <c r="C1333" s="30"/>
    </row>
    <row r="1334" spans="2:3" hidden="1" x14ac:dyDescent="0.25">
      <c r="B1334" s="67">
        <v>44427</v>
      </c>
      <c r="C1334" s="30"/>
    </row>
    <row r="1335" spans="2:3" hidden="1" x14ac:dyDescent="0.25">
      <c r="B1335" s="67">
        <v>44428</v>
      </c>
      <c r="C1335" s="30"/>
    </row>
    <row r="1336" spans="2:3" hidden="1" x14ac:dyDescent="0.25">
      <c r="B1336" s="67">
        <v>44429</v>
      </c>
      <c r="C1336" s="30"/>
    </row>
    <row r="1337" spans="2:3" hidden="1" x14ac:dyDescent="0.25">
      <c r="B1337" s="67">
        <v>44430</v>
      </c>
      <c r="C1337" s="30"/>
    </row>
    <row r="1338" spans="2:3" hidden="1" x14ac:dyDescent="0.25">
      <c r="B1338" s="67">
        <v>44431</v>
      </c>
      <c r="C1338" s="30"/>
    </row>
    <row r="1339" spans="2:3" hidden="1" x14ac:dyDescent="0.25">
      <c r="B1339" s="67">
        <v>44432</v>
      </c>
      <c r="C1339" s="30"/>
    </row>
    <row r="1340" spans="2:3" hidden="1" x14ac:dyDescent="0.25">
      <c r="B1340" s="67">
        <v>44433</v>
      </c>
      <c r="C1340" s="30"/>
    </row>
    <row r="1341" spans="2:3" hidden="1" x14ac:dyDescent="0.25">
      <c r="B1341" s="67">
        <v>44434</v>
      </c>
      <c r="C1341" s="30"/>
    </row>
    <row r="1342" spans="2:3" hidden="1" x14ac:dyDescent="0.25">
      <c r="B1342" s="67">
        <v>44435</v>
      </c>
      <c r="C1342" s="30"/>
    </row>
    <row r="1343" spans="2:3" hidden="1" x14ac:dyDescent="0.25">
      <c r="B1343" s="67">
        <v>44436</v>
      </c>
      <c r="C1343" s="30"/>
    </row>
    <row r="1344" spans="2:3" hidden="1" x14ac:dyDescent="0.25">
      <c r="B1344" s="67">
        <v>44437</v>
      </c>
      <c r="C1344" s="30"/>
    </row>
    <row r="1345" spans="2:3" hidden="1" x14ac:dyDescent="0.25">
      <c r="B1345" s="67">
        <v>44438</v>
      </c>
      <c r="C1345" s="30"/>
    </row>
    <row r="1346" spans="2:3" hidden="1" x14ac:dyDescent="0.25">
      <c r="B1346" s="67">
        <v>44439</v>
      </c>
      <c r="C1346" s="30"/>
    </row>
    <row r="1347" spans="2:3" hidden="1" x14ac:dyDescent="0.25">
      <c r="B1347" s="67">
        <v>44440</v>
      </c>
      <c r="C1347" s="30"/>
    </row>
    <row r="1348" spans="2:3" hidden="1" x14ac:dyDescent="0.25">
      <c r="B1348" s="67">
        <v>44441</v>
      </c>
      <c r="C1348" s="30"/>
    </row>
    <row r="1349" spans="2:3" hidden="1" x14ac:dyDescent="0.25">
      <c r="B1349" s="67">
        <v>44442</v>
      </c>
      <c r="C1349" s="30"/>
    </row>
    <row r="1350" spans="2:3" hidden="1" x14ac:dyDescent="0.25">
      <c r="B1350" s="67">
        <v>44443</v>
      </c>
      <c r="C1350" s="30"/>
    </row>
    <row r="1351" spans="2:3" hidden="1" x14ac:dyDescent="0.25">
      <c r="B1351" s="67">
        <v>44444</v>
      </c>
      <c r="C1351" s="30"/>
    </row>
    <row r="1352" spans="2:3" hidden="1" x14ac:dyDescent="0.25">
      <c r="B1352" s="67">
        <v>44445</v>
      </c>
      <c r="C1352" s="30"/>
    </row>
    <row r="1353" spans="2:3" hidden="1" x14ac:dyDescent="0.25">
      <c r="B1353" s="67">
        <v>44446</v>
      </c>
      <c r="C1353" s="30"/>
    </row>
    <row r="1354" spans="2:3" hidden="1" x14ac:dyDescent="0.25">
      <c r="B1354" s="67">
        <v>44447</v>
      </c>
      <c r="C1354" s="30"/>
    </row>
    <row r="1355" spans="2:3" hidden="1" x14ac:dyDescent="0.25">
      <c r="B1355" s="67">
        <v>44448</v>
      </c>
      <c r="C1355" s="30"/>
    </row>
    <row r="1356" spans="2:3" hidden="1" x14ac:dyDescent="0.25">
      <c r="B1356" s="67">
        <v>44449</v>
      </c>
      <c r="C1356" s="30"/>
    </row>
    <row r="1357" spans="2:3" hidden="1" x14ac:dyDescent="0.25">
      <c r="B1357" s="67">
        <v>44450</v>
      </c>
      <c r="C1357" s="30"/>
    </row>
    <row r="1358" spans="2:3" hidden="1" x14ac:dyDescent="0.25">
      <c r="B1358" s="67">
        <v>44451</v>
      </c>
      <c r="C1358" s="30"/>
    </row>
    <row r="1359" spans="2:3" hidden="1" x14ac:dyDescent="0.25">
      <c r="B1359" s="67">
        <v>44452</v>
      </c>
      <c r="C1359" s="30"/>
    </row>
    <row r="1360" spans="2:3" hidden="1" x14ac:dyDescent="0.25">
      <c r="B1360" s="67">
        <v>44453</v>
      </c>
      <c r="C1360" s="30"/>
    </row>
    <row r="1361" spans="2:3" hidden="1" x14ac:dyDescent="0.25">
      <c r="B1361" s="67">
        <v>44454</v>
      </c>
      <c r="C1361" s="30"/>
    </row>
    <row r="1362" spans="2:3" hidden="1" x14ac:dyDescent="0.25">
      <c r="B1362" s="67">
        <v>44455</v>
      </c>
      <c r="C1362" s="30"/>
    </row>
    <row r="1363" spans="2:3" hidden="1" x14ac:dyDescent="0.25">
      <c r="B1363" s="67">
        <v>44456</v>
      </c>
      <c r="C1363" s="30"/>
    </row>
    <row r="1364" spans="2:3" hidden="1" x14ac:dyDescent="0.25">
      <c r="B1364" s="67">
        <v>44457</v>
      </c>
      <c r="C1364" s="30"/>
    </row>
    <row r="1365" spans="2:3" hidden="1" x14ac:dyDescent="0.25">
      <c r="B1365" s="67">
        <v>44458</v>
      </c>
      <c r="C1365" s="30"/>
    </row>
    <row r="1366" spans="2:3" hidden="1" x14ac:dyDescent="0.25">
      <c r="B1366" s="67">
        <v>44459</v>
      </c>
      <c r="C1366" s="30"/>
    </row>
    <row r="1367" spans="2:3" hidden="1" x14ac:dyDescent="0.25">
      <c r="B1367" s="67">
        <v>44460</v>
      </c>
      <c r="C1367" s="30"/>
    </row>
    <row r="1368" spans="2:3" hidden="1" x14ac:dyDescent="0.25">
      <c r="B1368" s="67">
        <v>44461</v>
      </c>
      <c r="C1368" s="30"/>
    </row>
    <row r="1369" spans="2:3" hidden="1" x14ac:dyDescent="0.25">
      <c r="B1369" s="67">
        <v>44462</v>
      </c>
      <c r="C1369" s="30"/>
    </row>
    <row r="1370" spans="2:3" hidden="1" x14ac:dyDescent="0.25">
      <c r="B1370" s="67">
        <v>44463</v>
      </c>
      <c r="C1370" s="30"/>
    </row>
    <row r="1371" spans="2:3" hidden="1" x14ac:dyDescent="0.25">
      <c r="B1371" s="67">
        <v>44464</v>
      </c>
      <c r="C1371" s="30"/>
    </row>
    <row r="1372" spans="2:3" hidden="1" x14ac:dyDescent="0.25">
      <c r="B1372" s="67">
        <v>44465</v>
      </c>
      <c r="C1372" s="30"/>
    </row>
    <row r="1373" spans="2:3" hidden="1" x14ac:dyDescent="0.25">
      <c r="B1373" s="67">
        <v>44466</v>
      </c>
      <c r="C1373" s="30"/>
    </row>
    <row r="1374" spans="2:3" hidden="1" x14ac:dyDescent="0.25">
      <c r="B1374" s="67">
        <v>44467</v>
      </c>
      <c r="C1374" s="30"/>
    </row>
    <row r="1375" spans="2:3" hidden="1" x14ac:dyDescent="0.25">
      <c r="B1375" s="67">
        <v>44468</v>
      </c>
      <c r="C1375" s="30"/>
    </row>
    <row r="1376" spans="2:3" hidden="1" x14ac:dyDescent="0.25">
      <c r="B1376" s="67">
        <v>44469</v>
      </c>
      <c r="C1376" s="30"/>
    </row>
    <row r="1377" spans="2:3" hidden="1" x14ac:dyDescent="0.25">
      <c r="B1377" s="67">
        <v>44470</v>
      </c>
      <c r="C1377" s="30"/>
    </row>
    <row r="1378" spans="2:3" hidden="1" x14ac:dyDescent="0.25">
      <c r="B1378" s="67">
        <v>44471</v>
      </c>
      <c r="C1378" s="30"/>
    </row>
    <row r="1379" spans="2:3" hidden="1" x14ac:dyDescent="0.25">
      <c r="B1379" s="67">
        <v>44472</v>
      </c>
      <c r="C1379" s="30"/>
    </row>
    <row r="1380" spans="2:3" hidden="1" x14ac:dyDescent="0.25">
      <c r="B1380" s="67">
        <v>44473</v>
      </c>
      <c r="C1380" s="30"/>
    </row>
    <row r="1381" spans="2:3" hidden="1" x14ac:dyDescent="0.25">
      <c r="B1381" s="67">
        <v>44474</v>
      </c>
      <c r="C1381" s="30"/>
    </row>
    <row r="1382" spans="2:3" hidden="1" x14ac:dyDescent="0.25">
      <c r="B1382" s="67">
        <v>44475</v>
      </c>
      <c r="C1382" s="30"/>
    </row>
    <row r="1383" spans="2:3" hidden="1" x14ac:dyDescent="0.25">
      <c r="B1383" s="67">
        <v>44476</v>
      </c>
      <c r="C1383" s="30"/>
    </row>
    <row r="1384" spans="2:3" hidden="1" x14ac:dyDescent="0.25">
      <c r="B1384" s="67">
        <v>44477</v>
      </c>
      <c r="C1384" s="30"/>
    </row>
    <row r="1385" spans="2:3" hidden="1" x14ac:dyDescent="0.25">
      <c r="B1385" s="67">
        <v>44478</v>
      </c>
      <c r="C1385" s="30"/>
    </row>
    <row r="1386" spans="2:3" hidden="1" x14ac:dyDescent="0.25">
      <c r="B1386" s="67">
        <v>44479</v>
      </c>
      <c r="C1386" s="30"/>
    </row>
    <row r="1387" spans="2:3" hidden="1" x14ac:dyDescent="0.25">
      <c r="B1387" s="67">
        <v>44480</v>
      </c>
      <c r="C1387" s="30"/>
    </row>
    <row r="1388" spans="2:3" hidden="1" x14ac:dyDescent="0.25">
      <c r="B1388" s="67">
        <v>44481</v>
      </c>
      <c r="C1388" s="30"/>
    </row>
    <row r="1389" spans="2:3" hidden="1" x14ac:dyDescent="0.25">
      <c r="B1389" s="67">
        <v>44482</v>
      </c>
      <c r="C1389" s="30"/>
    </row>
    <row r="1390" spans="2:3" hidden="1" x14ac:dyDescent="0.25">
      <c r="B1390" s="67">
        <v>44483</v>
      </c>
      <c r="C1390" s="30"/>
    </row>
    <row r="1391" spans="2:3" hidden="1" x14ac:dyDescent="0.25">
      <c r="B1391" s="67">
        <v>44484</v>
      </c>
      <c r="C1391" s="30"/>
    </row>
    <row r="1392" spans="2:3" hidden="1" x14ac:dyDescent="0.25">
      <c r="B1392" s="67">
        <v>44485</v>
      </c>
      <c r="C1392" s="30"/>
    </row>
    <row r="1393" spans="2:3" hidden="1" x14ac:dyDescent="0.25">
      <c r="B1393" s="67">
        <v>44486</v>
      </c>
      <c r="C1393" s="30"/>
    </row>
    <row r="1394" spans="2:3" hidden="1" x14ac:dyDescent="0.25">
      <c r="B1394" s="67">
        <v>44487</v>
      </c>
      <c r="C1394" s="30"/>
    </row>
    <row r="1395" spans="2:3" hidden="1" x14ac:dyDescent="0.25">
      <c r="B1395" s="67">
        <v>44488</v>
      </c>
      <c r="C1395" s="30"/>
    </row>
    <row r="1396" spans="2:3" hidden="1" x14ac:dyDescent="0.25">
      <c r="B1396" s="67">
        <v>44489</v>
      </c>
      <c r="C1396" s="30"/>
    </row>
    <row r="1397" spans="2:3" hidden="1" x14ac:dyDescent="0.25">
      <c r="B1397" s="67">
        <v>44490</v>
      </c>
      <c r="C1397" s="30"/>
    </row>
    <row r="1398" spans="2:3" hidden="1" x14ac:dyDescent="0.25">
      <c r="B1398" s="67">
        <v>44491</v>
      </c>
      <c r="C1398" s="30"/>
    </row>
    <row r="1399" spans="2:3" hidden="1" x14ac:dyDescent="0.25">
      <c r="B1399" s="67">
        <v>44492</v>
      </c>
      <c r="C1399" s="30"/>
    </row>
    <row r="1400" spans="2:3" hidden="1" x14ac:dyDescent="0.25">
      <c r="B1400" s="67">
        <v>44493</v>
      </c>
      <c r="C1400" s="30"/>
    </row>
    <row r="1401" spans="2:3" hidden="1" x14ac:dyDescent="0.25">
      <c r="B1401" s="67">
        <v>44494</v>
      </c>
      <c r="C1401" s="30"/>
    </row>
    <row r="1402" spans="2:3" hidden="1" x14ac:dyDescent="0.25">
      <c r="B1402" s="67">
        <v>44495</v>
      </c>
      <c r="C1402" s="30"/>
    </row>
    <row r="1403" spans="2:3" hidden="1" x14ac:dyDescent="0.25">
      <c r="B1403" s="67">
        <v>44496</v>
      </c>
      <c r="C1403" s="30"/>
    </row>
    <row r="1404" spans="2:3" hidden="1" x14ac:dyDescent="0.25">
      <c r="B1404" s="67">
        <v>44497</v>
      </c>
      <c r="C1404" s="30"/>
    </row>
    <row r="1405" spans="2:3" hidden="1" x14ac:dyDescent="0.25">
      <c r="B1405" s="67">
        <v>44498</v>
      </c>
      <c r="C1405" s="30"/>
    </row>
    <row r="1406" spans="2:3" hidden="1" x14ac:dyDescent="0.25">
      <c r="B1406" s="67">
        <v>44499</v>
      </c>
      <c r="C1406" s="30"/>
    </row>
    <row r="1407" spans="2:3" hidden="1" x14ac:dyDescent="0.25">
      <c r="B1407" s="67">
        <v>44500</v>
      </c>
      <c r="C1407" s="30"/>
    </row>
    <row r="1408" spans="2:3" hidden="1" x14ac:dyDescent="0.25">
      <c r="B1408" s="67">
        <v>44501</v>
      </c>
      <c r="C1408" s="30"/>
    </row>
    <row r="1409" spans="2:3" hidden="1" x14ac:dyDescent="0.25">
      <c r="B1409" s="67">
        <v>44502</v>
      </c>
      <c r="C1409" s="30"/>
    </row>
    <row r="1410" spans="2:3" hidden="1" x14ac:dyDescent="0.25">
      <c r="B1410" s="67">
        <v>44503</v>
      </c>
      <c r="C1410" s="30"/>
    </row>
    <row r="1411" spans="2:3" hidden="1" x14ac:dyDescent="0.25">
      <c r="B1411" s="67">
        <v>44504</v>
      </c>
      <c r="C1411" s="30"/>
    </row>
    <row r="1412" spans="2:3" hidden="1" x14ac:dyDescent="0.25">
      <c r="B1412" s="67">
        <v>44505</v>
      </c>
      <c r="C1412" s="30"/>
    </row>
    <row r="1413" spans="2:3" hidden="1" x14ac:dyDescent="0.25">
      <c r="B1413" s="67">
        <v>44506</v>
      </c>
      <c r="C1413" s="30"/>
    </row>
    <row r="1414" spans="2:3" hidden="1" x14ac:dyDescent="0.25">
      <c r="B1414" s="67">
        <v>44507</v>
      </c>
      <c r="C1414" s="30"/>
    </row>
    <row r="1415" spans="2:3" hidden="1" x14ac:dyDescent="0.25">
      <c r="B1415" s="67">
        <v>44508</v>
      </c>
      <c r="C1415" s="30"/>
    </row>
    <row r="1416" spans="2:3" hidden="1" x14ac:dyDescent="0.25">
      <c r="B1416" s="67">
        <v>44509</v>
      </c>
      <c r="C1416" s="30"/>
    </row>
    <row r="1417" spans="2:3" hidden="1" x14ac:dyDescent="0.25">
      <c r="B1417" s="67">
        <v>44510</v>
      </c>
      <c r="C1417" s="30"/>
    </row>
    <row r="1418" spans="2:3" hidden="1" x14ac:dyDescent="0.25">
      <c r="B1418" s="67">
        <v>44511</v>
      </c>
      <c r="C1418" s="30"/>
    </row>
    <row r="1419" spans="2:3" hidden="1" x14ac:dyDescent="0.25">
      <c r="B1419" s="67">
        <v>44512</v>
      </c>
      <c r="C1419" s="30"/>
    </row>
    <row r="1420" spans="2:3" hidden="1" x14ac:dyDescent="0.25">
      <c r="B1420" s="67">
        <v>44513</v>
      </c>
      <c r="C1420" s="30"/>
    </row>
    <row r="1421" spans="2:3" hidden="1" x14ac:dyDescent="0.25">
      <c r="B1421" s="67">
        <v>44514</v>
      </c>
      <c r="C1421" s="30"/>
    </row>
    <row r="1422" spans="2:3" hidden="1" x14ac:dyDescent="0.25">
      <c r="B1422" s="67">
        <v>44515</v>
      </c>
      <c r="C1422" s="30"/>
    </row>
    <row r="1423" spans="2:3" hidden="1" x14ac:dyDescent="0.25">
      <c r="B1423" s="67">
        <v>44516</v>
      </c>
      <c r="C1423" s="30"/>
    </row>
    <row r="1424" spans="2:3" hidden="1" x14ac:dyDescent="0.25">
      <c r="B1424" s="67">
        <v>44517</v>
      </c>
      <c r="C1424" s="30"/>
    </row>
    <row r="1425" spans="2:3" hidden="1" x14ac:dyDescent="0.25">
      <c r="B1425" s="67">
        <v>44518</v>
      </c>
      <c r="C1425" s="30"/>
    </row>
    <row r="1426" spans="2:3" hidden="1" x14ac:dyDescent="0.25">
      <c r="B1426" s="67">
        <v>44519</v>
      </c>
      <c r="C1426" s="30"/>
    </row>
    <row r="1427" spans="2:3" hidden="1" x14ac:dyDescent="0.25">
      <c r="B1427" s="67">
        <v>44520</v>
      </c>
      <c r="C1427" s="30"/>
    </row>
    <row r="1428" spans="2:3" hidden="1" x14ac:dyDescent="0.25">
      <c r="B1428" s="67">
        <v>44521</v>
      </c>
      <c r="C1428" s="30"/>
    </row>
    <row r="1429" spans="2:3" hidden="1" x14ac:dyDescent="0.25">
      <c r="B1429" s="67">
        <v>44522</v>
      </c>
      <c r="C1429" s="30"/>
    </row>
    <row r="1430" spans="2:3" hidden="1" x14ac:dyDescent="0.25">
      <c r="B1430" s="67">
        <v>44523</v>
      </c>
      <c r="C1430" s="30"/>
    </row>
    <row r="1431" spans="2:3" hidden="1" x14ac:dyDescent="0.25">
      <c r="B1431" s="67">
        <v>44524</v>
      </c>
      <c r="C1431" s="30"/>
    </row>
    <row r="1432" spans="2:3" hidden="1" x14ac:dyDescent="0.25">
      <c r="B1432" s="67">
        <v>44525</v>
      </c>
      <c r="C1432" s="30"/>
    </row>
    <row r="1433" spans="2:3" hidden="1" x14ac:dyDescent="0.25">
      <c r="B1433" s="67">
        <v>44526</v>
      </c>
      <c r="C1433" s="30"/>
    </row>
    <row r="1434" spans="2:3" hidden="1" x14ac:dyDescent="0.25">
      <c r="B1434" s="67">
        <v>44527</v>
      </c>
      <c r="C1434" s="30"/>
    </row>
    <row r="1435" spans="2:3" hidden="1" x14ac:dyDescent="0.25">
      <c r="B1435" s="67">
        <v>44528</v>
      </c>
      <c r="C1435" s="30"/>
    </row>
    <row r="1436" spans="2:3" hidden="1" x14ac:dyDescent="0.25">
      <c r="B1436" s="67">
        <v>44529</v>
      </c>
      <c r="C1436" s="30"/>
    </row>
    <row r="1437" spans="2:3" hidden="1" x14ac:dyDescent="0.25">
      <c r="B1437" s="67">
        <v>44530</v>
      </c>
      <c r="C1437" s="30"/>
    </row>
    <row r="1438" spans="2:3" hidden="1" x14ac:dyDescent="0.25">
      <c r="B1438" s="67">
        <v>44531</v>
      </c>
      <c r="C1438" s="30"/>
    </row>
    <row r="1439" spans="2:3" hidden="1" x14ac:dyDescent="0.25">
      <c r="B1439" s="67">
        <v>44532</v>
      </c>
      <c r="C1439" s="30"/>
    </row>
    <row r="1440" spans="2:3" hidden="1" x14ac:dyDescent="0.25">
      <c r="B1440" s="67">
        <v>44533</v>
      </c>
      <c r="C1440" s="30"/>
    </row>
    <row r="1441" spans="2:3" hidden="1" x14ac:dyDescent="0.25">
      <c r="B1441" s="67">
        <v>44534</v>
      </c>
      <c r="C1441" s="30"/>
    </row>
    <row r="1442" spans="2:3" hidden="1" x14ac:dyDescent="0.25">
      <c r="B1442" s="67">
        <v>44535</v>
      </c>
      <c r="C1442" s="30"/>
    </row>
    <row r="1443" spans="2:3" hidden="1" x14ac:dyDescent="0.25">
      <c r="B1443" s="67">
        <v>44536</v>
      </c>
      <c r="C1443" s="30"/>
    </row>
    <row r="1444" spans="2:3" hidden="1" x14ac:dyDescent="0.25">
      <c r="B1444" s="67">
        <v>44537</v>
      </c>
      <c r="C1444" s="30"/>
    </row>
    <row r="1445" spans="2:3" hidden="1" x14ac:dyDescent="0.25">
      <c r="B1445" s="67">
        <v>44538</v>
      </c>
      <c r="C1445" s="30"/>
    </row>
    <row r="1446" spans="2:3" hidden="1" x14ac:dyDescent="0.25">
      <c r="B1446" s="67">
        <v>44539</v>
      </c>
      <c r="C1446" s="30"/>
    </row>
    <row r="1447" spans="2:3" hidden="1" x14ac:dyDescent="0.25">
      <c r="B1447" s="67">
        <v>44540</v>
      </c>
      <c r="C1447" s="30"/>
    </row>
    <row r="1448" spans="2:3" hidden="1" x14ac:dyDescent="0.25">
      <c r="B1448" s="67">
        <v>44541</v>
      </c>
      <c r="C1448" s="30"/>
    </row>
    <row r="1449" spans="2:3" hidden="1" x14ac:dyDescent="0.25">
      <c r="B1449" s="67">
        <v>44542</v>
      </c>
      <c r="C1449" s="30"/>
    </row>
    <row r="1450" spans="2:3" hidden="1" x14ac:dyDescent="0.25">
      <c r="B1450" s="67">
        <v>44543</v>
      </c>
      <c r="C1450" s="30"/>
    </row>
    <row r="1451" spans="2:3" hidden="1" x14ac:dyDescent="0.25">
      <c r="B1451" s="67">
        <v>44544</v>
      </c>
      <c r="C1451" s="30"/>
    </row>
    <row r="1452" spans="2:3" hidden="1" x14ac:dyDescent="0.25">
      <c r="B1452" s="67">
        <v>44545</v>
      </c>
      <c r="C1452" s="30"/>
    </row>
    <row r="1453" spans="2:3" hidden="1" x14ac:dyDescent="0.25">
      <c r="B1453" s="67">
        <v>44546</v>
      </c>
      <c r="C1453" s="30"/>
    </row>
    <row r="1454" spans="2:3" hidden="1" x14ac:dyDescent="0.25">
      <c r="B1454" s="67">
        <v>44547</v>
      </c>
      <c r="C1454" s="30"/>
    </row>
    <row r="1455" spans="2:3" hidden="1" x14ac:dyDescent="0.25">
      <c r="B1455" s="67">
        <v>44548</v>
      </c>
      <c r="C1455" s="30"/>
    </row>
    <row r="1456" spans="2:3" hidden="1" x14ac:dyDescent="0.25">
      <c r="B1456" s="67">
        <v>44549</v>
      </c>
      <c r="C1456" s="30"/>
    </row>
    <row r="1457" spans="2:18" hidden="1" x14ac:dyDescent="0.25">
      <c r="B1457" s="67">
        <v>44550</v>
      </c>
      <c r="C1457" s="30"/>
    </row>
    <row r="1458" spans="2:18" hidden="1" x14ac:dyDescent="0.25">
      <c r="B1458" s="67">
        <v>44551</v>
      </c>
      <c r="C1458" s="30"/>
    </row>
    <row r="1459" spans="2:18" hidden="1" x14ac:dyDescent="0.25">
      <c r="B1459" s="67">
        <v>44552</v>
      </c>
      <c r="C1459" s="30"/>
    </row>
    <row r="1460" spans="2:18" hidden="1" x14ac:dyDescent="0.25">
      <c r="B1460" s="67">
        <v>44553</v>
      </c>
      <c r="C1460" s="30"/>
    </row>
    <row r="1461" spans="2:18" hidden="1" x14ac:dyDescent="0.25">
      <c r="B1461" s="67">
        <v>44554</v>
      </c>
      <c r="C1461" s="30"/>
    </row>
    <row r="1462" spans="2:18" hidden="1" x14ac:dyDescent="0.25">
      <c r="B1462" s="67">
        <v>44555</v>
      </c>
      <c r="C1462" s="30"/>
    </row>
    <row r="1463" spans="2:18" hidden="1" x14ac:dyDescent="0.25">
      <c r="B1463" s="67">
        <v>44556</v>
      </c>
      <c r="C1463" s="30"/>
    </row>
    <row r="1464" spans="2:18" hidden="1" x14ac:dyDescent="0.25">
      <c r="B1464" s="67">
        <v>44557</v>
      </c>
      <c r="C1464" s="30"/>
    </row>
    <row r="1465" spans="2:18" hidden="1" x14ac:dyDescent="0.25">
      <c r="B1465" s="67">
        <v>44558</v>
      </c>
      <c r="C1465" s="30"/>
    </row>
    <row r="1466" spans="2:18" hidden="1" x14ac:dyDescent="0.25">
      <c r="B1466" s="67">
        <v>44559</v>
      </c>
      <c r="C1466" s="30"/>
    </row>
    <row r="1467" spans="2:18" ht="17.25" hidden="1" x14ac:dyDescent="0.4">
      <c r="B1467" s="67">
        <v>44560</v>
      </c>
      <c r="C1467" s="30"/>
      <c r="Q1467" s="77" t="s">
        <v>379</v>
      </c>
      <c r="R1467" s="78">
        <f>SUM(R13:R21)</f>
        <v>3285.37</v>
      </c>
    </row>
    <row r="1468" spans="2:18" x14ac:dyDescent="0.25">
      <c r="B1468" s="67">
        <v>44561</v>
      </c>
      <c r="C1468" s="30"/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57FFF-984E-474E-A314-EB7134BD6CDE}">
  <sheetPr>
    <tabColor rgb="FFFFFF00"/>
  </sheetPr>
  <dimension ref="E3:H1472"/>
  <sheetViews>
    <sheetView showGridLines="0" zoomScale="190" zoomScaleNormal="190" workbookViewId="0"/>
  </sheetViews>
  <sheetFormatPr defaultRowHeight="15" x14ac:dyDescent="0.25"/>
  <cols>
    <col min="5" max="5" width="10.85546875" customWidth="1"/>
    <col min="7" max="7" width="10.42578125" customWidth="1"/>
    <col min="8" max="8" width="12.85546875" customWidth="1"/>
  </cols>
  <sheetData>
    <row r="3" spans="5:8" x14ac:dyDescent="0.25">
      <c r="G3" t="s">
        <v>384</v>
      </c>
    </row>
    <row r="4" spans="5:8" x14ac:dyDescent="0.25">
      <c r="E4" s="119"/>
      <c r="F4" s="79" t="s">
        <v>382</v>
      </c>
      <c r="G4" s="48" t="s">
        <v>285</v>
      </c>
      <c r="H4" s="48" t="s">
        <v>377</v>
      </c>
    </row>
    <row r="5" spans="5:8" x14ac:dyDescent="0.25">
      <c r="E5" s="119"/>
      <c r="F5" s="79">
        <f>ROWS(F$5:F5)</f>
        <v>1</v>
      </c>
      <c r="G5" s="94">
        <v>43101</v>
      </c>
      <c r="H5" s="95">
        <v>3285.37</v>
      </c>
    </row>
    <row r="6" spans="5:8" x14ac:dyDescent="0.25">
      <c r="E6" s="119"/>
      <c r="F6" s="79">
        <f>ROWS(F$5:F6)</f>
        <v>2</v>
      </c>
      <c r="G6" s="94">
        <v>43102</v>
      </c>
      <c r="H6" s="95">
        <v>5925</v>
      </c>
    </row>
    <row r="7" spans="5:8" ht="15" hidden="1" customHeight="1" x14ac:dyDescent="0.25">
      <c r="E7" s="119"/>
      <c r="F7" s="79">
        <f>ROWS(F$5:F7)</f>
        <v>3</v>
      </c>
      <c r="G7" s="94">
        <v>43103</v>
      </c>
      <c r="H7" s="95">
        <v>7982.78</v>
      </c>
    </row>
    <row r="8" spans="5:8" ht="15" hidden="1" customHeight="1" x14ac:dyDescent="0.25">
      <c r="E8" s="119"/>
      <c r="F8" s="79">
        <f>ROWS(F$5:F8)</f>
        <v>4</v>
      </c>
      <c r="G8" s="94">
        <v>43104</v>
      </c>
      <c r="H8" s="95">
        <v>6230.8</v>
      </c>
    </row>
    <row r="9" spans="5:8" ht="15" hidden="1" customHeight="1" x14ac:dyDescent="0.25">
      <c r="E9" s="119"/>
      <c r="F9" s="79">
        <f>ROWS(F$5:F9)</f>
        <v>5</v>
      </c>
      <c r="G9" s="94">
        <v>43105</v>
      </c>
      <c r="H9" s="95">
        <v>4493.33</v>
      </c>
    </row>
    <row r="10" spans="5:8" ht="15" hidden="1" customHeight="1" x14ac:dyDescent="0.25">
      <c r="E10" s="119"/>
      <c r="F10" s="79">
        <f>ROWS(F$5:F10)</f>
        <v>6</v>
      </c>
      <c r="G10" s="94">
        <v>43106</v>
      </c>
      <c r="H10" s="95">
        <v>6138.29</v>
      </c>
    </row>
    <row r="11" spans="5:8" ht="15" hidden="1" customHeight="1" x14ac:dyDescent="0.25">
      <c r="E11" s="119"/>
      <c r="F11" s="79">
        <f>ROWS(F$5:F11)</f>
        <v>7</v>
      </c>
      <c r="G11" s="94">
        <v>43107</v>
      </c>
      <c r="H11" s="95">
        <v>1560.83</v>
      </c>
    </row>
    <row r="12" spans="5:8" ht="15" hidden="1" customHeight="1" x14ac:dyDescent="0.25">
      <c r="E12" s="119"/>
      <c r="F12" s="79">
        <f>ROWS(F$5:F12)</f>
        <v>8</v>
      </c>
      <c r="G12" s="94">
        <v>43108</v>
      </c>
      <c r="H12" s="95">
        <v>6710.32</v>
      </c>
    </row>
    <row r="13" spans="5:8" ht="15" hidden="1" customHeight="1" x14ac:dyDescent="0.25">
      <c r="E13" s="119"/>
      <c r="F13" s="79">
        <f>ROWS(F$5:F13)</f>
        <v>9</v>
      </c>
      <c r="G13" s="94">
        <v>43109</v>
      </c>
      <c r="H13" s="95">
        <v>1554.72</v>
      </c>
    </row>
    <row r="14" spans="5:8" ht="15" hidden="1" customHeight="1" x14ac:dyDescent="0.25">
      <c r="E14" s="119"/>
      <c r="F14" s="79">
        <f>ROWS(F$5:F14)</f>
        <v>10</v>
      </c>
      <c r="G14" s="94">
        <v>43110</v>
      </c>
      <c r="H14" s="95">
        <v>8275.1299999999992</v>
      </c>
    </row>
    <row r="15" spans="5:8" ht="15" hidden="1" customHeight="1" x14ac:dyDescent="0.25">
      <c r="E15" s="119"/>
      <c r="F15" s="79">
        <f>ROWS(F$5:F15)</f>
        <v>11</v>
      </c>
      <c r="G15" s="94">
        <v>43111</v>
      </c>
      <c r="H15" s="95">
        <v>11918.31</v>
      </c>
    </row>
    <row r="16" spans="5:8" ht="15" hidden="1" customHeight="1" x14ac:dyDescent="0.25">
      <c r="E16" s="119"/>
      <c r="F16" s="79">
        <f>ROWS(F$5:F16)</f>
        <v>12</v>
      </c>
      <c r="G16" s="94">
        <v>43112</v>
      </c>
      <c r="H16" s="95">
        <v>3037.68</v>
      </c>
    </row>
    <row r="17" spans="5:8" ht="15" hidden="1" customHeight="1" x14ac:dyDescent="0.25">
      <c r="E17" s="119"/>
      <c r="F17" s="79">
        <f>ROWS(F$5:F17)</f>
        <v>13</v>
      </c>
      <c r="G17" s="94">
        <v>43113</v>
      </c>
      <c r="H17" s="95">
        <v>2401.85</v>
      </c>
    </row>
    <row r="18" spans="5:8" ht="15" hidden="1" customHeight="1" x14ac:dyDescent="0.25">
      <c r="E18" s="119"/>
      <c r="F18" s="79">
        <f>ROWS(F$5:F18)</f>
        <v>14</v>
      </c>
      <c r="G18" s="94">
        <v>43114</v>
      </c>
      <c r="H18" s="95">
        <v>4592.49</v>
      </c>
    </row>
    <row r="19" spans="5:8" ht="15" hidden="1" customHeight="1" x14ac:dyDescent="0.25">
      <c r="E19" s="119"/>
      <c r="F19" s="79">
        <f>ROWS(F$5:F19)</f>
        <v>15</v>
      </c>
      <c r="G19" s="94">
        <v>43115</v>
      </c>
      <c r="H19" s="95">
        <v>3984.14</v>
      </c>
    </row>
    <row r="20" spans="5:8" ht="15" hidden="1" customHeight="1" x14ac:dyDescent="0.25">
      <c r="E20" s="119"/>
      <c r="F20" s="79">
        <f>ROWS(F$5:F20)</f>
        <v>16</v>
      </c>
      <c r="G20" s="94">
        <v>43116</v>
      </c>
      <c r="H20" s="95">
        <v>5272.21</v>
      </c>
    </row>
    <row r="21" spans="5:8" ht="15" hidden="1" customHeight="1" x14ac:dyDescent="0.25">
      <c r="E21" s="119"/>
      <c r="F21" s="79">
        <f>ROWS(F$5:F21)</f>
        <v>17</v>
      </c>
      <c r="G21" s="94">
        <v>43117</v>
      </c>
      <c r="H21" s="95">
        <v>3538.49</v>
      </c>
    </row>
    <row r="22" spans="5:8" ht="15" hidden="1" customHeight="1" x14ac:dyDescent="0.25">
      <c r="E22" s="119"/>
      <c r="F22" s="79">
        <f>ROWS(F$5:F22)</f>
        <v>18</v>
      </c>
      <c r="G22" s="94">
        <v>43118</v>
      </c>
      <c r="H22" s="95">
        <v>5062.34</v>
      </c>
    </row>
    <row r="23" spans="5:8" ht="15" hidden="1" customHeight="1" x14ac:dyDescent="0.25">
      <c r="E23" s="119"/>
      <c r="F23" s="79">
        <f>ROWS(F$5:F23)</f>
        <v>19</v>
      </c>
      <c r="G23" s="94">
        <v>43119</v>
      </c>
      <c r="H23" s="95">
        <v>5781.48</v>
      </c>
    </row>
    <row r="24" spans="5:8" ht="15" hidden="1" customHeight="1" x14ac:dyDescent="0.25">
      <c r="E24" s="119"/>
      <c r="F24" s="79">
        <f>ROWS(F$5:F24)</f>
        <v>20</v>
      </c>
      <c r="G24" s="94">
        <v>43120</v>
      </c>
      <c r="H24" s="95">
        <v>4576.17</v>
      </c>
    </row>
    <row r="25" spans="5:8" ht="15" hidden="1" customHeight="1" x14ac:dyDescent="0.25">
      <c r="E25" s="119"/>
      <c r="F25" s="79">
        <f>ROWS(F$5:F25)</f>
        <v>21</v>
      </c>
      <c r="G25" s="94">
        <v>43121</v>
      </c>
      <c r="H25" s="95">
        <v>8985.09</v>
      </c>
    </row>
    <row r="26" spans="5:8" ht="15" hidden="1" customHeight="1" x14ac:dyDescent="0.25">
      <c r="E26" s="119"/>
      <c r="F26" s="79">
        <f>ROWS(F$5:F26)</f>
        <v>22</v>
      </c>
      <c r="G26" s="94">
        <v>43122</v>
      </c>
      <c r="H26" s="95">
        <v>7498.07</v>
      </c>
    </row>
    <row r="27" spans="5:8" ht="15" hidden="1" customHeight="1" x14ac:dyDescent="0.25">
      <c r="E27" s="119"/>
      <c r="F27" s="79">
        <f>ROWS(F$5:F27)</f>
        <v>23</v>
      </c>
      <c r="G27" s="94">
        <v>43123</v>
      </c>
      <c r="H27" s="95">
        <v>5980.18</v>
      </c>
    </row>
    <row r="28" spans="5:8" ht="15" hidden="1" customHeight="1" x14ac:dyDescent="0.25">
      <c r="E28" s="119"/>
      <c r="F28" s="79">
        <f>ROWS(F$5:F28)</f>
        <v>24</v>
      </c>
      <c r="G28" s="94">
        <v>43124</v>
      </c>
      <c r="H28" s="95">
        <v>3491.45</v>
      </c>
    </row>
    <row r="29" spans="5:8" ht="15" hidden="1" customHeight="1" x14ac:dyDescent="0.25">
      <c r="E29" s="119"/>
      <c r="F29" s="79">
        <f>ROWS(F$5:F29)</f>
        <v>25</v>
      </c>
      <c r="G29" s="94">
        <v>43125</v>
      </c>
      <c r="H29" s="95">
        <v>10511.3</v>
      </c>
    </row>
    <row r="30" spans="5:8" ht="15" hidden="1" customHeight="1" x14ac:dyDescent="0.25">
      <c r="E30" s="119"/>
      <c r="F30" s="79">
        <f>ROWS(F$5:F30)</f>
        <v>26</v>
      </c>
      <c r="G30" s="94">
        <v>43126</v>
      </c>
      <c r="H30" s="95">
        <v>3902.4</v>
      </c>
    </row>
    <row r="31" spans="5:8" ht="15" hidden="1" customHeight="1" x14ac:dyDescent="0.25">
      <c r="E31" s="119"/>
      <c r="F31" s="79">
        <f>ROWS(F$5:F31)</f>
        <v>27</v>
      </c>
      <c r="G31" s="94">
        <v>43127</v>
      </c>
      <c r="H31" s="95">
        <v>7796.34</v>
      </c>
    </row>
    <row r="32" spans="5:8" ht="15" hidden="1" customHeight="1" x14ac:dyDescent="0.25">
      <c r="E32" s="119"/>
      <c r="F32" s="79">
        <f>ROWS(F$5:F32)</f>
        <v>28</v>
      </c>
      <c r="G32" s="94">
        <v>43128</v>
      </c>
      <c r="H32" s="95">
        <v>4302.0200000000004</v>
      </c>
    </row>
    <row r="33" spans="5:8" ht="15" hidden="1" customHeight="1" x14ac:dyDescent="0.25">
      <c r="E33" s="119"/>
      <c r="F33" s="79">
        <f>ROWS(F$5:F33)</f>
        <v>29</v>
      </c>
      <c r="G33" s="94">
        <v>43129</v>
      </c>
      <c r="H33" s="95">
        <v>8611.65</v>
      </c>
    </row>
    <row r="34" spans="5:8" ht="15" hidden="1" customHeight="1" x14ac:dyDescent="0.25">
      <c r="E34" s="119"/>
      <c r="F34" s="79">
        <f>ROWS(F$5:F34)</f>
        <v>30</v>
      </c>
      <c r="G34" s="94">
        <v>43130</v>
      </c>
      <c r="H34" s="95">
        <v>4803.78</v>
      </c>
    </row>
    <row r="35" spans="5:8" ht="15" hidden="1" customHeight="1" x14ac:dyDescent="0.25">
      <c r="E35" s="119"/>
      <c r="F35" s="79">
        <f>ROWS(F$5:F35)</f>
        <v>31</v>
      </c>
      <c r="G35" s="94">
        <v>43131</v>
      </c>
      <c r="H35" s="95">
        <v>5272.01</v>
      </c>
    </row>
    <row r="36" spans="5:8" ht="15" hidden="1" customHeight="1" x14ac:dyDescent="0.25">
      <c r="E36" s="119"/>
      <c r="F36" s="79">
        <f>ROWS(F$5:F36)</f>
        <v>32</v>
      </c>
      <c r="G36" s="94">
        <v>43132</v>
      </c>
      <c r="H36" s="95">
        <v>6422.14</v>
      </c>
    </row>
    <row r="37" spans="5:8" ht="15" hidden="1" customHeight="1" x14ac:dyDescent="0.25">
      <c r="E37" s="119"/>
      <c r="F37" s="79">
        <f>ROWS(F$5:F37)</f>
        <v>33</v>
      </c>
      <c r="G37" s="94">
        <v>43133</v>
      </c>
      <c r="H37" s="95">
        <v>9140.3700000000008</v>
      </c>
    </row>
    <row r="38" spans="5:8" ht="15" hidden="1" customHeight="1" x14ac:dyDescent="0.25">
      <c r="E38" s="119"/>
      <c r="F38" s="79">
        <f>ROWS(F$5:F38)</f>
        <v>34</v>
      </c>
      <c r="G38" s="94">
        <v>43134</v>
      </c>
      <c r="H38" s="95">
        <v>2713.6</v>
      </c>
    </row>
    <row r="39" spans="5:8" ht="15" hidden="1" customHeight="1" x14ac:dyDescent="0.25">
      <c r="E39" s="119"/>
      <c r="F39" s="79">
        <f>ROWS(F$5:F39)</f>
        <v>35</v>
      </c>
      <c r="G39" s="94">
        <v>43135</v>
      </c>
      <c r="H39" s="95">
        <v>6975.61</v>
      </c>
    </row>
    <row r="40" spans="5:8" ht="15" hidden="1" customHeight="1" x14ac:dyDescent="0.25">
      <c r="E40" s="119"/>
      <c r="F40" s="79">
        <f>ROWS(F$5:F40)</f>
        <v>36</v>
      </c>
      <c r="G40" s="94">
        <v>43136</v>
      </c>
      <c r="H40" s="95">
        <v>4537.54</v>
      </c>
    </row>
    <row r="41" spans="5:8" ht="15" hidden="1" customHeight="1" x14ac:dyDescent="0.25">
      <c r="E41" s="119"/>
      <c r="F41" s="79">
        <f>ROWS(F$5:F41)</f>
        <v>37</v>
      </c>
      <c r="G41" s="94">
        <v>43137</v>
      </c>
      <c r="H41" s="95">
        <v>3669.26</v>
      </c>
    </row>
    <row r="42" spans="5:8" ht="15" hidden="1" customHeight="1" x14ac:dyDescent="0.25">
      <c r="E42" s="119"/>
      <c r="F42" s="79">
        <f>ROWS(F$5:F42)</f>
        <v>38</v>
      </c>
      <c r="G42" s="94">
        <v>43138</v>
      </c>
      <c r="H42" s="95">
        <v>4402.08</v>
      </c>
    </row>
    <row r="43" spans="5:8" ht="15" hidden="1" customHeight="1" x14ac:dyDescent="0.25">
      <c r="E43" s="119"/>
      <c r="F43" s="79">
        <f>ROWS(F$5:F43)</f>
        <v>39</v>
      </c>
      <c r="G43" s="94">
        <v>43139</v>
      </c>
      <c r="H43" s="95">
        <v>2099.19</v>
      </c>
    </row>
    <row r="44" spans="5:8" ht="15" hidden="1" customHeight="1" x14ac:dyDescent="0.25">
      <c r="E44" s="119"/>
      <c r="F44" s="79">
        <f>ROWS(F$5:F44)</f>
        <v>40</v>
      </c>
      <c r="G44" s="94">
        <v>43140</v>
      </c>
      <c r="H44" s="95">
        <v>5618.34</v>
      </c>
    </row>
    <row r="45" spans="5:8" ht="15" hidden="1" customHeight="1" x14ac:dyDescent="0.25">
      <c r="E45" s="119"/>
      <c r="F45" s="79">
        <f>ROWS(F$5:F45)</f>
        <v>41</v>
      </c>
      <c r="G45" s="94">
        <v>43141</v>
      </c>
      <c r="H45" s="95">
        <v>4935.09</v>
      </c>
    </row>
    <row r="46" spans="5:8" ht="15" hidden="1" customHeight="1" x14ac:dyDescent="0.25">
      <c r="E46" s="119"/>
      <c r="F46" s="79">
        <f>ROWS(F$5:F46)</f>
        <v>42</v>
      </c>
      <c r="G46" s="94">
        <v>43142</v>
      </c>
      <c r="H46" s="95">
        <v>8504.48</v>
      </c>
    </row>
    <row r="47" spans="5:8" ht="15" hidden="1" customHeight="1" x14ac:dyDescent="0.25">
      <c r="E47" s="119"/>
      <c r="F47" s="79">
        <f>ROWS(F$5:F47)</f>
        <v>43</v>
      </c>
      <c r="G47" s="94">
        <v>43143</v>
      </c>
      <c r="H47" s="95">
        <v>1261.07</v>
      </c>
    </row>
    <row r="48" spans="5:8" ht="15" hidden="1" customHeight="1" x14ac:dyDescent="0.25">
      <c r="E48" s="119"/>
      <c r="F48" s="79">
        <f>ROWS(F$5:F48)</f>
        <v>44</v>
      </c>
      <c r="G48" s="94">
        <v>43144</v>
      </c>
      <c r="H48" s="95">
        <v>4230.0200000000004</v>
      </c>
    </row>
    <row r="49" spans="5:8" ht="15" hidden="1" customHeight="1" x14ac:dyDescent="0.25">
      <c r="E49" s="119"/>
      <c r="F49" s="79">
        <f>ROWS(F$5:F49)</f>
        <v>45</v>
      </c>
      <c r="G49" s="94">
        <v>43145</v>
      </c>
      <c r="H49" s="95">
        <v>5079.38</v>
      </c>
    </row>
    <row r="50" spans="5:8" ht="15" hidden="1" customHeight="1" x14ac:dyDescent="0.25">
      <c r="E50" s="119"/>
      <c r="F50" s="79">
        <f>ROWS(F$5:F50)</f>
        <v>46</v>
      </c>
      <c r="G50" s="94">
        <v>43146</v>
      </c>
      <c r="H50" s="95">
        <v>4485.58</v>
      </c>
    </row>
    <row r="51" spans="5:8" ht="15" hidden="1" customHeight="1" x14ac:dyDescent="0.25">
      <c r="E51" s="119"/>
      <c r="F51" s="79">
        <f>ROWS(F$5:F51)</f>
        <v>47</v>
      </c>
      <c r="G51" s="94">
        <v>43147</v>
      </c>
      <c r="H51" s="95">
        <v>4870.6099999999997</v>
      </c>
    </row>
    <row r="52" spans="5:8" ht="15" hidden="1" customHeight="1" x14ac:dyDescent="0.25">
      <c r="E52" s="119"/>
      <c r="F52" s="79">
        <f>ROWS(F$5:F52)</f>
        <v>48</v>
      </c>
      <c r="G52" s="94">
        <v>43148</v>
      </c>
      <c r="H52" s="95">
        <v>5695.12</v>
      </c>
    </row>
    <row r="53" spans="5:8" ht="15" hidden="1" customHeight="1" x14ac:dyDescent="0.25">
      <c r="E53" s="119"/>
      <c r="F53" s="79">
        <f>ROWS(F$5:F53)</f>
        <v>49</v>
      </c>
      <c r="G53" s="94">
        <v>43149</v>
      </c>
      <c r="H53" s="95">
        <v>1069.46</v>
      </c>
    </row>
    <row r="54" spans="5:8" ht="15" hidden="1" customHeight="1" x14ac:dyDescent="0.25">
      <c r="E54" s="119"/>
      <c r="F54" s="79">
        <f>ROWS(F$5:F54)</f>
        <v>50</v>
      </c>
      <c r="G54" s="94">
        <v>43150</v>
      </c>
      <c r="H54" s="95">
        <v>4297.0200000000004</v>
      </c>
    </row>
    <row r="55" spans="5:8" ht="15" hidden="1" customHeight="1" x14ac:dyDescent="0.25">
      <c r="E55" s="119"/>
      <c r="F55" s="79">
        <f>ROWS(F$5:F55)</f>
        <v>51</v>
      </c>
      <c r="G55" s="94">
        <v>43151</v>
      </c>
      <c r="H55" s="95">
        <v>5417.62</v>
      </c>
    </row>
    <row r="56" spans="5:8" ht="15" hidden="1" customHeight="1" x14ac:dyDescent="0.25">
      <c r="E56" s="119"/>
      <c r="F56" s="79">
        <f>ROWS(F$5:F56)</f>
        <v>52</v>
      </c>
      <c r="G56" s="94">
        <v>43152</v>
      </c>
      <c r="H56" s="95">
        <v>3716.45</v>
      </c>
    </row>
    <row r="57" spans="5:8" ht="15" hidden="1" customHeight="1" x14ac:dyDescent="0.25">
      <c r="E57" s="119"/>
      <c r="F57" s="79">
        <f>ROWS(F$5:F57)</f>
        <v>53</v>
      </c>
      <c r="G57" s="94">
        <v>43153</v>
      </c>
      <c r="H57" s="95">
        <v>11489.97</v>
      </c>
    </row>
    <row r="58" spans="5:8" ht="15" hidden="1" customHeight="1" x14ac:dyDescent="0.25">
      <c r="E58" s="119"/>
      <c r="F58" s="79">
        <f>ROWS(F$5:F58)</f>
        <v>54</v>
      </c>
      <c r="G58" s="94">
        <v>43154</v>
      </c>
      <c r="H58" s="95">
        <v>2586.9899999999998</v>
      </c>
    </row>
    <row r="59" spans="5:8" ht="15" hidden="1" customHeight="1" x14ac:dyDescent="0.25">
      <c r="E59" s="119"/>
      <c r="F59" s="79">
        <f>ROWS(F$5:F59)</f>
        <v>55</v>
      </c>
      <c r="G59" s="94">
        <v>43155</v>
      </c>
      <c r="H59" s="95">
        <v>1796.49</v>
      </c>
    </row>
    <row r="60" spans="5:8" ht="15" hidden="1" customHeight="1" x14ac:dyDescent="0.25">
      <c r="E60" s="119"/>
      <c r="F60" s="79">
        <f>ROWS(F$5:F60)</f>
        <v>56</v>
      </c>
      <c r="G60" s="94">
        <v>43156</v>
      </c>
      <c r="H60" s="95">
        <v>7631.05</v>
      </c>
    </row>
    <row r="61" spans="5:8" ht="15" hidden="1" customHeight="1" x14ac:dyDescent="0.25">
      <c r="E61" s="119"/>
      <c r="F61" s="79">
        <f>ROWS(F$5:F61)</f>
        <v>57</v>
      </c>
      <c r="G61" s="94">
        <v>43157</v>
      </c>
      <c r="H61" s="95">
        <v>4882.57</v>
      </c>
    </row>
    <row r="62" spans="5:8" ht="15" hidden="1" customHeight="1" x14ac:dyDescent="0.25">
      <c r="E62" s="119"/>
      <c r="F62" s="79">
        <f>ROWS(F$5:F62)</f>
        <v>58</v>
      </c>
      <c r="G62" s="94">
        <v>43158</v>
      </c>
      <c r="H62" s="95">
        <v>6469.13</v>
      </c>
    </row>
    <row r="63" spans="5:8" ht="15" hidden="1" customHeight="1" x14ac:dyDescent="0.25">
      <c r="E63" s="119"/>
      <c r="F63" s="79">
        <f>ROWS(F$5:F63)</f>
        <v>59</v>
      </c>
      <c r="G63" s="94">
        <v>43159</v>
      </c>
      <c r="H63" s="95">
        <v>4229.3900000000003</v>
      </c>
    </row>
    <row r="64" spans="5:8" ht="15" hidden="1" customHeight="1" x14ac:dyDescent="0.25">
      <c r="E64" s="119"/>
      <c r="F64" s="79">
        <f>ROWS(F$5:F64)</f>
        <v>60</v>
      </c>
      <c r="G64" s="94">
        <v>43160</v>
      </c>
      <c r="H64" s="95">
        <v>6735.55</v>
      </c>
    </row>
    <row r="65" spans="5:8" ht="15" hidden="1" customHeight="1" x14ac:dyDescent="0.25">
      <c r="E65" s="119"/>
      <c r="F65" s="79">
        <f>ROWS(F$5:F65)</f>
        <v>61</v>
      </c>
      <c r="G65" s="94">
        <v>43161</v>
      </c>
      <c r="H65" s="95">
        <v>3188.52</v>
      </c>
    </row>
    <row r="66" spans="5:8" ht="15" hidden="1" customHeight="1" x14ac:dyDescent="0.25">
      <c r="E66" s="119"/>
      <c r="F66" s="79">
        <f>ROWS(F$5:F66)</f>
        <v>62</v>
      </c>
      <c r="G66" s="94">
        <v>43162</v>
      </c>
      <c r="H66" s="95">
        <v>10509.42</v>
      </c>
    </row>
    <row r="67" spans="5:8" ht="15" hidden="1" customHeight="1" x14ac:dyDescent="0.25">
      <c r="E67" s="119"/>
      <c r="F67" s="79">
        <f>ROWS(F$5:F67)</f>
        <v>63</v>
      </c>
      <c r="G67" s="94">
        <v>43163</v>
      </c>
      <c r="H67" s="95">
        <v>9424.4699999999993</v>
      </c>
    </row>
    <row r="68" spans="5:8" ht="15" hidden="1" customHeight="1" x14ac:dyDescent="0.25">
      <c r="E68" s="119"/>
      <c r="F68" s="79">
        <f>ROWS(F$5:F68)</f>
        <v>64</v>
      </c>
      <c r="G68" s="94">
        <v>43164</v>
      </c>
      <c r="H68" s="95">
        <v>7505.28</v>
      </c>
    </row>
    <row r="69" spans="5:8" ht="15" hidden="1" customHeight="1" x14ac:dyDescent="0.25">
      <c r="E69" s="119"/>
      <c r="F69" s="79">
        <f>ROWS(F$5:F69)</f>
        <v>65</v>
      </c>
      <c r="G69" s="94">
        <v>43165</v>
      </c>
      <c r="H69" s="95">
        <v>7093.73</v>
      </c>
    </row>
    <row r="70" spans="5:8" ht="15" hidden="1" customHeight="1" x14ac:dyDescent="0.25">
      <c r="E70" s="119"/>
      <c r="F70" s="79">
        <f>ROWS(F$5:F70)</f>
        <v>66</v>
      </c>
      <c r="G70" s="94">
        <v>43166</v>
      </c>
      <c r="H70" s="95">
        <v>4740.42</v>
      </c>
    </row>
    <row r="71" spans="5:8" ht="15" hidden="1" customHeight="1" x14ac:dyDescent="0.25">
      <c r="E71" s="119"/>
      <c r="F71" s="79">
        <f>ROWS(F$5:F71)</f>
        <v>67</v>
      </c>
      <c r="G71" s="94">
        <v>43167</v>
      </c>
      <c r="H71" s="95">
        <v>5270.94</v>
      </c>
    </row>
    <row r="72" spans="5:8" ht="15" hidden="1" customHeight="1" x14ac:dyDescent="0.25">
      <c r="E72" s="119"/>
      <c r="F72" s="79">
        <f>ROWS(F$5:F72)</f>
        <v>68</v>
      </c>
      <c r="G72" s="94">
        <v>43168</v>
      </c>
      <c r="H72" s="95">
        <v>4711.37</v>
      </c>
    </row>
    <row r="73" spans="5:8" ht="15" hidden="1" customHeight="1" x14ac:dyDescent="0.25">
      <c r="E73" s="119"/>
      <c r="F73" s="79">
        <f>ROWS(F$5:F73)</f>
        <v>69</v>
      </c>
      <c r="G73" s="94">
        <v>43169</v>
      </c>
      <c r="H73" s="95">
        <v>11018.53</v>
      </c>
    </row>
    <row r="74" spans="5:8" ht="15" hidden="1" customHeight="1" x14ac:dyDescent="0.25">
      <c r="E74" s="119"/>
      <c r="F74" s="79">
        <f>ROWS(F$5:F74)</f>
        <v>70</v>
      </c>
      <c r="G74" s="94">
        <v>43170</v>
      </c>
      <c r="H74" s="95">
        <v>7444.98</v>
      </c>
    </row>
    <row r="75" spans="5:8" ht="15" hidden="1" customHeight="1" x14ac:dyDescent="0.25">
      <c r="E75" s="119"/>
      <c r="F75" s="79">
        <f>ROWS(F$5:F75)</f>
        <v>71</v>
      </c>
      <c r="G75" s="94">
        <v>43171</v>
      </c>
      <c r="H75" s="95">
        <v>5950.13</v>
      </c>
    </row>
    <row r="76" spans="5:8" ht="15" hidden="1" customHeight="1" x14ac:dyDescent="0.25">
      <c r="E76" s="119"/>
      <c r="F76" s="79">
        <f>ROWS(F$5:F76)</f>
        <v>72</v>
      </c>
      <c r="G76" s="94">
        <v>43172</v>
      </c>
      <c r="H76" s="95">
        <v>3129.56</v>
      </c>
    </row>
    <row r="77" spans="5:8" ht="15" hidden="1" customHeight="1" x14ac:dyDescent="0.25">
      <c r="E77" s="119"/>
      <c r="F77" s="79">
        <f>ROWS(F$5:F77)</f>
        <v>73</v>
      </c>
      <c r="G77" s="94">
        <v>43173</v>
      </c>
      <c r="H77" s="95">
        <v>5924.92</v>
      </c>
    </row>
    <row r="78" spans="5:8" ht="15" hidden="1" customHeight="1" x14ac:dyDescent="0.25">
      <c r="E78" s="119"/>
      <c r="F78" s="79">
        <f>ROWS(F$5:F78)</f>
        <v>74</v>
      </c>
      <c r="G78" s="94">
        <v>43174</v>
      </c>
      <c r="H78" s="95">
        <v>4005.97</v>
      </c>
    </row>
    <row r="79" spans="5:8" ht="15" hidden="1" customHeight="1" x14ac:dyDescent="0.25">
      <c r="E79" s="119"/>
      <c r="F79" s="79">
        <f>ROWS(F$5:F79)</f>
        <v>75</v>
      </c>
      <c r="G79" s="94">
        <v>43175</v>
      </c>
      <c r="H79" s="95">
        <v>7997.88</v>
      </c>
    </row>
    <row r="80" spans="5:8" ht="15" hidden="1" customHeight="1" x14ac:dyDescent="0.25">
      <c r="E80" s="119"/>
      <c r="F80" s="79">
        <f>ROWS(F$5:F80)</f>
        <v>76</v>
      </c>
      <c r="G80" s="94">
        <v>43176</v>
      </c>
      <c r="H80" s="95">
        <v>3635.96</v>
      </c>
    </row>
    <row r="81" spans="5:8" ht="15" hidden="1" customHeight="1" x14ac:dyDescent="0.25">
      <c r="E81" s="119"/>
      <c r="F81" s="79">
        <f>ROWS(F$5:F81)</f>
        <v>77</v>
      </c>
      <c r="G81" s="94">
        <v>43177</v>
      </c>
      <c r="H81" s="95">
        <v>5768.31</v>
      </c>
    </row>
    <row r="82" spans="5:8" ht="15" hidden="1" customHeight="1" x14ac:dyDescent="0.25">
      <c r="E82" s="119"/>
      <c r="F82" s="79">
        <f>ROWS(F$5:F82)</f>
        <v>78</v>
      </c>
      <c r="G82" s="94">
        <v>43178</v>
      </c>
      <c r="H82" s="95">
        <v>5369.06</v>
      </c>
    </row>
    <row r="83" spans="5:8" ht="15" hidden="1" customHeight="1" x14ac:dyDescent="0.25">
      <c r="E83" s="119"/>
      <c r="F83" s="79">
        <f>ROWS(F$5:F83)</f>
        <v>79</v>
      </c>
      <c r="G83" s="94">
        <v>43179</v>
      </c>
      <c r="H83" s="95">
        <v>5670.64</v>
      </c>
    </row>
    <row r="84" spans="5:8" ht="15" hidden="1" customHeight="1" x14ac:dyDescent="0.25">
      <c r="E84" s="119"/>
      <c r="F84" s="79">
        <f>ROWS(F$5:F84)</f>
        <v>80</v>
      </c>
      <c r="G84" s="94">
        <v>43180</v>
      </c>
      <c r="H84" s="95">
        <v>5425.18</v>
      </c>
    </row>
    <row r="85" spans="5:8" ht="15" hidden="1" customHeight="1" x14ac:dyDescent="0.25">
      <c r="E85" s="119"/>
      <c r="F85" s="79">
        <f>ROWS(F$5:F85)</f>
        <v>81</v>
      </c>
      <c r="G85" s="94">
        <v>43181</v>
      </c>
      <c r="H85" s="95">
        <v>2672.65</v>
      </c>
    </row>
    <row r="86" spans="5:8" ht="15" hidden="1" customHeight="1" x14ac:dyDescent="0.25">
      <c r="E86" s="119"/>
      <c r="F86" s="79">
        <f>ROWS(F$5:F86)</f>
        <v>82</v>
      </c>
      <c r="G86" s="94">
        <v>43182</v>
      </c>
      <c r="H86" s="95">
        <v>5103.32</v>
      </c>
    </row>
    <row r="87" spans="5:8" ht="15" hidden="1" customHeight="1" x14ac:dyDescent="0.25">
      <c r="E87" s="119"/>
      <c r="F87" s="79">
        <f>ROWS(F$5:F87)</f>
        <v>83</v>
      </c>
      <c r="G87" s="94">
        <v>43183</v>
      </c>
      <c r="H87" s="95">
        <v>3432.61</v>
      </c>
    </row>
    <row r="88" spans="5:8" ht="15" hidden="1" customHeight="1" x14ac:dyDescent="0.25">
      <c r="E88" s="119"/>
      <c r="F88" s="79">
        <f>ROWS(F$5:F88)</f>
        <v>84</v>
      </c>
      <c r="G88" s="94">
        <v>43184</v>
      </c>
      <c r="H88" s="95">
        <v>4275.0600000000004</v>
      </c>
    </row>
    <row r="89" spans="5:8" ht="15" hidden="1" customHeight="1" x14ac:dyDescent="0.25">
      <c r="E89" s="119"/>
      <c r="F89" s="79">
        <f>ROWS(F$5:F89)</f>
        <v>85</v>
      </c>
      <c r="G89" s="94">
        <v>43185</v>
      </c>
      <c r="H89" s="95">
        <v>3297.71</v>
      </c>
    </row>
    <row r="90" spans="5:8" ht="15" hidden="1" customHeight="1" x14ac:dyDescent="0.25">
      <c r="E90" s="119"/>
      <c r="F90" s="79">
        <f>ROWS(F$5:F90)</f>
        <v>86</v>
      </c>
      <c r="G90" s="94">
        <v>43186</v>
      </c>
      <c r="H90" s="95">
        <v>3658.76</v>
      </c>
    </row>
    <row r="91" spans="5:8" ht="15" hidden="1" customHeight="1" x14ac:dyDescent="0.25">
      <c r="E91" s="119"/>
      <c r="F91" s="79">
        <f>ROWS(F$5:F91)</f>
        <v>87</v>
      </c>
      <c r="G91" s="94">
        <v>43187</v>
      </c>
      <c r="H91" s="95">
        <v>4578.92</v>
      </c>
    </row>
    <row r="92" spans="5:8" ht="15" hidden="1" customHeight="1" x14ac:dyDescent="0.25">
      <c r="E92" s="119"/>
      <c r="F92" s="79">
        <f>ROWS(F$5:F92)</f>
        <v>88</v>
      </c>
      <c r="G92" s="94">
        <v>43188</v>
      </c>
      <c r="H92" s="95">
        <v>3736.93</v>
      </c>
    </row>
    <row r="93" spans="5:8" ht="15" hidden="1" customHeight="1" x14ac:dyDescent="0.25">
      <c r="E93" s="119"/>
      <c r="F93" s="79">
        <f>ROWS(F$5:F93)</f>
        <v>89</v>
      </c>
      <c r="G93" s="94">
        <v>43189</v>
      </c>
      <c r="H93" s="95">
        <v>3553.6</v>
      </c>
    </row>
    <row r="94" spans="5:8" ht="15" hidden="1" customHeight="1" x14ac:dyDescent="0.25">
      <c r="E94" s="119"/>
      <c r="F94" s="79">
        <f>ROWS(F$5:F94)</f>
        <v>90</v>
      </c>
      <c r="G94" s="94">
        <v>43190</v>
      </c>
      <c r="H94" s="95">
        <v>8364.42</v>
      </c>
    </row>
    <row r="95" spans="5:8" ht="15" hidden="1" customHeight="1" x14ac:dyDescent="0.25">
      <c r="E95" s="119"/>
      <c r="F95" s="79">
        <f>ROWS(F$5:F95)</f>
        <v>91</v>
      </c>
      <c r="G95" s="94">
        <v>43191</v>
      </c>
      <c r="H95" s="95">
        <v>5081.59</v>
      </c>
    </row>
    <row r="96" spans="5:8" ht="15" hidden="1" customHeight="1" x14ac:dyDescent="0.25">
      <c r="E96" s="119"/>
      <c r="F96" s="79">
        <f>ROWS(F$5:F96)</f>
        <v>92</v>
      </c>
      <c r="G96" s="94">
        <v>43192</v>
      </c>
      <c r="H96" s="95">
        <v>9118.8700000000008</v>
      </c>
    </row>
    <row r="97" spans="5:8" ht="15" hidden="1" customHeight="1" x14ac:dyDescent="0.25">
      <c r="E97" s="119"/>
      <c r="F97" s="79">
        <f>ROWS(F$5:F97)</f>
        <v>93</v>
      </c>
      <c r="G97" s="94">
        <v>43193</v>
      </c>
      <c r="H97" s="95">
        <v>4575.4399999999996</v>
      </c>
    </row>
    <row r="98" spans="5:8" ht="15" hidden="1" customHeight="1" x14ac:dyDescent="0.25">
      <c r="E98" s="119"/>
      <c r="F98" s="79">
        <f>ROWS(F$5:F98)</f>
        <v>94</v>
      </c>
      <c r="G98" s="94">
        <v>43194</v>
      </c>
      <c r="H98" s="95">
        <v>4629.2</v>
      </c>
    </row>
    <row r="99" spans="5:8" ht="15" hidden="1" customHeight="1" x14ac:dyDescent="0.25">
      <c r="E99" s="119"/>
      <c r="F99" s="79">
        <f>ROWS(F$5:F99)</f>
        <v>95</v>
      </c>
      <c r="G99" s="94">
        <v>43195</v>
      </c>
      <c r="H99" s="95">
        <v>9803.19</v>
      </c>
    </row>
    <row r="100" spans="5:8" ht="15" hidden="1" customHeight="1" x14ac:dyDescent="0.25">
      <c r="E100" s="119"/>
      <c r="F100" s="79">
        <f>ROWS(F$5:F100)</f>
        <v>96</v>
      </c>
      <c r="G100" s="94">
        <v>43196</v>
      </c>
      <c r="H100" s="95">
        <v>3764.95</v>
      </c>
    </row>
    <row r="101" spans="5:8" ht="15" hidden="1" customHeight="1" x14ac:dyDescent="0.25">
      <c r="E101" s="119"/>
      <c r="F101" s="79">
        <f>ROWS(F$5:F101)</f>
        <v>97</v>
      </c>
      <c r="G101" s="94">
        <v>43197</v>
      </c>
      <c r="H101" s="95">
        <v>8298</v>
      </c>
    </row>
    <row r="102" spans="5:8" ht="15" hidden="1" customHeight="1" x14ac:dyDescent="0.25">
      <c r="E102" s="119"/>
      <c r="F102" s="79">
        <f>ROWS(F$5:F102)</f>
        <v>98</v>
      </c>
      <c r="G102" s="94">
        <v>43198</v>
      </c>
      <c r="H102" s="95">
        <v>2864.92</v>
      </c>
    </row>
    <row r="103" spans="5:8" ht="15" hidden="1" customHeight="1" x14ac:dyDescent="0.25">
      <c r="E103" s="119"/>
      <c r="F103" s="79">
        <f>ROWS(F$5:F103)</f>
        <v>99</v>
      </c>
      <c r="G103" s="94">
        <v>43199</v>
      </c>
      <c r="H103" s="95">
        <v>3725.8</v>
      </c>
    </row>
    <row r="104" spans="5:8" ht="15" hidden="1" customHeight="1" x14ac:dyDescent="0.25">
      <c r="E104" s="119"/>
      <c r="F104" s="79">
        <f>ROWS(F$5:F104)</f>
        <v>100</v>
      </c>
      <c r="G104" s="94">
        <v>43200</v>
      </c>
      <c r="H104" s="95">
        <v>8747.59</v>
      </c>
    </row>
    <row r="105" spans="5:8" ht="15" hidden="1" customHeight="1" x14ac:dyDescent="0.25">
      <c r="E105" s="119"/>
      <c r="F105" s="79">
        <f>ROWS(F$5:F105)</f>
        <v>101</v>
      </c>
      <c r="G105" s="94">
        <v>43201</v>
      </c>
      <c r="H105" s="95">
        <v>6147.35</v>
      </c>
    </row>
    <row r="106" spans="5:8" ht="15" hidden="1" customHeight="1" x14ac:dyDescent="0.25">
      <c r="E106" s="119"/>
      <c r="F106" s="79">
        <f>ROWS(F$5:F106)</f>
        <v>102</v>
      </c>
      <c r="G106" s="94">
        <v>43202</v>
      </c>
      <c r="H106" s="95">
        <v>2725.42</v>
      </c>
    </row>
    <row r="107" spans="5:8" ht="15" hidden="1" customHeight="1" x14ac:dyDescent="0.25">
      <c r="E107" s="119"/>
      <c r="F107" s="79">
        <f>ROWS(F$5:F107)</f>
        <v>103</v>
      </c>
      <c r="G107" s="94">
        <v>43203</v>
      </c>
      <c r="H107" s="95">
        <v>3080.08</v>
      </c>
    </row>
    <row r="108" spans="5:8" ht="15" hidden="1" customHeight="1" x14ac:dyDescent="0.25">
      <c r="E108" s="119"/>
      <c r="F108" s="79">
        <f>ROWS(F$5:F108)</f>
        <v>104</v>
      </c>
      <c r="G108" s="94">
        <v>43204</v>
      </c>
      <c r="H108" s="95">
        <v>3394.84</v>
      </c>
    </row>
    <row r="109" spans="5:8" ht="15" hidden="1" customHeight="1" x14ac:dyDescent="0.25">
      <c r="E109" s="119"/>
      <c r="F109" s="79">
        <f>ROWS(F$5:F109)</f>
        <v>105</v>
      </c>
      <c r="G109" s="94">
        <v>43205</v>
      </c>
      <c r="H109" s="95">
        <v>2661.93</v>
      </c>
    </row>
    <row r="110" spans="5:8" ht="15" hidden="1" customHeight="1" x14ac:dyDescent="0.25">
      <c r="E110" s="119"/>
      <c r="F110" s="79">
        <f>ROWS(F$5:F110)</f>
        <v>106</v>
      </c>
      <c r="G110" s="94">
        <v>43206</v>
      </c>
      <c r="H110" s="95">
        <v>7537.5</v>
      </c>
    </row>
    <row r="111" spans="5:8" ht="15" hidden="1" customHeight="1" x14ac:dyDescent="0.25">
      <c r="E111" s="119"/>
      <c r="F111" s="79">
        <f>ROWS(F$5:F111)</f>
        <v>107</v>
      </c>
      <c r="G111" s="94">
        <v>43207</v>
      </c>
      <c r="H111" s="95">
        <v>6237.07</v>
      </c>
    </row>
    <row r="112" spans="5:8" ht="15" hidden="1" customHeight="1" x14ac:dyDescent="0.25">
      <c r="E112" s="119"/>
      <c r="F112" s="79">
        <f>ROWS(F$5:F112)</f>
        <v>108</v>
      </c>
      <c r="G112" s="94">
        <v>43208</v>
      </c>
      <c r="H112" s="95">
        <v>4215.05</v>
      </c>
    </row>
    <row r="113" spans="5:8" ht="15" hidden="1" customHeight="1" x14ac:dyDescent="0.25">
      <c r="E113" s="119"/>
      <c r="F113" s="79">
        <f>ROWS(F$5:F113)</f>
        <v>109</v>
      </c>
      <c r="G113" s="94">
        <v>43209</v>
      </c>
      <c r="H113" s="95">
        <v>9889.08</v>
      </c>
    </row>
    <row r="114" spans="5:8" ht="15" hidden="1" customHeight="1" x14ac:dyDescent="0.25">
      <c r="E114" s="119"/>
      <c r="F114" s="79">
        <f>ROWS(F$5:F114)</f>
        <v>110</v>
      </c>
      <c r="G114" s="94">
        <v>43210</v>
      </c>
      <c r="H114" s="95">
        <v>5800.39</v>
      </c>
    </row>
    <row r="115" spans="5:8" ht="15" hidden="1" customHeight="1" x14ac:dyDescent="0.25">
      <c r="E115" s="119"/>
      <c r="F115" s="79">
        <f>ROWS(F$5:F115)</f>
        <v>111</v>
      </c>
      <c r="G115" s="94">
        <v>43211</v>
      </c>
      <c r="H115" s="95">
        <v>8451.93</v>
      </c>
    </row>
    <row r="116" spans="5:8" ht="15" hidden="1" customHeight="1" x14ac:dyDescent="0.25">
      <c r="E116" s="119"/>
      <c r="F116" s="79">
        <f>ROWS(F$5:F116)</f>
        <v>112</v>
      </c>
      <c r="G116" s="94">
        <v>43212</v>
      </c>
      <c r="H116" s="95">
        <v>8383.44</v>
      </c>
    </row>
    <row r="117" spans="5:8" ht="15" hidden="1" customHeight="1" x14ac:dyDescent="0.25">
      <c r="E117" s="119"/>
      <c r="F117" s="79">
        <f>ROWS(F$5:F117)</f>
        <v>113</v>
      </c>
      <c r="G117" s="94">
        <v>43213</v>
      </c>
      <c r="H117" s="95">
        <v>1939.76</v>
      </c>
    </row>
    <row r="118" spans="5:8" ht="15" hidden="1" customHeight="1" x14ac:dyDescent="0.25">
      <c r="E118" s="119"/>
      <c r="F118" s="79">
        <f>ROWS(F$5:F118)</f>
        <v>114</v>
      </c>
      <c r="G118" s="94">
        <v>43214</v>
      </c>
      <c r="H118" s="95">
        <v>7968.62</v>
      </c>
    </row>
    <row r="119" spans="5:8" ht="15" hidden="1" customHeight="1" x14ac:dyDescent="0.25">
      <c r="E119" s="119"/>
      <c r="F119" s="79">
        <f>ROWS(F$5:F119)</f>
        <v>115</v>
      </c>
      <c r="G119" s="94">
        <v>43215</v>
      </c>
      <c r="H119" s="95">
        <v>3797.99</v>
      </c>
    </row>
    <row r="120" spans="5:8" ht="15" hidden="1" customHeight="1" x14ac:dyDescent="0.25">
      <c r="E120" s="119"/>
      <c r="F120" s="79">
        <f>ROWS(F$5:F120)</f>
        <v>116</v>
      </c>
      <c r="G120" s="94">
        <v>43216</v>
      </c>
      <c r="H120" s="95">
        <v>3691.23</v>
      </c>
    </row>
    <row r="121" spans="5:8" ht="15" hidden="1" customHeight="1" x14ac:dyDescent="0.25">
      <c r="E121" s="119"/>
      <c r="F121" s="79">
        <f>ROWS(F$5:F121)</f>
        <v>117</v>
      </c>
      <c r="G121" s="94">
        <v>43217</v>
      </c>
      <c r="H121" s="95">
        <v>8841.64</v>
      </c>
    </row>
    <row r="122" spans="5:8" ht="15" hidden="1" customHeight="1" x14ac:dyDescent="0.25">
      <c r="E122" s="119"/>
      <c r="F122" s="79">
        <f>ROWS(F$5:F122)</f>
        <v>118</v>
      </c>
      <c r="G122" s="94">
        <v>43218</v>
      </c>
      <c r="H122" s="95">
        <v>7980.24</v>
      </c>
    </row>
    <row r="123" spans="5:8" ht="15" hidden="1" customHeight="1" x14ac:dyDescent="0.25">
      <c r="E123" s="119"/>
      <c r="F123" s="79">
        <f>ROWS(F$5:F123)</f>
        <v>119</v>
      </c>
      <c r="G123" s="94">
        <v>43219</v>
      </c>
      <c r="H123" s="95">
        <v>5606.4</v>
      </c>
    </row>
    <row r="124" spans="5:8" ht="15" hidden="1" customHeight="1" x14ac:dyDescent="0.25">
      <c r="E124" s="119"/>
      <c r="F124" s="79">
        <f>ROWS(F$5:F124)</f>
        <v>120</v>
      </c>
      <c r="G124" s="94">
        <v>43220</v>
      </c>
      <c r="H124" s="95">
        <v>7926.54</v>
      </c>
    </row>
    <row r="125" spans="5:8" ht="15" hidden="1" customHeight="1" x14ac:dyDescent="0.25">
      <c r="E125" s="119"/>
      <c r="F125" s="79">
        <f>ROWS(F$5:F125)</f>
        <v>121</v>
      </c>
      <c r="G125" s="94">
        <v>43221</v>
      </c>
      <c r="H125" s="95">
        <v>995.71</v>
      </c>
    </row>
    <row r="126" spans="5:8" ht="15" hidden="1" customHeight="1" x14ac:dyDescent="0.25">
      <c r="E126" s="119"/>
      <c r="F126" s="79">
        <f>ROWS(F$5:F126)</f>
        <v>122</v>
      </c>
      <c r="G126" s="94">
        <v>43222</v>
      </c>
      <c r="H126" s="95">
        <v>4494.32</v>
      </c>
    </row>
    <row r="127" spans="5:8" ht="15" hidden="1" customHeight="1" x14ac:dyDescent="0.25">
      <c r="E127" s="119"/>
      <c r="F127" s="79">
        <f>ROWS(F$5:F127)</f>
        <v>123</v>
      </c>
      <c r="G127" s="94">
        <v>43223</v>
      </c>
      <c r="H127" s="95">
        <v>4621.45</v>
      </c>
    </row>
    <row r="128" spans="5:8" ht="15" hidden="1" customHeight="1" x14ac:dyDescent="0.25">
      <c r="E128" s="119"/>
      <c r="F128" s="79">
        <f>ROWS(F$5:F128)</f>
        <v>124</v>
      </c>
      <c r="G128" s="94">
        <v>43224</v>
      </c>
      <c r="H128" s="95">
        <v>6843.95</v>
      </c>
    </row>
    <row r="129" spans="5:8" ht="15" hidden="1" customHeight="1" x14ac:dyDescent="0.25">
      <c r="E129" s="119"/>
      <c r="F129" s="79">
        <f>ROWS(F$5:F129)</f>
        <v>125</v>
      </c>
      <c r="G129" s="94">
        <v>43225</v>
      </c>
      <c r="H129" s="95">
        <v>9184.51</v>
      </c>
    </row>
    <row r="130" spans="5:8" ht="15" hidden="1" customHeight="1" x14ac:dyDescent="0.25">
      <c r="E130" s="119"/>
      <c r="F130" s="79">
        <f>ROWS(F$5:F130)</f>
        <v>126</v>
      </c>
      <c r="G130" s="94">
        <v>43226</v>
      </c>
      <c r="H130" s="95">
        <v>4313.1000000000004</v>
      </c>
    </row>
    <row r="131" spans="5:8" ht="15" hidden="1" customHeight="1" x14ac:dyDescent="0.25">
      <c r="E131" s="119"/>
      <c r="F131" s="79">
        <f>ROWS(F$5:F131)</f>
        <v>127</v>
      </c>
      <c r="G131" s="94">
        <v>43227</v>
      </c>
      <c r="H131" s="95">
        <v>8321.4500000000007</v>
      </c>
    </row>
    <row r="132" spans="5:8" ht="15" hidden="1" customHeight="1" x14ac:dyDescent="0.25">
      <c r="E132" s="119"/>
      <c r="F132" s="79">
        <f>ROWS(F$5:F132)</f>
        <v>128</v>
      </c>
      <c r="G132" s="94">
        <v>43228</v>
      </c>
      <c r="H132" s="95">
        <v>8267.27</v>
      </c>
    </row>
    <row r="133" spans="5:8" ht="15" hidden="1" customHeight="1" x14ac:dyDescent="0.25">
      <c r="E133" s="119"/>
      <c r="F133" s="79">
        <f>ROWS(F$5:F133)</f>
        <v>129</v>
      </c>
      <c r="G133" s="94">
        <v>43229</v>
      </c>
      <c r="H133" s="95">
        <v>4002.4</v>
      </c>
    </row>
    <row r="134" spans="5:8" ht="15" hidden="1" customHeight="1" x14ac:dyDescent="0.25">
      <c r="E134" s="119"/>
      <c r="F134" s="79">
        <f>ROWS(F$5:F134)</f>
        <v>130</v>
      </c>
      <c r="G134" s="94">
        <v>43230</v>
      </c>
      <c r="H134" s="95">
        <v>47160.800000000003</v>
      </c>
    </row>
    <row r="135" spans="5:8" ht="15" hidden="1" customHeight="1" x14ac:dyDescent="0.25">
      <c r="E135" s="119"/>
      <c r="F135" s="79">
        <f>ROWS(F$5:F135)</f>
        <v>131</v>
      </c>
      <c r="G135" s="94">
        <v>43231</v>
      </c>
      <c r="H135" s="95">
        <v>72182.3</v>
      </c>
    </row>
    <row r="136" spans="5:8" ht="15" hidden="1" customHeight="1" x14ac:dyDescent="0.25">
      <c r="E136" s="119"/>
      <c r="F136" s="79">
        <f>ROWS(F$5:F136)</f>
        <v>132</v>
      </c>
      <c r="G136" s="94">
        <v>43232</v>
      </c>
      <c r="H136" s="95">
        <v>48719.01</v>
      </c>
    </row>
    <row r="137" spans="5:8" ht="15" hidden="1" customHeight="1" x14ac:dyDescent="0.25">
      <c r="E137" s="119"/>
      <c r="F137" s="79">
        <f>ROWS(F$5:F137)</f>
        <v>133</v>
      </c>
      <c r="G137" s="94">
        <v>43233</v>
      </c>
      <c r="H137" s="95">
        <v>59491.72</v>
      </c>
    </row>
    <row r="138" spans="5:8" ht="15" hidden="1" customHeight="1" x14ac:dyDescent="0.25">
      <c r="E138" s="119"/>
      <c r="F138" s="79">
        <f>ROWS(F$5:F138)</f>
        <v>134</v>
      </c>
      <c r="G138" s="94">
        <v>43234</v>
      </c>
      <c r="H138" s="95">
        <v>56281.68</v>
      </c>
    </row>
    <row r="139" spans="5:8" ht="15" hidden="1" customHeight="1" x14ac:dyDescent="0.25">
      <c r="E139" s="119"/>
      <c r="F139" s="79">
        <f>ROWS(F$5:F139)</f>
        <v>135</v>
      </c>
      <c r="G139" s="94">
        <v>43235</v>
      </c>
      <c r="H139" s="95">
        <v>43024.51</v>
      </c>
    </row>
    <row r="140" spans="5:8" ht="15" hidden="1" customHeight="1" x14ac:dyDescent="0.25">
      <c r="E140" s="119"/>
      <c r="F140" s="79">
        <f>ROWS(F$5:F140)</f>
        <v>136</v>
      </c>
      <c r="G140" s="94">
        <v>43236</v>
      </c>
      <c r="H140" s="95">
        <v>46551.199999999997</v>
      </c>
    </row>
    <row r="141" spans="5:8" ht="15" hidden="1" customHeight="1" x14ac:dyDescent="0.25">
      <c r="E141" s="119"/>
      <c r="F141" s="79">
        <f>ROWS(F$5:F141)</f>
        <v>137</v>
      </c>
      <c r="G141" s="94">
        <v>43237</v>
      </c>
      <c r="H141" s="95">
        <v>57881.43</v>
      </c>
    </row>
    <row r="142" spans="5:8" ht="15" hidden="1" customHeight="1" x14ac:dyDescent="0.25">
      <c r="E142" s="119"/>
      <c r="F142" s="79">
        <f>ROWS(F$5:F142)</f>
        <v>138</v>
      </c>
      <c r="G142" s="94">
        <v>43238</v>
      </c>
      <c r="H142" s="95">
        <v>45884.82</v>
      </c>
    </row>
    <row r="143" spans="5:8" ht="15" hidden="1" customHeight="1" x14ac:dyDescent="0.25">
      <c r="E143" s="119"/>
      <c r="F143" s="79">
        <f>ROWS(F$5:F143)</f>
        <v>139</v>
      </c>
      <c r="G143" s="94">
        <v>43239</v>
      </c>
      <c r="H143" s="95">
        <v>58637.54</v>
      </c>
    </row>
    <row r="144" spans="5:8" ht="15" hidden="1" customHeight="1" x14ac:dyDescent="0.25">
      <c r="E144" s="119"/>
      <c r="F144" s="79">
        <f>ROWS(F$5:F144)</f>
        <v>140</v>
      </c>
      <c r="G144" s="94">
        <v>43240</v>
      </c>
      <c r="H144" s="95">
        <v>55057.36</v>
      </c>
    </row>
    <row r="145" spans="5:8" ht="15" hidden="1" customHeight="1" x14ac:dyDescent="0.25">
      <c r="E145" s="119"/>
      <c r="F145" s="79">
        <f>ROWS(F$5:F145)</f>
        <v>141</v>
      </c>
      <c r="G145" s="94">
        <v>43241</v>
      </c>
      <c r="H145" s="95">
        <v>59438.81</v>
      </c>
    </row>
    <row r="146" spans="5:8" ht="15" hidden="1" customHeight="1" x14ac:dyDescent="0.25">
      <c r="E146" s="119"/>
      <c r="F146" s="79">
        <f>ROWS(F$5:F146)</f>
        <v>142</v>
      </c>
      <c r="G146" s="94">
        <v>43242</v>
      </c>
      <c r="H146" s="95">
        <v>48915.05</v>
      </c>
    </row>
    <row r="147" spans="5:8" ht="15" hidden="1" customHeight="1" x14ac:dyDescent="0.25">
      <c r="E147" s="119"/>
      <c r="F147" s="79">
        <f>ROWS(F$5:F147)</f>
        <v>143</v>
      </c>
      <c r="G147" s="94">
        <v>43243</v>
      </c>
      <c r="H147" s="95">
        <v>43599.12</v>
      </c>
    </row>
    <row r="148" spans="5:8" ht="15" hidden="1" customHeight="1" x14ac:dyDescent="0.25">
      <c r="E148" s="119"/>
      <c r="F148" s="79">
        <f>ROWS(F$5:F148)</f>
        <v>144</v>
      </c>
      <c r="G148" s="94">
        <v>43244</v>
      </c>
      <c r="H148" s="95">
        <v>62418.84</v>
      </c>
    </row>
    <row r="149" spans="5:8" ht="15" hidden="1" customHeight="1" x14ac:dyDescent="0.25">
      <c r="E149" s="119"/>
      <c r="F149" s="79">
        <f>ROWS(F$5:F149)</f>
        <v>145</v>
      </c>
      <c r="G149" s="94">
        <v>43245</v>
      </c>
      <c r="H149" s="95">
        <v>52296.71</v>
      </c>
    </row>
    <row r="150" spans="5:8" ht="15" hidden="1" customHeight="1" x14ac:dyDescent="0.25">
      <c r="E150" s="119"/>
      <c r="F150" s="79">
        <f>ROWS(F$5:F150)</f>
        <v>146</v>
      </c>
      <c r="G150" s="94">
        <v>43246</v>
      </c>
      <c r="H150" s="95">
        <v>74662.34</v>
      </c>
    </row>
    <row r="151" spans="5:8" ht="15" hidden="1" customHeight="1" x14ac:dyDescent="0.25">
      <c r="E151" s="119"/>
      <c r="F151" s="79">
        <f>ROWS(F$5:F151)</f>
        <v>147</v>
      </c>
      <c r="G151" s="94">
        <v>43247</v>
      </c>
      <c r="H151" s="95">
        <v>51155.99</v>
      </c>
    </row>
    <row r="152" spans="5:8" ht="15" hidden="1" customHeight="1" x14ac:dyDescent="0.25">
      <c r="E152" s="119"/>
      <c r="F152" s="79">
        <f>ROWS(F$5:F152)</f>
        <v>148</v>
      </c>
      <c r="G152" s="94">
        <v>43248</v>
      </c>
      <c r="H152" s="95">
        <v>61409.54</v>
      </c>
    </row>
    <row r="153" spans="5:8" ht="15" hidden="1" customHeight="1" x14ac:dyDescent="0.25">
      <c r="E153" s="119"/>
      <c r="F153" s="79">
        <f>ROWS(F$5:F153)</f>
        <v>149</v>
      </c>
      <c r="G153" s="94">
        <v>43249</v>
      </c>
      <c r="H153" s="95">
        <v>62771.1</v>
      </c>
    </row>
    <row r="154" spans="5:8" ht="15" hidden="1" customHeight="1" x14ac:dyDescent="0.25">
      <c r="E154" s="119"/>
      <c r="F154" s="79">
        <f>ROWS(F$5:F154)</f>
        <v>150</v>
      </c>
      <c r="G154" s="94">
        <v>43250</v>
      </c>
      <c r="H154" s="95">
        <v>68960.97</v>
      </c>
    </row>
    <row r="155" spans="5:8" ht="15" hidden="1" customHeight="1" x14ac:dyDescent="0.25">
      <c r="E155" s="119"/>
      <c r="F155" s="79">
        <f>ROWS(F$5:F155)</f>
        <v>151</v>
      </c>
      <c r="G155" s="94">
        <v>43251</v>
      </c>
      <c r="H155" s="95">
        <v>49294.82</v>
      </c>
    </row>
    <row r="156" spans="5:8" ht="15" hidden="1" customHeight="1" x14ac:dyDescent="0.25">
      <c r="E156" s="119"/>
      <c r="F156" s="79">
        <f>ROWS(F$5:F156)</f>
        <v>152</v>
      </c>
      <c r="G156" s="94">
        <v>43252</v>
      </c>
      <c r="H156" s="95">
        <v>57882.34</v>
      </c>
    </row>
    <row r="157" spans="5:8" ht="15" hidden="1" customHeight="1" x14ac:dyDescent="0.25">
      <c r="E157" s="119"/>
      <c r="F157" s="79">
        <f>ROWS(F$5:F157)</f>
        <v>153</v>
      </c>
      <c r="G157" s="94">
        <v>43253</v>
      </c>
      <c r="H157" s="95">
        <v>53735.89</v>
      </c>
    </row>
    <row r="158" spans="5:8" ht="15" hidden="1" customHeight="1" x14ac:dyDescent="0.25">
      <c r="E158" s="119"/>
      <c r="F158" s="79">
        <f>ROWS(F$5:F158)</f>
        <v>154</v>
      </c>
      <c r="G158" s="94">
        <v>43254</v>
      </c>
      <c r="H158" s="95">
        <v>61633.05</v>
      </c>
    </row>
    <row r="159" spans="5:8" ht="15" hidden="1" customHeight="1" x14ac:dyDescent="0.25">
      <c r="E159" s="119"/>
      <c r="F159" s="79">
        <f>ROWS(F$5:F159)</f>
        <v>155</v>
      </c>
      <c r="G159" s="94">
        <v>43255</v>
      </c>
      <c r="H159" s="95">
        <v>53944.43</v>
      </c>
    </row>
    <row r="160" spans="5:8" ht="15" hidden="1" customHeight="1" x14ac:dyDescent="0.25">
      <c r="E160" s="119"/>
      <c r="F160" s="79">
        <f>ROWS(F$5:F160)</f>
        <v>156</v>
      </c>
      <c r="G160" s="94">
        <v>43256</v>
      </c>
      <c r="H160" s="95">
        <v>51160.61</v>
      </c>
    </row>
    <row r="161" spans="5:8" ht="15" hidden="1" customHeight="1" x14ac:dyDescent="0.25">
      <c r="E161" s="119"/>
      <c r="F161" s="79">
        <f>ROWS(F$5:F161)</f>
        <v>157</v>
      </c>
      <c r="G161" s="94">
        <v>43257</v>
      </c>
      <c r="H161" s="95">
        <v>52292.6</v>
      </c>
    </row>
    <row r="162" spans="5:8" ht="15" hidden="1" customHeight="1" x14ac:dyDescent="0.25">
      <c r="E162" s="119"/>
      <c r="F162" s="79">
        <f>ROWS(F$5:F162)</f>
        <v>158</v>
      </c>
      <c r="G162" s="94">
        <v>43258</v>
      </c>
      <c r="H162" s="95">
        <v>56131.89</v>
      </c>
    </row>
    <row r="163" spans="5:8" ht="15" hidden="1" customHeight="1" x14ac:dyDescent="0.25">
      <c r="E163" s="119"/>
      <c r="F163" s="79">
        <f>ROWS(F$5:F163)</f>
        <v>159</v>
      </c>
      <c r="G163" s="94">
        <v>43259</v>
      </c>
      <c r="H163" s="95">
        <v>65126.79</v>
      </c>
    </row>
    <row r="164" spans="5:8" ht="15" hidden="1" customHeight="1" x14ac:dyDescent="0.25">
      <c r="E164" s="119"/>
      <c r="F164" s="79">
        <f>ROWS(F$5:F164)</f>
        <v>160</v>
      </c>
      <c r="G164" s="94">
        <v>43260</v>
      </c>
      <c r="H164" s="95">
        <v>65103.99</v>
      </c>
    </row>
    <row r="165" spans="5:8" ht="15" hidden="1" customHeight="1" x14ac:dyDescent="0.25">
      <c r="E165" s="119"/>
      <c r="F165" s="79">
        <f>ROWS(F$5:F165)</f>
        <v>161</v>
      </c>
      <c r="G165" s="94">
        <v>43261</v>
      </c>
      <c r="H165" s="95">
        <v>53330.16</v>
      </c>
    </row>
    <row r="166" spans="5:8" ht="15" hidden="1" customHeight="1" x14ac:dyDescent="0.25">
      <c r="E166" s="119"/>
      <c r="F166" s="79">
        <f>ROWS(F$5:F166)</f>
        <v>162</v>
      </c>
      <c r="G166" s="94">
        <v>43262</v>
      </c>
      <c r="H166" s="95">
        <v>47925.15</v>
      </c>
    </row>
    <row r="167" spans="5:8" ht="15" hidden="1" customHeight="1" x14ac:dyDescent="0.25">
      <c r="E167" s="119"/>
      <c r="F167" s="79">
        <f>ROWS(F$5:F167)</f>
        <v>163</v>
      </c>
      <c r="G167" s="94">
        <v>43263</v>
      </c>
      <c r="H167" s="95">
        <v>58336.17</v>
      </c>
    </row>
    <row r="168" spans="5:8" ht="15" hidden="1" customHeight="1" x14ac:dyDescent="0.25">
      <c r="E168" s="119"/>
      <c r="F168" s="79">
        <f>ROWS(F$5:F168)</f>
        <v>164</v>
      </c>
      <c r="G168" s="94">
        <v>43264</v>
      </c>
      <c r="H168" s="95">
        <v>62177.18</v>
      </c>
    </row>
    <row r="169" spans="5:8" ht="15" hidden="1" customHeight="1" x14ac:dyDescent="0.25">
      <c r="E169" s="119"/>
      <c r="F169" s="79">
        <f>ROWS(F$5:F169)</f>
        <v>165</v>
      </c>
      <c r="G169" s="94">
        <v>43265</v>
      </c>
      <c r="H169" s="95">
        <v>59465.32</v>
      </c>
    </row>
    <row r="170" spans="5:8" ht="15" hidden="1" customHeight="1" x14ac:dyDescent="0.25">
      <c r="E170" s="119"/>
      <c r="F170" s="79">
        <f>ROWS(F$5:F170)</f>
        <v>166</v>
      </c>
      <c r="G170" s="94">
        <v>43266</v>
      </c>
      <c r="H170" s="95">
        <v>51095.31</v>
      </c>
    </row>
    <row r="171" spans="5:8" ht="15" hidden="1" customHeight="1" x14ac:dyDescent="0.25">
      <c r="E171" s="119"/>
      <c r="F171" s="79">
        <f>ROWS(F$5:F171)</f>
        <v>167</v>
      </c>
      <c r="G171" s="94">
        <v>43267</v>
      </c>
      <c r="H171" s="95">
        <v>49624.62</v>
      </c>
    </row>
    <row r="172" spans="5:8" ht="15" hidden="1" customHeight="1" x14ac:dyDescent="0.25">
      <c r="E172" s="119"/>
      <c r="F172" s="79">
        <f>ROWS(F$5:F172)</f>
        <v>168</v>
      </c>
      <c r="G172" s="94">
        <v>43268</v>
      </c>
      <c r="H172" s="95">
        <v>48560.28</v>
      </c>
    </row>
    <row r="173" spans="5:8" ht="15" hidden="1" customHeight="1" x14ac:dyDescent="0.25">
      <c r="E173" s="119"/>
      <c r="F173" s="79">
        <f>ROWS(F$5:F173)</f>
        <v>169</v>
      </c>
      <c r="G173" s="94">
        <v>43269</v>
      </c>
      <c r="H173" s="95">
        <v>69022.73</v>
      </c>
    </row>
    <row r="174" spans="5:8" ht="15" hidden="1" customHeight="1" x14ac:dyDescent="0.25">
      <c r="E174" s="119"/>
      <c r="F174" s="79">
        <f>ROWS(F$5:F174)</f>
        <v>170</v>
      </c>
      <c r="G174" s="94">
        <v>43270</v>
      </c>
      <c r="H174" s="95">
        <v>65279.18</v>
      </c>
    </row>
    <row r="175" spans="5:8" ht="15" hidden="1" customHeight="1" x14ac:dyDescent="0.25">
      <c r="E175" s="119"/>
      <c r="F175" s="79">
        <f>ROWS(F$5:F175)</f>
        <v>171</v>
      </c>
      <c r="G175" s="94">
        <v>43271</v>
      </c>
      <c r="H175" s="95">
        <v>46238.28</v>
      </c>
    </row>
    <row r="176" spans="5:8" ht="15" hidden="1" customHeight="1" x14ac:dyDescent="0.25">
      <c r="E176" s="119"/>
      <c r="F176" s="79">
        <f>ROWS(F$5:F176)</f>
        <v>172</v>
      </c>
      <c r="G176" s="94">
        <v>43272</v>
      </c>
      <c r="H176" s="95">
        <v>45380.73</v>
      </c>
    </row>
    <row r="177" spans="5:8" ht="15" hidden="1" customHeight="1" x14ac:dyDescent="0.25">
      <c r="E177" s="119"/>
      <c r="F177" s="79">
        <f>ROWS(F$5:F177)</f>
        <v>173</v>
      </c>
      <c r="G177" s="94">
        <v>43273</v>
      </c>
      <c r="H177" s="95">
        <v>60332</v>
      </c>
    </row>
    <row r="178" spans="5:8" ht="15" hidden="1" customHeight="1" x14ac:dyDescent="0.25">
      <c r="E178" s="119"/>
      <c r="F178" s="79">
        <f>ROWS(F$5:F178)</f>
        <v>174</v>
      </c>
      <c r="G178" s="94">
        <v>43274</v>
      </c>
      <c r="H178" s="95">
        <v>45978.26</v>
      </c>
    </row>
    <row r="179" spans="5:8" ht="15" hidden="1" customHeight="1" x14ac:dyDescent="0.25">
      <c r="E179" s="119"/>
      <c r="F179" s="79">
        <f>ROWS(F$5:F179)</f>
        <v>175</v>
      </c>
      <c r="G179" s="94">
        <v>43275</v>
      </c>
      <c r="H179" s="95">
        <v>65120.58</v>
      </c>
    </row>
    <row r="180" spans="5:8" ht="15" hidden="1" customHeight="1" x14ac:dyDescent="0.25">
      <c r="E180" s="119"/>
      <c r="F180" s="79">
        <f>ROWS(F$5:F180)</f>
        <v>176</v>
      </c>
      <c r="G180" s="94">
        <v>43276</v>
      </c>
      <c r="H180" s="95">
        <v>60981.51</v>
      </c>
    </row>
    <row r="181" spans="5:8" ht="15" hidden="1" customHeight="1" x14ac:dyDescent="0.25">
      <c r="E181" s="119"/>
      <c r="F181" s="79">
        <f>ROWS(F$5:F181)</f>
        <v>177</v>
      </c>
      <c r="G181" s="94">
        <v>43277</v>
      </c>
      <c r="H181" s="95">
        <v>60136.15</v>
      </c>
    </row>
    <row r="182" spans="5:8" ht="15" hidden="1" customHeight="1" x14ac:dyDescent="0.25">
      <c r="E182" s="119"/>
      <c r="F182" s="79">
        <f>ROWS(F$5:F182)</f>
        <v>178</v>
      </c>
      <c r="G182" s="94">
        <v>43278</v>
      </c>
      <c r="H182" s="95">
        <v>62245.88</v>
      </c>
    </row>
    <row r="183" spans="5:8" ht="15" hidden="1" customHeight="1" x14ac:dyDescent="0.25">
      <c r="E183" s="119"/>
      <c r="F183" s="79">
        <f>ROWS(F$5:F183)</f>
        <v>179</v>
      </c>
      <c r="G183" s="94">
        <v>43279</v>
      </c>
      <c r="H183" s="95">
        <v>61609.440000000002</v>
      </c>
    </row>
    <row r="184" spans="5:8" ht="15" hidden="1" customHeight="1" x14ac:dyDescent="0.25">
      <c r="E184" s="119"/>
      <c r="F184" s="79">
        <f>ROWS(F$5:F184)</f>
        <v>180</v>
      </c>
      <c r="G184" s="94">
        <v>43280</v>
      </c>
      <c r="H184" s="95">
        <v>68492.05</v>
      </c>
    </row>
    <row r="185" spans="5:8" ht="15" hidden="1" customHeight="1" x14ac:dyDescent="0.25">
      <c r="E185" s="119"/>
      <c r="F185" s="79">
        <f>ROWS(F$5:F185)</f>
        <v>181</v>
      </c>
      <c r="G185" s="94">
        <v>43281</v>
      </c>
      <c r="H185" s="95">
        <v>42400.11</v>
      </c>
    </row>
    <row r="186" spans="5:8" ht="15" hidden="1" customHeight="1" x14ac:dyDescent="0.25">
      <c r="E186" s="119"/>
      <c r="F186" s="79">
        <f>ROWS(F$5:F186)</f>
        <v>182</v>
      </c>
      <c r="G186" s="94">
        <v>43282</v>
      </c>
      <c r="H186" s="95">
        <v>65969.84</v>
      </c>
    </row>
    <row r="187" spans="5:8" ht="15" hidden="1" customHeight="1" x14ac:dyDescent="0.25">
      <c r="E187" s="119"/>
      <c r="F187" s="79">
        <f>ROWS(F$5:F187)</f>
        <v>183</v>
      </c>
      <c r="G187" s="94">
        <v>43283</v>
      </c>
      <c r="H187" s="95">
        <v>60624.25</v>
      </c>
    </row>
    <row r="188" spans="5:8" ht="15" hidden="1" customHeight="1" x14ac:dyDescent="0.25">
      <c r="E188" s="119"/>
      <c r="F188" s="79">
        <f>ROWS(F$5:F188)</f>
        <v>184</v>
      </c>
      <c r="G188" s="94">
        <v>43284</v>
      </c>
      <c r="H188" s="95">
        <v>64041.35</v>
      </c>
    </row>
    <row r="189" spans="5:8" ht="15" hidden="1" customHeight="1" x14ac:dyDescent="0.25">
      <c r="E189" s="119"/>
      <c r="F189" s="79">
        <f>ROWS(F$5:F189)</f>
        <v>185</v>
      </c>
      <c r="G189" s="94">
        <v>43285</v>
      </c>
      <c r="H189" s="95">
        <v>56682.97</v>
      </c>
    </row>
    <row r="190" spans="5:8" ht="15" hidden="1" customHeight="1" x14ac:dyDescent="0.25">
      <c r="E190" s="119"/>
      <c r="F190" s="79">
        <f>ROWS(F$5:F190)</f>
        <v>186</v>
      </c>
      <c r="G190" s="94">
        <v>43286</v>
      </c>
      <c r="H190" s="95">
        <v>47810.79</v>
      </c>
    </row>
    <row r="191" spans="5:8" ht="15" hidden="1" customHeight="1" x14ac:dyDescent="0.25">
      <c r="E191" s="119"/>
      <c r="F191" s="79">
        <f>ROWS(F$5:F191)</f>
        <v>187</v>
      </c>
      <c r="G191" s="94">
        <v>43287</v>
      </c>
      <c r="H191" s="95">
        <v>63669.37</v>
      </c>
    </row>
    <row r="192" spans="5:8" ht="15" hidden="1" customHeight="1" x14ac:dyDescent="0.25">
      <c r="E192" s="119"/>
      <c r="F192" s="79">
        <f>ROWS(F$5:F192)</f>
        <v>188</v>
      </c>
      <c r="G192" s="94">
        <v>43288</v>
      </c>
      <c r="H192" s="95">
        <v>51954.400000000001</v>
      </c>
    </row>
    <row r="193" spans="5:8" ht="15" hidden="1" customHeight="1" x14ac:dyDescent="0.25">
      <c r="E193" s="119"/>
      <c r="F193" s="79">
        <f>ROWS(F$5:F193)</f>
        <v>189</v>
      </c>
      <c r="G193" s="94">
        <v>43289</v>
      </c>
      <c r="H193" s="95">
        <v>56317.74</v>
      </c>
    </row>
    <row r="194" spans="5:8" ht="15" hidden="1" customHeight="1" x14ac:dyDescent="0.25">
      <c r="E194" s="119"/>
      <c r="F194" s="79">
        <f>ROWS(F$5:F194)</f>
        <v>190</v>
      </c>
      <c r="G194" s="94">
        <v>43290</v>
      </c>
      <c r="H194" s="95">
        <v>62012.7</v>
      </c>
    </row>
    <row r="195" spans="5:8" ht="15" hidden="1" customHeight="1" x14ac:dyDescent="0.25">
      <c r="E195" s="119"/>
      <c r="F195" s="79">
        <f>ROWS(F$5:F195)</f>
        <v>191</v>
      </c>
      <c r="G195" s="94">
        <v>43291</v>
      </c>
      <c r="H195" s="95">
        <v>49474.76</v>
      </c>
    </row>
    <row r="196" spans="5:8" ht="15" hidden="1" customHeight="1" x14ac:dyDescent="0.25">
      <c r="E196" s="119"/>
      <c r="F196" s="79">
        <f>ROWS(F$5:F196)</f>
        <v>192</v>
      </c>
      <c r="G196" s="94">
        <v>43292</v>
      </c>
      <c r="H196" s="95">
        <v>58412.54</v>
      </c>
    </row>
    <row r="197" spans="5:8" ht="15" hidden="1" customHeight="1" x14ac:dyDescent="0.25">
      <c r="E197" s="119"/>
      <c r="F197" s="79">
        <f>ROWS(F$5:F197)</f>
        <v>193</v>
      </c>
      <c r="G197" s="94">
        <v>43293</v>
      </c>
      <c r="H197" s="95">
        <v>59270.49</v>
      </c>
    </row>
    <row r="198" spans="5:8" ht="15" hidden="1" customHeight="1" x14ac:dyDescent="0.25">
      <c r="E198" s="119"/>
      <c r="F198" s="79">
        <f>ROWS(F$5:F198)</f>
        <v>194</v>
      </c>
      <c r="G198" s="94">
        <v>43294</v>
      </c>
      <c r="H198" s="95">
        <v>59341.57</v>
      </c>
    </row>
    <row r="199" spans="5:8" ht="15" hidden="1" customHeight="1" x14ac:dyDescent="0.25">
      <c r="E199" s="119"/>
      <c r="F199" s="79">
        <f>ROWS(F$5:F199)</f>
        <v>195</v>
      </c>
      <c r="G199" s="94">
        <v>43295</v>
      </c>
      <c r="H199" s="95">
        <v>63465.17</v>
      </c>
    </row>
    <row r="200" spans="5:8" ht="15" hidden="1" customHeight="1" x14ac:dyDescent="0.25">
      <c r="E200" s="119"/>
      <c r="F200" s="79">
        <f>ROWS(F$5:F200)</f>
        <v>196</v>
      </c>
      <c r="G200" s="94">
        <v>43296</v>
      </c>
      <c r="H200" s="95">
        <v>68186.37</v>
      </c>
    </row>
    <row r="201" spans="5:8" ht="15" hidden="1" customHeight="1" x14ac:dyDescent="0.25">
      <c r="E201" s="119"/>
      <c r="F201" s="79">
        <f>ROWS(F$5:F201)</f>
        <v>197</v>
      </c>
      <c r="G201" s="94">
        <v>43297</v>
      </c>
      <c r="H201" s="95">
        <v>58359.48</v>
      </c>
    </row>
    <row r="202" spans="5:8" ht="15" hidden="1" customHeight="1" x14ac:dyDescent="0.25">
      <c r="E202" s="119"/>
      <c r="F202" s="79">
        <f>ROWS(F$5:F202)</f>
        <v>198</v>
      </c>
      <c r="G202" s="94">
        <v>43298</v>
      </c>
      <c r="H202" s="95">
        <v>59122.78</v>
      </c>
    </row>
    <row r="203" spans="5:8" ht="15" hidden="1" customHeight="1" x14ac:dyDescent="0.25">
      <c r="E203" s="119"/>
      <c r="F203" s="79">
        <f>ROWS(F$5:F203)</f>
        <v>199</v>
      </c>
      <c r="G203" s="94">
        <v>43299</v>
      </c>
      <c r="H203" s="95">
        <v>62883.09</v>
      </c>
    </row>
    <row r="204" spans="5:8" ht="15" hidden="1" customHeight="1" x14ac:dyDescent="0.25">
      <c r="E204" s="119"/>
      <c r="F204" s="79">
        <f>ROWS(F$5:F204)</f>
        <v>200</v>
      </c>
      <c r="G204" s="94">
        <v>43300</v>
      </c>
      <c r="H204" s="95">
        <v>57454.89</v>
      </c>
    </row>
    <row r="205" spans="5:8" ht="15" hidden="1" customHeight="1" x14ac:dyDescent="0.25">
      <c r="E205" s="119"/>
      <c r="F205" s="79">
        <f>ROWS(F$5:F205)</f>
        <v>201</v>
      </c>
      <c r="G205" s="94">
        <v>43301</v>
      </c>
      <c r="H205" s="95">
        <v>55760.160000000003</v>
      </c>
    </row>
    <row r="206" spans="5:8" ht="15" hidden="1" customHeight="1" x14ac:dyDescent="0.25">
      <c r="E206" s="119"/>
      <c r="F206" s="79">
        <f>ROWS(F$5:F206)</f>
        <v>202</v>
      </c>
      <c r="G206" s="94">
        <v>43302</v>
      </c>
      <c r="H206" s="95">
        <v>60953.02</v>
      </c>
    </row>
    <row r="207" spans="5:8" ht="15" hidden="1" customHeight="1" x14ac:dyDescent="0.25">
      <c r="E207" s="119"/>
      <c r="F207" s="79">
        <f>ROWS(F$5:F207)</f>
        <v>203</v>
      </c>
      <c r="G207" s="94">
        <v>43303</v>
      </c>
      <c r="H207" s="95">
        <v>60328.03</v>
      </c>
    </row>
    <row r="208" spans="5:8" ht="15" hidden="1" customHeight="1" x14ac:dyDescent="0.25">
      <c r="E208" s="119"/>
      <c r="F208" s="79">
        <f>ROWS(F$5:F208)</f>
        <v>204</v>
      </c>
      <c r="G208" s="94">
        <v>43304</v>
      </c>
      <c r="H208" s="95">
        <v>55369.56</v>
      </c>
    </row>
    <row r="209" spans="5:8" ht="15" hidden="1" customHeight="1" x14ac:dyDescent="0.25">
      <c r="E209" s="119"/>
      <c r="F209" s="79">
        <f>ROWS(F$5:F209)</f>
        <v>205</v>
      </c>
      <c r="G209" s="94">
        <v>43305</v>
      </c>
      <c r="H209" s="95">
        <v>61118.39</v>
      </c>
    </row>
    <row r="210" spans="5:8" ht="15" hidden="1" customHeight="1" x14ac:dyDescent="0.25">
      <c r="E210" s="119"/>
      <c r="F210" s="79">
        <f>ROWS(F$5:F210)</f>
        <v>206</v>
      </c>
      <c r="G210" s="94">
        <v>43306</v>
      </c>
      <c r="H210" s="95">
        <v>51833.760000000002</v>
      </c>
    </row>
    <row r="211" spans="5:8" ht="15" hidden="1" customHeight="1" x14ac:dyDescent="0.25">
      <c r="E211" s="119"/>
      <c r="F211" s="79">
        <f>ROWS(F$5:F211)</f>
        <v>207</v>
      </c>
      <c r="G211" s="94">
        <v>43307</v>
      </c>
      <c r="H211" s="95">
        <v>62634.46</v>
      </c>
    </row>
    <row r="212" spans="5:8" ht="15" hidden="1" customHeight="1" x14ac:dyDescent="0.25">
      <c r="E212" s="119"/>
      <c r="F212" s="79">
        <f>ROWS(F$5:F212)</f>
        <v>208</v>
      </c>
      <c r="G212" s="94">
        <v>43308</v>
      </c>
      <c r="H212" s="95">
        <v>51927.29</v>
      </c>
    </row>
    <row r="213" spans="5:8" ht="15" hidden="1" customHeight="1" x14ac:dyDescent="0.25">
      <c r="E213" s="119"/>
      <c r="F213" s="79">
        <f>ROWS(F$5:F213)</f>
        <v>209</v>
      </c>
      <c r="G213" s="94">
        <v>43309</v>
      </c>
      <c r="H213" s="95">
        <v>65949.58</v>
      </c>
    </row>
    <row r="214" spans="5:8" ht="15" hidden="1" customHeight="1" x14ac:dyDescent="0.25">
      <c r="E214" s="119"/>
      <c r="F214" s="79">
        <f>ROWS(F$5:F214)</f>
        <v>210</v>
      </c>
      <c r="G214" s="94">
        <v>43310</v>
      </c>
      <c r="H214" s="95">
        <v>48694.96</v>
      </c>
    </row>
    <row r="215" spans="5:8" ht="15" hidden="1" customHeight="1" x14ac:dyDescent="0.25">
      <c r="E215" s="119"/>
      <c r="F215" s="79">
        <f>ROWS(F$5:F215)</f>
        <v>211</v>
      </c>
      <c r="G215" s="94">
        <v>43311</v>
      </c>
      <c r="H215" s="95">
        <v>52587.39</v>
      </c>
    </row>
    <row r="216" spans="5:8" ht="15" hidden="1" customHeight="1" x14ac:dyDescent="0.25">
      <c r="E216" s="119"/>
      <c r="F216" s="79">
        <f>ROWS(F$5:F216)</f>
        <v>212</v>
      </c>
      <c r="G216" s="94">
        <v>43312</v>
      </c>
      <c r="H216" s="95">
        <v>69590.37</v>
      </c>
    </row>
    <row r="217" spans="5:8" ht="15" hidden="1" customHeight="1" x14ac:dyDescent="0.25">
      <c r="E217" s="119"/>
      <c r="F217" s="79">
        <f>ROWS(F$5:F217)</f>
        <v>213</v>
      </c>
      <c r="G217" s="94">
        <v>43313</v>
      </c>
      <c r="H217" s="95">
        <v>65009.04</v>
      </c>
    </row>
    <row r="218" spans="5:8" ht="15" hidden="1" customHeight="1" x14ac:dyDescent="0.25">
      <c r="E218" s="119"/>
      <c r="F218" s="79">
        <f>ROWS(F$5:F218)</f>
        <v>214</v>
      </c>
      <c r="G218" s="94">
        <v>43314</v>
      </c>
      <c r="H218" s="95">
        <v>62929.73</v>
      </c>
    </row>
    <row r="219" spans="5:8" ht="15" hidden="1" customHeight="1" x14ac:dyDescent="0.25">
      <c r="E219" s="119"/>
      <c r="F219" s="79">
        <f>ROWS(F$5:F219)</f>
        <v>215</v>
      </c>
      <c r="G219" s="94">
        <v>43315</v>
      </c>
      <c r="H219" s="95">
        <v>70097.710000000006</v>
      </c>
    </row>
    <row r="220" spans="5:8" ht="15" hidden="1" customHeight="1" x14ac:dyDescent="0.25">
      <c r="E220" s="119"/>
      <c r="F220" s="79">
        <f>ROWS(F$5:F220)</f>
        <v>216</v>
      </c>
      <c r="G220" s="94">
        <v>43316</v>
      </c>
      <c r="H220" s="95">
        <v>51131.66</v>
      </c>
    </row>
    <row r="221" spans="5:8" ht="15" hidden="1" customHeight="1" x14ac:dyDescent="0.25">
      <c r="E221" s="119"/>
      <c r="F221" s="79">
        <f>ROWS(F$5:F221)</f>
        <v>217</v>
      </c>
      <c r="G221" s="94">
        <v>43317</v>
      </c>
      <c r="H221" s="95">
        <v>50780.51</v>
      </c>
    </row>
    <row r="222" spans="5:8" ht="15" hidden="1" customHeight="1" x14ac:dyDescent="0.25">
      <c r="E222" s="119"/>
      <c r="F222" s="79">
        <f>ROWS(F$5:F222)</f>
        <v>218</v>
      </c>
      <c r="G222" s="94">
        <v>43318</v>
      </c>
      <c r="H222" s="95">
        <v>58876.24</v>
      </c>
    </row>
    <row r="223" spans="5:8" ht="15" hidden="1" customHeight="1" x14ac:dyDescent="0.25">
      <c r="E223" s="119"/>
      <c r="F223" s="79">
        <f>ROWS(F$5:F223)</f>
        <v>219</v>
      </c>
      <c r="G223" s="94">
        <v>43319</v>
      </c>
      <c r="H223" s="95">
        <v>52095.56</v>
      </c>
    </row>
    <row r="224" spans="5:8" ht="15" hidden="1" customHeight="1" x14ac:dyDescent="0.25">
      <c r="E224" s="119"/>
      <c r="F224" s="79">
        <f>ROWS(F$5:F224)</f>
        <v>220</v>
      </c>
      <c r="G224" s="94">
        <v>43320</v>
      </c>
      <c r="H224" s="95">
        <v>66939.649999999994</v>
      </c>
    </row>
    <row r="225" spans="5:8" ht="15" hidden="1" customHeight="1" x14ac:dyDescent="0.25">
      <c r="E225" s="119"/>
      <c r="F225" s="79">
        <f>ROWS(F$5:F225)</f>
        <v>221</v>
      </c>
      <c r="G225" s="94">
        <v>43321</v>
      </c>
      <c r="H225" s="95">
        <v>61612.13</v>
      </c>
    </row>
    <row r="226" spans="5:8" ht="15" hidden="1" customHeight="1" x14ac:dyDescent="0.25">
      <c r="E226" s="119"/>
      <c r="F226" s="79">
        <f>ROWS(F$5:F226)</f>
        <v>222</v>
      </c>
      <c r="G226" s="94">
        <v>43322</v>
      </c>
      <c r="H226" s="95">
        <v>60662.95</v>
      </c>
    </row>
    <row r="227" spans="5:8" ht="15" hidden="1" customHeight="1" x14ac:dyDescent="0.25">
      <c r="E227" s="119"/>
      <c r="F227" s="79">
        <f>ROWS(F$5:F227)</f>
        <v>223</v>
      </c>
      <c r="G227" s="94">
        <v>43323</v>
      </c>
      <c r="H227" s="95">
        <v>58791.27</v>
      </c>
    </row>
    <row r="228" spans="5:8" ht="15" hidden="1" customHeight="1" x14ac:dyDescent="0.25">
      <c r="E228" s="119"/>
      <c r="F228" s="79">
        <f>ROWS(F$5:F228)</f>
        <v>224</v>
      </c>
      <c r="G228" s="94">
        <v>43324</v>
      </c>
      <c r="H228" s="95">
        <v>53175.76</v>
      </c>
    </row>
    <row r="229" spans="5:8" ht="15" hidden="1" customHeight="1" x14ac:dyDescent="0.25">
      <c r="E229" s="119"/>
      <c r="F229" s="79">
        <f>ROWS(F$5:F229)</f>
        <v>225</v>
      </c>
      <c r="G229" s="94">
        <v>43325</v>
      </c>
      <c r="H229" s="95">
        <v>60090.83</v>
      </c>
    </row>
    <row r="230" spans="5:8" ht="15" hidden="1" customHeight="1" x14ac:dyDescent="0.25">
      <c r="E230" s="119"/>
      <c r="F230" s="79">
        <f>ROWS(F$5:F230)</f>
        <v>226</v>
      </c>
      <c r="G230" s="94">
        <v>43326</v>
      </c>
      <c r="H230" s="95">
        <v>54457.75</v>
      </c>
    </row>
    <row r="231" spans="5:8" ht="15" hidden="1" customHeight="1" x14ac:dyDescent="0.25">
      <c r="E231" s="119"/>
      <c r="F231" s="79">
        <f>ROWS(F$5:F231)</f>
        <v>227</v>
      </c>
      <c r="G231" s="94">
        <v>43327</v>
      </c>
      <c r="H231" s="95">
        <v>63067.93</v>
      </c>
    </row>
    <row r="232" spans="5:8" ht="15" hidden="1" customHeight="1" x14ac:dyDescent="0.25">
      <c r="E232" s="119"/>
      <c r="F232" s="79">
        <f>ROWS(F$5:F232)</f>
        <v>228</v>
      </c>
      <c r="G232" s="94">
        <v>43328</v>
      </c>
      <c r="H232" s="95">
        <v>47950.400000000001</v>
      </c>
    </row>
    <row r="233" spans="5:8" ht="15" hidden="1" customHeight="1" x14ac:dyDescent="0.25">
      <c r="E233" s="119"/>
      <c r="F233" s="79">
        <f>ROWS(F$5:F233)</f>
        <v>229</v>
      </c>
      <c r="G233" s="94">
        <v>43329</v>
      </c>
      <c r="H233" s="95">
        <v>58672.42</v>
      </c>
    </row>
    <row r="234" spans="5:8" ht="15" hidden="1" customHeight="1" x14ac:dyDescent="0.25">
      <c r="E234" s="119"/>
      <c r="F234" s="79">
        <f>ROWS(F$5:F234)</f>
        <v>230</v>
      </c>
      <c r="G234" s="94">
        <v>43330</v>
      </c>
      <c r="H234" s="95">
        <v>57510.97</v>
      </c>
    </row>
    <row r="235" spans="5:8" ht="15" hidden="1" customHeight="1" x14ac:dyDescent="0.25">
      <c r="E235" s="119"/>
      <c r="F235" s="79">
        <f>ROWS(F$5:F235)</f>
        <v>231</v>
      </c>
      <c r="G235" s="94">
        <v>43331</v>
      </c>
      <c r="H235" s="95">
        <v>44064.76</v>
      </c>
    </row>
    <row r="236" spans="5:8" ht="15" hidden="1" customHeight="1" x14ac:dyDescent="0.25">
      <c r="E236" s="119"/>
      <c r="F236" s="79">
        <f>ROWS(F$5:F236)</f>
        <v>232</v>
      </c>
      <c r="G236" s="94">
        <v>43332</v>
      </c>
      <c r="H236" s="95">
        <v>50949.599999999999</v>
      </c>
    </row>
    <row r="237" spans="5:8" ht="15" hidden="1" customHeight="1" x14ac:dyDescent="0.25">
      <c r="E237" s="119"/>
      <c r="F237" s="79">
        <f>ROWS(F$5:F237)</f>
        <v>233</v>
      </c>
      <c r="G237" s="94">
        <v>43333</v>
      </c>
      <c r="H237" s="95">
        <v>52093.52</v>
      </c>
    </row>
    <row r="238" spans="5:8" ht="15" hidden="1" customHeight="1" x14ac:dyDescent="0.25">
      <c r="E238" s="119"/>
      <c r="F238" s="79">
        <f>ROWS(F$5:F238)</f>
        <v>234</v>
      </c>
      <c r="G238" s="94">
        <v>43334</v>
      </c>
      <c r="H238" s="95">
        <v>69224.58</v>
      </c>
    </row>
    <row r="239" spans="5:8" ht="15" hidden="1" customHeight="1" x14ac:dyDescent="0.25">
      <c r="E239" s="119"/>
      <c r="F239" s="79">
        <f>ROWS(F$5:F239)</f>
        <v>235</v>
      </c>
      <c r="G239" s="94">
        <v>43335</v>
      </c>
      <c r="H239" s="95">
        <v>61173.120000000003</v>
      </c>
    </row>
    <row r="240" spans="5:8" ht="15" hidden="1" customHeight="1" x14ac:dyDescent="0.25">
      <c r="E240" s="119"/>
      <c r="F240" s="79">
        <f>ROWS(F$5:F240)</f>
        <v>236</v>
      </c>
      <c r="G240" s="94">
        <v>43336</v>
      </c>
      <c r="H240" s="95">
        <v>5661.59</v>
      </c>
    </row>
    <row r="241" spans="5:8" ht="15" hidden="1" customHeight="1" x14ac:dyDescent="0.25">
      <c r="E241" s="119"/>
      <c r="F241" s="79">
        <f>ROWS(F$5:F241)</f>
        <v>237</v>
      </c>
      <c r="G241" s="94">
        <v>43337</v>
      </c>
      <c r="H241" s="95">
        <v>10229.84</v>
      </c>
    </row>
    <row r="242" spans="5:8" ht="15" hidden="1" customHeight="1" x14ac:dyDescent="0.25">
      <c r="E242" s="119"/>
      <c r="F242" s="79">
        <f>ROWS(F$5:F242)</f>
        <v>238</v>
      </c>
      <c r="G242" s="94">
        <v>43338</v>
      </c>
      <c r="H242" s="95">
        <v>4118.3500000000004</v>
      </c>
    </row>
    <row r="243" spans="5:8" ht="15" hidden="1" customHeight="1" x14ac:dyDescent="0.25">
      <c r="E243" s="119"/>
      <c r="F243" s="79">
        <f>ROWS(F$5:F243)</f>
        <v>239</v>
      </c>
      <c r="G243" s="94">
        <v>43339</v>
      </c>
      <c r="H243" s="95">
        <v>5209.71</v>
      </c>
    </row>
    <row r="244" spans="5:8" ht="15" hidden="1" customHeight="1" x14ac:dyDescent="0.25">
      <c r="E244" s="119"/>
      <c r="F244" s="79">
        <f>ROWS(F$5:F244)</f>
        <v>240</v>
      </c>
      <c r="G244" s="94">
        <v>43340</v>
      </c>
      <c r="H244" s="95">
        <v>3598.59</v>
      </c>
    </row>
    <row r="245" spans="5:8" ht="15" hidden="1" customHeight="1" x14ac:dyDescent="0.25">
      <c r="E245" s="119"/>
      <c r="F245" s="79">
        <f>ROWS(F$5:F245)</f>
        <v>241</v>
      </c>
      <c r="G245" s="94">
        <v>43341</v>
      </c>
      <c r="H245" s="95">
        <v>5231.09</v>
      </c>
    </row>
    <row r="246" spans="5:8" ht="15" hidden="1" customHeight="1" x14ac:dyDescent="0.25">
      <c r="E246" s="119"/>
      <c r="F246" s="79">
        <f>ROWS(F$5:F246)</f>
        <v>242</v>
      </c>
      <c r="G246" s="94">
        <v>43342</v>
      </c>
      <c r="H246" s="95">
        <v>2096.04</v>
      </c>
    </row>
    <row r="247" spans="5:8" ht="15" hidden="1" customHeight="1" x14ac:dyDescent="0.25">
      <c r="E247" s="119"/>
      <c r="F247" s="79">
        <f>ROWS(F$5:F247)</f>
        <v>243</v>
      </c>
      <c r="G247" s="94">
        <v>43343</v>
      </c>
      <c r="H247" s="95">
        <v>6922.23</v>
      </c>
    </row>
    <row r="248" spans="5:8" ht="15" hidden="1" customHeight="1" x14ac:dyDescent="0.25">
      <c r="E248" s="119"/>
      <c r="F248" s="79">
        <f>ROWS(F$5:F248)</f>
        <v>244</v>
      </c>
      <c r="G248" s="94">
        <v>43344</v>
      </c>
      <c r="H248" s="95">
        <v>8194.44</v>
      </c>
    </row>
    <row r="249" spans="5:8" ht="15" hidden="1" customHeight="1" x14ac:dyDescent="0.25">
      <c r="E249" s="119"/>
      <c r="F249" s="79">
        <f>ROWS(F$5:F249)</f>
        <v>245</v>
      </c>
      <c r="G249" s="94">
        <v>43345</v>
      </c>
      <c r="H249" s="95">
        <v>5633.62</v>
      </c>
    </row>
    <row r="250" spans="5:8" ht="15" hidden="1" customHeight="1" x14ac:dyDescent="0.25">
      <c r="E250" s="119"/>
      <c r="F250" s="79">
        <f>ROWS(F$5:F250)</f>
        <v>246</v>
      </c>
      <c r="G250" s="94">
        <v>43346</v>
      </c>
      <c r="H250" s="95">
        <v>2806.08</v>
      </c>
    </row>
    <row r="251" spans="5:8" ht="15" hidden="1" customHeight="1" x14ac:dyDescent="0.25">
      <c r="E251" s="119"/>
      <c r="F251" s="79">
        <f>ROWS(F$5:F251)</f>
        <v>247</v>
      </c>
      <c r="G251" s="94">
        <v>43347</v>
      </c>
      <c r="H251" s="95">
        <v>3334.26</v>
      </c>
    </row>
    <row r="252" spans="5:8" ht="15" hidden="1" customHeight="1" x14ac:dyDescent="0.25">
      <c r="E252" s="119"/>
      <c r="F252" s="79">
        <f>ROWS(F$5:F252)</f>
        <v>248</v>
      </c>
      <c r="G252" s="94">
        <v>43348</v>
      </c>
      <c r="H252" s="95">
        <v>2205.2800000000002</v>
      </c>
    </row>
    <row r="253" spans="5:8" ht="15" hidden="1" customHeight="1" x14ac:dyDescent="0.25">
      <c r="E253" s="119"/>
      <c r="F253" s="79">
        <f>ROWS(F$5:F253)</f>
        <v>249</v>
      </c>
      <c r="G253" s="94">
        <v>43349</v>
      </c>
      <c r="H253" s="95">
        <v>4710.03</v>
      </c>
    </row>
    <row r="254" spans="5:8" ht="15" hidden="1" customHeight="1" x14ac:dyDescent="0.25">
      <c r="E254" s="119"/>
      <c r="F254" s="79">
        <f>ROWS(F$5:F254)</f>
        <v>250</v>
      </c>
      <c r="G254" s="94">
        <v>43350</v>
      </c>
      <c r="H254" s="95">
        <v>5261.56</v>
      </c>
    </row>
    <row r="255" spans="5:8" ht="15" hidden="1" customHeight="1" x14ac:dyDescent="0.25">
      <c r="E255" s="119"/>
      <c r="F255" s="79">
        <f>ROWS(F$5:F255)</f>
        <v>251</v>
      </c>
      <c r="G255" s="94">
        <v>43351</v>
      </c>
      <c r="H255" s="95">
        <v>3797.49</v>
      </c>
    </row>
    <row r="256" spans="5:8" ht="15" hidden="1" customHeight="1" x14ac:dyDescent="0.25">
      <c r="E256" s="119"/>
      <c r="F256" s="79">
        <f>ROWS(F$5:F256)</f>
        <v>252</v>
      </c>
      <c r="G256" s="94">
        <v>43352</v>
      </c>
      <c r="H256" s="95">
        <v>9838.16</v>
      </c>
    </row>
    <row r="257" spans="5:8" ht="15" hidden="1" customHeight="1" x14ac:dyDescent="0.25">
      <c r="E257" s="119"/>
      <c r="F257" s="79">
        <f>ROWS(F$5:F257)</f>
        <v>253</v>
      </c>
      <c r="G257" s="94">
        <v>43353</v>
      </c>
      <c r="H257" s="95">
        <v>7851.86</v>
      </c>
    </row>
    <row r="258" spans="5:8" ht="15" hidden="1" customHeight="1" x14ac:dyDescent="0.25">
      <c r="E258" s="119"/>
      <c r="F258" s="79">
        <f>ROWS(F$5:F258)</f>
        <v>254</v>
      </c>
      <c r="G258" s="94">
        <v>43354</v>
      </c>
      <c r="H258" s="95">
        <v>3723.87</v>
      </c>
    </row>
    <row r="259" spans="5:8" ht="15" hidden="1" customHeight="1" x14ac:dyDescent="0.25">
      <c r="E259" s="119"/>
      <c r="F259" s="79">
        <f>ROWS(F$5:F259)</f>
        <v>255</v>
      </c>
      <c r="G259" s="94">
        <v>43355</v>
      </c>
      <c r="H259" s="95">
        <v>8701.9699999999993</v>
      </c>
    </row>
    <row r="260" spans="5:8" ht="15" hidden="1" customHeight="1" x14ac:dyDescent="0.25">
      <c r="E260" s="119"/>
      <c r="F260" s="79">
        <f>ROWS(F$5:F260)</f>
        <v>256</v>
      </c>
      <c r="G260" s="94">
        <v>43356</v>
      </c>
      <c r="H260" s="95">
        <v>6808.25</v>
      </c>
    </row>
    <row r="261" spans="5:8" ht="15" hidden="1" customHeight="1" x14ac:dyDescent="0.25">
      <c r="E261" s="119"/>
      <c r="F261" s="79">
        <f>ROWS(F$5:F261)</f>
        <v>257</v>
      </c>
      <c r="G261" s="94">
        <v>43357</v>
      </c>
      <c r="H261" s="95">
        <v>6308.06</v>
      </c>
    </row>
    <row r="262" spans="5:8" ht="15" hidden="1" customHeight="1" x14ac:dyDescent="0.25">
      <c r="E262" s="119"/>
      <c r="F262" s="79">
        <f>ROWS(F$5:F262)</f>
        <v>258</v>
      </c>
      <c r="G262" s="94">
        <v>43358</v>
      </c>
      <c r="H262" s="95">
        <v>5226.17</v>
      </c>
    </row>
    <row r="263" spans="5:8" ht="15" hidden="1" customHeight="1" x14ac:dyDescent="0.25">
      <c r="E263" s="119"/>
      <c r="F263" s="79">
        <f>ROWS(F$5:F263)</f>
        <v>259</v>
      </c>
      <c r="G263" s="94">
        <v>43359</v>
      </c>
      <c r="H263" s="95">
        <v>6013.85</v>
      </c>
    </row>
    <row r="264" spans="5:8" ht="15" hidden="1" customHeight="1" x14ac:dyDescent="0.25">
      <c r="E264" s="119"/>
      <c r="F264" s="79">
        <f>ROWS(F$5:F264)</f>
        <v>260</v>
      </c>
      <c r="G264" s="94">
        <v>43360</v>
      </c>
      <c r="H264" s="95">
        <v>7978.68</v>
      </c>
    </row>
    <row r="265" spans="5:8" ht="15" hidden="1" customHeight="1" x14ac:dyDescent="0.25">
      <c r="E265" s="119"/>
      <c r="F265" s="79">
        <f>ROWS(F$5:F265)</f>
        <v>261</v>
      </c>
      <c r="G265" s="94">
        <v>43361</v>
      </c>
      <c r="H265" s="95">
        <v>2916.44</v>
      </c>
    </row>
    <row r="266" spans="5:8" ht="15" hidden="1" customHeight="1" x14ac:dyDescent="0.25">
      <c r="E266" s="119"/>
      <c r="F266" s="79">
        <f>ROWS(F$5:F266)</f>
        <v>262</v>
      </c>
      <c r="G266" s="94">
        <v>43362</v>
      </c>
      <c r="H266" s="95">
        <v>3927.16</v>
      </c>
    </row>
    <row r="267" spans="5:8" ht="15" hidden="1" customHeight="1" x14ac:dyDescent="0.25">
      <c r="E267" s="119"/>
      <c r="F267" s="79">
        <f>ROWS(F$5:F267)</f>
        <v>263</v>
      </c>
      <c r="G267" s="94">
        <v>43363</v>
      </c>
      <c r="H267" s="95">
        <v>4843.6899999999996</v>
      </c>
    </row>
    <row r="268" spans="5:8" ht="15" hidden="1" customHeight="1" x14ac:dyDescent="0.25">
      <c r="E268" s="119"/>
      <c r="F268" s="79">
        <f>ROWS(F$5:F268)</f>
        <v>264</v>
      </c>
      <c r="G268" s="94">
        <v>43364</v>
      </c>
      <c r="H268" s="95">
        <v>6399.49</v>
      </c>
    </row>
    <row r="269" spans="5:8" ht="15" hidden="1" customHeight="1" x14ac:dyDescent="0.25">
      <c r="E269" s="119"/>
      <c r="F269" s="79">
        <f>ROWS(F$5:F269)</f>
        <v>265</v>
      </c>
      <c r="G269" s="94">
        <v>43365</v>
      </c>
      <c r="H269" s="95">
        <v>3529.79</v>
      </c>
    </row>
    <row r="270" spans="5:8" ht="15" hidden="1" customHeight="1" x14ac:dyDescent="0.25">
      <c r="E270" s="119"/>
      <c r="F270" s="79">
        <f>ROWS(F$5:F270)</f>
        <v>266</v>
      </c>
      <c r="G270" s="94">
        <v>43366</v>
      </c>
      <c r="H270" s="95">
        <v>5281.53</v>
      </c>
    </row>
    <row r="271" spans="5:8" ht="15" hidden="1" customHeight="1" x14ac:dyDescent="0.25">
      <c r="E271" s="119"/>
      <c r="F271" s="79">
        <f>ROWS(F$5:F271)</f>
        <v>267</v>
      </c>
      <c r="G271" s="94">
        <v>43367</v>
      </c>
      <c r="H271" s="95">
        <v>1795.77</v>
      </c>
    </row>
    <row r="272" spans="5:8" ht="15" hidden="1" customHeight="1" x14ac:dyDescent="0.25">
      <c r="E272" s="119"/>
      <c r="F272" s="79">
        <f>ROWS(F$5:F272)</f>
        <v>268</v>
      </c>
      <c r="G272" s="94">
        <v>43368</v>
      </c>
      <c r="H272" s="95">
        <v>7641.45</v>
      </c>
    </row>
    <row r="273" spans="5:8" ht="15" hidden="1" customHeight="1" x14ac:dyDescent="0.25">
      <c r="E273" s="119"/>
      <c r="F273" s="79">
        <f>ROWS(F$5:F273)</f>
        <v>269</v>
      </c>
      <c r="G273" s="94">
        <v>43369</v>
      </c>
      <c r="H273" s="95">
        <v>5301.69</v>
      </c>
    </row>
    <row r="274" spans="5:8" ht="15" hidden="1" customHeight="1" x14ac:dyDescent="0.25">
      <c r="E274" s="119"/>
      <c r="F274" s="79">
        <f>ROWS(F$5:F274)</f>
        <v>270</v>
      </c>
      <c r="G274" s="94">
        <v>43370</v>
      </c>
      <c r="H274" s="95">
        <v>4156.79</v>
      </c>
    </row>
    <row r="275" spans="5:8" ht="15" hidden="1" customHeight="1" x14ac:dyDescent="0.25">
      <c r="E275" s="119"/>
      <c r="F275" s="79">
        <f>ROWS(F$5:F275)</f>
        <v>271</v>
      </c>
      <c r="G275" s="94">
        <v>43371</v>
      </c>
      <c r="H275" s="95">
        <v>4576.28</v>
      </c>
    </row>
    <row r="276" spans="5:8" ht="15" hidden="1" customHeight="1" x14ac:dyDescent="0.25">
      <c r="E276" s="119"/>
      <c r="F276" s="79">
        <f>ROWS(F$5:F276)</f>
        <v>272</v>
      </c>
      <c r="G276" s="94">
        <v>43372</v>
      </c>
      <c r="H276" s="95">
        <v>6335.47</v>
      </c>
    </row>
    <row r="277" spans="5:8" ht="15" hidden="1" customHeight="1" x14ac:dyDescent="0.25">
      <c r="E277" s="119"/>
      <c r="F277" s="79">
        <f>ROWS(F$5:F277)</f>
        <v>273</v>
      </c>
      <c r="G277" s="94">
        <v>43373</v>
      </c>
      <c r="H277" s="95">
        <v>7652.08</v>
      </c>
    </row>
    <row r="278" spans="5:8" ht="15" hidden="1" customHeight="1" x14ac:dyDescent="0.25">
      <c r="E278" s="119"/>
      <c r="F278" s="79">
        <f>ROWS(F$5:F278)</f>
        <v>274</v>
      </c>
      <c r="G278" s="94">
        <v>43374</v>
      </c>
      <c r="H278" s="95">
        <v>6697.77</v>
      </c>
    </row>
    <row r="279" spans="5:8" ht="15" hidden="1" customHeight="1" x14ac:dyDescent="0.25">
      <c r="E279" s="119"/>
      <c r="F279" s="79">
        <f>ROWS(F$5:F279)</f>
        <v>275</v>
      </c>
      <c r="G279" s="94">
        <v>43375</v>
      </c>
      <c r="H279" s="95">
        <v>6388.32</v>
      </c>
    </row>
    <row r="280" spans="5:8" ht="15" hidden="1" customHeight="1" x14ac:dyDescent="0.25">
      <c r="E280" s="119"/>
      <c r="F280" s="79">
        <f>ROWS(F$5:F280)</f>
        <v>276</v>
      </c>
      <c r="G280" s="94">
        <v>43376</v>
      </c>
      <c r="H280" s="95">
        <v>7122.11</v>
      </c>
    </row>
    <row r="281" spans="5:8" ht="15" hidden="1" customHeight="1" x14ac:dyDescent="0.25">
      <c r="E281" s="119"/>
      <c r="F281" s="79">
        <f>ROWS(F$5:F281)</f>
        <v>277</v>
      </c>
      <c r="G281" s="94">
        <v>43377</v>
      </c>
      <c r="H281" s="95">
        <v>7226.96</v>
      </c>
    </row>
    <row r="282" spans="5:8" ht="15" hidden="1" customHeight="1" x14ac:dyDescent="0.25">
      <c r="E282" s="119"/>
      <c r="F282" s="79">
        <f>ROWS(F$5:F282)</f>
        <v>278</v>
      </c>
      <c r="G282" s="94">
        <v>43378</v>
      </c>
      <c r="H282" s="95">
        <v>5999.39</v>
      </c>
    </row>
    <row r="283" spans="5:8" ht="15" hidden="1" customHeight="1" x14ac:dyDescent="0.25">
      <c r="E283" s="119"/>
      <c r="F283" s="79">
        <f>ROWS(F$5:F283)</f>
        <v>279</v>
      </c>
      <c r="G283" s="94">
        <v>43379</v>
      </c>
      <c r="H283" s="95">
        <v>2871.41</v>
      </c>
    </row>
    <row r="284" spans="5:8" ht="15" hidden="1" customHeight="1" x14ac:dyDescent="0.25">
      <c r="E284" s="119"/>
      <c r="F284" s="79">
        <f>ROWS(F$5:F284)</f>
        <v>280</v>
      </c>
      <c r="G284" s="94">
        <v>43380</v>
      </c>
      <c r="H284" s="95">
        <v>2573.15</v>
      </c>
    </row>
    <row r="285" spans="5:8" ht="15" hidden="1" customHeight="1" x14ac:dyDescent="0.25">
      <c r="E285" s="119"/>
      <c r="F285" s="79">
        <f>ROWS(F$5:F285)</f>
        <v>281</v>
      </c>
      <c r="G285" s="94">
        <v>43381</v>
      </c>
      <c r="H285" s="95">
        <v>4026.06</v>
      </c>
    </row>
    <row r="286" spans="5:8" ht="15" hidden="1" customHeight="1" x14ac:dyDescent="0.25">
      <c r="E286" s="119"/>
      <c r="F286" s="79">
        <f>ROWS(F$5:F286)</f>
        <v>282</v>
      </c>
      <c r="G286" s="94">
        <v>43382</v>
      </c>
      <c r="H286" s="95">
        <v>3675.34</v>
      </c>
    </row>
    <row r="287" spans="5:8" ht="15" hidden="1" customHeight="1" x14ac:dyDescent="0.25">
      <c r="E287" s="119"/>
      <c r="F287" s="79">
        <f>ROWS(F$5:F287)</f>
        <v>283</v>
      </c>
      <c r="G287" s="94">
        <v>43383</v>
      </c>
      <c r="H287" s="95">
        <v>2694.66</v>
      </c>
    </row>
    <row r="288" spans="5:8" ht="15" hidden="1" customHeight="1" x14ac:dyDescent="0.25">
      <c r="E288" s="119"/>
      <c r="F288" s="79">
        <f>ROWS(F$5:F288)</f>
        <v>284</v>
      </c>
      <c r="G288" s="94">
        <v>43384</v>
      </c>
      <c r="H288" s="95">
        <v>4321.7299999999996</v>
      </c>
    </row>
    <row r="289" spans="5:8" ht="15" hidden="1" customHeight="1" x14ac:dyDescent="0.25">
      <c r="E289" s="119"/>
      <c r="F289" s="79">
        <f>ROWS(F$5:F289)</f>
        <v>285</v>
      </c>
      <c r="G289" s="94">
        <v>43385</v>
      </c>
      <c r="H289" s="95">
        <v>6132.1</v>
      </c>
    </row>
    <row r="290" spans="5:8" ht="15" hidden="1" customHeight="1" x14ac:dyDescent="0.25">
      <c r="E290" s="119"/>
      <c r="F290" s="79">
        <f>ROWS(F$5:F290)</f>
        <v>286</v>
      </c>
      <c r="G290" s="94">
        <v>43386</v>
      </c>
      <c r="H290" s="95">
        <v>5646.6</v>
      </c>
    </row>
    <row r="291" spans="5:8" ht="15" hidden="1" customHeight="1" x14ac:dyDescent="0.25">
      <c r="E291" s="119"/>
      <c r="F291" s="79">
        <f>ROWS(F$5:F291)</f>
        <v>287</v>
      </c>
      <c r="G291" s="94">
        <v>43387</v>
      </c>
      <c r="H291" s="95">
        <v>2951.72</v>
      </c>
    </row>
    <row r="292" spans="5:8" ht="15" hidden="1" customHeight="1" x14ac:dyDescent="0.25">
      <c r="E292" s="119"/>
      <c r="F292" s="79">
        <f>ROWS(F$5:F292)</f>
        <v>288</v>
      </c>
      <c r="G292" s="94">
        <v>43388</v>
      </c>
      <c r="H292" s="95">
        <v>1255.26</v>
      </c>
    </row>
    <row r="293" spans="5:8" ht="15" hidden="1" customHeight="1" x14ac:dyDescent="0.25">
      <c r="E293" s="119"/>
      <c r="F293" s="79">
        <f>ROWS(F$5:F293)</f>
        <v>289</v>
      </c>
      <c r="G293" s="94">
        <v>43389</v>
      </c>
      <c r="H293" s="95">
        <v>5499.17</v>
      </c>
    </row>
    <row r="294" spans="5:8" ht="15" hidden="1" customHeight="1" x14ac:dyDescent="0.25">
      <c r="E294" s="119"/>
      <c r="F294" s="79">
        <f>ROWS(F$5:F294)</f>
        <v>290</v>
      </c>
      <c r="G294" s="94">
        <v>43390</v>
      </c>
      <c r="H294" s="95">
        <v>2667.03</v>
      </c>
    </row>
    <row r="295" spans="5:8" ht="15" hidden="1" customHeight="1" x14ac:dyDescent="0.25">
      <c r="E295" s="119"/>
      <c r="F295" s="79">
        <f>ROWS(F$5:F295)</f>
        <v>291</v>
      </c>
      <c r="G295" s="94">
        <v>43391</v>
      </c>
      <c r="H295" s="95">
        <v>2777</v>
      </c>
    </row>
    <row r="296" spans="5:8" ht="15" hidden="1" customHeight="1" x14ac:dyDescent="0.25">
      <c r="E296" s="119"/>
      <c r="F296" s="79">
        <f>ROWS(F$5:F296)</f>
        <v>292</v>
      </c>
      <c r="G296" s="94">
        <v>43392</v>
      </c>
      <c r="H296" s="95">
        <v>3743.45</v>
      </c>
    </row>
    <row r="297" spans="5:8" ht="15" hidden="1" customHeight="1" x14ac:dyDescent="0.25">
      <c r="E297" s="119"/>
      <c r="F297" s="79">
        <f>ROWS(F$5:F297)</f>
        <v>293</v>
      </c>
      <c r="G297" s="94">
        <v>43393</v>
      </c>
      <c r="H297" s="95">
        <v>2954.19</v>
      </c>
    </row>
    <row r="298" spans="5:8" ht="15" hidden="1" customHeight="1" x14ac:dyDescent="0.25">
      <c r="E298" s="119"/>
      <c r="F298" s="79">
        <f>ROWS(F$5:F298)</f>
        <v>294</v>
      </c>
      <c r="G298" s="94">
        <v>43394</v>
      </c>
      <c r="H298" s="95">
        <v>9090.75</v>
      </c>
    </row>
    <row r="299" spans="5:8" ht="15" hidden="1" customHeight="1" x14ac:dyDescent="0.25">
      <c r="E299" s="119"/>
      <c r="F299" s="79">
        <f>ROWS(F$5:F299)</f>
        <v>295</v>
      </c>
      <c r="G299" s="94">
        <v>43395</v>
      </c>
      <c r="H299" s="95">
        <v>2977.67</v>
      </c>
    </row>
    <row r="300" spans="5:8" ht="15" hidden="1" customHeight="1" x14ac:dyDescent="0.25">
      <c r="E300" s="119"/>
      <c r="F300" s="79">
        <f>ROWS(F$5:F300)</f>
        <v>296</v>
      </c>
      <c r="G300" s="94">
        <v>43396</v>
      </c>
      <c r="H300" s="95">
        <v>7791.14</v>
      </c>
    </row>
    <row r="301" spans="5:8" ht="15" hidden="1" customHeight="1" x14ac:dyDescent="0.25">
      <c r="E301" s="119"/>
      <c r="F301" s="79">
        <f>ROWS(F$5:F301)</f>
        <v>297</v>
      </c>
      <c r="G301" s="94">
        <v>43397</v>
      </c>
      <c r="H301" s="95">
        <v>3365.12</v>
      </c>
    </row>
    <row r="302" spans="5:8" ht="15" hidden="1" customHeight="1" x14ac:dyDescent="0.25">
      <c r="E302" s="119"/>
      <c r="F302" s="79">
        <f>ROWS(F$5:F302)</f>
        <v>298</v>
      </c>
      <c r="G302" s="94">
        <v>43398</v>
      </c>
      <c r="H302" s="95">
        <v>4714.58</v>
      </c>
    </row>
    <row r="303" spans="5:8" ht="15" hidden="1" customHeight="1" x14ac:dyDescent="0.25">
      <c r="E303" s="119"/>
      <c r="F303" s="79">
        <f>ROWS(F$5:F303)</f>
        <v>299</v>
      </c>
      <c r="G303" s="94">
        <v>43399</v>
      </c>
      <c r="H303" s="95">
        <v>4201.1499999999996</v>
      </c>
    </row>
    <row r="304" spans="5:8" ht="15" hidden="1" customHeight="1" x14ac:dyDescent="0.25">
      <c r="E304" s="119"/>
      <c r="F304" s="79">
        <f>ROWS(F$5:F304)</f>
        <v>300</v>
      </c>
      <c r="G304" s="94">
        <v>43400</v>
      </c>
      <c r="H304" s="95">
        <v>5076.3500000000004</v>
      </c>
    </row>
    <row r="305" spans="5:8" ht="15" hidden="1" customHeight="1" x14ac:dyDescent="0.25">
      <c r="E305" s="119"/>
      <c r="F305" s="79">
        <f>ROWS(F$5:F305)</f>
        <v>301</v>
      </c>
      <c r="G305" s="94">
        <v>43401</v>
      </c>
      <c r="H305" s="95">
        <v>6890.46</v>
      </c>
    </row>
    <row r="306" spans="5:8" ht="15" hidden="1" customHeight="1" x14ac:dyDescent="0.25">
      <c r="E306" s="119"/>
      <c r="F306" s="79">
        <f>ROWS(F$5:F306)</f>
        <v>302</v>
      </c>
      <c r="G306" s="94">
        <v>43402</v>
      </c>
      <c r="H306" s="95">
        <v>4568.63</v>
      </c>
    </row>
    <row r="307" spans="5:8" ht="15" hidden="1" customHeight="1" x14ac:dyDescent="0.25">
      <c r="E307" s="119"/>
      <c r="F307" s="79">
        <f>ROWS(F$5:F307)</f>
        <v>303</v>
      </c>
      <c r="G307" s="94">
        <v>43403</v>
      </c>
      <c r="H307" s="95">
        <v>5487.97</v>
      </c>
    </row>
    <row r="308" spans="5:8" ht="15" hidden="1" customHeight="1" x14ac:dyDescent="0.25">
      <c r="E308" s="119"/>
      <c r="F308" s="79">
        <f>ROWS(F$5:F308)</f>
        <v>304</v>
      </c>
      <c r="G308" s="94">
        <v>43404</v>
      </c>
      <c r="H308" s="95">
        <v>3179.51</v>
      </c>
    </row>
    <row r="309" spans="5:8" ht="15" hidden="1" customHeight="1" x14ac:dyDescent="0.25">
      <c r="E309" s="119"/>
      <c r="F309" s="79">
        <f>ROWS(F$5:F309)</f>
        <v>305</v>
      </c>
      <c r="G309" s="94">
        <v>43405</v>
      </c>
      <c r="H309" s="95">
        <v>2704.74</v>
      </c>
    </row>
    <row r="310" spans="5:8" ht="15" hidden="1" customHeight="1" x14ac:dyDescent="0.25">
      <c r="E310" s="119"/>
      <c r="F310" s="79">
        <f>ROWS(F$5:F310)</f>
        <v>306</v>
      </c>
      <c r="G310" s="94">
        <v>43406</v>
      </c>
      <c r="H310" s="95">
        <v>2565.75</v>
      </c>
    </row>
    <row r="311" spans="5:8" ht="15" hidden="1" customHeight="1" x14ac:dyDescent="0.25">
      <c r="E311" s="119"/>
      <c r="F311" s="79">
        <f>ROWS(F$5:F311)</f>
        <v>307</v>
      </c>
      <c r="G311" s="94">
        <v>43407</v>
      </c>
      <c r="H311" s="95">
        <v>3588.6</v>
      </c>
    </row>
    <row r="312" spans="5:8" ht="15" hidden="1" customHeight="1" x14ac:dyDescent="0.25">
      <c r="E312" s="119"/>
      <c r="F312" s="79">
        <f>ROWS(F$5:F312)</f>
        <v>308</v>
      </c>
      <c r="G312" s="94">
        <v>43408</v>
      </c>
      <c r="H312" s="95">
        <v>3410.49</v>
      </c>
    </row>
    <row r="313" spans="5:8" ht="15" hidden="1" customHeight="1" x14ac:dyDescent="0.25">
      <c r="E313" s="119"/>
      <c r="F313" s="79">
        <f>ROWS(F$5:F313)</f>
        <v>309</v>
      </c>
      <c r="G313" s="94">
        <v>43409</v>
      </c>
      <c r="H313" s="95">
        <v>6725.29</v>
      </c>
    </row>
    <row r="314" spans="5:8" ht="15" hidden="1" customHeight="1" x14ac:dyDescent="0.25">
      <c r="E314" s="119"/>
      <c r="F314" s="79">
        <f>ROWS(F$5:F314)</f>
        <v>310</v>
      </c>
      <c r="G314" s="94">
        <v>43410</v>
      </c>
      <c r="H314" s="95">
        <v>6215.33</v>
      </c>
    </row>
    <row r="315" spans="5:8" ht="15" hidden="1" customHeight="1" x14ac:dyDescent="0.25">
      <c r="E315" s="119"/>
      <c r="F315" s="79">
        <f>ROWS(F$5:F315)</f>
        <v>311</v>
      </c>
      <c r="G315" s="94">
        <v>43411</v>
      </c>
      <c r="H315" s="95">
        <v>7821.49</v>
      </c>
    </row>
    <row r="316" spans="5:8" ht="15" hidden="1" customHeight="1" x14ac:dyDescent="0.25">
      <c r="E316" s="119"/>
      <c r="F316" s="79">
        <f>ROWS(F$5:F316)</f>
        <v>312</v>
      </c>
      <c r="G316" s="94">
        <v>43412</v>
      </c>
      <c r="H316" s="95">
        <v>4145.3100000000004</v>
      </c>
    </row>
    <row r="317" spans="5:8" ht="15" hidden="1" customHeight="1" x14ac:dyDescent="0.25">
      <c r="E317" s="119"/>
      <c r="F317" s="79">
        <f>ROWS(F$5:F317)</f>
        <v>313</v>
      </c>
      <c r="G317" s="94">
        <v>43413</v>
      </c>
      <c r="H317" s="95">
        <v>2061.2800000000002</v>
      </c>
    </row>
    <row r="318" spans="5:8" ht="15" hidden="1" customHeight="1" x14ac:dyDescent="0.25">
      <c r="E318" s="119"/>
      <c r="F318" s="79">
        <f>ROWS(F$5:F318)</f>
        <v>314</v>
      </c>
      <c r="G318" s="94">
        <v>43414</v>
      </c>
      <c r="H318" s="95">
        <v>2455.5300000000002</v>
      </c>
    </row>
    <row r="319" spans="5:8" ht="15" hidden="1" customHeight="1" x14ac:dyDescent="0.25">
      <c r="E319" s="119"/>
      <c r="F319" s="79">
        <f>ROWS(F$5:F319)</f>
        <v>315</v>
      </c>
      <c r="G319" s="94">
        <v>43415</v>
      </c>
      <c r="H319" s="95">
        <v>3952.2</v>
      </c>
    </row>
    <row r="320" spans="5:8" ht="15" hidden="1" customHeight="1" x14ac:dyDescent="0.25">
      <c r="E320" s="119"/>
      <c r="F320" s="79">
        <f>ROWS(F$5:F320)</f>
        <v>316</v>
      </c>
      <c r="G320" s="94">
        <v>43416</v>
      </c>
      <c r="H320" s="95">
        <v>2948.66</v>
      </c>
    </row>
    <row r="321" spans="5:8" ht="15" hidden="1" customHeight="1" x14ac:dyDescent="0.25">
      <c r="E321" s="119"/>
      <c r="F321" s="79">
        <f>ROWS(F$5:F321)</f>
        <v>317</v>
      </c>
      <c r="G321" s="94">
        <v>43417</v>
      </c>
      <c r="H321" s="95">
        <v>8040.68</v>
      </c>
    </row>
    <row r="322" spans="5:8" ht="15" hidden="1" customHeight="1" x14ac:dyDescent="0.25">
      <c r="E322" s="119"/>
      <c r="F322" s="79">
        <f>ROWS(F$5:F322)</f>
        <v>318</v>
      </c>
      <c r="G322" s="94">
        <v>43418</v>
      </c>
      <c r="H322" s="95">
        <v>5003.01</v>
      </c>
    </row>
    <row r="323" spans="5:8" ht="15" hidden="1" customHeight="1" x14ac:dyDescent="0.25">
      <c r="E323" s="119"/>
      <c r="F323" s="79">
        <f>ROWS(F$5:F323)</f>
        <v>319</v>
      </c>
      <c r="G323" s="94">
        <v>43419</v>
      </c>
      <c r="H323" s="95">
        <v>5625.03</v>
      </c>
    </row>
    <row r="324" spans="5:8" ht="15" hidden="1" customHeight="1" x14ac:dyDescent="0.25">
      <c r="E324" s="119"/>
      <c r="F324" s="79">
        <f>ROWS(F$5:F324)</f>
        <v>320</v>
      </c>
      <c r="G324" s="94">
        <v>43420</v>
      </c>
      <c r="H324" s="95">
        <v>8643.31</v>
      </c>
    </row>
    <row r="325" spans="5:8" ht="15" hidden="1" customHeight="1" x14ac:dyDescent="0.25">
      <c r="E325" s="119"/>
      <c r="F325" s="79">
        <f>ROWS(F$5:F325)</f>
        <v>321</v>
      </c>
      <c r="G325" s="94">
        <v>43421</v>
      </c>
      <c r="H325" s="95">
        <v>16308.72</v>
      </c>
    </row>
    <row r="326" spans="5:8" ht="15" hidden="1" customHeight="1" x14ac:dyDescent="0.25">
      <c r="E326" s="119"/>
      <c r="F326" s="79">
        <f>ROWS(F$5:F326)</f>
        <v>322</v>
      </c>
      <c r="G326" s="94">
        <v>43422</v>
      </c>
      <c r="H326" s="95">
        <v>20873.8</v>
      </c>
    </row>
    <row r="327" spans="5:8" ht="15" hidden="1" customHeight="1" x14ac:dyDescent="0.25">
      <c r="E327" s="119"/>
      <c r="F327" s="79">
        <f>ROWS(F$5:F327)</f>
        <v>323</v>
      </c>
      <c r="G327" s="94">
        <v>43423</v>
      </c>
      <c r="H327" s="95">
        <v>26891.5</v>
      </c>
    </row>
    <row r="328" spans="5:8" ht="15" hidden="1" customHeight="1" x14ac:dyDescent="0.25">
      <c r="E328" s="119"/>
      <c r="F328" s="79">
        <f>ROWS(F$5:F328)</f>
        <v>324</v>
      </c>
      <c r="G328" s="94">
        <v>43424</v>
      </c>
      <c r="H328" s="95">
        <v>47173.63</v>
      </c>
    </row>
    <row r="329" spans="5:8" ht="15" hidden="1" customHeight="1" x14ac:dyDescent="0.25">
      <c r="E329" s="119"/>
      <c r="F329" s="79">
        <f>ROWS(F$5:F329)</f>
        <v>325</v>
      </c>
      <c r="G329" s="94">
        <v>43425</v>
      </c>
      <c r="H329" s="95">
        <v>68218.48</v>
      </c>
    </row>
    <row r="330" spans="5:8" ht="15" hidden="1" customHeight="1" x14ac:dyDescent="0.25">
      <c r="E330" s="119"/>
      <c r="F330" s="79">
        <f>ROWS(F$5:F330)</f>
        <v>326</v>
      </c>
      <c r="G330" s="94">
        <v>43426</v>
      </c>
      <c r="H330" s="95">
        <v>89196.58</v>
      </c>
    </row>
    <row r="331" spans="5:8" ht="15" hidden="1" customHeight="1" x14ac:dyDescent="0.25">
      <c r="E331" s="119"/>
      <c r="F331" s="79">
        <f>ROWS(F$5:F331)</f>
        <v>327</v>
      </c>
      <c r="G331" s="94">
        <v>43427</v>
      </c>
      <c r="H331" s="95">
        <v>122397.34</v>
      </c>
    </row>
    <row r="332" spans="5:8" ht="15" hidden="1" customHeight="1" x14ac:dyDescent="0.25">
      <c r="E332" s="119"/>
      <c r="F332" s="79">
        <f>ROWS(F$5:F332)</f>
        <v>328</v>
      </c>
      <c r="G332" s="94">
        <v>43428</v>
      </c>
      <c r="H332" s="95">
        <v>155149.01999999999</v>
      </c>
    </row>
    <row r="333" spans="5:8" ht="15" hidden="1" customHeight="1" x14ac:dyDescent="0.25">
      <c r="E333" s="119"/>
      <c r="F333" s="79">
        <f>ROWS(F$5:F333)</f>
        <v>329</v>
      </c>
      <c r="G333" s="94">
        <v>43429</v>
      </c>
      <c r="H333" s="95">
        <v>206677.82</v>
      </c>
    </row>
    <row r="334" spans="5:8" ht="15" hidden="1" customHeight="1" x14ac:dyDescent="0.25">
      <c r="E334" s="119"/>
      <c r="F334" s="79">
        <f>ROWS(F$5:F334)</f>
        <v>330</v>
      </c>
      <c r="G334" s="94">
        <v>43430</v>
      </c>
      <c r="H334" s="95">
        <v>246971.96</v>
      </c>
    </row>
    <row r="335" spans="5:8" ht="15" hidden="1" customHeight="1" x14ac:dyDescent="0.25">
      <c r="E335" s="119"/>
      <c r="F335" s="79">
        <f>ROWS(F$5:F335)</f>
        <v>331</v>
      </c>
      <c r="G335" s="94">
        <v>43431</v>
      </c>
      <c r="H335" s="95">
        <v>294926.42</v>
      </c>
    </row>
    <row r="336" spans="5:8" ht="15" hidden="1" customHeight="1" x14ac:dyDescent="0.25">
      <c r="E336" s="119"/>
      <c r="F336" s="79">
        <f>ROWS(F$5:F336)</f>
        <v>332</v>
      </c>
      <c r="G336" s="94">
        <v>43432</v>
      </c>
      <c r="H336" s="95">
        <v>393967.82</v>
      </c>
    </row>
    <row r="337" spans="5:8" ht="15" hidden="1" customHeight="1" x14ac:dyDescent="0.25">
      <c r="E337" s="119"/>
      <c r="F337" s="79">
        <f>ROWS(F$5:F337)</f>
        <v>333</v>
      </c>
      <c r="G337" s="94">
        <v>43433</v>
      </c>
      <c r="H337" s="95">
        <v>399599.78</v>
      </c>
    </row>
    <row r="338" spans="5:8" ht="15" hidden="1" customHeight="1" x14ac:dyDescent="0.25">
      <c r="E338" s="119"/>
      <c r="F338" s="79">
        <f>ROWS(F$5:F338)</f>
        <v>334</v>
      </c>
      <c r="G338" s="94">
        <v>43434</v>
      </c>
      <c r="H338" s="95">
        <v>414718.79</v>
      </c>
    </row>
    <row r="339" spans="5:8" ht="15" hidden="1" customHeight="1" x14ac:dyDescent="0.25">
      <c r="E339" s="119"/>
      <c r="F339" s="79">
        <f>ROWS(F$5:F339)</f>
        <v>335</v>
      </c>
      <c r="G339" s="94">
        <v>43435</v>
      </c>
      <c r="H339" s="95">
        <v>451622.6</v>
      </c>
    </row>
    <row r="340" spans="5:8" ht="15" hidden="1" customHeight="1" x14ac:dyDescent="0.25">
      <c r="E340" s="119"/>
      <c r="F340" s="79">
        <f>ROWS(F$5:F340)</f>
        <v>336</v>
      </c>
      <c r="G340" s="94">
        <v>43436</v>
      </c>
      <c r="H340" s="95">
        <v>423221.52</v>
      </c>
    </row>
    <row r="341" spans="5:8" ht="15" hidden="1" customHeight="1" x14ac:dyDescent="0.25">
      <c r="E341" s="119"/>
      <c r="F341" s="79">
        <f>ROWS(F$5:F341)</f>
        <v>337</v>
      </c>
      <c r="G341" s="94">
        <v>43437</v>
      </c>
      <c r="H341" s="95">
        <v>393549.15</v>
      </c>
    </row>
    <row r="342" spans="5:8" ht="15" hidden="1" customHeight="1" x14ac:dyDescent="0.25">
      <c r="E342" s="119"/>
      <c r="F342" s="79">
        <f>ROWS(F$5:F342)</f>
        <v>338</v>
      </c>
      <c r="G342" s="94">
        <v>43438</v>
      </c>
      <c r="H342" s="95">
        <v>373020.41</v>
      </c>
    </row>
    <row r="343" spans="5:8" ht="15" hidden="1" customHeight="1" x14ac:dyDescent="0.25">
      <c r="E343" s="119"/>
      <c r="F343" s="79">
        <f>ROWS(F$5:F343)</f>
        <v>339</v>
      </c>
      <c r="G343" s="94">
        <v>43439</v>
      </c>
      <c r="H343" s="95">
        <v>334918.69</v>
      </c>
    </row>
    <row r="344" spans="5:8" ht="15" hidden="1" customHeight="1" x14ac:dyDescent="0.25">
      <c r="E344" s="119"/>
      <c r="F344" s="79">
        <f>ROWS(F$5:F344)</f>
        <v>340</v>
      </c>
      <c r="G344" s="94">
        <v>43440</v>
      </c>
      <c r="H344" s="95">
        <v>262888.23</v>
      </c>
    </row>
    <row r="345" spans="5:8" ht="15" hidden="1" customHeight="1" x14ac:dyDescent="0.25">
      <c r="E345" s="119"/>
      <c r="F345" s="79">
        <f>ROWS(F$5:F345)</f>
        <v>341</v>
      </c>
      <c r="G345" s="94">
        <v>43441</v>
      </c>
      <c r="H345" s="95">
        <v>213264.27</v>
      </c>
    </row>
    <row r="346" spans="5:8" ht="15" hidden="1" customHeight="1" x14ac:dyDescent="0.25">
      <c r="E346" s="119"/>
      <c r="F346" s="79">
        <f>ROWS(F$5:F346)</f>
        <v>342</v>
      </c>
      <c r="G346" s="94">
        <v>43442</v>
      </c>
      <c r="H346" s="95">
        <v>156296.71</v>
      </c>
    </row>
    <row r="347" spans="5:8" ht="15" hidden="1" customHeight="1" x14ac:dyDescent="0.25">
      <c r="E347" s="119"/>
      <c r="F347" s="79">
        <f>ROWS(F$5:F347)</f>
        <v>343</v>
      </c>
      <c r="G347" s="94">
        <v>43443</v>
      </c>
      <c r="H347" s="95">
        <v>118237.29</v>
      </c>
    </row>
    <row r="348" spans="5:8" ht="15" hidden="1" customHeight="1" x14ac:dyDescent="0.25">
      <c r="E348" s="119"/>
      <c r="F348" s="79">
        <f>ROWS(F$5:F348)</f>
        <v>344</v>
      </c>
      <c r="G348" s="94">
        <v>43444</v>
      </c>
      <c r="H348" s="95">
        <v>97863.78</v>
      </c>
    </row>
    <row r="349" spans="5:8" ht="15" hidden="1" customHeight="1" x14ac:dyDescent="0.25">
      <c r="E349" s="119"/>
      <c r="F349" s="79">
        <f>ROWS(F$5:F349)</f>
        <v>345</v>
      </c>
      <c r="G349" s="94">
        <v>43445</v>
      </c>
      <c r="H349" s="95">
        <v>69542</v>
      </c>
    </row>
    <row r="350" spans="5:8" ht="15" hidden="1" customHeight="1" x14ac:dyDescent="0.25">
      <c r="E350" s="119"/>
      <c r="F350" s="79">
        <f>ROWS(F$5:F350)</f>
        <v>346</v>
      </c>
      <c r="G350" s="94">
        <v>43446</v>
      </c>
      <c r="H350" s="95">
        <v>36067.35</v>
      </c>
    </row>
    <row r="351" spans="5:8" ht="15" hidden="1" customHeight="1" x14ac:dyDescent="0.25">
      <c r="E351" s="119"/>
      <c r="F351" s="79">
        <f>ROWS(F$5:F351)</f>
        <v>347</v>
      </c>
      <c r="G351" s="94">
        <v>43447</v>
      </c>
      <c r="H351" s="95">
        <v>29534.04</v>
      </c>
    </row>
    <row r="352" spans="5:8" ht="15" hidden="1" customHeight="1" x14ac:dyDescent="0.25">
      <c r="E352" s="119"/>
      <c r="F352" s="79">
        <f>ROWS(F$5:F352)</f>
        <v>348</v>
      </c>
      <c r="G352" s="94">
        <v>43448</v>
      </c>
      <c r="H352" s="95">
        <v>23637.119999999999</v>
      </c>
    </row>
    <row r="353" spans="5:8" ht="15" hidden="1" customHeight="1" x14ac:dyDescent="0.25">
      <c r="E353" s="119"/>
      <c r="F353" s="79">
        <f>ROWS(F$5:F353)</f>
        <v>349</v>
      </c>
      <c r="G353" s="94">
        <v>43449</v>
      </c>
      <c r="H353" s="95">
        <v>15971.74</v>
      </c>
    </row>
    <row r="354" spans="5:8" ht="15" hidden="1" customHeight="1" x14ac:dyDescent="0.25">
      <c r="E354" s="119"/>
      <c r="F354" s="79">
        <f>ROWS(F$5:F354)</f>
        <v>350</v>
      </c>
      <c r="G354" s="94">
        <v>43450</v>
      </c>
      <c r="H354" s="95">
        <v>9841.77</v>
      </c>
    </row>
    <row r="355" spans="5:8" ht="15" hidden="1" customHeight="1" x14ac:dyDescent="0.25">
      <c r="E355" s="119"/>
      <c r="F355" s="79">
        <f>ROWS(F$5:F355)</f>
        <v>351</v>
      </c>
      <c r="G355" s="94">
        <v>43451</v>
      </c>
      <c r="H355" s="95">
        <v>8253.84</v>
      </c>
    </row>
    <row r="356" spans="5:8" ht="15" hidden="1" customHeight="1" x14ac:dyDescent="0.25">
      <c r="E356" s="119"/>
      <c r="F356" s="79">
        <f>ROWS(F$5:F356)</f>
        <v>352</v>
      </c>
      <c r="G356" s="94">
        <v>43452</v>
      </c>
      <c r="H356" s="95">
        <v>3208.74</v>
      </c>
    </row>
    <row r="357" spans="5:8" ht="15" hidden="1" customHeight="1" x14ac:dyDescent="0.25">
      <c r="E357" s="119"/>
      <c r="F357" s="79">
        <f>ROWS(F$5:F357)</f>
        <v>353</v>
      </c>
      <c r="G357" s="94">
        <v>43453</v>
      </c>
      <c r="H357" s="95">
        <v>4474.55</v>
      </c>
    </row>
    <row r="358" spans="5:8" ht="15" hidden="1" customHeight="1" x14ac:dyDescent="0.25">
      <c r="E358" s="119"/>
      <c r="F358" s="79">
        <f>ROWS(F$5:F358)</f>
        <v>354</v>
      </c>
      <c r="G358" s="94">
        <v>43454</v>
      </c>
      <c r="H358" s="95">
        <v>4842.8599999999997</v>
      </c>
    </row>
    <row r="359" spans="5:8" ht="15" hidden="1" customHeight="1" x14ac:dyDescent="0.25">
      <c r="E359" s="119"/>
      <c r="F359" s="79">
        <f>ROWS(F$5:F359)</f>
        <v>355</v>
      </c>
      <c r="G359" s="94">
        <v>43455</v>
      </c>
      <c r="H359" s="95">
        <v>4247.67</v>
      </c>
    </row>
    <row r="360" spans="5:8" ht="15" hidden="1" customHeight="1" x14ac:dyDescent="0.25">
      <c r="E360" s="119"/>
      <c r="F360" s="79">
        <f>ROWS(F$5:F360)</f>
        <v>356</v>
      </c>
      <c r="G360" s="94">
        <v>43456</v>
      </c>
      <c r="H360" s="95">
        <v>4276.57</v>
      </c>
    </row>
    <row r="361" spans="5:8" ht="15" hidden="1" customHeight="1" x14ac:dyDescent="0.25">
      <c r="E361" s="119"/>
      <c r="F361" s="79">
        <f>ROWS(F$5:F361)</f>
        <v>357</v>
      </c>
      <c r="G361" s="94">
        <v>43457</v>
      </c>
      <c r="H361" s="95">
        <v>1220.67</v>
      </c>
    </row>
    <row r="362" spans="5:8" ht="15" hidden="1" customHeight="1" x14ac:dyDescent="0.25">
      <c r="E362" s="119"/>
      <c r="F362" s="79">
        <f>ROWS(F$5:F362)</f>
        <v>358</v>
      </c>
      <c r="G362" s="94">
        <v>43458</v>
      </c>
      <c r="H362" s="95">
        <v>4231.13</v>
      </c>
    </row>
    <row r="363" spans="5:8" ht="15" hidden="1" customHeight="1" x14ac:dyDescent="0.25">
      <c r="E363" s="119"/>
      <c r="F363" s="79">
        <f>ROWS(F$5:F363)</f>
        <v>359</v>
      </c>
      <c r="G363" s="94">
        <v>43459</v>
      </c>
      <c r="H363" s="95">
        <v>4151.67</v>
      </c>
    </row>
    <row r="364" spans="5:8" ht="15" hidden="1" customHeight="1" x14ac:dyDescent="0.25">
      <c r="E364" s="119"/>
      <c r="F364" s="79">
        <f>ROWS(F$5:F364)</f>
        <v>360</v>
      </c>
      <c r="G364" s="94">
        <v>43460</v>
      </c>
      <c r="H364" s="95">
        <v>6544.17</v>
      </c>
    </row>
    <row r="365" spans="5:8" ht="15" hidden="1" customHeight="1" x14ac:dyDescent="0.25">
      <c r="E365" s="119"/>
      <c r="F365" s="79">
        <f>ROWS(F$5:F365)</f>
        <v>361</v>
      </c>
      <c r="G365" s="94">
        <v>43461</v>
      </c>
      <c r="H365" s="95">
        <v>4878.16</v>
      </c>
    </row>
    <row r="366" spans="5:8" ht="15" hidden="1" customHeight="1" x14ac:dyDescent="0.25">
      <c r="E366" s="119"/>
      <c r="F366" s="79">
        <f>ROWS(F$5:F366)</f>
        <v>362</v>
      </c>
      <c r="G366" s="94">
        <v>43462</v>
      </c>
      <c r="H366" s="95">
        <v>1757.8</v>
      </c>
    </row>
    <row r="367" spans="5:8" ht="15" hidden="1" customHeight="1" x14ac:dyDescent="0.25">
      <c r="E367" s="119"/>
      <c r="F367" s="79">
        <f>ROWS(F$5:F367)</f>
        <v>363</v>
      </c>
      <c r="G367" s="94">
        <v>43463</v>
      </c>
      <c r="H367" s="95">
        <v>6301.94</v>
      </c>
    </row>
    <row r="368" spans="5:8" ht="15" hidden="1" customHeight="1" x14ac:dyDescent="0.25">
      <c r="E368" s="119"/>
      <c r="F368" s="79">
        <f>ROWS(F$5:F368)</f>
        <v>364</v>
      </c>
      <c r="G368" s="94">
        <v>43464</v>
      </c>
      <c r="H368" s="95">
        <v>2688.24</v>
      </c>
    </row>
    <row r="369" spans="5:8" ht="15" hidden="1" customHeight="1" x14ac:dyDescent="0.25">
      <c r="E369" s="119"/>
      <c r="F369" s="79">
        <f>ROWS(F$5:F369)</f>
        <v>365</v>
      </c>
      <c r="G369" s="94">
        <v>43465</v>
      </c>
      <c r="H369" s="95">
        <v>4924.88</v>
      </c>
    </row>
    <row r="370" spans="5:8" ht="15" hidden="1" customHeight="1" x14ac:dyDescent="0.25">
      <c r="E370" s="119"/>
      <c r="F370" s="79">
        <f>ROWS(F$5:F370)</f>
        <v>366</v>
      </c>
      <c r="G370" s="94">
        <v>43466</v>
      </c>
      <c r="H370" s="95">
        <v>5140.55</v>
      </c>
    </row>
    <row r="371" spans="5:8" ht="15" hidden="1" customHeight="1" x14ac:dyDescent="0.25">
      <c r="E371" s="119"/>
      <c r="F371" s="79">
        <f>ROWS(F$5:F371)</f>
        <v>367</v>
      </c>
      <c r="G371" s="94">
        <v>43467</v>
      </c>
      <c r="H371" s="95">
        <v>5407.06</v>
      </c>
    </row>
    <row r="372" spans="5:8" ht="15" hidden="1" customHeight="1" x14ac:dyDescent="0.25">
      <c r="E372" s="119"/>
      <c r="F372" s="79">
        <f>ROWS(F$5:F372)</f>
        <v>368</v>
      </c>
      <c r="G372" s="94">
        <v>43468</v>
      </c>
      <c r="H372" s="95">
        <v>7399.17</v>
      </c>
    </row>
    <row r="373" spans="5:8" ht="15" hidden="1" customHeight="1" x14ac:dyDescent="0.25">
      <c r="E373" s="119"/>
      <c r="F373" s="79">
        <f>ROWS(F$5:F373)</f>
        <v>369</v>
      </c>
      <c r="G373" s="94">
        <v>43469</v>
      </c>
      <c r="H373" s="95">
        <v>6546.5</v>
      </c>
    </row>
    <row r="374" spans="5:8" ht="15" hidden="1" customHeight="1" x14ac:dyDescent="0.25">
      <c r="E374" s="119"/>
      <c r="F374" s="79">
        <f>ROWS(F$5:F374)</f>
        <v>370</v>
      </c>
      <c r="G374" s="94">
        <v>43470</v>
      </c>
      <c r="H374" s="95">
        <v>7770.25</v>
      </c>
    </row>
    <row r="375" spans="5:8" ht="15" hidden="1" customHeight="1" x14ac:dyDescent="0.25">
      <c r="E375" s="119"/>
      <c r="F375" s="79">
        <f>ROWS(F$5:F375)</f>
        <v>371</v>
      </c>
      <c r="G375" s="94">
        <v>43471</v>
      </c>
      <c r="H375" s="95">
        <v>4862.6899999999996</v>
      </c>
    </row>
    <row r="376" spans="5:8" ht="15" hidden="1" customHeight="1" x14ac:dyDescent="0.25">
      <c r="E376" s="119"/>
      <c r="F376" s="79">
        <f>ROWS(F$5:F376)</f>
        <v>372</v>
      </c>
      <c r="G376" s="94">
        <v>43472</v>
      </c>
      <c r="H376" s="95">
        <v>6244.58</v>
      </c>
    </row>
    <row r="377" spans="5:8" ht="15" hidden="1" customHeight="1" x14ac:dyDescent="0.25">
      <c r="E377" s="119"/>
      <c r="F377" s="79">
        <f>ROWS(F$5:F377)</f>
        <v>373</v>
      </c>
      <c r="G377" s="94">
        <v>43473</v>
      </c>
      <c r="H377" s="95">
        <v>5245.23</v>
      </c>
    </row>
    <row r="378" spans="5:8" ht="15" hidden="1" customHeight="1" x14ac:dyDescent="0.25">
      <c r="E378" s="119"/>
      <c r="F378" s="79">
        <f>ROWS(F$5:F378)</f>
        <v>374</v>
      </c>
      <c r="G378" s="94">
        <v>43474</v>
      </c>
      <c r="H378" s="95">
        <v>5801.05</v>
      </c>
    </row>
    <row r="379" spans="5:8" ht="15" hidden="1" customHeight="1" x14ac:dyDescent="0.25">
      <c r="E379" s="119"/>
      <c r="F379" s="79">
        <f>ROWS(F$5:F379)</f>
        <v>375</v>
      </c>
      <c r="G379" s="94">
        <v>43475</v>
      </c>
      <c r="H379" s="95">
        <v>3837.08</v>
      </c>
    </row>
    <row r="380" spans="5:8" ht="15" hidden="1" customHeight="1" x14ac:dyDescent="0.25">
      <c r="E380" s="119"/>
      <c r="F380" s="79">
        <f>ROWS(F$5:F380)</f>
        <v>376</v>
      </c>
      <c r="G380" s="94">
        <v>43476</v>
      </c>
      <c r="H380" s="95">
        <v>4790.1499999999996</v>
      </c>
    </row>
    <row r="381" spans="5:8" ht="15" hidden="1" customHeight="1" x14ac:dyDescent="0.25">
      <c r="E381" s="119"/>
      <c r="F381" s="79">
        <f>ROWS(F$5:F381)</f>
        <v>377</v>
      </c>
      <c r="G381" s="94">
        <v>43477</v>
      </c>
      <c r="H381" s="95">
        <v>5458.1</v>
      </c>
    </row>
    <row r="382" spans="5:8" ht="15" hidden="1" customHeight="1" x14ac:dyDescent="0.25">
      <c r="E382" s="119"/>
      <c r="F382" s="79">
        <f>ROWS(F$5:F382)</f>
        <v>378</v>
      </c>
      <c r="G382" s="94">
        <v>43478</v>
      </c>
      <c r="H382" s="95">
        <v>3498.49</v>
      </c>
    </row>
    <row r="383" spans="5:8" ht="15" hidden="1" customHeight="1" x14ac:dyDescent="0.25">
      <c r="E383" s="119"/>
      <c r="F383" s="79">
        <f>ROWS(F$5:F383)</f>
        <v>379</v>
      </c>
      <c r="G383" s="94">
        <v>43479</v>
      </c>
      <c r="H383" s="95">
        <v>7523.67</v>
      </c>
    </row>
    <row r="384" spans="5:8" ht="15" hidden="1" customHeight="1" x14ac:dyDescent="0.25">
      <c r="E384" s="119"/>
      <c r="F384" s="79">
        <f>ROWS(F$5:F384)</f>
        <v>380</v>
      </c>
      <c r="G384" s="94">
        <v>43480</v>
      </c>
      <c r="H384" s="95">
        <v>4207.75</v>
      </c>
    </row>
    <row r="385" spans="5:8" ht="15" hidden="1" customHeight="1" x14ac:dyDescent="0.25">
      <c r="E385" s="119"/>
      <c r="F385" s="79">
        <f>ROWS(F$5:F385)</f>
        <v>381</v>
      </c>
      <c r="G385" s="94">
        <v>43481</v>
      </c>
      <c r="H385" s="95">
        <v>1709.73</v>
      </c>
    </row>
    <row r="386" spans="5:8" ht="15" hidden="1" customHeight="1" x14ac:dyDescent="0.25">
      <c r="E386" s="119"/>
      <c r="F386" s="79">
        <f>ROWS(F$5:F386)</f>
        <v>382</v>
      </c>
      <c r="G386" s="94">
        <v>43482</v>
      </c>
      <c r="H386" s="95">
        <v>5842.57</v>
      </c>
    </row>
    <row r="387" spans="5:8" ht="15" hidden="1" customHeight="1" x14ac:dyDescent="0.25">
      <c r="E387" s="119"/>
      <c r="F387" s="79">
        <f>ROWS(F$5:F387)</f>
        <v>383</v>
      </c>
      <c r="G387" s="94">
        <v>43483</v>
      </c>
      <c r="H387" s="95">
        <v>3648.16</v>
      </c>
    </row>
    <row r="388" spans="5:8" ht="15" hidden="1" customHeight="1" x14ac:dyDescent="0.25">
      <c r="E388" s="119"/>
      <c r="F388" s="79">
        <f>ROWS(F$5:F388)</f>
        <v>384</v>
      </c>
      <c r="G388" s="94">
        <v>43484</v>
      </c>
      <c r="H388" s="95">
        <v>6811.2</v>
      </c>
    </row>
    <row r="389" spans="5:8" ht="15" hidden="1" customHeight="1" x14ac:dyDescent="0.25">
      <c r="E389" s="119"/>
      <c r="F389" s="79">
        <f>ROWS(F$5:F389)</f>
        <v>385</v>
      </c>
      <c r="G389" s="94">
        <v>43485</v>
      </c>
      <c r="H389" s="95">
        <v>4152.37</v>
      </c>
    </row>
    <row r="390" spans="5:8" ht="15" hidden="1" customHeight="1" x14ac:dyDescent="0.25">
      <c r="E390" s="119"/>
      <c r="F390" s="79">
        <f>ROWS(F$5:F390)</f>
        <v>386</v>
      </c>
      <c r="G390" s="94">
        <v>43486</v>
      </c>
      <c r="H390" s="95">
        <v>6511.96</v>
      </c>
    </row>
    <row r="391" spans="5:8" ht="15" hidden="1" customHeight="1" x14ac:dyDescent="0.25">
      <c r="E391" s="119"/>
      <c r="F391" s="79">
        <f>ROWS(F$5:F391)</f>
        <v>387</v>
      </c>
      <c r="G391" s="94">
        <v>43487</v>
      </c>
      <c r="H391" s="95">
        <v>1711.95</v>
      </c>
    </row>
    <row r="392" spans="5:8" ht="15" hidden="1" customHeight="1" x14ac:dyDescent="0.25">
      <c r="E392" s="119"/>
      <c r="F392" s="79">
        <f>ROWS(F$5:F392)</f>
        <v>388</v>
      </c>
      <c r="G392" s="94">
        <v>43488</v>
      </c>
      <c r="H392" s="95">
        <v>3459.72</v>
      </c>
    </row>
    <row r="393" spans="5:8" ht="15" hidden="1" customHeight="1" x14ac:dyDescent="0.25">
      <c r="E393" s="119"/>
      <c r="F393" s="79">
        <f>ROWS(F$5:F393)</f>
        <v>389</v>
      </c>
      <c r="G393" s="94">
        <v>43489</v>
      </c>
      <c r="H393" s="95">
        <v>3478.97</v>
      </c>
    </row>
    <row r="394" spans="5:8" ht="15" hidden="1" customHeight="1" x14ac:dyDescent="0.25">
      <c r="E394" s="119"/>
      <c r="F394" s="79">
        <f>ROWS(F$5:F394)</f>
        <v>390</v>
      </c>
      <c r="G394" s="94">
        <v>43490</v>
      </c>
      <c r="H394" s="95">
        <v>6459.58</v>
      </c>
    </row>
    <row r="395" spans="5:8" ht="15" hidden="1" customHeight="1" x14ac:dyDescent="0.25">
      <c r="E395" s="119"/>
      <c r="F395" s="79">
        <f>ROWS(F$5:F395)</f>
        <v>391</v>
      </c>
      <c r="G395" s="94">
        <v>43491</v>
      </c>
      <c r="H395" s="95">
        <v>4888.32</v>
      </c>
    </row>
    <row r="396" spans="5:8" ht="15" hidden="1" customHeight="1" x14ac:dyDescent="0.25">
      <c r="E396" s="119"/>
      <c r="F396" s="79">
        <f>ROWS(F$5:F396)</f>
        <v>392</v>
      </c>
      <c r="G396" s="94">
        <v>43492</v>
      </c>
      <c r="H396" s="95">
        <v>6942.83</v>
      </c>
    </row>
    <row r="397" spans="5:8" ht="15" hidden="1" customHeight="1" x14ac:dyDescent="0.25">
      <c r="E397" s="119"/>
      <c r="F397" s="79">
        <f>ROWS(F$5:F397)</f>
        <v>393</v>
      </c>
      <c r="G397" s="94">
        <v>43493</v>
      </c>
      <c r="H397" s="95">
        <v>6746.7</v>
      </c>
    </row>
    <row r="398" spans="5:8" ht="15" hidden="1" customHeight="1" x14ac:dyDescent="0.25">
      <c r="E398" s="119"/>
      <c r="F398" s="79">
        <f>ROWS(F$5:F398)</f>
        <v>394</v>
      </c>
      <c r="G398" s="94">
        <v>43494</v>
      </c>
      <c r="H398" s="95">
        <v>5329.5</v>
      </c>
    </row>
    <row r="399" spans="5:8" ht="15" hidden="1" customHeight="1" x14ac:dyDescent="0.25">
      <c r="E399" s="119"/>
      <c r="F399" s="79">
        <f>ROWS(F$5:F399)</f>
        <v>395</v>
      </c>
      <c r="G399" s="94">
        <v>43495</v>
      </c>
      <c r="H399" s="95">
        <v>6892.07</v>
      </c>
    </row>
    <row r="400" spans="5:8" ht="15" hidden="1" customHeight="1" x14ac:dyDescent="0.25">
      <c r="E400" s="119"/>
      <c r="F400" s="79">
        <f>ROWS(F$5:F400)</f>
        <v>396</v>
      </c>
      <c r="G400" s="94">
        <v>43496</v>
      </c>
      <c r="H400" s="95">
        <v>3013.8</v>
      </c>
    </row>
    <row r="401" spans="5:8" ht="15" hidden="1" customHeight="1" x14ac:dyDescent="0.25">
      <c r="E401" s="119"/>
      <c r="F401" s="79">
        <f>ROWS(F$5:F401)</f>
        <v>397</v>
      </c>
      <c r="G401" s="94">
        <v>43497</v>
      </c>
      <c r="H401" s="95">
        <v>7120.91</v>
      </c>
    </row>
    <row r="402" spans="5:8" ht="15" hidden="1" customHeight="1" x14ac:dyDescent="0.25">
      <c r="E402" s="119"/>
      <c r="F402" s="79">
        <f>ROWS(F$5:F402)</f>
        <v>398</v>
      </c>
      <c r="G402" s="94">
        <v>43498</v>
      </c>
      <c r="H402" s="95">
        <v>3348</v>
      </c>
    </row>
    <row r="403" spans="5:8" ht="15" hidden="1" customHeight="1" x14ac:dyDescent="0.25">
      <c r="E403" s="119"/>
      <c r="F403" s="79">
        <f>ROWS(F$5:F403)</f>
        <v>399</v>
      </c>
      <c r="G403" s="94">
        <v>43499</v>
      </c>
      <c r="H403" s="95">
        <v>2639.08</v>
      </c>
    </row>
    <row r="404" spans="5:8" ht="15" hidden="1" customHeight="1" x14ac:dyDescent="0.25">
      <c r="E404" s="119"/>
      <c r="F404" s="79">
        <f>ROWS(F$5:F404)</f>
        <v>400</v>
      </c>
      <c r="G404" s="94">
        <v>43500</v>
      </c>
      <c r="H404" s="95">
        <v>3578.89</v>
      </c>
    </row>
    <row r="405" spans="5:8" ht="15" hidden="1" customHeight="1" x14ac:dyDescent="0.25">
      <c r="E405" s="119"/>
      <c r="F405" s="79">
        <f>ROWS(F$5:F405)</f>
        <v>401</v>
      </c>
      <c r="G405" s="94">
        <v>43501</v>
      </c>
      <c r="H405" s="95">
        <v>1840.46</v>
      </c>
    </row>
    <row r="406" spans="5:8" ht="15" hidden="1" customHeight="1" x14ac:dyDescent="0.25">
      <c r="E406" s="119"/>
      <c r="F406" s="79">
        <f>ROWS(F$5:F406)</f>
        <v>402</v>
      </c>
      <c r="G406" s="94">
        <v>43502</v>
      </c>
      <c r="H406" s="95">
        <v>4592.8500000000004</v>
      </c>
    </row>
    <row r="407" spans="5:8" ht="15" hidden="1" customHeight="1" x14ac:dyDescent="0.25">
      <c r="E407" s="119"/>
      <c r="F407" s="79">
        <f>ROWS(F$5:F407)</f>
        <v>403</v>
      </c>
      <c r="G407" s="94">
        <v>43503</v>
      </c>
      <c r="H407" s="95">
        <v>4136.66</v>
      </c>
    </row>
    <row r="408" spans="5:8" ht="15" hidden="1" customHeight="1" x14ac:dyDescent="0.25">
      <c r="E408" s="119"/>
      <c r="F408" s="79">
        <f>ROWS(F$5:F408)</f>
        <v>404</v>
      </c>
      <c r="G408" s="94">
        <v>43504</v>
      </c>
      <c r="H408" s="95">
        <v>3653.48</v>
      </c>
    </row>
    <row r="409" spans="5:8" ht="15" hidden="1" customHeight="1" x14ac:dyDescent="0.25">
      <c r="E409" s="119"/>
      <c r="F409" s="79">
        <f>ROWS(F$5:F409)</f>
        <v>405</v>
      </c>
      <c r="G409" s="94">
        <v>43505</v>
      </c>
      <c r="H409" s="95">
        <v>2094.0500000000002</v>
      </c>
    </row>
    <row r="410" spans="5:8" ht="15" hidden="1" customHeight="1" x14ac:dyDescent="0.25">
      <c r="E410" s="119"/>
      <c r="F410" s="79">
        <f>ROWS(F$5:F410)</f>
        <v>406</v>
      </c>
      <c r="G410" s="94">
        <v>43506</v>
      </c>
      <c r="H410" s="95">
        <v>5700.25</v>
      </c>
    </row>
    <row r="411" spans="5:8" ht="15" hidden="1" customHeight="1" x14ac:dyDescent="0.25">
      <c r="E411" s="119"/>
      <c r="F411" s="79">
        <f>ROWS(F$5:F411)</f>
        <v>407</v>
      </c>
      <c r="G411" s="94">
        <v>43507</v>
      </c>
      <c r="H411" s="95">
        <v>5473.1</v>
      </c>
    </row>
    <row r="412" spans="5:8" ht="15" hidden="1" customHeight="1" x14ac:dyDescent="0.25">
      <c r="E412" s="119"/>
      <c r="F412" s="79">
        <f>ROWS(F$5:F412)</f>
        <v>408</v>
      </c>
      <c r="G412" s="94">
        <v>43508</v>
      </c>
      <c r="H412" s="95">
        <v>622.42999999999995</v>
      </c>
    </row>
    <row r="413" spans="5:8" ht="15" hidden="1" customHeight="1" x14ac:dyDescent="0.25">
      <c r="E413" s="119"/>
      <c r="F413" s="79">
        <f>ROWS(F$5:F413)</f>
        <v>409</v>
      </c>
      <c r="G413" s="94">
        <v>43509</v>
      </c>
      <c r="H413" s="95">
        <v>1408.51</v>
      </c>
    </row>
    <row r="414" spans="5:8" ht="15" hidden="1" customHeight="1" x14ac:dyDescent="0.25">
      <c r="E414" s="119"/>
      <c r="F414" s="79">
        <f>ROWS(F$5:F414)</f>
        <v>410</v>
      </c>
      <c r="G414" s="94">
        <v>43510</v>
      </c>
      <c r="H414" s="95">
        <v>5052.2299999999996</v>
      </c>
    </row>
    <row r="415" spans="5:8" ht="15" hidden="1" customHeight="1" x14ac:dyDescent="0.25">
      <c r="E415" s="119"/>
      <c r="F415" s="79">
        <f>ROWS(F$5:F415)</f>
        <v>411</v>
      </c>
      <c r="G415" s="94">
        <v>43511</v>
      </c>
      <c r="H415" s="95">
        <v>4076.22</v>
      </c>
    </row>
    <row r="416" spans="5:8" ht="15" hidden="1" customHeight="1" x14ac:dyDescent="0.25">
      <c r="E416" s="119"/>
      <c r="F416" s="79">
        <f>ROWS(F$5:F416)</f>
        <v>412</v>
      </c>
      <c r="G416" s="94">
        <v>43512</v>
      </c>
      <c r="H416" s="95">
        <v>5576.9</v>
      </c>
    </row>
    <row r="417" spans="5:8" ht="15" hidden="1" customHeight="1" x14ac:dyDescent="0.25">
      <c r="E417" s="119"/>
      <c r="F417" s="79">
        <f>ROWS(F$5:F417)</f>
        <v>413</v>
      </c>
      <c r="G417" s="94">
        <v>43513</v>
      </c>
      <c r="H417" s="95">
        <v>7120.92</v>
      </c>
    </row>
    <row r="418" spans="5:8" ht="15" hidden="1" customHeight="1" x14ac:dyDescent="0.25">
      <c r="E418" s="119"/>
      <c r="F418" s="79">
        <f>ROWS(F$5:F418)</f>
        <v>414</v>
      </c>
      <c r="G418" s="94">
        <v>43514</v>
      </c>
      <c r="H418" s="95">
        <v>5375.48</v>
      </c>
    </row>
    <row r="419" spans="5:8" ht="15" hidden="1" customHeight="1" x14ac:dyDescent="0.25">
      <c r="E419" s="119"/>
      <c r="F419" s="79">
        <f>ROWS(F$5:F419)</f>
        <v>415</v>
      </c>
      <c r="G419" s="94">
        <v>43515</v>
      </c>
      <c r="H419" s="95">
        <v>6066.53</v>
      </c>
    </row>
    <row r="420" spans="5:8" ht="15" hidden="1" customHeight="1" x14ac:dyDescent="0.25">
      <c r="E420" s="119"/>
      <c r="F420" s="79">
        <f>ROWS(F$5:F420)</f>
        <v>416</v>
      </c>
      <c r="G420" s="94">
        <v>43516</v>
      </c>
      <c r="H420" s="95">
        <v>4110.26</v>
      </c>
    </row>
    <row r="421" spans="5:8" ht="15" hidden="1" customHeight="1" x14ac:dyDescent="0.25">
      <c r="E421" s="119"/>
      <c r="F421" s="79">
        <f>ROWS(F$5:F421)</f>
        <v>417</v>
      </c>
      <c r="G421" s="94">
        <v>43517</v>
      </c>
      <c r="H421" s="95">
        <v>6067.53</v>
      </c>
    </row>
    <row r="422" spans="5:8" ht="15" hidden="1" customHeight="1" x14ac:dyDescent="0.25">
      <c r="E422" s="119"/>
      <c r="F422" s="79">
        <f>ROWS(F$5:F422)</f>
        <v>418</v>
      </c>
      <c r="G422" s="94">
        <v>43518</v>
      </c>
      <c r="H422" s="95">
        <v>4217.76</v>
      </c>
    </row>
    <row r="423" spans="5:8" ht="15" hidden="1" customHeight="1" x14ac:dyDescent="0.25">
      <c r="E423" s="119"/>
      <c r="F423" s="79">
        <f>ROWS(F$5:F423)</f>
        <v>419</v>
      </c>
      <c r="G423" s="94">
        <v>43519</v>
      </c>
      <c r="H423" s="95">
        <v>6596.44</v>
      </c>
    </row>
    <row r="424" spans="5:8" ht="15" hidden="1" customHeight="1" x14ac:dyDescent="0.25">
      <c r="E424" s="119"/>
      <c r="F424" s="79">
        <f>ROWS(F$5:F424)</f>
        <v>420</v>
      </c>
      <c r="G424" s="94">
        <v>43520</v>
      </c>
      <c r="H424" s="95">
        <v>5031.5600000000004</v>
      </c>
    </row>
    <row r="425" spans="5:8" ht="15" hidden="1" customHeight="1" x14ac:dyDescent="0.25">
      <c r="E425" s="119"/>
      <c r="F425" s="79">
        <f>ROWS(F$5:F425)</f>
        <v>421</v>
      </c>
      <c r="G425" s="94">
        <v>43521</v>
      </c>
      <c r="H425" s="95">
        <v>2207.5700000000002</v>
      </c>
    </row>
    <row r="426" spans="5:8" ht="15" hidden="1" customHeight="1" x14ac:dyDescent="0.25">
      <c r="E426" s="119"/>
      <c r="F426" s="79">
        <f>ROWS(F$5:F426)</f>
        <v>422</v>
      </c>
      <c r="G426" s="94">
        <v>43522</v>
      </c>
      <c r="H426" s="95">
        <v>4642.2299999999996</v>
      </c>
    </row>
    <row r="427" spans="5:8" ht="15" hidden="1" customHeight="1" x14ac:dyDescent="0.25">
      <c r="E427" s="119"/>
      <c r="F427" s="79">
        <f>ROWS(F$5:F427)</f>
        <v>423</v>
      </c>
      <c r="G427" s="94">
        <v>43523</v>
      </c>
      <c r="H427" s="95">
        <v>3093.66</v>
      </c>
    </row>
    <row r="428" spans="5:8" ht="15" hidden="1" customHeight="1" x14ac:dyDescent="0.25">
      <c r="E428" s="119"/>
      <c r="F428" s="79">
        <f>ROWS(F$5:F428)</f>
        <v>424</v>
      </c>
      <c r="G428" s="94">
        <v>43524</v>
      </c>
      <c r="H428" s="95">
        <v>6246.02</v>
      </c>
    </row>
    <row r="429" spans="5:8" ht="15" hidden="1" customHeight="1" x14ac:dyDescent="0.25">
      <c r="E429" s="119"/>
      <c r="F429" s="79">
        <f>ROWS(F$5:F429)</f>
        <v>425</v>
      </c>
      <c r="G429" s="94">
        <v>43525</v>
      </c>
      <c r="H429" s="95">
        <v>14282.08</v>
      </c>
    </row>
    <row r="430" spans="5:8" ht="15" hidden="1" customHeight="1" x14ac:dyDescent="0.25">
      <c r="E430" s="119"/>
      <c r="F430" s="79">
        <f>ROWS(F$5:F430)</f>
        <v>426</v>
      </c>
      <c r="G430" s="94">
        <v>43526</v>
      </c>
      <c r="H430" s="95">
        <v>1753.88</v>
      </c>
    </row>
    <row r="431" spans="5:8" ht="15" hidden="1" customHeight="1" x14ac:dyDescent="0.25">
      <c r="E431" s="119"/>
      <c r="F431" s="79">
        <f>ROWS(F$5:F431)</f>
        <v>427</v>
      </c>
      <c r="G431" s="94">
        <v>43527</v>
      </c>
      <c r="H431" s="95">
        <v>7041.83</v>
      </c>
    </row>
    <row r="432" spans="5:8" ht="15" hidden="1" customHeight="1" x14ac:dyDescent="0.25">
      <c r="E432" s="119"/>
      <c r="F432" s="79">
        <f>ROWS(F$5:F432)</f>
        <v>428</v>
      </c>
      <c r="G432" s="94">
        <v>43528</v>
      </c>
      <c r="H432" s="95">
        <v>3990.1</v>
      </c>
    </row>
    <row r="433" spans="5:8" ht="15" hidden="1" customHeight="1" x14ac:dyDescent="0.25">
      <c r="E433" s="119"/>
      <c r="F433" s="79">
        <f>ROWS(F$5:F433)</f>
        <v>429</v>
      </c>
      <c r="G433" s="94">
        <v>43529</v>
      </c>
      <c r="H433" s="95">
        <v>7347.89</v>
      </c>
    </row>
    <row r="434" spans="5:8" ht="15" hidden="1" customHeight="1" x14ac:dyDescent="0.25">
      <c r="E434" s="119"/>
      <c r="F434" s="79">
        <f>ROWS(F$5:F434)</f>
        <v>430</v>
      </c>
      <c r="G434" s="94">
        <v>43530</v>
      </c>
      <c r="H434" s="95">
        <v>3645.82</v>
      </c>
    </row>
    <row r="435" spans="5:8" ht="15" hidden="1" customHeight="1" x14ac:dyDescent="0.25">
      <c r="E435" s="119"/>
      <c r="F435" s="79">
        <f>ROWS(F$5:F435)</f>
        <v>431</v>
      </c>
      <c r="G435" s="94">
        <v>43531</v>
      </c>
      <c r="H435" s="95">
        <v>2845.87</v>
      </c>
    </row>
    <row r="436" spans="5:8" ht="15" hidden="1" customHeight="1" x14ac:dyDescent="0.25">
      <c r="E436" s="119"/>
      <c r="F436" s="79">
        <f>ROWS(F$5:F436)</f>
        <v>432</v>
      </c>
      <c r="G436" s="94">
        <v>43532</v>
      </c>
      <c r="H436" s="95">
        <v>2142.5700000000002</v>
      </c>
    </row>
    <row r="437" spans="5:8" ht="15" hidden="1" customHeight="1" x14ac:dyDescent="0.25">
      <c r="E437" s="119"/>
      <c r="F437" s="79">
        <f>ROWS(F$5:F437)</f>
        <v>433</v>
      </c>
      <c r="G437" s="94">
        <v>43533</v>
      </c>
      <c r="H437" s="95">
        <v>7711.03</v>
      </c>
    </row>
    <row r="438" spans="5:8" ht="15" hidden="1" customHeight="1" x14ac:dyDescent="0.25">
      <c r="E438" s="119"/>
      <c r="F438" s="79">
        <f>ROWS(F$5:F438)</f>
        <v>434</v>
      </c>
      <c r="G438" s="94">
        <v>43534</v>
      </c>
      <c r="H438" s="95">
        <v>20175.45</v>
      </c>
    </row>
    <row r="439" spans="5:8" ht="15" hidden="1" customHeight="1" x14ac:dyDescent="0.25">
      <c r="E439" s="119"/>
      <c r="F439" s="79">
        <f>ROWS(F$5:F439)</f>
        <v>435</v>
      </c>
      <c r="G439" s="94">
        <v>43535</v>
      </c>
      <c r="H439" s="95">
        <v>19357.91</v>
      </c>
    </row>
    <row r="440" spans="5:8" ht="15" hidden="1" customHeight="1" x14ac:dyDescent="0.25">
      <c r="E440" s="119"/>
      <c r="F440" s="79">
        <f>ROWS(F$5:F440)</f>
        <v>436</v>
      </c>
      <c r="G440" s="94">
        <v>43536</v>
      </c>
      <c r="H440" s="95">
        <v>24546.560000000001</v>
      </c>
    </row>
    <row r="441" spans="5:8" ht="15" hidden="1" customHeight="1" x14ac:dyDescent="0.25">
      <c r="E441" s="119"/>
      <c r="F441" s="79">
        <f>ROWS(F$5:F441)</f>
        <v>437</v>
      </c>
      <c r="G441" s="94">
        <v>43537</v>
      </c>
      <c r="H441" s="95">
        <v>29222.799999999999</v>
      </c>
    </row>
    <row r="442" spans="5:8" ht="15" hidden="1" customHeight="1" x14ac:dyDescent="0.25">
      <c r="E442" s="119"/>
      <c r="F442" s="79">
        <f>ROWS(F$5:F442)</f>
        <v>438</v>
      </c>
      <c r="G442" s="94">
        <v>43538</v>
      </c>
      <c r="H442" s="95">
        <v>22603.61</v>
      </c>
    </row>
    <row r="443" spans="5:8" ht="15" hidden="1" customHeight="1" x14ac:dyDescent="0.25">
      <c r="E443" s="119"/>
      <c r="F443" s="79">
        <f>ROWS(F$5:F443)</f>
        <v>439</v>
      </c>
      <c r="G443" s="94">
        <v>43539</v>
      </c>
      <c r="H443" s="95">
        <v>23787.22</v>
      </c>
    </row>
    <row r="444" spans="5:8" ht="15" hidden="1" customHeight="1" x14ac:dyDescent="0.25">
      <c r="E444" s="119"/>
      <c r="F444" s="79">
        <f>ROWS(F$5:F444)</f>
        <v>440</v>
      </c>
      <c r="G444" s="94">
        <v>43540</v>
      </c>
      <c r="H444" s="95">
        <v>22384.2</v>
      </c>
    </row>
    <row r="445" spans="5:8" ht="15" hidden="1" customHeight="1" x14ac:dyDescent="0.25">
      <c r="E445" s="119"/>
      <c r="F445" s="79">
        <f>ROWS(F$5:F445)</f>
        <v>441</v>
      </c>
      <c r="G445" s="94">
        <v>43541</v>
      </c>
      <c r="H445" s="95">
        <v>20136.07</v>
      </c>
    </row>
    <row r="446" spans="5:8" ht="15" hidden="1" customHeight="1" x14ac:dyDescent="0.25">
      <c r="E446" s="119"/>
      <c r="F446" s="79">
        <f>ROWS(F$5:F446)</f>
        <v>442</v>
      </c>
      <c r="G446" s="94">
        <v>43542</v>
      </c>
      <c r="H446" s="95">
        <v>20919.21</v>
      </c>
    </row>
    <row r="447" spans="5:8" ht="15" hidden="1" customHeight="1" x14ac:dyDescent="0.25">
      <c r="E447" s="119"/>
      <c r="F447" s="79">
        <f>ROWS(F$5:F447)</f>
        <v>443</v>
      </c>
      <c r="G447" s="94">
        <v>43543</v>
      </c>
      <c r="H447" s="95">
        <v>25723.91</v>
      </c>
    </row>
    <row r="448" spans="5:8" ht="15" hidden="1" customHeight="1" x14ac:dyDescent="0.25">
      <c r="E448" s="119"/>
      <c r="F448" s="79">
        <f>ROWS(F$5:F448)</f>
        <v>444</v>
      </c>
      <c r="G448" s="94">
        <v>43544</v>
      </c>
      <c r="H448" s="95">
        <v>17801.740000000002</v>
      </c>
    </row>
    <row r="449" spans="5:8" ht="15" hidden="1" customHeight="1" x14ac:dyDescent="0.25">
      <c r="E449" s="119"/>
      <c r="F449" s="79">
        <f>ROWS(F$5:F449)</f>
        <v>445</v>
      </c>
      <c r="G449" s="94">
        <v>43545</v>
      </c>
      <c r="H449" s="95">
        <v>19242.77</v>
      </c>
    </row>
    <row r="450" spans="5:8" ht="15" hidden="1" customHeight="1" x14ac:dyDescent="0.25">
      <c r="E450" s="119"/>
      <c r="F450" s="79">
        <f>ROWS(F$5:F450)</f>
        <v>446</v>
      </c>
      <c r="G450" s="94">
        <v>43546</v>
      </c>
      <c r="H450" s="95">
        <v>19061.599999999999</v>
      </c>
    </row>
    <row r="451" spans="5:8" ht="15" hidden="1" customHeight="1" x14ac:dyDescent="0.25">
      <c r="E451" s="119"/>
      <c r="F451" s="79">
        <f>ROWS(F$5:F451)</f>
        <v>447</v>
      </c>
      <c r="G451" s="94">
        <v>43547</v>
      </c>
      <c r="H451" s="95">
        <v>26703.97</v>
      </c>
    </row>
    <row r="452" spans="5:8" ht="15" hidden="1" customHeight="1" x14ac:dyDescent="0.25">
      <c r="E452" s="119"/>
      <c r="F452" s="79">
        <f>ROWS(F$5:F452)</f>
        <v>448</v>
      </c>
      <c r="G452" s="94">
        <v>43548</v>
      </c>
      <c r="H452" s="95">
        <v>26453.35</v>
      </c>
    </row>
    <row r="453" spans="5:8" ht="15" hidden="1" customHeight="1" x14ac:dyDescent="0.25">
      <c r="E453" s="119"/>
      <c r="F453" s="79">
        <f>ROWS(F$5:F453)</f>
        <v>449</v>
      </c>
      <c r="G453" s="94">
        <v>43549</v>
      </c>
      <c r="H453" s="95">
        <v>22611.919999999998</v>
      </c>
    </row>
    <row r="454" spans="5:8" ht="15" hidden="1" customHeight="1" x14ac:dyDescent="0.25">
      <c r="E454" s="119"/>
      <c r="F454" s="79">
        <f>ROWS(F$5:F454)</f>
        <v>450</v>
      </c>
      <c r="G454" s="94">
        <v>43550</v>
      </c>
      <c r="H454" s="95">
        <v>21482.38</v>
      </c>
    </row>
    <row r="455" spans="5:8" ht="15" hidden="1" customHeight="1" x14ac:dyDescent="0.25">
      <c r="E455" s="119"/>
      <c r="F455" s="79">
        <f>ROWS(F$5:F455)</f>
        <v>451</v>
      </c>
      <c r="G455" s="94">
        <v>43551</v>
      </c>
      <c r="H455" s="95">
        <v>21610.02</v>
      </c>
    </row>
    <row r="456" spans="5:8" ht="15" hidden="1" customHeight="1" x14ac:dyDescent="0.25">
      <c r="E456" s="119"/>
      <c r="F456" s="79">
        <f>ROWS(F$5:F456)</f>
        <v>452</v>
      </c>
      <c r="G456" s="94">
        <v>43552</v>
      </c>
      <c r="H456" s="95">
        <v>20506.48</v>
      </c>
    </row>
    <row r="457" spans="5:8" ht="15" hidden="1" customHeight="1" x14ac:dyDescent="0.25">
      <c r="E457" s="119"/>
      <c r="F457" s="79">
        <f>ROWS(F$5:F457)</f>
        <v>453</v>
      </c>
      <c r="G457" s="94">
        <v>43553</v>
      </c>
      <c r="H457" s="95">
        <v>27001.13</v>
      </c>
    </row>
    <row r="458" spans="5:8" ht="15" hidden="1" customHeight="1" x14ac:dyDescent="0.25">
      <c r="E458" s="119"/>
      <c r="F458" s="79">
        <f>ROWS(F$5:F458)</f>
        <v>454</v>
      </c>
      <c r="G458" s="94">
        <v>43554</v>
      </c>
      <c r="H458" s="95">
        <v>28878.38</v>
      </c>
    </row>
    <row r="459" spans="5:8" ht="15" hidden="1" customHeight="1" x14ac:dyDescent="0.25">
      <c r="E459" s="119"/>
      <c r="F459" s="79">
        <f>ROWS(F$5:F459)</f>
        <v>455</v>
      </c>
      <c r="G459" s="94">
        <v>43555</v>
      </c>
      <c r="H459" s="95">
        <v>24787.46</v>
      </c>
    </row>
    <row r="460" spans="5:8" ht="15" hidden="1" customHeight="1" x14ac:dyDescent="0.25">
      <c r="E460" s="119"/>
      <c r="F460" s="79">
        <f>ROWS(F$5:F460)</f>
        <v>456</v>
      </c>
      <c r="G460" s="94">
        <v>43556</v>
      </c>
      <c r="H460" s="95">
        <v>26465.21</v>
      </c>
    </row>
    <row r="461" spans="5:8" ht="15" hidden="1" customHeight="1" x14ac:dyDescent="0.25">
      <c r="E461" s="119"/>
      <c r="F461" s="79">
        <f>ROWS(F$5:F461)</f>
        <v>457</v>
      </c>
      <c r="G461" s="94">
        <v>43557</v>
      </c>
      <c r="H461" s="95">
        <v>22040.76</v>
      </c>
    </row>
    <row r="462" spans="5:8" ht="15" hidden="1" customHeight="1" x14ac:dyDescent="0.25">
      <c r="E462" s="119"/>
      <c r="F462" s="79">
        <f>ROWS(F$5:F462)</f>
        <v>458</v>
      </c>
      <c r="G462" s="94">
        <v>43558</v>
      </c>
      <c r="H462" s="95">
        <v>23436.52</v>
      </c>
    </row>
    <row r="463" spans="5:8" ht="15" hidden="1" customHeight="1" x14ac:dyDescent="0.25">
      <c r="E463" s="119"/>
      <c r="F463" s="79">
        <f>ROWS(F$5:F463)</f>
        <v>459</v>
      </c>
      <c r="G463" s="94">
        <v>43559</v>
      </c>
      <c r="H463" s="95">
        <v>24869.31</v>
      </c>
    </row>
    <row r="464" spans="5:8" ht="15" hidden="1" customHeight="1" x14ac:dyDescent="0.25">
      <c r="E464" s="119"/>
      <c r="F464" s="79">
        <f>ROWS(F$5:F464)</f>
        <v>460</v>
      </c>
      <c r="G464" s="94">
        <v>43560</v>
      </c>
      <c r="H464" s="95">
        <v>32298.73</v>
      </c>
    </row>
    <row r="465" spans="5:8" ht="15" hidden="1" customHeight="1" x14ac:dyDescent="0.25">
      <c r="E465" s="119"/>
      <c r="F465" s="79">
        <f>ROWS(F$5:F465)</f>
        <v>461</v>
      </c>
      <c r="G465" s="94">
        <v>43561</v>
      </c>
      <c r="H465" s="95">
        <v>24302.79</v>
      </c>
    </row>
    <row r="466" spans="5:8" ht="15" hidden="1" customHeight="1" x14ac:dyDescent="0.25">
      <c r="E466" s="119"/>
      <c r="F466" s="79">
        <f>ROWS(F$5:F466)</f>
        <v>462</v>
      </c>
      <c r="G466" s="94">
        <v>43562</v>
      </c>
      <c r="H466" s="95">
        <v>22502.02</v>
      </c>
    </row>
    <row r="467" spans="5:8" ht="15" hidden="1" customHeight="1" x14ac:dyDescent="0.25">
      <c r="E467" s="119"/>
      <c r="F467" s="79">
        <f>ROWS(F$5:F467)</f>
        <v>463</v>
      </c>
      <c r="G467" s="94">
        <v>43563</v>
      </c>
      <c r="H467" s="95">
        <v>26279.23</v>
      </c>
    </row>
    <row r="468" spans="5:8" ht="15" hidden="1" customHeight="1" x14ac:dyDescent="0.25">
      <c r="E468" s="119"/>
      <c r="F468" s="79">
        <f>ROWS(F$5:F468)</f>
        <v>464</v>
      </c>
      <c r="G468" s="94">
        <v>43564</v>
      </c>
      <c r="H468" s="95">
        <v>24869.65</v>
      </c>
    </row>
    <row r="469" spans="5:8" ht="15" hidden="1" customHeight="1" x14ac:dyDescent="0.25">
      <c r="E469" s="119"/>
      <c r="F469" s="79">
        <f>ROWS(F$5:F469)</f>
        <v>465</v>
      </c>
      <c r="G469" s="94">
        <v>43565</v>
      </c>
      <c r="H469" s="95">
        <v>18326.12</v>
      </c>
    </row>
    <row r="470" spans="5:8" ht="15" hidden="1" customHeight="1" x14ac:dyDescent="0.25">
      <c r="E470" s="119"/>
      <c r="F470" s="79">
        <f>ROWS(F$5:F470)</f>
        <v>466</v>
      </c>
      <c r="G470" s="94">
        <v>43566</v>
      </c>
      <c r="H470" s="95">
        <v>23135.64</v>
      </c>
    </row>
    <row r="471" spans="5:8" ht="15" hidden="1" customHeight="1" x14ac:dyDescent="0.25">
      <c r="E471" s="119"/>
      <c r="F471" s="79">
        <f>ROWS(F$5:F471)</f>
        <v>467</v>
      </c>
      <c r="G471" s="94">
        <v>43567</v>
      </c>
      <c r="H471" s="95">
        <v>22646.71</v>
      </c>
    </row>
    <row r="472" spans="5:8" ht="15" hidden="1" customHeight="1" x14ac:dyDescent="0.25">
      <c r="E472" s="119"/>
      <c r="F472" s="79">
        <f>ROWS(F$5:F472)</f>
        <v>468</v>
      </c>
      <c r="G472" s="94">
        <v>43568</v>
      </c>
      <c r="H472" s="95">
        <v>30786.55</v>
      </c>
    </row>
    <row r="473" spans="5:8" ht="15" hidden="1" customHeight="1" x14ac:dyDescent="0.25">
      <c r="E473" s="119"/>
      <c r="F473" s="79">
        <f>ROWS(F$5:F473)</f>
        <v>469</v>
      </c>
      <c r="G473" s="94">
        <v>43569</v>
      </c>
      <c r="H473" s="95">
        <v>19519.939999999999</v>
      </c>
    </row>
    <row r="474" spans="5:8" ht="15" hidden="1" customHeight="1" x14ac:dyDescent="0.25">
      <c r="E474" s="119"/>
      <c r="F474" s="79">
        <f>ROWS(F$5:F474)</f>
        <v>470</v>
      </c>
      <c r="G474" s="94">
        <v>43570</v>
      </c>
      <c r="H474" s="95">
        <v>19646.509999999998</v>
      </c>
    </row>
    <row r="475" spans="5:8" ht="15" hidden="1" customHeight="1" x14ac:dyDescent="0.25">
      <c r="E475" s="119"/>
      <c r="F475" s="79">
        <f>ROWS(F$5:F475)</f>
        <v>471</v>
      </c>
      <c r="G475" s="94">
        <v>43571</v>
      </c>
      <c r="H475" s="95">
        <v>17694.27</v>
      </c>
    </row>
    <row r="476" spans="5:8" ht="15" hidden="1" customHeight="1" x14ac:dyDescent="0.25">
      <c r="E476" s="119"/>
      <c r="F476" s="79">
        <f>ROWS(F$5:F476)</f>
        <v>472</v>
      </c>
      <c r="G476" s="94">
        <v>43572</v>
      </c>
      <c r="H476" s="95">
        <v>22058.79</v>
      </c>
    </row>
    <row r="477" spans="5:8" ht="15" hidden="1" customHeight="1" x14ac:dyDescent="0.25">
      <c r="E477" s="119"/>
      <c r="F477" s="79">
        <f>ROWS(F$5:F477)</f>
        <v>473</v>
      </c>
      <c r="G477" s="94">
        <v>43573</v>
      </c>
      <c r="H477" s="95">
        <v>19244.060000000001</v>
      </c>
    </row>
    <row r="478" spans="5:8" ht="15" hidden="1" customHeight="1" x14ac:dyDescent="0.25">
      <c r="E478" s="119"/>
      <c r="F478" s="79">
        <f>ROWS(F$5:F478)</f>
        <v>474</v>
      </c>
      <c r="G478" s="94">
        <v>43574</v>
      </c>
      <c r="H478" s="95">
        <v>24059.45</v>
      </c>
    </row>
    <row r="479" spans="5:8" ht="15" hidden="1" customHeight="1" x14ac:dyDescent="0.25">
      <c r="E479" s="119"/>
      <c r="F479" s="79">
        <f>ROWS(F$5:F479)</f>
        <v>475</v>
      </c>
      <c r="G479" s="94">
        <v>43575</v>
      </c>
      <c r="H479" s="95">
        <v>26311.34</v>
      </c>
    </row>
    <row r="480" spans="5:8" ht="15" hidden="1" customHeight="1" x14ac:dyDescent="0.25">
      <c r="E480" s="119"/>
      <c r="F480" s="79">
        <f>ROWS(F$5:F480)</f>
        <v>476</v>
      </c>
      <c r="G480" s="94">
        <v>43576</v>
      </c>
      <c r="H480" s="95">
        <v>24316.59</v>
      </c>
    </row>
    <row r="481" spans="5:8" ht="15" hidden="1" customHeight="1" x14ac:dyDescent="0.25">
      <c r="E481" s="119"/>
      <c r="F481" s="79">
        <f>ROWS(F$5:F481)</f>
        <v>477</v>
      </c>
      <c r="G481" s="94">
        <v>43577</v>
      </c>
      <c r="H481" s="95">
        <v>19342.55</v>
      </c>
    </row>
    <row r="482" spans="5:8" ht="15" hidden="1" customHeight="1" x14ac:dyDescent="0.25">
      <c r="E482" s="119"/>
      <c r="F482" s="79">
        <f>ROWS(F$5:F482)</f>
        <v>478</v>
      </c>
      <c r="G482" s="94">
        <v>43578</v>
      </c>
      <c r="H482" s="95">
        <v>25517.18</v>
      </c>
    </row>
    <row r="483" spans="5:8" ht="15" hidden="1" customHeight="1" x14ac:dyDescent="0.25">
      <c r="E483" s="119"/>
      <c r="F483" s="79">
        <f>ROWS(F$5:F483)</f>
        <v>479</v>
      </c>
      <c r="G483" s="94">
        <v>43579</v>
      </c>
      <c r="H483" s="95">
        <v>19828.490000000002</v>
      </c>
    </row>
    <row r="484" spans="5:8" ht="15" hidden="1" customHeight="1" x14ac:dyDescent="0.25">
      <c r="E484" s="119"/>
      <c r="F484" s="79">
        <f>ROWS(F$5:F484)</f>
        <v>480</v>
      </c>
      <c r="G484" s="94">
        <v>43580</v>
      </c>
      <c r="H484" s="95">
        <v>19729.7</v>
      </c>
    </row>
    <row r="485" spans="5:8" ht="15" hidden="1" customHeight="1" x14ac:dyDescent="0.25">
      <c r="E485" s="119"/>
      <c r="F485" s="79">
        <f>ROWS(F$5:F485)</f>
        <v>481</v>
      </c>
      <c r="G485" s="94">
        <v>43581</v>
      </c>
      <c r="H485" s="95">
        <v>26768.79</v>
      </c>
    </row>
    <row r="486" spans="5:8" ht="15" hidden="1" customHeight="1" x14ac:dyDescent="0.25">
      <c r="E486" s="119"/>
      <c r="F486" s="79">
        <f>ROWS(F$5:F486)</f>
        <v>482</v>
      </c>
      <c r="G486" s="94">
        <v>43582</v>
      </c>
      <c r="H486" s="95">
        <v>18227.37</v>
      </c>
    </row>
    <row r="487" spans="5:8" ht="15" hidden="1" customHeight="1" x14ac:dyDescent="0.25">
      <c r="E487" s="119"/>
      <c r="F487" s="79">
        <f>ROWS(F$5:F487)</f>
        <v>483</v>
      </c>
      <c r="G487" s="94">
        <v>43583</v>
      </c>
      <c r="H487" s="95">
        <v>21985.06</v>
      </c>
    </row>
    <row r="488" spans="5:8" ht="15" hidden="1" customHeight="1" x14ac:dyDescent="0.25">
      <c r="E488" s="119"/>
      <c r="F488" s="79">
        <f>ROWS(F$5:F488)</f>
        <v>484</v>
      </c>
      <c r="G488" s="94">
        <v>43584</v>
      </c>
      <c r="H488" s="95">
        <v>28815.06</v>
      </c>
    </row>
    <row r="489" spans="5:8" ht="15" hidden="1" customHeight="1" x14ac:dyDescent="0.25">
      <c r="E489" s="119"/>
      <c r="F489" s="79">
        <f>ROWS(F$5:F489)</f>
        <v>485</v>
      </c>
      <c r="G489" s="94">
        <v>43585</v>
      </c>
      <c r="H489" s="95">
        <v>20063.990000000002</v>
      </c>
    </row>
    <row r="490" spans="5:8" ht="15" hidden="1" customHeight="1" x14ac:dyDescent="0.25">
      <c r="E490" s="119"/>
      <c r="F490" s="79">
        <f>ROWS(F$5:F490)</f>
        <v>486</v>
      </c>
      <c r="G490" s="94">
        <v>43586</v>
      </c>
      <c r="H490" s="95">
        <v>25822.080000000002</v>
      </c>
    </row>
    <row r="491" spans="5:8" ht="15" hidden="1" customHeight="1" x14ac:dyDescent="0.25">
      <c r="E491" s="119"/>
      <c r="F491" s="79">
        <f>ROWS(F$5:F491)</f>
        <v>487</v>
      </c>
      <c r="G491" s="94">
        <v>43587</v>
      </c>
      <c r="H491" s="95">
        <v>22687.52</v>
      </c>
    </row>
    <row r="492" spans="5:8" ht="15" hidden="1" customHeight="1" x14ac:dyDescent="0.25">
      <c r="E492" s="119"/>
      <c r="F492" s="79">
        <f>ROWS(F$5:F492)</f>
        <v>488</v>
      </c>
      <c r="G492" s="94">
        <v>43588</v>
      </c>
      <c r="H492" s="95">
        <v>21376.38</v>
      </c>
    </row>
    <row r="493" spans="5:8" ht="15" hidden="1" customHeight="1" x14ac:dyDescent="0.25">
      <c r="E493" s="119"/>
      <c r="F493" s="79">
        <f>ROWS(F$5:F493)</f>
        <v>489</v>
      </c>
      <c r="G493" s="94">
        <v>43589</v>
      </c>
      <c r="H493" s="95">
        <v>21271.09</v>
      </c>
    </row>
    <row r="494" spans="5:8" ht="15" hidden="1" customHeight="1" x14ac:dyDescent="0.25">
      <c r="E494" s="119"/>
      <c r="F494" s="79">
        <f>ROWS(F$5:F494)</f>
        <v>490</v>
      </c>
      <c r="G494" s="94">
        <v>43590</v>
      </c>
      <c r="H494" s="95">
        <v>29201.21</v>
      </c>
    </row>
    <row r="495" spans="5:8" ht="15" hidden="1" customHeight="1" x14ac:dyDescent="0.25">
      <c r="E495" s="119"/>
      <c r="F495" s="79">
        <f>ROWS(F$5:F495)</f>
        <v>491</v>
      </c>
      <c r="G495" s="94">
        <v>43591</v>
      </c>
      <c r="H495" s="95">
        <v>25658.37</v>
      </c>
    </row>
    <row r="496" spans="5:8" ht="15" hidden="1" customHeight="1" x14ac:dyDescent="0.25">
      <c r="E496" s="119"/>
      <c r="F496" s="79">
        <f>ROWS(F$5:F496)</f>
        <v>492</v>
      </c>
      <c r="G496" s="94">
        <v>43592</v>
      </c>
      <c r="H496" s="95">
        <v>21662.080000000002</v>
      </c>
    </row>
    <row r="497" spans="5:8" ht="15" hidden="1" customHeight="1" x14ac:dyDescent="0.25">
      <c r="E497" s="119"/>
      <c r="F497" s="79">
        <f>ROWS(F$5:F497)</f>
        <v>493</v>
      </c>
      <c r="G497" s="94">
        <v>43593</v>
      </c>
      <c r="H497" s="95">
        <v>27817.88</v>
      </c>
    </row>
    <row r="498" spans="5:8" ht="15" hidden="1" customHeight="1" x14ac:dyDescent="0.25">
      <c r="E498" s="119"/>
      <c r="F498" s="79">
        <f>ROWS(F$5:F498)</f>
        <v>494</v>
      </c>
      <c r="G498" s="94">
        <v>43594</v>
      </c>
      <c r="H498" s="95">
        <v>17992.849999999999</v>
      </c>
    </row>
    <row r="499" spans="5:8" ht="15" hidden="1" customHeight="1" x14ac:dyDescent="0.25">
      <c r="E499" s="119"/>
      <c r="F499" s="79">
        <f>ROWS(F$5:F499)</f>
        <v>495</v>
      </c>
      <c r="G499" s="94">
        <v>43595</v>
      </c>
      <c r="H499" s="95">
        <v>25416.15</v>
      </c>
    </row>
    <row r="500" spans="5:8" ht="15" hidden="1" customHeight="1" x14ac:dyDescent="0.25">
      <c r="E500" s="119"/>
      <c r="F500" s="79">
        <f>ROWS(F$5:F500)</f>
        <v>496</v>
      </c>
      <c r="G500" s="94">
        <v>43596</v>
      </c>
      <c r="H500" s="95">
        <v>22612.54</v>
      </c>
    </row>
    <row r="501" spans="5:8" ht="15" hidden="1" customHeight="1" x14ac:dyDescent="0.25">
      <c r="E501" s="119"/>
      <c r="F501" s="79">
        <f>ROWS(F$5:F501)</f>
        <v>497</v>
      </c>
      <c r="G501" s="94">
        <v>43597</v>
      </c>
      <c r="H501" s="95">
        <v>20278.84</v>
      </c>
    </row>
    <row r="502" spans="5:8" ht="15" hidden="1" customHeight="1" x14ac:dyDescent="0.25">
      <c r="E502" s="119"/>
      <c r="F502" s="79">
        <f>ROWS(F$5:F502)</f>
        <v>498</v>
      </c>
      <c r="G502" s="94">
        <v>43598</v>
      </c>
      <c r="H502" s="95">
        <v>25455.34</v>
      </c>
    </row>
    <row r="503" spans="5:8" ht="15" hidden="1" customHeight="1" x14ac:dyDescent="0.25">
      <c r="E503" s="119"/>
      <c r="F503" s="79">
        <f>ROWS(F$5:F503)</f>
        <v>499</v>
      </c>
      <c r="G503" s="94">
        <v>43599</v>
      </c>
      <c r="H503" s="95">
        <v>22362.22</v>
      </c>
    </row>
    <row r="504" spans="5:8" ht="15" hidden="1" customHeight="1" x14ac:dyDescent="0.25">
      <c r="E504" s="119"/>
      <c r="F504" s="79">
        <f>ROWS(F$5:F504)</f>
        <v>500</v>
      </c>
      <c r="G504" s="94">
        <v>43600</v>
      </c>
      <c r="H504" s="95">
        <v>28710.19</v>
      </c>
    </row>
    <row r="505" spans="5:8" ht="15" hidden="1" customHeight="1" x14ac:dyDescent="0.25">
      <c r="E505" s="119"/>
      <c r="F505" s="79">
        <f>ROWS(F$5:F505)</f>
        <v>501</v>
      </c>
      <c r="G505" s="94">
        <v>43601</v>
      </c>
      <c r="H505" s="95">
        <v>26032.87</v>
      </c>
    </row>
    <row r="506" spans="5:8" ht="15" hidden="1" customHeight="1" x14ac:dyDescent="0.25">
      <c r="E506" s="119"/>
      <c r="F506" s="79">
        <f>ROWS(F$5:F506)</f>
        <v>502</v>
      </c>
      <c r="G506" s="94">
        <v>43602</v>
      </c>
      <c r="H506" s="95">
        <v>20607.12</v>
      </c>
    </row>
    <row r="507" spans="5:8" ht="15" hidden="1" customHeight="1" x14ac:dyDescent="0.25">
      <c r="E507" s="119"/>
      <c r="F507" s="79">
        <f>ROWS(F$5:F507)</f>
        <v>503</v>
      </c>
      <c r="G507" s="94">
        <v>43603</v>
      </c>
      <c r="H507" s="95">
        <v>21031.78</v>
      </c>
    </row>
    <row r="508" spans="5:8" ht="15" hidden="1" customHeight="1" x14ac:dyDescent="0.25">
      <c r="E508" s="119"/>
      <c r="F508" s="79">
        <f>ROWS(F$5:F508)</f>
        <v>504</v>
      </c>
      <c r="G508" s="94">
        <v>43604</v>
      </c>
      <c r="H508" s="95">
        <v>24204.55</v>
      </c>
    </row>
    <row r="509" spans="5:8" ht="15" hidden="1" customHeight="1" x14ac:dyDescent="0.25">
      <c r="E509" s="119"/>
      <c r="F509" s="79">
        <f>ROWS(F$5:F509)</f>
        <v>505</v>
      </c>
      <c r="G509" s="94">
        <v>43605</v>
      </c>
      <c r="H509" s="95">
        <v>26469.86</v>
      </c>
    </row>
    <row r="510" spans="5:8" ht="15" hidden="1" customHeight="1" x14ac:dyDescent="0.25">
      <c r="E510" s="119"/>
      <c r="F510" s="79">
        <f>ROWS(F$5:F510)</f>
        <v>506</v>
      </c>
      <c r="G510" s="94">
        <v>43606</v>
      </c>
      <c r="H510" s="95">
        <v>30277.22</v>
      </c>
    </row>
    <row r="511" spans="5:8" ht="15" hidden="1" customHeight="1" x14ac:dyDescent="0.25">
      <c r="E511" s="119"/>
      <c r="F511" s="79">
        <f>ROWS(F$5:F511)</f>
        <v>507</v>
      </c>
      <c r="G511" s="94">
        <v>43607</v>
      </c>
      <c r="H511" s="95">
        <v>15726.21</v>
      </c>
    </row>
    <row r="512" spans="5:8" ht="15" hidden="1" customHeight="1" x14ac:dyDescent="0.25">
      <c r="E512" s="119"/>
      <c r="F512" s="79">
        <f>ROWS(F$5:F512)</f>
        <v>508</v>
      </c>
      <c r="G512" s="94">
        <v>43608</v>
      </c>
      <c r="H512" s="95">
        <v>29160.77</v>
      </c>
    </row>
    <row r="513" spans="5:8" ht="15" hidden="1" customHeight="1" x14ac:dyDescent="0.25">
      <c r="E513" s="119"/>
      <c r="F513" s="79">
        <f>ROWS(F$5:F513)</f>
        <v>509</v>
      </c>
      <c r="G513" s="94">
        <v>43609</v>
      </c>
      <c r="H513" s="95">
        <v>24693.9</v>
      </c>
    </row>
    <row r="514" spans="5:8" ht="15" hidden="1" customHeight="1" x14ac:dyDescent="0.25">
      <c r="E514" s="119"/>
      <c r="F514" s="79">
        <f>ROWS(F$5:F514)</f>
        <v>510</v>
      </c>
      <c r="G514" s="94">
        <v>43610</v>
      </c>
      <c r="H514" s="95">
        <v>20584.73</v>
      </c>
    </row>
    <row r="515" spans="5:8" ht="15" hidden="1" customHeight="1" x14ac:dyDescent="0.25">
      <c r="E515" s="119"/>
      <c r="F515" s="79">
        <f>ROWS(F$5:F515)</f>
        <v>511</v>
      </c>
      <c r="G515" s="94">
        <v>43611</v>
      </c>
      <c r="H515" s="95">
        <v>26105.55</v>
      </c>
    </row>
    <row r="516" spans="5:8" ht="15" hidden="1" customHeight="1" x14ac:dyDescent="0.25">
      <c r="E516" s="119"/>
      <c r="F516" s="79">
        <f>ROWS(F$5:F516)</f>
        <v>512</v>
      </c>
      <c r="G516" s="94">
        <v>43612</v>
      </c>
      <c r="H516" s="95">
        <v>19391.48</v>
      </c>
    </row>
    <row r="517" spans="5:8" ht="15" hidden="1" customHeight="1" x14ac:dyDescent="0.25">
      <c r="E517" s="119"/>
      <c r="F517" s="79">
        <f>ROWS(F$5:F517)</f>
        <v>513</v>
      </c>
      <c r="G517" s="94">
        <v>43613</v>
      </c>
      <c r="H517" s="95">
        <v>34331.279999999999</v>
      </c>
    </row>
    <row r="518" spans="5:8" ht="15" hidden="1" customHeight="1" x14ac:dyDescent="0.25">
      <c r="E518" s="119"/>
      <c r="F518" s="79">
        <f>ROWS(F$5:F518)</f>
        <v>514</v>
      </c>
      <c r="G518" s="94">
        <v>43614</v>
      </c>
      <c r="H518" s="95">
        <v>20773.650000000001</v>
      </c>
    </row>
    <row r="519" spans="5:8" ht="15" hidden="1" customHeight="1" x14ac:dyDescent="0.25">
      <c r="E519" s="119"/>
      <c r="F519" s="79">
        <f>ROWS(F$5:F519)</f>
        <v>515</v>
      </c>
      <c r="G519" s="94">
        <v>43615</v>
      </c>
      <c r="H519" s="95">
        <v>26664.95</v>
      </c>
    </row>
    <row r="520" spans="5:8" ht="15" hidden="1" customHeight="1" x14ac:dyDescent="0.25">
      <c r="E520" s="119"/>
      <c r="F520" s="79">
        <f>ROWS(F$5:F520)</f>
        <v>516</v>
      </c>
      <c r="G520" s="94">
        <v>43616</v>
      </c>
      <c r="H520" s="95">
        <v>24571.46</v>
      </c>
    </row>
    <row r="521" spans="5:8" ht="15" hidden="1" customHeight="1" x14ac:dyDescent="0.25">
      <c r="E521" s="119"/>
      <c r="F521" s="79">
        <f>ROWS(F$5:F521)</f>
        <v>517</v>
      </c>
      <c r="G521" s="94">
        <v>43617</v>
      </c>
      <c r="H521" s="95">
        <v>23606.04</v>
      </c>
    </row>
    <row r="522" spans="5:8" ht="15" hidden="1" customHeight="1" x14ac:dyDescent="0.25">
      <c r="E522" s="119"/>
      <c r="F522" s="79">
        <f>ROWS(F$5:F522)</f>
        <v>518</v>
      </c>
      <c r="G522" s="94">
        <v>43618</v>
      </c>
      <c r="H522" s="95">
        <v>24646.2</v>
      </c>
    </row>
    <row r="523" spans="5:8" ht="15" hidden="1" customHeight="1" x14ac:dyDescent="0.25">
      <c r="E523" s="119"/>
      <c r="F523" s="79">
        <f>ROWS(F$5:F523)</f>
        <v>519</v>
      </c>
      <c r="G523" s="94">
        <v>43619</v>
      </c>
      <c r="H523" s="95">
        <v>28064.01</v>
      </c>
    </row>
    <row r="524" spans="5:8" ht="15" hidden="1" customHeight="1" x14ac:dyDescent="0.25">
      <c r="E524" s="119"/>
      <c r="F524" s="79">
        <f>ROWS(F$5:F524)</f>
        <v>520</v>
      </c>
      <c r="G524" s="94">
        <v>43620</v>
      </c>
      <c r="H524" s="95">
        <v>28571.49</v>
      </c>
    </row>
    <row r="525" spans="5:8" ht="15" hidden="1" customHeight="1" x14ac:dyDescent="0.25">
      <c r="E525" s="119"/>
      <c r="F525" s="79">
        <f>ROWS(F$5:F525)</f>
        <v>521</v>
      </c>
      <c r="G525" s="94">
        <v>43621</v>
      </c>
      <c r="H525" s="95">
        <v>22880.17</v>
      </c>
    </row>
    <row r="526" spans="5:8" ht="15" hidden="1" customHeight="1" x14ac:dyDescent="0.25">
      <c r="E526" s="119"/>
      <c r="F526" s="79">
        <f>ROWS(F$5:F526)</f>
        <v>522</v>
      </c>
      <c r="G526" s="94">
        <v>43622</v>
      </c>
      <c r="H526" s="95">
        <v>20188.87</v>
      </c>
    </row>
    <row r="527" spans="5:8" ht="15" hidden="1" customHeight="1" x14ac:dyDescent="0.25">
      <c r="E527" s="119"/>
      <c r="F527" s="79">
        <f>ROWS(F$5:F527)</f>
        <v>523</v>
      </c>
      <c r="G527" s="94">
        <v>43623</v>
      </c>
      <c r="H527" s="95">
        <v>29186.04</v>
      </c>
    </row>
    <row r="528" spans="5:8" ht="15" hidden="1" customHeight="1" x14ac:dyDescent="0.25">
      <c r="E528" s="119"/>
      <c r="F528" s="79">
        <f>ROWS(F$5:F528)</f>
        <v>524</v>
      </c>
      <c r="G528" s="94">
        <v>43624</v>
      </c>
      <c r="H528" s="95">
        <v>28414.41</v>
      </c>
    </row>
    <row r="529" spans="5:8" ht="15" hidden="1" customHeight="1" x14ac:dyDescent="0.25">
      <c r="E529" s="119"/>
      <c r="F529" s="79">
        <f>ROWS(F$5:F529)</f>
        <v>525</v>
      </c>
      <c r="G529" s="94">
        <v>43625</v>
      </c>
      <c r="H529" s="95">
        <v>31009.64</v>
      </c>
    </row>
    <row r="530" spans="5:8" ht="15" hidden="1" customHeight="1" x14ac:dyDescent="0.25">
      <c r="E530" s="119"/>
      <c r="F530" s="79">
        <f>ROWS(F$5:F530)</f>
        <v>526</v>
      </c>
      <c r="G530" s="94">
        <v>43626</v>
      </c>
      <c r="H530" s="95">
        <v>23266.55</v>
      </c>
    </row>
    <row r="531" spans="5:8" ht="15" hidden="1" customHeight="1" x14ac:dyDescent="0.25">
      <c r="E531" s="119"/>
      <c r="F531" s="79">
        <f>ROWS(F$5:F531)</f>
        <v>527</v>
      </c>
      <c r="G531" s="94">
        <v>43627</v>
      </c>
      <c r="H531" s="95">
        <v>21440</v>
      </c>
    </row>
    <row r="532" spans="5:8" ht="15" hidden="1" customHeight="1" x14ac:dyDescent="0.25">
      <c r="E532" s="119"/>
      <c r="F532" s="79">
        <f>ROWS(F$5:F532)</f>
        <v>528</v>
      </c>
      <c r="G532" s="94">
        <v>43628</v>
      </c>
      <c r="H532" s="95">
        <v>23758.01</v>
      </c>
    </row>
    <row r="533" spans="5:8" ht="15" hidden="1" customHeight="1" x14ac:dyDescent="0.25">
      <c r="E533" s="119"/>
      <c r="F533" s="79">
        <f>ROWS(F$5:F533)</f>
        <v>529</v>
      </c>
      <c r="G533" s="94">
        <v>43629</v>
      </c>
      <c r="H533" s="95">
        <v>23452.880000000001</v>
      </c>
    </row>
    <row r="534" spans="5:8" ht="15" hidden="1" customHeight="1" x14ac:dyDescent="0.25">
      <c r="E534" s="119"/>
      <c r="F534" s="79">
        <f>ROWS(F$5:F534)</f>
        <v>530</v>
      </c>
      <c r="G534" s="94">
        <v>43630</v>
      </c>
      <c r="H534" s="95">
        <v>28755.07</v>
      </c>
    </row>
    <row r="535" spans="5:8" ht="15" hidden="1" customHeight="1" x14ac:dyDescent="0.25">
      <c r="E535" s="119"/>
      <c r="F535" s="79">
        <f>ROWS(F$5:F535)</f>
        <v>531</v>
      </c>
      <c r="G535" s="94">
        <v>43631</v>
      </c>
      <c r="H535" s="95">
        <v>32119.64</v>
      </c>
    </row>
    <row r="536" spans="5:8" ht="15" hidden="1" customHeight="1" x14ac:dyDescent="0.25">
      <c r="E536" s="119"/>
      <c r="F536" s="79">
        <f>ROWS(F$5:F536)</f>
        <v>532</v>
      </c>
      <c r="G536" s="94">
        <v>43632</v>
      </c>
      <c r="H536" s="95">
        <v>24845.17</v>
      </c>
    </row>
    <row r="537" spans="5:8" ht="15" hidden="1" customHeight="1" x14ac:dyDescent="0.25">
      <c r="E537" s="119"/>
      <c r="F537" s="79">
        <f>ROWS(F$5:F537)</f>
        <v>533</v>
      </c>
      <c r="G537" s="94">
        <v>43633</v>
      </c>
      <c r="H537" s="95">
        <v>19184.900000000001</v>
      </c>
    </row>
    <row r="538" spans="5:8" ht="15" hidden="1" customHeight="1" x14ac:dyDescent="0.25">
      <c r="E538" s="119"/>
      <c r="F538" s="79">
        <f>ROWS(F$5:F538)</f>
        <v>534</v>
      </c>
      <c r="G538" s="94">
        <v>43634</v>
      </c>
      <c r="H538" s="95">
        <v>21869.77</v>
      </c>
    </row>
    <row r="539" spans="5:8" ht="15" hidden="1" customHeight="1" x14ac:dyDescent="0.25">
      <c r="E539" s="119"/>
      <c r="F539" s="79">
        <f>ROWS(F$5:F539)</f>
        <v>535</v>
      </c>
      <c r="G539" s="94">
        <v>43635</v>
      </c>
      <c r="H539" s="95">
        <v>21322.62</v>
      </c>
    </row>
    <row r="540" spans="5:8" ht="15" hidden="1" customHeight="1" x14ac:dyDescent="0.25">
      <c r="E540" s="119"/>
      <c r="F540" s="79">
        <f>ROWS(F$5:F540)</f>
        <v>536</v>
      </c>
      <c r="G540" s="94">
        <v>43636</v>
      </c>
      <c r="H540" s="95">
        <v>26509.16</v>
      </c>
    </row>
    <row r="541" spans="5:8" ht="15" hidden="1" customHeight="1" x14ac:dyDescent="0.25">
      <c r="E541" s="119"/>
      <c r="F541" s="79">
        <f>ROWS(F$5:F541)</f>
        <v>537</v>
      </c>
      <c r="G541" s="94">
        <v>43637</v>
      </c>
      <c r="H541" s="95">
        <v>17845.189999999999</v>
      </c>
    </row>
    <row r="542" spans="5:8" ht="15" hidden="1" customHeight="1" x14ac:dyDescent="0.25">
      <c r="E542" s="119"/>
      <c r="F542" s="79">
        <f>ROWS(F$5:F542)</f>
        <v>538</v>
      </c>
      <c r="G542" s="94">
        <v>43638</v>
      </c>
      <c r="H542" s="95">
        <v>25388.89</v>
      </c>
    </row>
    <row r="543" spans="5:8" ht="15" hidden="1" customHeight="1" x14ac:dyDescent="0.25">
      <c r="E543" s="119"/>
      <c r="F543" s="79">
        <f>ROWS(F$5:F543)</f>
        <v>539</v>
      </c>
      <c r="G543" s="94">
        <v>43639</v>
      </c>
      <c r="H543" s="95">
        <v>17224.54</v>
      </c>
    </row>
    <row r="544" spans="5:8" ht="15" hidden="1" customHeight="1" x14ac:dyDescent="0.25">
      <c r="E544" s="119"/>
      <c r="F544" s="79">
        <f>ROWS(F$5:F544)</f>
        <v>540</v>
      </c>
      <c r="G544" s="94">
        <v>43640</v>
      </c>
      <c r="H544" s="95">
        <v>32815.699999999997</v>
      </c>
    </row>
    <row r="545" spans="5:8" ht="15" hidden="1" customHeight="1" x14ac:dyDescent="0.25">
      <c r="E545" s="119"/>
      <c r="F545" s="79">
        <f>ROWS(F$5:F545)</f>
        <v>541</v>
      </c>
      <c r="G545" s="94">
        <v>43641</v>
      </c>
      <c r="H545" s="95">
        <v>23246.35</v>
      </c>
    </row>
    <row r="546" spans="5:8" ht="15" hidden="1" customHeight="1" x14ac:dyDescent="0.25">
      <c r="E546" s="119"/>
      <c r="F546" s="79">
        <f>ROWS(F$5:F546)</f>
        <v>542</v>
      </c>
      <c r="G546" s="94">
        <v>43642</v>
      </c>
      <c r="H546" s="95">
        <v>23541.72</v>
      </c>
    </row>
    <row r="547" spans="5:8" ht="15" hidden="1" customHeight="1" x14ac:dyDescent="0.25">
      <c r="E547" s="119"/>
      <c r="F547" s="79">
        <f>ROWS(F$5:F547)</f>
        <v>543</v>
      </c>
      <c r="G547" s="94">
        <v>43643</v>
      </c>
      <c r="H547" s="95">
        <v>20461.240000000002</v>
      </c>
    </row>
    <row r="548" spans="5:8" ht="15" hidden="1" customHeight="1" x14ac:dyDescent="0.25">
      <c r="E548" s="119"/>
      <c r="F548" s="79">
        <f>ROWS(F$5:F548)</f>
        <v>544</v>
      </c>
      <c r="G548" s="94">
        <v>43644</v>
      </c>
      <c r="H548" s="95">
        <v>36874.089999999997</v>
      </c>
    </row>
    <row r="549" spans="5:8" ht="15" hidden="1" customHeight="1" x14ac:dyDescent="0.25">
      <c r="E549" s="119"/>
      <c r="F549" s="79">
        <f>ROWS(F$5:F549)</f>
        <v>545</v>
      </c>
      <c r="G549" s="94">
        <v>43645</v>
      </c>
      <c r="H549" s="95">
        <v>17630.89</v>
      </c>
    </row>
    <row r="550" spans="5:8" ht="15" hidden="1" customHeight="1" x14ac:dyDescent="0.25">
      <c r="E550" s="119"/>
      <c r="F550" s="79">
        <f>ROWS(F$5:F550)</f>
        <v>546</v>
      </c>
      <c r="G550" s="94">
        <v>43646</v>
      </c>
      <c r="H550" s="95">
        <v>24296.04</v>
      </c>
    </row>
    <row r="551" spans="5:8" ht="15" hidden="1" customHeight="1" x14ac:dyDescent="0.25">
      <c r="E551" s="119"/>
      <c r="F551" s="79">
        <f>ROWS(F$5:F551)</f>
        <v>547</v>
      </c>
      <c r="G551" s="94">
        <v>43647</v>
      </c>
      <c r="H551" s="95">
        <v>21628.26</v>
      </c>
    </row>
    <row r="552" spans="5:8" ht="15" hidden="1" customHeight="1" x14ac:dyDescent="0.25">
      <c r="E552" s="119"/>
      <c r="F552" s="79">
        <f>ROWS(F$5:F552)</f>
        <v>548</v>
      </c>
      <c r="G552" s="94">
        <v>43648</v>
      </c>
      <c r="H552" s="95">
        <v>18563.61</v>
      </c>
    </row>
    <row r="553" spans="5:8" ht="15" hidden="1" customHeight="1" x14ac:dyDescent="0.25">
      <c r="E553" s="119"/>
      <c r="F553" s="79">
        <f>ROWS(F$5:F553)</f>
        <v>549</v>
      </c>
      <c r="G553" s="94">
        <v>43649</v>
      </c>
      <c r="H553" s="95">
        <v>29140.9</v>
      </c>
    </row>
    <row r="554" spans="5:8" ht="15" hidden="1" customHeight="1" x14ac:dyDescent="0.25">
      <c r="E554" s="119"/>
      <c r="F554" s="79">
        <f>ROWS(F$5:F554)</f>
        <v>550</v>
      </c>
      <c r="G554" s="94">
        <v>43650</v>
      </c>
      <c r="H554" s="95">
        <v>28509.26</v>
      </c>
    </row>
    <row r="555" spans="5:8" ht="15" hidden="1" customHeight="1" x14ac:dyDescent="0.25">
      <c r="E555" s="119"/>
      <c r="F555" s="79">
        <f>ROWS(F$5:F555)</f>
        <v>551</v>
      </c>
      <c r="G555" s="94">
        <v>43651</v>
      </c>
      <c r="H555" s="95">
        <v>28192.52</v>
      </c>
    </row>
    <row r="556" spans="5:8" ht="15" hidden="1" customHeight="1" x14ac:dyDescent="0.25">
      <c r="E556" s="119"/>
      <c r="F556" s="79">
        <f>ROWS(F$5:F556)</f>
        <v>552</v>
      </c>
      <c r="G556" s="94">
        <v>43652</v>
      </c>
      <c r="H556" s="95">
        <v>20080.89</v>
      </c>
    </row>
    <row r="557" spans="5:8" ht="15" hidden="1" customHeight="1" x14ac:dyDescent="0.25">
      <c r="E557" s="119"/>
      <c r="F557" s="79">
        <f>ROWS(F$5:F557)</f>
        <v>553</v>
      </c>
      <c r="G557" s="94">
        <v>43653</v>
      </c>
      <c r="H557" s="95">
        <v>27270.82</v>
      </c>
    </row>
    <row r="558" spans="5:8" ht="15" hidden="1" customHeight="1" x14ac:dyDescent="0.25">
      <c r="E558" s="119"/>
      <c r="F558" s="79">
        <f>ROWS(F$5:F558)</f>
        <v>554</v>
      </c>
      <c r="G558" s="94">
        <v>43654</v>
      </c>
      <c r="H558" s="95">
        <v>25558.7</v>
      </c>
    </row>
    <row r="559" spans="5:8" ht="15" hidden="1" customHeight="1" x14ac:dyDescent="0.25">
      <c r="E559" s="119"/>
      <c r="F559" s="79">
        <f>ROWS(F$5:F559)</f>
        <v>555</v>
      </c>
      <c r="G559" s="94">
        <v>43655</v>
      </c>
      <c r="H559" s="95">
        <v>20252.150000000001</v>
      </c>
    </row>
    <row r="560" spans="5:8" ht="15" hidden="1" customHeight="1" x14ac:dyDescent="0.25">
      <c r="E560" s="119"/>
      <c r="F560" s="79">
        <f>ROWS(F$5:F560)</f>
        <v>556</v>
      </c>
      <c r="G560" s="94">
        <v>43656</v>
      </c>
      <c r="H560" s="95">
        <v>21055.99</v>
      </c>
    </row>
    <row r="561" spans="5:8" ht="15" hidden="1" customHeight="1" x14ac:dyDescent="0.25">
      <c r="E561" s="119"/>
      <c r="F561" s="79">
        <f>ROWS(F$5:F561)</f>
        <v>557</v>
      </c>
      <c r="G561" s="94">
        <v>43657</v>
      </c>
      <c r="H561" s="95">
        <v>25935.61</v>
      </c>
    </row>
    <row r="562" spans="5:8" ht="15" hidden="1" customHeight="1" x14ac:dyDescent="0.25">
      <c r="E562" s="119"/>
      <c r="F562" s="79">
        <f>ROWS(F$5:F562)</f>
        <v>558</v>
      </c>
      <c r="G562" s="94">
        <v>43658</v>
      </c>
      <c r="H562" s="95">
        <v>17719.72</v>
      </c>
    </row>
    <row r="563" spans="5:8" ht="15" hidden="1" customHeight="1" x14ac:dyDescent="0.25">
      <c r="E563" s="119"/>
      <c r="F563" s="79">
        <f>ROWS(F$5:F563)</f>
        <v>559</v>
      </c>
      <c r="G563" s="94">
        <v>43659</v>
      </c>
      <c r="H563" s="95">
        <v>19787.07</v>
      </c>
    </row>
    <row r="564" spans="5:8" ht="15" hidden="1" customHeight="1" x14ac:dyDescent="0.25">
      <c r="E564" s="119"/>
      <c r="F564" s="79">
        <f>ROWS(F$5:F564)</f>
        <v>560</v>
      </c>
      <c r="G564" s="94">
        <v>43660</v>
      </c>
      <c r="H564" s="95">
        <v>23449.8</v>
      </c>
    </row>
    <row r="565" spans="5:8" ht="15" hidden="1" customHeight="1" x14ac:dyDescent="0.25">
      <c r="E565" s="119"/>
      <c r="F565" s="79">
        <f>ROWS(F$5:F565)</f>
        <v>561</v>
      </c>
      <c r="G565" s="94">
        <v>43661</v>
      </c>
      <c r="H565" s="95">
        <v>24989</v>
      </c>
    </row>
    <row r="566" spans="5:8" ht="15" hidden="1" customHeight="1" x14ac:dyDescent="0.25">
      <c r="E566" s="119"/>
      <c r="F566" s="79">
        <f>ROWS(F$5:F566)</f>
        <v>562</v>
      </c>
      <c r="G566" s="94">
        <v>43662</v>
      </c>
      <c r="H566" s="95">
        <v>27952.44</v>
      </c>
    </row>
    <row r="567" spans="5:8" ht="15" hidden="1" customHeight="1" x14ac:dyDescent="0.25">
      <c r="E567" s="119"/>
      <c r="F567" s="79">
        <f>ROWS(F$5:F567)</f>
        <v>563</v>
      </c>
      <c r="G567" s="94">
        <v>43663</v>
      </c>
      <c r="H567" s="95">
        <v>29723.09</v>
      </c>
    </row>
    <row r="568" spans="5:8" ht="15" hidden="1" customHeight="1" x14ac:dyDescent="0.25">
      <c r="E568" s="119"/>
      <c r="F568" s="79">
        <f>ROWS(F$5:F568)</f>
        <v>564</v>
      </c>
      <c r="G568" s="94">
        <v>43664</v>
      </c>
      <c r="H568" s="95">
        <v>26546.83</v>
      </c>
    </row>
    <row r="569" spans="5:8" ht="15" hidden="1" customHeight="1" x14ac:dyDescent="0.25">
      <c r="E569" s="119"/>
      <c r="F569" s="79">
        <f>ROWS(F$5:F569)</f>
        <v>565</v>
      </c>
      <c r="G569" s="94">
        <v>43665</v>
      </c>
      <c r="H569" s="95">
        <v>27330.02</v>
      </c>
    </row>
    <row r="570" spans="5:8" ht="15" hidden="1" customHeight="1" x14ac:dyDescent="0.25">
      <c r="E570" s="119"/>
      <c r="F570" s="79">
        <f>ROWS(F$5:F570)</f>
        <v>566</v>
      </c>
      <c r="G570" s="94">
        <v>43666</v>
      </c>
      <c r="H570" s="95">
        <v>21138.03</v>
      </c>
    </row>
    <row r="571" spans="5:8" ht="15" hidden="1" customHeight="1" x14ac:dyDescent="0.25">
      <c r="E571" s="119"/>
      <c r="F571" s="79">
        <f>ROWS(F$5:F571)</f>
        <v>567</v>
      </c>
      <c r="G571" s="94">
        <v>43667</v>
      </c>
      <c r="H571" s="95">
        <v>26121.79</v>
      </c>
    </row>
    <row r="572" spans="5:8" ht="15" hidden="1" customHeight="1" x14ac:dyDescent="0.25">
      <c r="E572" s="119"/>
      <c r="F572" s="79">
        <f>ROWS(F$5:F572)</f>
        <v>568</v>
      </c>
      <c r="G572" s="94">
        <v>43668</v>
      </c>
      <c r="H572" s="95">
        <v>21389.64</v>
      </c>
    </row>
    <row r="573" spans="5:8" ht="15" hidden="1" customHeight="1" x14ac:dyDescent="0.25">
      <c r="E573" s="119"/>
      <c r="F573" s="79">
        <f>ROWS(F$5:F573)</f>
        <v>569</v>
      </c>
      <c r="G573" s="94">
        <v>43669</v>
      </c>
      <c r="H573" s="95">
        <v>18216.53</v>
      </c>
    </row>
    <row r="574" spans="5:8" ht="15" hidden="1" customHeight="1" x14ac:dyDescent="0.25">
      <c r="E574" s="119"/>
      <c r="F574" s="79">
        <f>ROWS(F$5:F574)</f>
        <v>570</v>
      </c>
      <c r="G574" s="94">
        <v>43670</v>
      </c>
      <c r="H574" s="95">
        <v>26066.9</v>
      </c>
    </row>
    <row r="575" spans="5:8" ht="15" hidden="1" customHeight="1" x14ac:dyDescent="0.25">
      <c r="E575" s="119"/>
      <c r="F575" s="79">
        <f>ROWS(F$5:F575)</f>
        <v>571</v>
      </c>
      <c r="G575" s="94">
        <v>43671</v>
      </c>
      <c r="H575" s="95">
        <v>20899.990000000002</v>
      </c>
    </row>
    <row r="576" spans="5:8" ht="15" hidden="1" customHeight="1" x14ac:dyDescent="0.25">
      <c r="E576" s="119"/>
      <c r="F576" s="79">
        <f>ROWS(F$5:F576)</f>
        <v>572</v>
      </c>
      <c r="G576" s="94">
        <v>43672</v>
      </c>
      <c r="H576" s="95">
        <v>26143.63</v>
      </c>
    </row>
    <row r="577" spans="5:8" ht="15" hidden="1" customHeight="1" x14ac:dyDescent="0.25">
      <c r="E577" s="119"/>
      <c r="F577" s="79">
        <f>ROWS(F$5:F577)</f>
        <v>573</v>
      </c>
      <c r="G577" s="94">
        <v>43673</v>
      </c>
      <c r="H577" s="95">
        <v>18283.05</v>
      </c>
    </row>
    <row r="578" spans="5:8" ht="15" hidden="1" customHeight="1" x14ac:dyDescent="0.25">
      <c r="E578" s="119"/>
      <c r="F578" s="79">
        <f>ROWS(F$5:F578)</f>
        <v>574</v>
      </c>
      <c r="G578" s="94">
        <v>43674</v>
      </c>
      <c r="H578" s="95">
        <v>24359.09</v>
      </c>
    </row>
    <row r="579" spans="5:8" ht="15" hidden="1" customHeight="1" x14ac:dyDescent="0.25">
      <c r="E579" s="119"/>
      <c r="F579" s="79">
        <f>ROWS(F$5:F579)</f>
        <v>575</v>
      </c>
      <c r="G579" s="94">
        <v>43675</v>
      </c>
      <c r="H579" s="95">
        <v>29797.45</v>
      </c>
    </row>
    <row r="580" spans="5:8" ht="15" hidden="1" customHeight="1" x14ac:dyDescent="0.25">
      <c r="E580" s="119"/>
      <c r="F580" s="79">
        <f>ROWS(F$5:F580)</f>
        <v>576</v>
      </c>
      <c r="G580" s="94">
        <v>43676</v>
      </c>
      <c r="H580" s="95">
        <v>23711.7</v>
      </c>
    </row>
    <row r="581" spans="5:8" ht="15" hidden="1" customHeight="1" x14ac:dyDescent="0.25">
      <c r="E581" s="119"/>
      <c r="F581" s="79">
        <f>ROWS(F$5:F581)</f>
        <v>577</v>
      </c>
      <c r="G581" s="94">
        <v>43677</v>
      </c>
      <c r="H581" s="95">
        <v>22872.27</v>
      </c>
    </row>
    <row r="582" spans="5:8" ht="15" hidden="1" customHeight="1" x14ac:dyDescent="0.25">
      <c r="E582" s="119"/>
      <c r="F582" s="79">
        <f>ROWS(F$5:F582)</f>
        <v>578</v>
      </c>
      <c r="G582" s="94">
        <v>43678</v>
      </c>
      <c r="H582" s="95">
        <v>24025.32</v>
      </c>
    </row>
    <row r="583" spans="5:8" ht="15" hidden="1" customHeight="1" x14ac:dyDescent="0.25">
      <c r="E583" s="119"/>
      <c r="F583" s="79">
        <f>ROWS(F$5:F583)</f>
        <v>579</v>
      </c>
      <c r="G583" s="94">
        <v>43679</v>
      </c>
      <c r="H583" s="95">
        <v>30165.06</v>
      </c>
    </row>
    <row r="584" spans="5:8" ht="15" hidden="1" customHeight="1" x14ac:dyDescent="0.25">
      <c r="E584" s="119"/>
      <c r="F584" s="79">
        <f>ROWS(F$5:F584)</f>
        <v>580</v>
      </c>
      <c r="G584" s="94">
        <v>43680</v>
      </c>
      <c r="H584" s="95">
        <v>25807.72</v>
      </c>
    </row>
    <row r="585" spans="5:8" ht="15" hidden="1" customHeight="1" x14ac:dyDescent="0.25">
      <c r="E585" s="119"/>
      <c r="F585" s="79">
        <f>ROWS(F$5:F585)</f>
        <v>581</v>
      </c>
      <c r="G585" s="94">
        <v>43681</v>
      </c>
      <c r="H585" s="95">
        <v>28645.5</v>
      </c>
    </row>
    <row r="586" spans="5:8" ht="15" hidden="1" customHeight="1" x14ac:dyDescent="0.25">
      <c r="E586" s="119"/>
      <c r="F586" s="79">
        <f>ROWS(F$5:F586)</f>
        <v>582</v>
      </c>
      <c r="G586" s="94">
        <v>43682</v>
      </c>
      <c r="H586" s="95">
        <v>24807.07</v>
      </c>
    </row>
    <row r="587" spans="5:8" ht="15" hidden="1" customHeight="1" x14ac:dyDescent="0.25">
      <c r="E587" s="119"/>
      <c r="F587" s="79">
        <f>ROWS(F$5:F587)</f>
        <v>583</v>
      </c>
      <c r="G587" s="94">
        <v>43683</v>
      </c>
      <c r="H587" s="95">
        <v>20351.55</v>
      </c>
    </row>
    <row r="588" spans="5:8" ht="15" hidden="1" customHeight="1" x14ac:dyDescent="0.25">
      <c r="E588" s="119"/>
      <c r="F588" s="79">
        <f>ROWS(F$5:F588)</f>
        <v>584</v>
      </c>
      <c r="G588" s="94">
        <v>43684</v>
      </c>
      <c r="H588" s="95">
        <v>21544.47</v>
      </c>
    </row>
    <row r="589" spans="5:8" ht="15" hidden="1" customHeight="1" x14ac:dyDescent="0.25">
      <c r="E589" s="119"/>
      <c r="F589" s="79">
        <f>ROWS(F$5:F589)</f>
        <v>585</v>
      </c>
      <c r="G589" s="94">
        <v>43685</v>
      </c>
      <c r="H589" s="95">
        <v>29759.63</v>
      </c>
    </row>
    <row r="590" spans="5:8" ht="15" hidden="1" customHeight="1" x14ac:dyDescent="0.25">
      <c r="E590" s="119"/>
      <c r="F590" s="79">
        <f>ROWS(F$5:F590)</f>
        <v>586</v>
      </c>
      <c r="G590" s="94">
        <v>43686</v>
      </c>
      <c r="H590" s="95">
        <v>21217.1</v>
      </c>
    </row>
    <row r="591" spans="5:8" ht="15" hidden="1" customHeight="1" x14ac:dyDescent="0.25">
      <c r="E591" s="119"/>
      <c r="F591" s="79">
        <f>ROWS(F$5:F591)</f>
        <v>587</v>
      </c>
      <c r="G591" s="94">
        <v>43687</v>
      </c>
      <c r="H591" s="95">
        <v>23977.84</v>
      </c>
    </row>
    <row r="592" spans="5:8" ht="15" hidden="1" customHeight="1" x14ac:dyDescent="0.25">
      <c r="E592" s="119"/>
      <c r="F592" s="79">
        <f>ROWS(F$5:F592)</f>
        <v>588</v>
      </c>
      <c r="G592" s="94">
        <v>43688</v>
      </c>
      <c r="H592" s="95">
        <v>21035.35</v>
      </c>
    </row>
    <row r="593" spans="5:8" ht="15" hidden="1" customHeight="1" x14ac:dyDescent="0.25">
      <c r="E593" s="119"/>
      <c r="F593" s="79">
        <f>ROWS(F$5:F593)</f>
        <v>589</v>
      </c>
      <c r="G593" s="94">
        <v>43689</v>
      </c>
      <c r="H593" s="95">
        <v>25179.68</v>
      </c>
    </row>
    <row r="594" spans="5:8" ht="15" hidden="1" customHeight="1" x14ac:dyDescent="0.25">
      <c r="E594" s="119"/>
      <c r="F594" s="79">
        <f>ROWS(F$5:F594)</f>
        <v>590</v>
      </c>
      <c r="G594" s="94">
        <v>43690</v>
      </c>
      <c r="H594" s="95">
        <v>30512.98</v>
      </c>
    </row>
    <row r="595" spans="5:8" ht="15" hidden="1" customHeight="1" x14ac:dyDescent="0.25">
      <c r="E595" s="119"/>
      <c r="F595" s="79">
        <f>ROWS(F$5:F595)</f>
        <v>591</v>
      </c>
      <c r="G595" s="94">
        <v>43691</v>
      </c>
      <c r="H595" s="95">
        <v>24301.31</v>
      </c>
    </row>
    <row r="596" spans="5:8" ht="15" hidden="1" customHeight="1" x14ac:dyDescent="0.25">
      <c r="E596" s="119"/>
      <c r="F596" s="79">
        <f>ROWS(F$5:F596)</f>
        <v>592</v>
      </c>
      <c r="G596" s="94">
        <v>43692</v>
      </c>
      <c r="H596" s="95">
        <v>31760.51</v>
      </c>
    </row>
    <row r="597" spans="5:8" ht="15" hidden="1" customHeight="1" x14ac:dyDescent="0.25">
      <c r="E597" s="119"/>
      <c r="F597" s="79">
        <f>ROWS(F$5:F597)</f>
        <v>593</v>
      </c>
      <c r="G597" s="94">
        <v>43693</v>
      </c>
      <c r="H597" s="95">
        <v>20140.599999999999</v>
      </c>
    </row>
    <row r="598" spans="5:8" ht="15" hidden="1" customHeight="1" x14ac:dyDescent="0.25">
      <c r="E598" s="119"/>
      <c r="F598" s="79">
        <f>ROWS(F$5:F598)</f>
        <v>594</v>
      </c>
      <c r="G598" s="94">
        <v>43694</v>
      </c>
      <c r="H598" s="95">
        <v>17946.939999999999</v>
      </c>
    </row>
    <row r="599" spans="5:8" ht="15" hidden="1" customHeight="1" x14ac:dyDescent="0.25">
      <c r="E599" s="119"/>
      <c r="F599" s="79">
        <f>ROWS(F$5:F599)</f>
        <v>595</v>
      </c>
      <c r="G599" s="94">
        <v>43695</v>
      </c>
      <c r="H599" s="95">
        <v>23008.13</v>
      </c>
    </row>
    <row r="600" spans="5:8" ht="15" hidden="1" customHeight="1" x14ac:dyDescent="0.25">
      <c r="E600" s="119"/>
      <c r="F600" s="79">
        <f>ROWS(F$5:F600)</f>
        <v>596</v>
      </c>
      <c r="G600" s="94">
        <v>43696</v>
      </c>
      <c r="H600" s="95">
        <v>23672.46</v>
      </c>
    </row>
    <row r="601" spans="5:8" ht="15" hidden="1" customHeight="1" x14ac:dyDescent="0.25">
      <c r="E601" s="119"/>
      <c r="F601" s="79">
        <f>ROWS(F$5:F601)</f>
        <v>597</v>
      </c>
      <c r="G601" s="94">
        <v>43697</v>
      </c>
      <c r="H601" s="95">
        <v>24048.87</v>
      </c>
    </row>
    <row r="602" spans="5:8" ht="15" hidden="1" customHeight="1" x14ac:dyDescent="0.25">
      <c r="E602" s="119"/>
      <c r="F602" s="79">
        <f>ROWS(F$5:F602)</f>
        <v>598</v>
      </c>
      <c r="G602" s="94">
        <v>43698</v>
      </c>
      <c r="H602" s="95">
        <v>18012.41</v>
      </c>
    </row>
    <row r="603" spans="5:8" ht="15" hidden="1" customHeight="1" x14ac:dyDescent="0.25">
      <c r="E603" s="119"/>
      <c r="F603" s="79">
        <f>ROWS(F$5:F603)</f>
        <v>599</v>
      </c>
      <c r="G603" s="94">
        <v>43699</v>
      </c>
      <c r="H603" s="95">
        <v>31010.3</v>
      </c>
    </row>
    <row r="604" spans="5:8" ht="15" hidden="1" customHeight="1" x14ac:dyDescent="0.25">
      <c r="E604" s="119"/>
      <c r="F604" s="79">
        <f>ROWS(F$5:F604)</f>
        <v>600</v>
      </c>
      <c r="G604" s="94">
        <v>43700</v>
      </c>
      <c r="H604" s="95">
        <v>29439.64</v>
      </c>
    </row>
    <row r="605" spans="5:8" ht="15" hidden="1" customHeight="1" x14ac:dyDescent="0.25">
      <c r="E605" s="119"/>
      <c r="F605" s="79">
        <f>ROWS(F$5:F605)</f>
        <v>601</v>
      </c>
      <c r="G605" s="94">
        <v>43701</v>
      </c>
      <c r="H605" s="95">
        <v>31154.19</v>
      </c>
    </row>
    <row r="606" spans="5:8" ht="15" hidden="1" customHeight="1" x14ac:dyDescent="0.25">
      <c r="E606" s="119"/>
      <c r="F606" s="79">
        <f>ROWS(F$5:F606)</f>
        <v>602</v>
      </c>
      <c r="G606" s="94">
        <v>43702</v>
      </c>
      <c r="H606" s="95">
        <v>19076.66</v>
      </c>
    </row>
    <row r="607" spans="5:8" ht="15" hidden="1" customHeight="1" x14ac:dyDescent="0.25">
      <c r="E607" s="119"/>
      <c r="F607" s="79">
        <f>ROWS(F$5:F607)</f>
        <v>603</v>
      </c>
      <c r="G607" s="94">
        <v>43703</v>
      </c>
      <c r="H607" s="95">
        <v>18260.88</v>
      </c>
    </row>
    <row r="608" spans="5:8" ht="15" hidden="1" customHeight="1" x14ac:dyDescent="0.25">
      <c r="E608" s="119"/>
      <c r="F608" s="79">
        <f>ROWS(F$5:F608)</f>
        <v>604</v>
      </c>
      <c r="G608" s="94">
        <v>43704</v>
      </c>
      <c r="H608" s="95">
        <v>22167.06</v>
      </c>
    </row>
    <row r="609" spans="5:8" ht="15" hidden="1" customHeight="1" x14ac:dyDescent="0.25">
      <c r="E609" s="119"/>
      <c r="F609" s="79">
        <f>ROWS(F$5:F609)</f>
        <v>605</v>
      </c>
      <c r="G609" s="94">
        <v>43705</v>
      </c>
      <c r="H609" s="95">
        <v>21488.54</v>
      </c>
    </row>
    <row r="610" spans="5:8" ht="15" hidden="1" customHeight="1" x14ac:dyDescent="0.25">
      <c r="E610" s="119"/>
      <c r="F610" s="79">
        <f>ROWS(F$5:F610)</f>
        <v>606</v>
      </c>
      <c r="G610" s="94">
        <v>43706</v>
      </c>
      <c r="H610" s="95">
        <v>29201.03</v>
      </c>
    </row>
    <row r="611" spans="5:8" ht="15" hidden="1" customHeight="1" x14ac:dyDescent="0.25">
      <c r="E611" s="119"/>
      <c r="F611" s="79">
        <f>ROWS(F$5:F611)</f>
        <v>607</v>
      </c>
      <c r="G611" s="94">
        <v>43707</v>
      </c>
      <c r="H611" s="95">
        <v>23159.74</v>
      </c>
    </row>
    <row r="612" spans="5:8" ht="15" hidden="1" customHeight="1" x14ac:dyDescent="0.25">
      <c r="E612" s="119"/>
      <c r="F612" s="79">
        <f>ROWS(F$5:F612)</f>
        <v>608</v>
      </c>
      <c r="G612" s="94">
        <v>43708</v>
      </c>
      <c r="H612" s="95">
        <v>28094.23</v>
      </c>
    </row>
    <row r="613" spans="5:8" ht="15" hidden="1" customHeight="1" x14ac:dyDescent="0.25">
      <c r="E613" s="119"/>
      <c r="F613" s="79">
        <f>ROWS(F$5:F613)</f>
        <v>609</v>
      </c>
      <c r="G613" s="94">
        <v>43709</v>
      </c>
      <c r="H613" s="95">
        <v>25905.83</v>
      </c>
    </row>
    <row r="614" spans="5:8" ht="15" hidden="1" customHeight="1" x14ac:dyDescent="0.25">
      <c r="E614" s="119"/>
      <c r="F614" s="79">
        <f>ROWS(F$5:F614)</f>
        <v>610</v>
      </c>
      <c r="G614" s="94">
        <v>43710</v>
      </c>
      <c r="H614" s="95">
        <v>26114.52</v>
      </c>
    </row>
    <row r="615" spans="5:8" ht="15" hidden="1" customHeight="1" x14ac:dyDescent="0.25">
      <c r="E615" s="119"/>
      <c r="F615" s="79">
        <f>ROWS(F$5:F615)</f>
        <v>611</v>
      </c>
      <c r="G615" s="94">
        <v>43711</v>
      </c>
      <c r="H615" s="95">
        <v>30973.07</v>
      </c>
    </row>
    <row r="616" spans="5:8" ht="15" hidden="1" customHeight="1" x14ac:dyDescent="0.25">
      <c r="E616" s="119"/>
      <c r="F616" s="79">
        <f>ROWS(F$5:F616)</f>
        <v>612</v>
      </c>
      <c r="G616" s="94">
        <v>43712</v>
      </c>
      <c r="H616" s="95">
        <v>24728.29</v>
      </c>
    </row>
    <row r="617" spans="5:8" ht="15" hidden="1" customHeight="1" x14ac:dyDescent="0.25">
      <c r="E617" s="119"/>
      <c r="F617" s="79">
        <f>ROWS(F$5:F617)</f>
        <v>613</v>
      </c>
      <c r="G617" s="94">
        <v>43713</v>
      </c>
      <c r="H617" s="95">
        <v>19142</v>
      </c>
    </row>
    <row r="618" spans="5:8" ht="15" hidden="1" customHeight="1" x14ac:dyDescent="0.25">
      <c r="E618" s="119"/>
      <c r="F618" s="79">
        <f>ROWS(F$5:F618)</f>
        <v>614</v>
      </c>
      <c r="G618" s="94">
        <v>43714</v>
      </c>
      <c r="H618" s="95">
        <v>22435.72</v>
      </c>
    </row>
    <row r="619" spans="5:8" ht="15" hidden="1" customHeight="1" x14ac:dyDescent="0.25">
      <c r="E619" s="119"/>
      <c r="F619" s="79">
        <f>ROWS(F$5:F619)</f>
        <v>615</v>
      </c>
      <c r="G619" s="94">
        <v>43715</v>
      </c>
      <c r="H619" s="95">
        <v>28339.41</v>
      </c>
    </row>
    <row r="620" spans="5:8" ht="15" hidden="1" customHeight="1" x14ac:dyDescent="0.25">
      <c r="E620" s="119"/>
      <c r="F620" s="79">
        <f>ROWS(F$5:F620)</f>
        <v>616</v>
      </c>
      <c r="G620" s="94">
        <v>43716</v>
      </c>
      <c r="H620" s="95">
        <v>22581.439999999999</v>
      </c>
    </row>
    <row r="621" spans="5:8" ht="15" hidden="1" customHeight="1" x14ac:dyDescent="0.25">
      <c r="E621" s="119"/>
      <c r="F621" s="79">
        <f>ROWS(F$5:F621)</f>
        <v>617</v>
      </c>
      <c r="G621" s="94">
        <v>43717</v>
      </c>
      <c r="H621" s="95">
        <v>24415.51</v>
      </c>
    </row>
    <row r="622" spans="5:8" ht="15" hidden="1" customHeight="1" x14ac:dyDescent="0.25">
      <c r="E622" s="119"/>
      <c r="F622" s="79">
        <f>ROWS(F$5:F622)</f>
        <v>618</v>
      </c>
      <c r="G622" s="94">
        <v>43718</v>
      </c>
      <c r="H622" s="95">
        <v>35408.21</v>
      </c>
    </row>
    <row r="623" spans="5:8" ht="15" hidden="1" customHeight="1" x14ac:dyDescent="0.25">
      <c r="E623" s="119"/>
      <c r="F623" s="79">
        <f>ROWS(F$5:F623)</f>
        <v>619</v>
      </c>
      <c r="G623" s="94">
        <v>43719</v>
      </c>
      <c r="H623" s="95">
        <v>16514.830000000002</v>
      </c>
    </row>
    <row r="624" spans="5:8" ht="15" hidden="1" customHeight="1" x14ac:dyDescent="0.25">
      <c r="E624" s="119"/>
      <c r="F624" s="79">
        <f>ROWS(F$5:F624)</f>
        <v>620</v>
      </c>
      <c r="G624" s="94">
        <v>43720</v>
      </c>
      <c r="H624" s="95">
        <v>21214.080000000002</v>
      </c>
    </row>
    <row r="625" spans="5:8" ht="15" hidden="1" customHeight="1" x14ac:dyDescent="0.25">
      <c r="E625" s="119"/>
      <c r="F625" s="79">
        <f>ROWS(F$5:F625)</f>
        <v>621</v>
      </c>
      <c r="G625" s="94">
        <v>43721</v>
      </c>
      <c r="H625" s="95">
        <v>21340.18</v>
      </c>
    </row>
    <row r="626" spans="5:8" ht="15" hidden="1" customHeight="1" x14ac:dyDescent="0.25">
      <c r="E626" s="119"/>
      <c r="F626" s="79">
        <f>ROWS(F$5:F626)</f>
        <v>622</v>
      </c>
      <c r="G626" s="94">
        <v>43722</v>
      </c>
      <c r="H626" s="95">
        <v>24975.97</v>
      </c>
    </row>
    <row r="627" spans="5:8" ht="15" hidden="1" customHeight="1" x14ac:dyDescent="0.25">
      <c r="E627" s="119"/>
      <c r="F627" s="79">
        <f>ROWS(F$5:F627)</f>
        <v>623</v>
      </c>
      <c r="G627" s="94">
        <v>43723</v>
      </c>
      <c r="H627" s="95">
        <v>25566.17</v>
      </c>
    </row>
    <row r="628" spans="5:8" ht="15" hidden="1" customHeight="1" x14ac:dyDescent="0.25">
      <c r="E628" s="119"/>
      <c r="F628" s="79">
        <f>ROWS(F$5:F628)</f>
        <v>624</v>
      </c>
      <c r="G628" s="94">
        <v>43724</v>
      </c>
      <c r="H628" s="95">
        <v>27707.58</v>
      </c>
    </row>
    <row r="629" spans="5:8" ht="15" hidden="1" customHeight="1" x14ac:dyDescent="0.25">
      <c r="E629" s="119"/>
      <c r="F629" s="79">
        <f>ROWS(F$5:F629)</f>
        <v>625</v>
      </c>
      <c r="G629" s="94">
        <v>43725</v>
      </c>
      <c r="H629" s="95">
        <v>24641.37</v>
      </c>
    </row>
    <row r="630" spans="5:8" ht="15" hidden="1" customHeight="1" x14ac:dyDescent="0.25">
      <c r="E630" s="119"/>
      <c r="F630" s="79">
        <f>ROWS(F$5:F630)</f>
        <v>626</v>
      </c>
      <c r="G630" s="94">
        <v>43726</v>
      </c>
      <c r="H630" s="95">
        <v>22067.08</v>
      </c>
    </row>
    <row r="631" spans="5:8" ht="15" hidden="1" customHeight="1" x14ac:dyDescent="0.25">
      <c r="E631" s="119"/>
      <c r="F631" s="79">
        <f>ROWS(F$5:F631)</f>
        <v>627</v>
      </c>
      <c r="G631" s="94">
        <v>43727</v>
      </c>
      <c r="H631" s="95">
        <v>16791.3</v>
      </c>
    </row>
    <row r="632" spans="5:8" ht="15" hidden="1" customHeight="1" x14ac:dyDescent="0.25">
      <c r="E632" s="119"/>
      <c r="F632" s="79">
        <f>ROWS(F$5:F632)</f>
        <v>628</v>
      </c>
      <c r="G632" s="94">
        <v>43728</v>
      </c>
      <c r="H632" s="95">
        <v>15203.95</v>
      </c>
    </row>
    <row r="633" spans="5:8" ht="15" hidden="1" customHeight="1" x14ac:dyDescent="0.25">
      <c r="E633" s="119"/>
      <c r="F633" s="79">
        <f>ROWS(F$5:F633)</f>
        <v>629</v>
      </c>
      <c r="G633" s="94">
        <v>43729</v>
      </c>
      <c r="H633" s="95">
        <v>17922.560000000001</v>
      </c>
    </row>
    <row r="634" spans="5:8" ht="15" hidden="1" customHeight="1" x14ac:dyDescent="0.25">
      <c r="E634" s="119"/>
      <c r="F634" s="79">
        <f>ROWS(F$5:F634)</f>
        <v>630</v>
      </c>
      <c r="G634" s="94">
        <v>43730</v>
      </c>
      <c r="H634" s="95">
        <v>23472.41</v>
      </c>
    </row>
    <row r="635" spans="5:8" ht="15" hidden="1" customHeight="1" x14ac:dyDescent="0.25">
      <c r="E635" s="119"/>
      <c r="F635" s="79">
        <f>ROWS(F$5:F635)</f>
        <v>631</v>
      </c>
      <c r="G635" s="94">
        <v>43731</v>
      </c>
      <c r="H635" s="95">
        <v>29962.080000000002</v>
      </c>
    </row>
    <row r="636" spans="5:8" ht="15" hidden="1" customHeight="1" x14ac:dyDescent="0.25">
      <c r="E636" s="119"/>
      <c r="F636" s="79">
        <f>ROWS(F$5:F636)</f>
        <v>632</v>
      </c>
      <c r="G636" s="94">
        <v>43732</v>
      </c>
      <c r="H636" s="95">
        <v>30631.59</v>
      </c>
    </row>
    <row r="637" spans="5:8" ht="15" hidden="1" customHeight="1" x14ac:dyDescent="0.25">
      <c r="E637" s="119"/>
      <c r="F637" s="79">
        <f>ROWS(F$5:F637)</f>
        <v>633</v>
      </c>
      <c r="G637" s="94">
        <v>43733</v>
      </c>
      <c r="H637" s="95">
        <v>23828.25</v>
      </c>
    </row>
    <row r="638" spans="5:8" ht="15" hidden="1" customHeight="1" x14ac:dyDescent="0.25">
      <c r="E638" s="119"/>
      <c r="F638" s="79">
        <f>ROWS(F$5:F638)</f>
        <v>634</v>
      </c>
      <c r="G638" s="94">
        <v>43734</v>
      </c>
      <c r="H638" s="95">
        <v>23458</v>
      </c>
    </row>
    <row r="639" spans="5:8" ht="15" hidden="1" customHeight="1" x14ac:dyDescent="0.25">
      <c r="E639" s="119"/>
      <c r="F639" s="79">
        <f>ROWS(F$5:F639)</f>
        <v>635</v>
      </c>
      <c r="G639" s="94">
        <v>43735</v>
      </c>
      <c r="H639" s="95">
        <v>22625.86</v>
      </c>
    </row>
    <row r="640" spans="5:8" ht="15" hidden="1" customHeight="1" x14ac:dyDescent="0.25">
      <c r="E640" s="119"/>
      <c r="F640" s="79">
        <f>ROWS(F$5:F640)</f>
        <v>636</v>
      </c>
      <c r="G640" s="94">
        <v>43736</v>
      </c>
      <c r="H640" s="95">
        <v>17076.61</v>
      </c>
    </row>
    <row r="641" spans="5:8" ht="15" hidden="1" customHeight="1" x14ac:dyDescent="0.25">
      <c r="E641" s="119"/>
      <c r="F641" s="79">
        <f>ROWS(F$5:F641)</f>
        <v>637</v>
      </c>
      <c r="G641" s="94">
        <v>43737</v>
      </c>
      <c r="H641" s="95">
        <v>26488.54</v>
      </c>
    </row>
    <row r="642" spans="5:8" ht="15" hidden="1" customHeight="1" x14ac:dyDescent="0.25">
      <c r="E642" s="119"/>
      <c r="F642" s="79">
        <f>ROWS(F$5:F642)</f>
        <v>638</v>
      </c>
      <c r="G642" s="94">
        <v>43738</v>
      </c>
      <c r="H642" s="95">
        <v>19760.82</v>
      </c>
    </row>
    <row r="643" spans="5:8" ht="15" hidden="1" customHeight="1" x14ac:dyDescent="0.25">
      <c r="E643" s="119"/>
      <c r="F643" s="79">
        <f>ROWS(F$5:F643)</f>
        <v>639</v>
      </c>
      <c r="G643" s="94">
        <v>43739</v>
      </c>
      <c r="H643" s="95">
        <v>28334.28</v>
      </c>
    </row>
    <row r="644" spans="5:8" ht="15" hidden="1" customHeight="1" x14ac:dyDescent="0.25">
      <c r="E644" s="119"/>
      <c r="F644" s="79">
        <f>ROWS(F$5:F644)</f>
        <v>640</v>
      </c>
      <c r="G644" s="94">
        <v>43740</v>
      </c>
      <c r="H644" s="95">
        <v>26432.15</v>
      </c>
    </row>
    <row r="645" spans="5:8" ht="15" hidden="1" customHeight="1" x14ac:dyDescent="0.25">
      <c r="E645" s="119"/>
      <c r="F645" s="79">
        <f>ROWS(F$5:F645)</f>
        <v>641</v>
      </c>
      <c r="G645" s="94">
        <v>43741</v>
      </c>
      <c r="H645" s="95">
        <v>29494.74</v>
      </c>
    </row>
    <row r="646" spans="5:8" ht="15" hidden="1" customHeight="1" x14ac:dyDescent="0.25">
      <c r="E646" s="119"/>
      <c r="F646" s="79">
        <f>ROWS(F$5:F646)</f>
        <v>642</v>
      </c>
      <c r="G646" s="94">
        <v>43742</v>
      </c>
      <c r="H646" s="95">
        <v>25248.04</v>
      </c>
    </row>
    <row r="647" spans="5:8" ht="15" hidden="1" customHeight="1" x14ac:dyDescent="0.25">
      <c r="E647" s="119"/>
      <c r="F647" s="79">
        <f>ROWS(F$5:F647)</f>
        <v>643</v>
      </c>
      <c r="G647" s="94">
        <v>43743</v>
      </c>
      <c r="H647" s="95">
        <v>32328.26</v>
      </c>
    </row>
    <row r="648" spans="5:8" ht="15" hidden="1" customHeight="1" x14ac:dyDescent="0.25">
      <c r="E648" s="119"/>
      <c r="F648" s="79">
        <f>ROWS(F$5:F648)</f>
        <v>644</v>
      </c>
      <c r="G648" s="94">
        <v>43744</v>
      </c>
      <c r="H648" s="95">
        <v>22532.57</v>
      </c>
    </row>
    <row r="649" spans="5:8" ht="15" hidden="1" customHeight="1" x14ac:dyDescent="0.25">
      <c r="E649" s="119"/>
      <c r="F649" s="79">
        <f>ROWS(F$5:F649)</f>
        <v>645</v>
      </c>
      <c r="G649" s="94">
        <v>43745</v>
      </c>
      <c r="H649" s="95">
        <v>26511.13</v>
      </c>
    </row>
    <row r="650" spans="5:8" ht="15" hidden="1" customHeight="1" x14ac:dyDescent="0.25">
      <c r="E650" s="119"/>
      <c r="F650" s="79">
        <f>ROWS(F$5:F650)</f>
        <v>646</v>
      </c>
      <c r="G650" s="94">
        <v>43746</v>
      </c>
      <c r="H650" s="95">
        <v>22599.93</v>
      </c>
    </row>
    <row r="651" spans="5:8" ht="15" hidden="1" customHeight="1" x14ac:dyDescent="0.25">
      <c r="E651" s="119"/>
      <c r="F651" s="79">
        <f>ROWS(F$5:F651)</f>
        <v>647</v>
      </c>
      <c r="G651" s="94">
        <v>43747</v>
      </c>
      <c r="H651" s="95">
        <v>19428.84</v>
      </c>
    </row>
    <row r="652" spans="5:8" ht="15" hidden="1" customHeight="1" x14ac:dyDescent="0.25">
      <c r="E652" s="119"/>
      <c r="F652" s="79">
        <f>ROWS(F$5:F652)</f>
        <v>648</v>
      </c>
      <c r="G652" s="94">
        <v>43748</v>
      </c>
      <c r="H652" s="95">
        <v>18185.8</v>
      </c>
    </row>
    <row r="653" spans="5:8" ht="15" hidden="1" customHeight="1" x14ac:dyDescent="0.25">
      <c r="E653" s="119"/>
      <c r="F653" s="79">
        <f>ROWS(F$5:F653)</f>
        <v>649</v>
      </c>
      <c r="G653" s="94">
        <v>43749</v>
      </c>
      <c r="H653" s="95">
        <v>24892.54</v>
      </c>
    </row>
    <row r="654" spans="5:8" ht="15" hidden="1" customHeight="1" x14ac:dyDescent="0.25">
      <c r="E654" s="119"/>
      <c r="F654" s="79">
        <f>ROWS(F$5:F654)</f>
        <v>650</v>
      </c>
      <c r="G654" s="94">
        <v>43750</v>
      </c>
      <c r="H654" s="95">
        <v>22859.72</v>
      </c>
    </row>
    <row r="655" spans="5:8" ht="15" hidden="1" customHeight="1" x14ac:dyDescent="0.25">
      <c r="E655" s="119"/>
      <c r="F655" s="79">
        <f>ROWS(F$5:F655)</f>
        <v>651</v>
      </c>
      <c r="G655" s="94">
        <v>43751</v>
      </c>
      <c r="H655" s="95">
        <v>30567.72</v>
      </c>
    </row>
    <row r="656" spans="5:8" ht="15" hidden="1" customHeight="1" x14ac:dyDescent="0.25">
      <c r="E656" s="119"/>
      <c r="F656" s="79">
        <f>ROWS(F$5:F656)</f>
        <v>652</v>
      </c>
      <c r="G656" s="94">
        <v>43752</v>
      </c>
      <c r="H656" s="95">
        <v>32329.85</v>
      </c>
    </row>
    <row r="657" spans="5:8" ht="15" hidden="1" customHeight="1" x14ac:dyDescent="0.25">
      <c r="E657" s="119"/>
      <c r="F657" s="79">
        <f>ROWS(F$5:F657)</f>
        <v>653</v>
      </c>
      <c r="G657" s="94">
        <v>43753</v>
      </c>
      <c r="H657" s="95">
        <v>18298.560000000001</v>
      </c>
    </row>
    <row r="658" spans="5:8" ht="15" hidden="1" customHeight="1" x14ac:dyDescent="0.25">
      <c r="E658" s="119"/>
      <c r="F658" s="79">
        <f>ROWS(F$5:F658)</f>
        <v>654</v>
      </c>
      <c r="G658" s="94">
        <v>43754</v>
      </c>
      <c r="H658" s="95">
        <v>27526.86</v>
      </c>
    </row>
    <row r="659" spans="5:8" ht="15" hidden="1" customHeight="1" x14ac:dyDescent="0.25">
      <c r="E659" s="119"/>
      <c r="F659" s="79">
        <f>ROWS(F$5:F659)</f>
        <v>655</v>
      </c>
      <c r="G659" s="94">
        <v>43755</v>
      </c>
      <c r="H659" s="95">
        <v>19841.55</v>
      </c>
    </row>
    <row r="660" spans="5:8" ht="15" hidden="1" customHeight="1" x14ac:dyDescent="0.25">
      <c r="E660" s="119"/>
      <c r="F660" s="79">
        <f>ROWS(F$5:F660)</f>
        <v>656</v>
      </c>
      <c r="G660" s="94">
        <v>43756</v>
      </c>
      <c r="H660" s="95">
        <v>25837.38</v>
      </c>
    </row>
    <row r="661" spans="5:8" ht="15" hidden="1" customHeight="1" x14ac:dyDescent="0.25">
      <c r="E661" s="119"/>
      <c r="F661" s="79">
        <f>ROWS(F$5:F661)</f>
        <v>657</v>
      </c>
      <c r="G661" s="94">
        <v>43757</v>
      </c>
      <c r="H661" s="95">
        <v>31672.38</v>
      </c>
    </row>
    <row r="662" spans="5:8" ht="15" hidden="1" customHeight="1" x14ac:dyDescent="0.25">
      <c r="E662" s="119"/>
      <c r="F662" s="79">
        <f>ROWS(F$5:F662)</f>
        <v>658</v>
      </c>
      <c r="G662" s="94">
        <v>43758</v>
      </c>
      <c r="H662" s="95">
        <v>37207.870000000003</v>
      </c>
    </row>
    <row r="663" spans="5:8" ht="15" hidden="1" customHeight="1" x14ac:dyDescent="0.25">
      <c r="E663" s="119"/>
      <c r="F663" s="79">
        <f>ROWS(F$5:F663)</f>
        <v>659</v>
      </c>
      <c r="G663" s="94">
        <v>43759</v>
      </c>
      <c r="H663" s="95">
        <v>21382.9</v>
      </c>
    </row>
    <row r="664" spans="5:8" ht="15" hidden="1" customHeight="1" x14ac:dyDescent="0.25">
      <c r="E664" s="119"/>
      <c r="F664" s="79">
        <f>ROWS(F$5:F664)</f>
        <v>660</v>
      </c>
      <c r="G664" s="94">
        <v>43760</v>
      </c>
      <c r="H664" s="95">
        <v>24450.87</v>
      </c>
    </row>
    <row r="665" spans="5:8" ht="15" hidden="1" customHeight="1" x14ac:dyDescent="0.25">
      <c r="E665" s="119"/>
      <c r="F665" s="79">
        <f>ROWS(F$5:F665)</f>
        <v>661</v>
      </c>
      <c r="G665" s="94">
        <v>43761</v>
      </c>
      <c r="H665" s="95">
        <v>26856.37</v>
      </c>
    </row>
    <row r="666" spans="5:8" ht="15" hidden="1" customHeight="1" x14ac:dyDescent="0.25">
      <c r="E666" s="119"/>
      <c r="F666" s="79">
        <f>ROWS(F$5:F666)</f>
        <v>662</v>
      </c>
      <c r="G666" s="94">
        <v>43762</v>
      </c>
      <c r="H666" s="95">
        <v>26868.34</v>
      </c>
    </row>
    <row r="667" spans="5:8" ht="15" hidden="1" customHeight="1" x14ac:dyDescent="0.25">
      <c r="E667" s="119"/>
      <c r="F667" s="79">
        <f>ROWS(F$5:F667)</f>
        <v>663</v>
      </c>
      <c r="G667" s="94">
        <v>43763</v>
      </c>
      <c r="H667" s="95">
        <v>23074.46</v>
      </c>
    </row>
    <row r="668" spans="5:8" ht="15" hidden="1" customHeight="1" x14ac:dyDescent="0.25">
      <c r="E668" s="119"/>
      <c r="F668" s="79">
        <f>ROWS(F$5:F668)</f>
        <v>664</v>
      </c>
      <c r="G668" s="94">
        <v>43764</v>
      </c>
      <c r="H668" s="95">
        <v>18379.27</v>
      </c>
    </row>
    <row r="669" spans="5:8" ht="15" hidden="1" customHeight="1" x14ac:dyDescent="0.25">
      <c r="E669" s="119"/>
      <c r="F669" s="79">
        <f>ROWS(F$5:F669)</f>
        <v>665</v>
      </c>
      <c r="G669" s="94">
        <v>43765</v>
      </c>
      <c r="H669" s="95">
        <v>15660.12</v>
      </c>
    </row>
    <row r="670" spans="5:8" ht="15" hidden="1" customHeight="1" x14ac:dyDescent="0.25">
      <c r="E670" s="119"/>
      <c r="F670" s="79">
        <f>ROWS(F$5:F670)</f>
        <v>666</v>
      </c>
      <c r="G670" s="94">
        <v>43766</v>
      </c>
      <c r="H670" s="95">
        <v>30856.46</v>
      </c>
    </row>
    <row r="671" spans="5:8" ht="15" hidden="1" customHeight="1" x14ac:dyDescent="0.25">
      <c r="E671" s="119"/>
      <c r="F671" s="79">
        <f>ROWS(F$5:F671)</f>
        <v>667</v>
      </c>
      <c r="G671" s="94">
        <v>43767</v>
      </c>
      <c r="H671" s="95">
        <v>18208.95</v>
      </c>
    </row>
    <row r="672" spans="5:8" ht="15" hidden="1" customHeight="1" x14ac:dyDescent="0.25">
      <c r="E672" s="119"/>
      <c r="F672" s="79">
        <f>ROWS(F$5:F672)</f>
        <v>668</v>
      </c>
      <c r="G672" s="94">
        <v>43768</v>
      </c>
      <c r="H672" s="95">
        <v>23653.93</v>
      </c>
    </row>
    <row r="673" spans="5:8" ht="15" hidden="1" customHeight="1" x14ac:dyDescent="0.25">
      <c r="E673" s="119"/>
      <c r="F673" s="79">
        <f>ROWS(F$5:F673)</f>
        <v>669</v>
      </c>
      <c r="G673" s="94">
        <v>43769</v>
      </c>
      <c r="H673" s="95">
        <v>28615.19</v>
      </c>
    </row>
    <row r="674" spans="5:8" ht="15" hidden="1" customHeight="1" x14ac:dyDescent="0.25">
      <c r="E674" s="119"/>
      <c r="F674" s="79">
        <f>ROWS(F$5:F674)</f>
        <v>670</v>
      </c>
      <c r="G674" s="94">
        <v>43770</v>
      </c>
      <c r="H674" s="95">
        <v>14666.02</v>
      </c>
    </row>
    <row r="675" spans="5:8" ht="15" hidden="1" customHeight="1" x14ac:dyDescent="0.25">
      <c r="E675" s="119"/>
      <c r="F675" s="79">
        <f>ROWS(F$5:F675)</f>
        <v>671</v>
      </c>
      <c r="G675" s="94">
        <v>43771</v>
      </c>
      <c r="H675" s="95">
        <v>23989.63</v>
      </c>
    </row>
    <row r="676" spans="5:8" ht="15" hidden="1" customHeight="1" x14ac:dyDescent="0.25">
      <c r="E676" s="119"/>
      <c r="F676" s="79">
        <f>ROWS(F$5:F676)</f>
        <v>672</v>
      </c>
      <c r="G676" s="94">
        <v>43772</v>
      </c>
      <c r="H676" s="95">
        <v>20936.61</v>
      </c>
    </row>
    <row r="677" spans="5:8" ht="15" hidden="1" customHeight="1" x14ac:dyDescent="0.25">
      <c r="E677" s="119"/>
      <c r="F677" s="79">
        <f>ROWS(F$5:F677)</f>
        <v>673</v>
      </c>
      <c r="G677" s="94">
        <v>43773</v>
      </c>
      <c r="H677" s="95">
        <v>24496.85</v>
      </c>
    </row>
    <row r="678" spans="5:8" ht="15" hidden="1" customHeight="1" x14ac:dyDescent="0.25">
      <c r="E678" s="119"/>
      <c r="F678" s="79">
        <f>ROWS(F$5:F678)</f>
        <v>674</v>
      </c>
      <c r="G678" s="94">
        <v>43774</v>
      </c>
      <c r="H678" s="95">
        <v>26950.78</v>
      </c>
    </row>
    <row r="679" spans="5:8" ht="15" hidden="1" customHeight="1" x14ac:dyDescent="0.25">
      <c r="E679" s="119"/>
      <c r="F679" s="79">
        <f>ROWS(F$5:F679)</f>
        <v>675</v>
      </c>
      <c r="G679" s="94">
        <v>43775</v>
      </c>
      <c r="H679" s="95">
        <v>21898.7</v>
      </c>
    </row>
    <row r="680" spans="5:8" ht="15" hidden="1" customHeight="1" x14ac:dyDescent="0.25">
      <c r="E680" s="119"/>
      <c r="F680" s="79">
        <f>ROWS(F$5:F680)</f>
        <v>676</v>
      </c>
      <c r="G680" s="94">
        <v>43776</v>
      </c>
      <c r="H680" s="95">
        <v>24478.01</v>
      </c>
    </row>
    <row r="681" spans="5:8" ht="15" hidden="1" customHeight="1" x14ac:dyDescent="0.25">
      <c r="E681" s="119"/>
      <c r="F681" s="79">
        <f>ROWS(F$5:F681)</f>
        <v>677</v>
      </c>
      <c r="G681" s="94">
        <v>43777</v>
      </c>
      <c r="H681" s="95">
        <v>27550.14</v>
      </c>
    </row>
    <row r="682" spans="5:8" ht="15" hidden="1" customHeight="1" x14ac:dyDescent="0.25">
      <c r="E682" s="119"/>
      <c r="F682" s="79">
        <f>ROWS(F$5:F682)</f>
        <v>678</v>
      </c>
      <c r="G682" s="94">
        <v>43778</v>
      </c>
      <c r="H682" s="95">
        <v>26871.33</v>
      </c>
    </row>
    <row r="683" spans="5:8" ht="15" hidden="1" customHeight="1" x14ac:dyDescent="0.25">
      <c r="E683" s="119"/>
      <c r="F683" s="79">
        <f>ROWS(F$5:F683)</f>
        <v>679</v>
      </c>
      <c r="G683" s="94">
        <v>43779</v>
      </c>
      <c r="H683" s="95">
        <v>38989.879999999997</v>
      </c>
    </row>
    <row r="684" spans="5:8" ht="15" hidden="1" customHeight="1" x14ac:dyDescent="0.25">
      <c r="E684" s="119"/>
      <c r="F684" s="79">
        <f>ROWS(F$5:F684)</f>
        <v>680</v>
      </c>
      <c r="G684" s="94">
        <v>43780</v>
      </c>
      <c r="H684" s="95">
        <v>32010.15</v>
      </c>
    </row>
    <row r="685" spans="5:8" ht="15" hidden="1" customHeight="1" x14ac:dyDescent="0.25">
      <c r="E685" s="119"/>
      <c r="F685" s="79">
        <f>ROWS(F$5:F685)</f>
        <v>681</v>
      </c>
      <c r="G685" s="94">
        <v>43781</v>
      </c>
      <c r="H685" s="95">
        <v>34739.15</v>
      </c>
    </row>
    <row r="686" spans="5:8" ht="15" hidden="1" customHeight="1" x14ac:dyDescent="0.25">
      <c r="E686" s="119"/>
      <c r="F686" s="79">
        <f>ROWS(F$5:F686)</f>
        <v>682</v>
      </c>
      <c r="G686" s="94">
        <v>43782</v>
      </c>
      <c r="H686" s="95">
        <v>35270.1</v>
      </c>
    </row>
    <row r="687" spans="5:8" ht="15" hidden="1" customHeight="1" x14ac:dyDescent="0.25">
      <c r="E687" s="119"/>
      <c r="F687" s="79">
        <f>ROWS(F$5:F687)</f>
        <v>683</v>
      </c>
      <c r="G687" s="94">
        <v>43783</v>
      </c>
      <c r="H687" s="95">
        <v>45987.040000000001</v>
      </c>
    </row>
    <row r="688" spans="5:8" ht="15" hidden="1" customHeight="1" x14ac:dyDescent="0.25">
      <c r="E688" s="119"/>
      <c r="F688" s="79">
        <f>ROWS(F$5:F688)</f>
        <v>684</v>
      </c>
      <c r="G688" s="94">
        <v>43784</v>
      </c>
      <c r="H688" s="95">
        <v>174744.63</v>
      </c>
    </row>
    <row r="689" spans="5:8" ht="15" hidden="1" customHeight="1" x14ac:dyDescent="0.25">
      <c r="E689" s="119"/>
      <c r="F689" s="79">
        <f>ROWS(F$5:F689)</f>
        <v>685</v>
      </c>
      <c r="G689" s="94">
        <v>43785</v>
      </c>
      <c r="H689" s="95">
        <v>198769.57</v>
      </c>
    </row>
    <row r="690" spans="5:8" ht="15" hidden="1" customHeight="1" x14ac:dyDescent="0.25">
      <c r="E690" s="119"/>
      <c r="F690" s="79">
        <f>ROWS(F$5:F690)</f>
        <v>686</v>
      </c>
      <c r="G690" s="94">
        <v>43786</v>
      </c>
      <c r="H690" s="95">
        <v>231573.01</v>
      </c>
    </row>
    <row r="691" spans="5:8" ht="15" hidden="1" customHeight="1" x14ac:dyDescent="0.25">
      <c r="E691" s="119"/>
      <c r="F691" s="79">
        <f>ROWS(F$5:F691)</f>
        <v>687</v>
      </c>
      <c r="G691" s="94">
        <v>43787</v>
      </c>
      <c r="H691" s="95">
        <v>248111.44</v>
      </c>
    </row>
    <row r="692" spans="5:8" ht="15" hidden="1" customHeight="1" x14ac:dyDescent="0.25">
      <c r="E692" s="119"/>
      <c r="F692" s="79">
        <f>ROWS(F$5:F692)</f>
        <v>688</v>
      </c>
      <c r="G692" s="94">
        <v>43788</v>
      </c>
      <c r="H692" s="95">
        <v>271546.65999999997</v>
      </c>
    </row>
    <row r="693" spans="5:8" ht="15" hidden="1" customHeight="1" x14ac:dyDescent="0.25">
      <c r="E693" s="119"/>
      <c r="F693" s="79">
        <f>ROWS(F$5:F693)</f>
        <v>689</v>
      </c>
      <c r="G693" s="94">
        <v>43789</v>
      </c>
      <c r="H693" s="95">
        <v>306641.15999999997</v>
      </c>
    </row>
    <row r="694" spans="5:8" ht="15" hidden="1" customHeight="1" x14ac:dyDescent="0.25">
      <c r="E694" s="119"/>
      <c r="F694" s="79">
        <f>ROWS(F$5:F694)</f>
        <v>690</v>
      </c>
      <c r="G694" s="94">
        <v>43790</v>
      </c>
      <c r="H694" s="95">
        <v>364029.37</v>
      </c>
    </row>
    <row r="695" spans="5:8" ht="15" hidden="1" customHeight="1" x14ac:dyDescent="0.25">
      <c r="E695" s="119"/>
      <c r="F695" s="79">
        <f>ROWS(F$5:F695)</f>
        <v>691</v>
      </c>
      <c r="G695" s="94">
        <v>43791</v>
      </c>
      <c r="H695" s="95">
        <v>362982.5</v>
      </c>
    </row>
    <row r="696" spans="5:8" ht="15" hidden="1" customHeight="1" x14ac:dyDescent="0.25">
      <c r="E696" s="119"/>
      <c r="F696" s="79">
        <f>ROWS(F$5:F696)</f>
        <v>692</v>
      </c>
      <c r="G696" s="94">
        <v>43792</v>
      </c>
      <c r="H696" s="95">
        <v>406669.29</v>
      </c>
    </row>
    <row r="697" spans="5:8" ht="15" hidden="1" customHeight="1" x14ac:dyDescent="0.25">
      <c r="E697" s="119"/>
      <c r="F697" s="79">
        <f>ROWS(F$5:F697)</f>
        <v>693</v>
      </c>
      <c r="G697" s="94">
        <v>43793</v>
      </c>
      <c r="H697" s="95">
        <v>473552.56</v>
      </c>
    </row>
    <row r="698" spans="5:8" ht="15" hidden="1" customHeight="1" x14ac:dyDescent="0.25">
      <c r="E698" s="119"/>
      <c r="F698" s="79">
        <f>ROWS(F$5:F698)</f>
        <v>694</v>
      </c>
      <c r="G698" s="94">
        <v>43794</v>
      </c>
      <c r="H698" s="95">
        <v>478848.57</v>
      </c>
    </row>
    <row r="699" spans="5:8" ht="15" hidden="1" customHeight="1" x14ac:dyDescent="0.25">
      <c r="E699" s="119"/>
      <c r="F699" s="79">
        <f>ROWS(F$5:F699)</f>
        <v>695</v>
      </c>
      <c r="G699" s="94">
        <v>43795</v>
      </c>
      <c r="H699" s="95">
        <v>511616.5</v>
      </c>
    </row>
    <row r="700" spans="5:8" ht="15" hidden="1" customHeight="1" x14ac:dyDescent="0.25">
      <c r="E700" s="119"/>
      <c r="F700" s="79">
        <f>ROWS(F$5:F700)</f>
        <v>696</v>
      </c>
      <c r="G700" s="94">
        <v>43796</v>
      </c>
      <c r="H700" s="95">
        <v>512496.34</v>
      </c>
    </row>
    <row r="701" spans="5:8" ht="15" hidden="1" customHeight="1" x14ac:dyDescent="0.25">
      <c r="E701" s="119"/>
      <c r="F701" s="79">
        <f>ROWS(F$5:F701)</f>
        <v>697</v>
      </c>
      <c r="G701" s="94">
        <v>43797</v>
      </c>
      <c r="H701" s="95">
        <v>531992.85</v>
      </c>
    </row>
    <row r="702" spans="5:8" ht="15" hidden="1" customHeight="1" x14ac:dyDescent="0.25">
      <c r="E702" s="119"/>
      <c r="F702" s="79">
        <f>ROWS(F$5:F702)</f>
        <v>698</v>
      </c>
      <c r="G702" s="94">
        <v>43798</v>
      </c>
      <c r="H702" s="95">
        <v>517411.82</v>
      </c>
    </row>
    <row r="703" spans="5:8" ht="15" hidden="1" customHeight="1" x14ac:dyDescent="0.25">
      <c r="E703" s="119"/>
      <c r="F703" s="79">
        <f>ROWS(F$5:F703)</f>
        <v>699</v>
      </c>
      <c r="G703" s="94">
        <v>43799</v>
      </c>
      <c r="H703" s="95">
        <v>468397.75</v>
      </c>
    </row>
    <row r="704" spans="5:8" ht="15" hidden="1" customHeight="1" x14ac:dyDescent="0.25">
      <c r="E704" s="119"/>
      <c r="F704" s="79">
        <f>ROWS(F$5:F704)</f>
        <v>700</v>
      </c>
      <c r="G704" s="94">
        <v>43800</v>
      </c>
      <c r="H704" s="95">
        <v>451149</v>
      </c>
    </row>
    <row r="705" spans="5:8" ht="15" hidden="1" customHeight="1" x14ac:dyDescent="0.25">
      <c r="E705" s="119"/>
      <c r="F705" s="79">
        <f>ROWS(F$5:F705)</f>
        <v>701</v>
      </c>
      <c r="G705" s="94">
        <v>43801</v>
      </c>
      <c r="H705" s="95">
        <v>476598.73</v>
      </c>
    </row>
    <row r="706" spans="5:8" ht="15" hidden="1" customHeight="1" x14ac:dyDescent="0.25">
      <c r="E706" s="119"/>
      <c r="F706" s="79">
        <f>ROWS(F$5:F706)</f>
        <v>702</v>
      </c>
      <c r="G706" s="94">
        <v>43802</v>
      </c>
      <c r="H706" s="95">
        <v>368789.85</v>
      </c>
    </row>
    <row r="707" spans="5:8" ht="15" hidden="1" customHeight="1" x14ac:dyDescent="0.25">
      <c r="E707" s="119"/>
      <c r="F707" s="79">
        <f>ROWS(F$5:F707)</f>
        <v>703</v>
      </c>
      <c r="G707" s="94">
        <v>43803</v>
      </c>
      <c r="H707" s="95">
        <v>393045.52</v>
      </c>
    </row>
    <row r="708" spans="5:8" ht="15" hidden="1" customHeight="1" x14ac:dyDescent="0.25">
      <c r="E708" s="119"/>
      <c r="F708" s="79">
        <f>ROWS(F$5:F708)</f>
        <v>704</v>
      </c>
      <c r="G708" s="94">
        <v>43804</v>
      </c>
      <c r="H708" s="95">
        <v>332351.28999999998</v>
      </c>
    </row>
    <row r="709" spans="5:8" ht="15" hidden="1" customHeight="1" x14ac:dyDescent="0.25">
      <c r="E709" s="119"/>
      <c r="F709" s="79">
        <f>ROWS(F$5:F709)</f>
        <v>705</v>
      </c>
      <c r="G709" s="94">
        <v>43805</v>
      </c>
      <c r="H709" s="95">
        <v>311062</v>
      </c>
    </row>
    <row r="710" spans="5:8" ht="15" hidden="1" customHeight="1" x14ac:dyDescent="0.25">
      <c r="E710" s="119"/>
      <c r="F710" s="79">
        <f>ROWS(F$5:F710)</f>
        <v>706</v>
      </c>
      <c r="G710" s="94">
        <v>43806</v>
      </c>
      <c r="H710" s="95">
        <v>285162.33</v>
      </c>
    </row>
    <row r="711" spans="5:8" ht="15" hidden="1" customHeight="1" x14ac:dyDescent="0.25">
      <c r="E711" s="119"/>
      <c r="F711" s="79">
        <f>ROWS(F$5:F711)</f>
        <v>707</v>
      </c>
      <c r="G711" s="94">
        <v>43807</v>
      </c>
      <c r="H711" s="95">
        <v>266501.92</v>
      </c>
    </row>
    <row r="712" spans="5:8" ht="15" hidden="1" customHeight="1" x14ac:dyDescent="0.25">
      <c r="E712" s="119"/>
      <c r="F712" s="79">
        <f>ROWS(F$5:F712)</f>
        <v>708</v>
      </c>
      <c r="G712" s="94">
        <v>43808</v>
      </c>
      <c r="H712" s="95">
        <v>224967.86</v>
      </c>
    </row>
    <row r="713" spans="5:8" ht="15" hidden="1" customHeight="1" x14ac:dyDescent="0.25">
      <c r="E713" s="119"/>
      <c r="F713" s="79">
        <f>ROWS(F$5:F713)</f>
        <v>709</v>
      </c>
      <c r="G713" s="94">
        <v>43809</v>
      </c>
      <c r="H713" s="95">
        <v>183913.08</v>
      </c>
    </row>
    <row r="714" spans="5:8" ht="15" hidden="1" customHeight="1" x14ac:dyDescent="0.25">
      <c r="E714" s="119"/>
      <c r="F714" s="79">
        <f>ROWS(F$5:F714)</f>
        <v>710</v>
      </c>
      <c r="G714" s="94">
        <v>43810</v>
      </c>
      <c r="H714" s="95">
        <v>195993.91</v>
      </c>
    </row>
    <row r="715" spans="5:8" ht="15" hidden="1" customHeight="1" x14ac:dyDescent="0.25">
      <c r="E715" s="119"/>
      <c r="F715" s="79">
        <f>ROWS(F$5:F715)</f>
        <v>711</v>
      </c>
      <c r="G715" s="94">
        <v>43811</v>
      </c>
      <c r="H715" s="95">
        <v>192725.88</v>
      </c>
    </row>
    <row r="716" spans="5:8" ht="15" hidden="1" customHeight="1" x14ac:dyDescent="0.25">
      <c r="E716" s="119"/>
      <c r="F716" s="79">
        <f>ROWS(F$5:F716)</f>
        <v>712</v>
      </c>
      <c r="G716" s="94">
        <v>43812</v>
      </c>
      <c r="H716" s="95">
        <v>205102.6</v>
      </c>
    </row>
    <row r="717" spans="5:8" ht="15" hidden="1" customHeight="1" x14ac:dyDescent="0.25">
      <c r="E717" s="119"/>
      <c r="F717" s="79">
        <f>ROWS(F$5:F717)</f>
        <v>713</v>
      </c>
      <c r="G717" s="94">
        <v>43813</v>
      </c>
      <c r="H717" s="95">
        <v>171423.73</v>
      </c>
    </row>
    <row r="718" spans="5:8" ht="15" hidden="1" customHeight="1" x14ac:dyDescent="0.25">
      <c r="E718" s="119"/>
      <c r="F718" s="79">
        <f>ROWS(F$5:F718)</f>
        <v>714</v>
      </c>
      <c r="G718" s="94">
        <v>43814</v>
      </c>
      <c r="H718" s="95">
        <v>164227.31</v>
      </c>
    </row>
    <row r="719" spans="5:8" ht="15" hidden="1" customHeight="1" x14ac:dyDescent="0.25">
      <c r="E719" s="119"/>
      <c r="F719" s="79">
        <f>ROWS(F$5:F719)</f>
        <v>715</v>
      </c>
      <c r="G719" s="94">
        <v>43815</v>
      </c>
      <c r="H719" s="95">
        <v>155889.09</v>
      </c>
    </row>
    <row r="720" spans="5:8" ht="15" hidden="1" customHeight="1" x14ac:dyDescent="0.25">
      <c r="E720" s="119"/>
      <c r="F720" s="79">
        <f>ROWS(F$5:F720)</f>
        <v>716</v>
      </c>
      <c r="G720" s="94">
        <v>43816</v>
      </c>
      <c r="H720" s="95">
        <v>161772.76</v>
      </c>
    </row>
    <row r="721" spans="5:8" ht="15" hidden="1" customHeight="1" x14ac:dyDescent="0.25">
      <c r="E721" s="119"/>
      <c r="F721" s="79">
        <f>ROWS(F$5:F721)</f>
        <v>717</v>
      </c>
      <c r="G721" s="94">
        <v>43817</v>
      </c>
      <c r="H721" s="95">
        <v>165021.56</v>
      </c>
    </row>
    <row r="722" spans="5:8" ht="15" hidden="1" customHeight="1" x14ac:dyDescent="0.25">
      <c r="E722" s="119"/>
      <c r="F722" s="79">
        <f>ROWS(F$5:F722)</f>
        <v>718</v>
      </c>
      <c r="G722" s="94">
        <v>43818</v>
      </c>
      <c r="H722" s="95">
        <v>147908.9</v>
      </c>
    </row>
    <row r="723" spans="5:8" ht="15" hidden="1" customHeight="1" x14ac:dyDescent="0.25">
      <c r="E723" s="119"/>
      <c r="F723" s="79">
        <f>ROWS(F$5:F723)</f>
        <v>719</v>
      </c>
      <c r="G723" s="94">
        <v>43819</v>
      </c>
      <c r="H723" s="95">
        <v>177946.48</v>
      </c>
    </row>
    <row r="724" spans="5:8" ht="15" hidden="1" customHeight="1" x14ac:dyDescent="0.25">
      <c r="E724" s="119"/>
      <c r="F724" s="79">
        <f>ROWS(F$5:F724)</f>
        <v>720</v>
      </c>
      <c r="G724" s="94">
        <v>43820</v>
      </c>
      <c r="H724" s="95">
        <v>154222.26999999999</v>
      </c>
    </row>
    <row r="725" spans="5:8" ht="15" hidden="1" customHeight="1" x14ac:dyDescent="0.25">
      <c r="E725" s="119"/>
      <c r="F725" s="79">
        <f>ROWS(F$5:F725)</f>
        <v>721</v>
      </c>
      <c r="G725" s="94">
        <v>43821</v>
      </c>
      <c r="H725" s="95">
        <v>150167</v>
      </c>
    </row>
    <row r="726" spans="5:8" ht="15" hidden="1" customHeight="1" x14ac:dyDescent="0.25">
      <c r="E726" s="119"/>
      <c r="F726" s="79">
        <f>ROWS(F$5:F726)</f>
        <v>722</v>
      </c>
      <c r="G726" s="94">
        <v>43822</v>
      </c>
      <c r="H726" s="95">
        <v>151472.26999999999</v>
      </c>
    </row>
    <row r="727" spans="5:8" ht="15" hidden="1" customHeight="1" x14ac:dyDescent="0.25">
      <c r="E727" s="119"/>
      <c r="F727" s="79">
        <f>ROWS(F$5:F727)</f>
        <v>723</v>
      </c>
      <c r="G727" s="94">
        <v>43823</v>
      </c>
      <c r="H727" s="95">
        <v>143485.67000000001</v>
      </c>
    </row>
    <row r="728" spans="5:8" ht="15" hidden="1" customHeight="1" x14ac:dyDescent="0.25">
      <c r="E728" s="119"/>
      <c r="F728" s="79">
        <f>ROWS(F$5:F728)</f>
        <v>724</v>
      </c>
      <c r="G728" s="94">
        <v>43824</v>
      </c>
      <c r="H728" s="95">
        <v>150513.06</v>
      </c>
    </row>
    <row r="729" spans="5:8" ht="15" hidden="1" customHeight="1" x14ac:dyDescent="0.25">
      <c r="E729" s="119"/>
      <c r="F729" s="79">
        <f>ROWS(F$5:F729)</f>
        <v>725</v>
      </c>
      <c r="G729" s="94">
        <v>43825</v>
      </c>
      <c r="H729" s="95">
        <v>5274.01</v>
      </c>
    </row>
    <row r="730" spans="5:8" ht="15" hidden="1" customHeight="1" x14ac:dyDescent="0.25">
      <c r="E730" s="119"/>
      <c r="F730" s="79">
        <f>ROWS(F$5:F730)</f>
        <v>726</v>
      </c>
      <c r="G730" s="94">
        <v>43826</v>
      </c>
      <c r="H730" s="95">
        <v>4962.6899999999996</v>
      </c>
    </row>
    <row r="731" spans="5:8" ht="15" hidden="1" customHeight="1" x14ac:dyDescent="0.25">
      <c r="E731" s="119"/>
      <c r="F731" s="79">
        <f>ROWS(F$5:F731)</f>
        <v>727</v>
      </c>
      <c r="G731" s="94">
        <v>43827</v>
      </c>
      <c r="H731" s="95">
        <v>3421.51</v>
      </c>
    </row>
    <row r="732" spans="5:8" ht="15" hidden="1" customHeight="1" x14ac:dyDescent="0.25">
      <c r="E732" s="119"/>
      <c r="F732" s="79">
        <f>ROWS(F$5:F732)</f>
        <v>728</v>
      </c>
      <c r="G732" s="94">
        <v>43828</v>
      </c>
      <c r="H732" s="95">
        <v>6960.31</v>
      </c>
    </row>
    <row r="733" spans="5:8" ht="15" hidden="1" customHeight="1" x14ac:dyDescent="0.25">
      <c r="E733" s="119"/>
      <c r="F733" s="79">
        <f>ROWS(F$5:F733)</f>
        <v>729</v>
      </c>
      <c r="G733" s="94">
        <v>43829</v>
      </c>
      <c r="H733" s="95">
        <v>6467.92</v>
      </c>
    </row>
    <row r="734" spans="5:8" ht="15" hidden="1" customHeight="1" x14ac:dyDescent="0.25">
      <c r="E734" s="119"/>
      <c r="F734" s="79">
        <f>ROWS(F$5:F734)</f>
        <v>730</v>
      </c>
      <c r="G734" s="94">
        <v>43830</v>
      </c>
      <c r="H734" s="95">
        <v>8965.01</v>
      </c>
    </row>
    <row r="735" spans="5:8" ht="15" hidden="1" customHeight="1" x14ac:dyDescent="0.25">
      <c r="E735" s="119"/>
      <c r="F735" s="79">
        <f>ROWS(F$5:F735)</f>
        <v>731</v>
      </c>
      <c r="G735" s="94">
        <v>43831</v>
      </c>
      <c r="H735" s="95">
        <v>7167.19</v>
      </c>
    </row>
    <row r="736" spans="5:8" ht="15" hidden="1" customHeight="1" x14ac:dyDescent="0.25">
      <c r="E736" s="119"/>
      <c r="F736" s="79">
        <f>ROWS(F$5:F736)</f>
        <v>732</v>
      </c>
      <c r="G736" s="94">
        <v>43832</v>
      </c>
      <c r="H736" s="95">
        <v>5944.62</v>
      </c>
    </row>
    <row r="737" spans="5:8" ht="15" hidden="1" customHeight="1" x14ac:dyDescent="0.25">
      <c r="E737" s="119"/>
      <c r="F737" s="79">
        <f>ROWS(F$5:F737)</f>
        <v>733</v>
      </c>
      <c r="G737" s="94">
        <v>43833</v>
      </c>
      <c r="H737" s="95">
        <v>7710.23</v>
      </c>
    </row>
    <row r="738" spans="5:8" ht="15" hidden="1" customHeight="1" x14ac:dyDescent="0.25">
      <c r="E738" s="119"/>
      <c r="F738" s="79">
        <f>ROWS(F$5:F738)</f>
        <v>734</v>
      </c>
      <c r="G738" s="94">
        <v>43834</v>
      </c>
      <c r="H738" s="95">
        <v>6114.54</v>
      </c>
    </row>
    <row r="739" spans="5:8" ht="15" hidden="1" customHeight="1" x14ac:dyDescent="0.25">
      <c r="E739" s="119"/>
      <c r="F739" s="79">
        <f>ROWS(F$5:F739)</f>
        <v>735</v>
      </c>
      <c r="G739" s="94">
        <v>43835</v>
      </c>
      <c r="H739" s="95">
        <v>3227.06</v>
      </c>
    </row>
    <row r="740" spans="5:8" ht="15" hidden="1" customHeight="1" x14ac:dyDescent="0.25">
      <c r="E740" s="119"/>
      <c r="F740" s="79">
        <f>ROWS(F$5:F740)</f>
        <v>736</v>
      </c>
      <c r="G740" s="94">
        <v>43836</v>
      </c>
      <c r="H740" s="95">
        <v>3617.72</v>
      </c>
    </row>
    <row r="741" spans="5:8" ht="15" hidden="1" customHeight="1" x14ac:dyDescent="0.25">
      <c r="E741" s="119"/>
      <c r="F741" s="79">
        <f>ROWS(F$5:F741)</f>
        <v>737</v>
      </c>
      <c r="G741" s="94">
        <v>43837</v>
      </c>
      <c r="H741" s="95">
        <v>5150.5600000000004</v>
      </c>
    </row>
    <row r="742" spans="5:8" ht="15" hidden="1" customHeight="1" x14ac:dyDescent="0.25">
      <c r="E742" s="119"/>
      <c r="F742" s="79">
        <f>ROWS(F$5:F742)</f>
        <v>738</v>
      </c>
      <c r="G742" s="94">
        <v>43838</v>
      </c>
      <c r="H742" s="95">
        <v>9524.68</v>
      </c>
    </row>
    <row r="743" spans="5:8" ht="15" hidden="1" customHeight="1" x14ac:dyDescent="0.25">
      <c r="E743" s="119"/>
      <c r="F743" s="79">
        <f>ROWS(F$5:F743)</f>
        <v>739</v>
      </c>
      <c r="G743" s="94">
        <v>43839</v>
      </c>
      <c r="H743" s="95">
        <v>9198.4500000000007</v>
      </c>
    </row>
    <row r="744" spans="5:8" ht="15" hidden="1" customHeight="1" x14ac:dyDescent="0.25">
      <c r="E744" s="119"/>
      <c r="F744" s="79">
        <f>ROWS(F$5:F744)</f>
        <v>740</v>
      </c>
      <c r="G744" s="94">
        <v>43840</v>
      </c>
      <c r="H744" s="95">
        <v>7333.85</v>
      </c>
    </row>
    <row r="745" spans="5:8" ht="15" hidden="1" customHeight="1" x14ac:dyDescent="0.25">
      <c r="E745" s="119"/>
      <c r="F745" s="79">
        <f>ROWS(F$5:F745)</f>
        <v>741</v>
      </c>
      <c r="G745" s="94">
        <v>43841</v>
      </c>
      <c r="H745" s="95">
        <v>6533.09</v>
      </c>
    </row>
    <row r="746" spans="5:8" ht="15" hidden="1" customHeight="1" x14ac:dyDescent="0.25">
      <c r="E746" s="119"/>
      <c r="F746" s="79">
        <f>ROWS(F$5:F746)</f>
        <v>742</v>
      </c>
      <c r="G746" s="94">
        <v>43842</v>
      </c>
      <c r="H746" s="95">
        <v>3580.73</v>
      </c>
    </row>
    <row r="747" spans="5:8" ht="15" hidden="1" customHeight="1" x14ac:dyDescent="0.25">
      <c r="E747" s="119"/>
      <c r="F747" s="79">
        <f>ROWS(F$5:F747)</f>
        <v>743</v>
      </c>
      <c r="G747" s="94">
        <v>43843</v>
      </c>
      <c r="H747" s="95">
        <v>1769.41</v>
      </c>
    </row>
    <row r="748" spans="5:8" ht="15" hidden="1" customHeight="1" x14ac:dyDescent="0.25">
      <c r="E748" s="119"/>
      <c r="F748" s="79">
        <f>ROWS(F$5:F748)</f>
        <v>744</v>
      </c>
      <c r="G748" s="94">
        <v>43844</v>
      </c>
      <c r="H748" s="95">
        <v>5474.99</v>
      </c>
    </row>
    <row r="749" spans="5:8" ht="15" hidden="1" customHeight="1" x14ac:dyDescent="0.25">
      <c r="E749" s="119"/>
      <c r="F749" s="79">
        <f>ROWS(F$5:F749)</f>
        <v>745</v>
      </c>
      <c r="G749" s="94">
        <v>43845</v>
      </c>
      <c r="H749" s="95">
        <v>9524.81</v>
      </c>
    </row>
    <row r="750" spans="5:8" ht="15" hidden="1" customHeight="1" x14ac:dyDescent="0.25">
      <c r="E750" s="119"/>
      <c r="F750" s="79">
        <f>ROWS(F$5:F750)</f>
        <v>746</v>
      </c>
      <c r="G750" s="94">
        <v>43846</v>
      </c>
      <c r="H750" s="95">
        <v>3101.57</v>
      </c>
    </row>
    <row r="751" spans="5:8" ht="15" hidden="1" customHeight="1" x14ac:dyDescent="0.25">
      <c r="E751" s="119"/>
      <c r="F751" s="79">
        <f>ROWS(F$5:F751)</f>
        <v>747</v>
      </c>
      <c r="G751" s="94">
        <v>43847</v>
      </c>
      <c r="H751" s="95">
        <v>4564.82</v>
      </c>
    </row>
    <row r="752" spans="5:8" ht="15" hidden="1" customHeight="1" x14ac:dyDescent="0.25">
      <c r="E752" s="119"/>
      <c r="F752" s="79">
        <f>ROWS(F$5:F752)</f>
        <v>748</v>
      </c>
      <c r="G752" s="94">
        <v>43848</v>
      </c>
      <c r="H752" s="95">
        <v>5647.03</v>
      </c>
    </row>
    <row r="753" spans="5:8" ht="15" hidden="1" customHeight="1" x14ac:dyDescent="0.25">
      <c r="E753" s="119"/>
      <c r="F753" s="79">
        <f>ROWS(F$5:F753)</f>
        <v>749</v>
      </c>
      <c r="G753" s="94">
        <v>43849</v>
      </c>
      <c r="H753" s="95">
        <v>9032.4599999999991</v>
      </c>
    </row>
    <row r="754" spans="5:8" ht="15" hidden="1" customHeight="1" x14ac:dyDescent="0.25">
      <c r="E754" s="119"/>
      <c r="F754" s="79">
        <f>ROWS(F$5:F754)</f>
        <v>750</v>
      </c>
      <c r="G754" s="94">
        <v>43850</v>
      </c>
      <c r="H754" s="95">
        <v>9045.2099999999991</v>
      </c>
    </row>
    <row r="755" spans="5:8" ht="15" hidden="1" customHeight="1" x14ac:dyDescent="0.25">
      <c r="E755" s="119"/>
      <c r="F755" s="79">
        <f>ROWS(F$5:F755)</f>
        <v>751</v>
      </c>
      <c r="G755" s="94">
        <v>43851</v>
      </c>
      <c r="H755" s="95">
        <v>6489.77</v>
      </c>
    </row>
    <row r="756" spans="5:8" ht="15" hidden="1" customHeight="1" x14ac:dyDescent="0.25">
      <c r="E756" s="119"/>
      <c r="F756" s="79">
        <f>ROWS(F$5:F756)</f>
        <v>752</v>
      </c>
      <c r="G756" s="94">
        <v>43852</v>
      </c>
      <c r="H756" s="95">
        <v>4441.07</v>
      </c>
    </row>
    <row r="757" spans="5:8" ht="15" hidden="1" customHeight="1" x14ac:dyDescent="0.25">
      <c r="E757" s="119"/>
      <c r="F757" s="79">
        <f>ROWS(F$5:F757)</f>
        <v>753</v>
      </c>
      <c r="G757" s="94">
        <v>43853</v>
      </c>
      <c r="H757" s="95">
        <v>3013.25</v>
      </c>
    </row>
    <row r="758" spans="5:8" ht="15" hidden="1" customHeight="1" x14ac:dyDescent="0.25">
      <c r="E758" s="119"/>
      <c r="F758" s="79">
        <f>ROWS(F$5:F758)</f>
        <v>754</v>
      </c>
      <c r="G758" s="94">
        <v>43854</v>
      </c>
      <c r="H758" s="95">
        <v>3624.8</v>
      </c>
    </row>
    <row r="759" spans="5:8" ht="15" hidden="1" customHeight="1" x14ac:dyDescent="0.25">
      <c r="E759" s="119"/>
      <c r="F759" s="79">
        <f>ROWS(F$5:F759)</f>
        <v>755</v>
      </c>
      <c r="G759" s="94">
        <v>43855</v>
      </c>
      <c r="H759" s="95">
        <v>2774.93</v>
      </c>
    </row>
    <row r="760" spans="5:8" ht="15" hidden="1" customHeight="1" x14ac:dyDescent="0.25">
      <c r="E760" s="119"/>
      <c r="F760" s="79">
        <f>ROWS(F$5:F760)</f>
        <v>756</v>
      </c>
      <c r="G760" s="94">
        <v>43856</v>
      </c>
      <c r="H760" s="95">
        <v>7707.38</v>
      </c>
    </row>
    <row r="761" spans="5:8" ht="15" hidden="1" customHeight="1" x14ac:dyDescent="0.25">
      <c r="E761" s="119"/>
      <c r="F761" s="79">
        <f>ROWS(F$5:F761)</f>
        <v>757</v>
      </c>
      <c r="G761" s="94">
        <v>43857</v>
      </c>
      <c r="H761" s="95">
        <v>3222.9</v>
      </c>
    </row>
    <row r="762" spans="5:8" ht="15" hidden="1" customHeight="1" x14ac:dyDescent="0.25">
      <c r="E762" s="119"/>
      <c r="F762" s="79">
        <f>ROWS(F$5:F762)</f>
        <v>758</v>
      </c>
      <c r="G762" s="94">
        <v>43858</v>
      </c>
      <c r="H762" s="95">
        <v>3841.26</v>
      </c>
    </row>
    <row r="763" spans="5:8" ht="15" hidden="1" customHeight="1" x14ac:dyDescent="0.25">
      <c r="E763" s="119"/>
      <c r="F763" s="79">
        <f>ROWS(F$5:F763)</f>
        <v>759</v>
      </c>
      <c r="G763" s="94">
        <v>43859</v>
      </c>
      <c r="H763" s="95">
        <v>5124.41</v>
      </c>
    </row>
    <row r="764" spans="5:8" ht="15" hidden="1" customHeight="1" x14ac:dyDescent="0.25">
      <c r="E764" s="119"/>
      <c r="F764" s="79">
        <f>ROWS(F$5:F764)</f>
        <v>760</v>
      </c>
      <c r="G764" s="94">
        <v>43860</v>
      </c>
      <c r="H764" s="95">
        <v>4610.62</v>
      </c>
    </row>
    <row r="765" spans="5:8" ht="15" hidden="1" customHeight="1" x14ac:dyDescent="0.25">
      <c r="E765" s="119"/>
      <c r="F765" s="79">
        <f>ROWS(F$5:F765)</f>
        <v>761</v>
      </c>
      <c r="G765" s="94">
        <v>43861</v>
      </c>
      <c r="H765" s="95">
        <v>1044.48</v>
      </c>
    </row>
    <row r="766" spans="5:8" ht="15" hidden="1" customHeight="1" x14ac:dyDescent="0.25">
      <c r="E766" s="119"/>
      <c r="F766" s="79">
        <f>ROWS(F$5:F766)</f>
        <v>762</v>
      </c>
      <c r="G766" s="94">
        <v>43862</v>
      </c>
      <c r="H766" s="95">
        <v>3559.78</v>
      </c>
    </row>
    <row r="767" spans="5:8" ht="15" hidden="1" customHeight="1" x14ac:dyDescent="0.25">
      <c r="E767" s="119"/>
      <c r="F767" s="79">
        <f>ROWS(F$5:F767)</f>
        <v>763</v>
      </c>
      <c r="G767" s="94">
        <v>43863</v>
      </c>
      <c r="H767" s="95">
        <v>4613.07</v>
      </c>
    </row>
    <row r="768" spans="5:8" ht="15" hidden="1" customHeight="1" x14ac:dyDescent="0.25">
      <c r="E768" s="119"/>
      <c r="F768" s="79">
        <f>ROWS(F$5:F768)</f>
        <v>764</v>
      </c>
      <c r="G768" s="94">
        <v>43864</v>
      </c>
      <c r="H768" s="95">
        <v>4127.62</v>
      </c>
    </row>
    <row r="769" spans="5:8" ht="15" hidden="1" customHeight="1" x14ac:dyDescent="0.25">
      <c r="E769" s="119"/>
      <c r="F769" s="79">
        <f>ROWS(F$5:F769)</f>
        <v>765</v>
      </c>
      <c r="G769" s="94">
        <v>43865</v>
      </c>
      <c r="H769" s="95">
        <v>5397.6</v>
      </c>
    </row>
    <row r="770" spans="5:8" ht="15" hidden="1" customHeight="1" x14ac:dyDescent="0.25">
      <c r="E770" s="119"/>
      <c r="F770" s="79">
        <f>ROWS(F$5:F770)</f>
        <v>766</v>
      </c>
      <c r="G770" s="94">
        <v>43866</v>
      </c>
      <c r="H770" s="95">
        <v>9122.41</v>
      </c>
    </row>
    <row r="771" spans="5:8" ht="15" hidden="1" customHeight="1" x14ac:dyDescent="0.25">
      <c r="E771" s="119"/>
      <c r="F771" s="79">
        <f>ROWS(F$5:F771)</f>
        <v>767</v>
      </c>
      <c r="G771" s="94">
        <v>43867</v>
      </c>
      <c r="H771" s="95">
        <v>6218.81</v>
      </c>
    </row>
    <row r="772" spans="5:8" ht="15" hidden="1" customHeight="1" x14ac:dyDescent="0.25">
      <c r="E772" s="119"/>
      <c r="F772" s="79">
        <f>ROWS(F$5:F772)</f>
        <v>768</v>
      </c>
      <c r="G772" s="94">
        <v>43868</v>
      </c>
      <c r="H772" s="95">
        <v>6061.84</v>
      </c>
    </row>
    <row r="773" spans="5:8" ht="15" hidden="1" customHeight="1" x14ac:dyDescent="0.25">
      <c r="E773" s="119"/>
      <c r="F773" s="79">
        <f>ROWS(F$5:F773)</f>
        <v>769</v>
      </c>
      <c r="G773" s="94">
        <v>43869</v>
      </c>
      <c r="H773" s="95">
        <v>5119.62</v>
      </c>
    </row>
    <row r="774" spans="5:8" ht="15" hidden="1" customHeight="1" x14ac:dyDescent="0.25">
      <c r="E774" s="119"/>
      <c r="F774" s="79">
        <f>ROWS(F$5:F774)</f>
        <v>770</v>
      </c>
      <c r="G774" s="94">
        <v>43870</v>
      </c>
      <c r="H774" s="95">
        <v>6452.75</v>
      </c>
    </row>
    <row r="775" spans="5:8" ht="15" hidden="1" customHeight="1" x14ac:dyDescent="0.25">
      <c r="E775" s="119"/>
      <c r="F775" s="79">
        <f>ROWS(F$5:F775)</f>
        <v>771</v>
      </c>
      <c r="G775" s="94">
        <v>43871</v>
      </c>
      <c r="H775" s="95">
        <v>5149.25</v>
      </c>
    </row>
    <row r="776" spans="5:8" ht="15" hidden="1" customHeight="1" x14ac:dyDescent="0.25">
      <c r="E776" s="119"/>
      <c r="F776" s="79">
        <f>ROWS(F$5:F776)</f>
        <v>772</v>
      </c>
      <c r="G776" s="94">
        <v>43872</v>
      </c>
      <c r="H776" s="95">
        <v>1238.52</v>
      </c>
    </row>
    <row r="777" spans="5:8" ht="15" hidden="1" customHeight="1" x14ac:dyDescent="0.25">
      <c r="E777" s="119"/>
      <c r="F777" s="79">
        <f>ROWS(F$5:F777)</f>
        <v>773</v>
      </c>
      <c r="G777" s="94">
        <v>43873</v>
      </c>
      <c r="H777" s="95">
        <v>6475.33</v>
      </c>
    </row>
    <row r="778" spans="5:8" ht="15" hidden="1" customHeight="1" x14ac:dyDescent="0.25">
      <c r="E778" s="119"/>
      <c r="F778" s="79">
        <f>ROWS(F$5:F778)</f>
        <v>774</v>
      </c>
      <c r="G778" s="94">
        <v>43874</v>
      </c>
      <c r="H778" s="95">
        <v>819.45</v>
      </c>
    </row>
    <row r="779" spans="5:8" ht="15" hidden="1" customHeight="1" x14ac:dyDescent="0.25">
      <c r="E779" s="119"/>
      <c r="F779" s="79">
        <f>ROWS(F$5:F779)</f>
        <v>775</v>
      </c>
      <c r="G779" s="94">
        <v>43875</v>
      </c>
      <c r="H779" s="95">
        <v>4085.7</v>
      </c>
    </row>
    <row r="780" spans="5:8" ht="15" hidden="1" customHeight="1" x14ac:dyDescent="0.25">
      <c r="E780" s="119"/>
      <c r="F780" s="79">
        <f>ROWS(F$5:F780)</f>
        <v>776</v>
      </c>
      <c r="G780" s="94">
        <v>43876</v>
      </c>
      <c r="H780" s="95">
        <v>4846</v>
      </c>
    </row>
    <row r="781" spans="5:8" ht="15" hidden="1" customHeight="1" x14ac:dyDescent="0.25">
      <c r="E781" s="119"/>
      <c r="F781" s="79">
        <f>ROWS(F$5:F781)</f>
        <v>777</v>
      </c>
      <c r="G781" s="94">
        <v>43877</v>
      </c>
      <c r="H781" s="95">
        <v>981.04</v>
      </c>
    </row>
    <row r="782" spans="5:8" ht="15" hidden="1" customHeight="1" x14ac:dyDescent="0.25">
      <c r="E782" s="119"/>
      <c r="F782" s="79">
        <f>ROWS(F$5:F782)</f>
        <v>778</v>
      </c>
      <c r="G782" s="94">
        <v>43878</v>
      </c>
      <c r="H782" s="95">
        <v>6362.39</v>
      </c>
    </row>
    <row r="783" spans="5:8" ht="15" hidden="1" customHeight="1" x14ac:dyDescent="0.25">
      <c r="E783" s="119"/>
      <c r="F783" s="79">
        <f>ROWS(F$5:F783)</f>
        <v>779</v>
      </c>
      <c r="G783" s="94">
        <v>43879</v>
      </c>
      <c r="H783" s="95">
        <v>3201.64</v>
      </c>
    </row>
    <row r="784" spans="5:8" ht="15" hidden="1" customHeight="1" x14ac:dyDescent="0.25">
      <c r="E784" s="119"/>
      <c r="F784" s="79">
        <f>ROWS(F$5:F784)</f>
        <v>780</v>
      </c>
      <c r="G784" s="94">
        <v>43880</v>
      </c>
      <c r="H784" s="95">
        <v>4059.67</v>
      </c>
    </row>
    <row r="785" spans="5:8" ht="15" hidden="1" customHeight="1" x14ac:dyDescent="0.25">
      <c r="E785" s="119"/>
      <c r="F785" s="79">
        <f>ROWS(F$5:F785)</f>
        <v>781</v>
      </c>
      <c r="G785" s="94">
        <v>43881</v>
      </c>
      <c r="H785" s="95">
        <v>4024.06</v>
      </c>
    </row>
    <row r="786" spans="5:8" ht="15" hidden="1" customHeight="1" x14ac:dyDescent="0.25">
      <c r="E786" s="119"/>
      <c r="F786" s="79">
        <f>ROWS(F$5:F786)</f>
        <v>782</v>
      </c>
      <c r="G786" s="94">
        <v>43882</v>
      </c>
      <c r="H786" s="95">
        <v>5776.34</v>
      </c>
    </row>
    <row r="787" spans="5:8" ht="15" hidden="1" customHeight="1" x14ac:dyDescent="0.25">
      <c r="E787" s="119"/>
      <c r="F787" s="79">
        <f>ROWS(F$5:F787)</f>
        <v>783</v>
      </c>
      <c r="G787" s="94">
        <v>43883</v>
      </c>
      <c r="H787" s="95">
        <v>3282.72</v>
      </c>
    </row>
    <row r="788" spans="5:8" ht="15" hidden="1" customHeight="1" x14ac:dyDescent="0.25">
      <c r="E788" s="119"/>
      <c r="F788" s="79">
        <f>ROWS(F$5:F788)</f>
        <v>784</v>
      </c>
      <c r="G788" s="94">
        <v>43884</v>
      </c>
      <c r="H788" s="95">
        <v>1525.44</v>
      </c>
    </row>
    <row r="789" spans="5:8" ht="15" hidden="1" customHeight="1" x14ac:dyDescent="0.25">
      <c r="E789" s="119"/>
      <c r="F789" s="79">
        <f>ROWS(F$5:F789)</f>
        <v>785</v>
      </c>
      <c r="G789" s="94">
        <v>43885</v>
      </c>
      <c r="H789" s="95">
        <v>7390.83</v>
      </c>
    </row>
    <row r="790" spans="5:8" ht="15" hidden="1" customHeight="1" x14ac:dyDescent="0.25">
      <c r="E790" s="119"/>
      <c r="F790" s="79">
        <f>ROWS(F$5:F790)</f>
        <v>786</v>
      </c>
      <c r="G790" s="94">
        <v>43886</v>
      </c>
      <c r="H790" s="95">
        <v>4777.32</v>
      </c>
    </row>
    <row r="791" spans="5:8" ht="15" hidden="1" customHeight="1" x14ac:dyDescent="0.25">
      <c r="E791" s="119"/>
      <c r="F791" s="79">
        <f>ROWS(F$5:F791)</f>
        <v>787</v>
      </c>
      <c r="G791" s="94">
        <v>43887</v>
      </c>
      <c r="H791" s="95">
        <v>4908.8</v>
      </c>
    </row>
    <row r="792" spans="5:8" ht="15" hidden="1" customHeight="1" x14ac:dyDescent="0.25">
      <c r="E792" s="119"/>
      <c r="F792" s="79">
        <f>ROWS(F$5:F792)</f>
        <v>788</v>
      </c>
      <c r="G792" s="94">
        <v>43888</v>
      </c>
      <c r="H792" s="95">
        <v>5959.35</v>
      </c>
    </row>
    <row r="793" spans="5:8" ht="15" hidden="1" customHeight="1" x14ac:dyDescent="0.25">
      <c r="E793" s="119"/>
      <c r="F793" s="79">
        <f>ROWS(F$5:F793)</f>
        <v>789</v>
      </c>
      <c r="G793" s="94">
        <v>43889</v>
      </c>
      <c r="H793" s="95">
        <v>1453.76</v>
      </c>
    </row>
    <row r="794" spans="5:8" ht="15" hidden="1" customHeight="1" x14ac:dyDescent="0.25">
      <c r="E794" s="119"/>
      <c r="F794" s="79">
        <f>ROWS(F$5:F794)</f>
        <v>790</v>
      </c>
      <c r="G794" s="94">
        <v>43891</v>
      </c>
      <c r="H794" s="95">
        <v>2430.04</v>
      </c>
    </row>
    <row r="795" spans="5:8" ht="15" hidden="1" customHeight="1" x14ac:dyDescent="0.25">
      <c r="E795" s="119"/>
      <c r="F795" s="79">
        <f>ROWS(F$5:F795)</f>
        <v>791</v>
      </c>
      <c r="G795" s="94">
        <v>43892</v>
      </c>
      <c r="H795" s="95">
        <v>4590.92</v>
      </c>
    </row>
    <row r="796" spans="5:8" ht="15" hidden="1" customHeight="1" x14ac:dyDescent="0.25">
      <c r="E796" s="119"/>
      <c r="F796" s="79">
        <f>ROWS(F$5:F796)</f>
        <v>792</v>
      </c>
      <c r="G796" s="94">
        <v>43893</v>
      </c>
      <c r="H796" s="95">
        <v>5663.25</v>
      </c>
    </row>
    <row r="797" spans="5:8" ht="15" hidden="1" customHeight="1" x14ac:dyDescent="0.25">
      <c r="E797" s="119"/>
      <c r="F797" s="79">
        <f>ROWS(F$5:F797)</f>
        <v>793</v>
      </c>
      <c r="G797" s="94">
        <v>43894</v>
      </c>
      <c r="H797" s="95">
        <v>2917.74</v>
      </c>
    </row>
    <row r="798" spans="5:8" ht="15" hidden="1" customHeight="1" x14ac:dyDescent="0.25">
      <c r="E798" s="119"/>
      <c r="F798" s="79">
        <f>ROWS(F$5:F798)</f>
        <v>794</v>
      </c>
      <c r="G798" s="94">
        <v>43895</v>
      </c>
      <c r="H798" s="95">
        <v>4829.57</v>
      </c>
    </row>
    <row r="799" spans="5:8" ht="15" hidden="1" customHeight="1" x14ac:dyDescent="0.25">
      <c r="E799" s="119"/>
      <c r="F799" s="79">
        <f>ROWS(F$5:F799)</f>
        <v>795</v>
      </c>
      <c r="G799" s="94">
        <v>43896</v>
      </c>
      <c r="H799" s="95">
        <v>1294.1099999999999</v>
      </c>
    </row>
    <row r="800" spans="5:8" ht="15" hidden="1" customHeight="1" x14ac:dyDescent="0.25">
      <c r="E800" s="119"/>
      <c r="F800" s="79">
        <f>ROWS(F$5:F800)</f>
        <v>796</v>
      </c>
      <c r="G800" s="94">
        <v>43897</v>
      </c>
      <c r="H800" s="95">
        <v>8273.5400000000009</v>
      </c>
    </row>
    <row r="801" spans="5:8" ht="15" hidden="1" customHeight="1" x14ac:dyDescent="0.25">
      <c r="E801" s="119"/>
      <c r="F801" s="79">
        <f>ROWS(F$5:F801)</f>
        <v>797</v>
      </c>
      <c r="G801" s="94">
        <v>43898</v>
      </c>
      <c r="H801" s="95">
        <v>6740.55</v>
      </c>
    </row>
    <row r="802" spans="5:8" ht="15" hidden="1" customHeight="1" x14ac:dyDescent="0.25">
      <c r="E802" s="119"/>
      <c r="F802" s="79">
        <f>ROWS(F$5:F802)</f>
        <v>798</v>
      </c>
      <c r="G802" s="94">
        <v>43899</v>
      </c>
      <c r="H802" s="95">
        <v>1855.6</v>
      </c>
    </row>
    <row r="803" spans="5:8" ht="15" hidden="1" customHeight="1" x14ac:dyDescent="0.25">
      <c r="E803" s="119"/>
      <c r="F803" s="79">
        <f>ROWS(F$5:F803)</f>
        <v>799</v>
      </c>
      <c r="G803" s="94">
        <v>43900</v>
      </c>
      <c r="H803" s="95">
        <v>6945.97</v>
      </c>
    </row>
    <row r="804" spans="5:8" ht="15" hidden="1" customHeight="1" x14ac:dyDescent="0.25">
      <c r="E804" s="119"/>
      <c r="F804" s="79">
        <f>ROWS(F$5:F804)</f>
        <v>800</v>
      </c>
      <c r="G804" s="94">
        <v>43901</v>
      </c>
      <c r="H804" s="95">
        <v>3040.11</v>
      </c>
    </row>
    <row r="805" spans="5:8" ht="15" hidden="1" customHeight="1" x14ac:dyDescent="0.25">
      <c r="E805" s="119"/>
      <c r="F805" s="79">
        <f>ROWS(F$5:F805)</f>
        <v>801</v>
      </c>
      <c r="G805" s="94">
        <v>43902</v>
      </c>
      <c r="H805" s="95">
        <v>5483.14</v>
      </c>
    </row>
    <row r="806" spans="5:8" ht="15" hidden="1" customHeight="1" x14ac:dyDescent="0.25">
      <c r="E806" s="119"/>
      <c r="F806" s="79">
        <f>ROWS(F$5:F806)</f>
        <v>802</v>
      </c>
      <c r="G806" s="94">
        <v>43903</v>
      </c>
      <c r="H806" s="95">
        <v>3670.66</v>
      </c>
    </row>
    <row r="807" spans="5:8" ht="15" hidden="1" customHeight="1" x14ac:dyDescent="0.25">
      <c r="E807" s="119"/>
      <c r="F807" s="79">
        <f>ROWS(F$5:F807)</f>
        <v>803</v>
      </c>
      <c r="G807" s="94">
        <v>43904</v>
      </c>
      <c r="H807" s="95">
        <v>5587.07</v>
      </c>
    </row>
    <row r="808" spans="5:8" ht="15" hidden="1" customHeight="1" x14ac:dyDescent="0.25">
      <c r="E808" s="119"/>
      <c r="F808" s="79">
        <f>ROWS(F$5:F808)</f>
        <v>804</v>
      </c>
      <c r="G808" s="94">
        <v>43905</v>
      </c>
      <c r="H808" s="95">
        <v>8875.18</v>
      </c>
    </row>
    <row r="809" spans="5:8" ht="15" hidden="1" customHeight="1" x14ac:dyDescent="0.25">
      <c r="E809" s="119"/>
      <c r="F809" s="79">
        <f>ROWS(F$5:F809)</f>
        <v>805</v>
      </c>
      <c r="G809" s="94">
        <v>43906</v>
      </c>
      <c r="H809" s="95">
        <v>3375.91</v>
      </c>
    </row>
    <row r="810" spans="5:8" ht="15" hidden="1" customHeight="1" x14ac:dyDescent="0.25">
      <c r="E810" s="119"/>
      <c r="F810" s="79">
        <f>ROWS(F$5:F810)</f>
        <v>806</v>
      </c>
      <c r="G810" s="94">
        <v>43907</v>
      </c>
      <c r="H810" s="95">
        <v>1510.46</v>
      </c>
    </row>
    <row r="811" spans="5:8" ht="15" hidden="1" customHeight="1" x14ac:dyDescent="0.25">
      <c r="E811" s="119"/>
      <c r="F811" s="79">
        <f>ROWS(F$5:F811)</f>
        <v>807</v>
      </c>
      <c r="G811" s="94">
        <v>43908</v>
      </c>
      <c r="H811" s="95">
        <v>1410.59</v>
      </c>
    </row>
    <row r="812" spans="5:8" ht="15" hidden="1" customHeight="1" x14ac:dyDescent="0.25">
      <c r="E812" s="119"/>
      <c r="F812" s="79">
        <f>ROWS(F$5:F812)</f>
        <v>808</v>
      </c>
      <c r="G812" s="94">
        <v>43909</v>
      </c>
      <c r="H812" s="95">
        <v>8386.9500000000007</v>
      </c>
    </row>
    <row r="813" spans="5:8" ht="15" hidden="1" customHeight="1" x14ac:dyDescent="0.25">
      <c r="E813" s="119"/>
      <c r="F813" s="79">
        <f>ROWS(F$5:F813)</f>
        <v>809</v>
      </c>
      <c r="G813" s="94">
        <v>43910</v>
      </c>
      <c r="H813" s="95">
        <v>5729.68</v>
      </c>
    </row>
    <row r="814" spans="5:8" ht="15" hidden="1" customHeight="1" x14ac:dyDescent="0.25">
      <c r="E814" s="119"/>
      <c r="F814" s="79">
        <f>ROWS(F$5:F814)</f>
        <v>810</v>
      </c>
      <c r="G814" s="94">
        <v>43911</v>
      </c>
      <c r="H814" s="95">
        <v>4200.3599999999997</v>
      </c>
    </row>
    <row r="815" spans="5:8" ht="15" hidden="1" customHeight="1" x14ac:dyDescent="0.25">
      <c r="E815" s="119"/>
      <c r="F815" s="79">
        <f>ROWS(F$5:F815)</f>
        <v>811</v>
      </c>
      <c r="G815" s="94">
        <v>43912</v>
      </c>
      <c r="H815" s="95">
        <v>2508.69</v>
      </c>
    </row>
    <row r="816" spans="5:8" ht="15" hidden="1" customHeight="1" x14ac:dyDescent="0.25">
      <c r="E816" s="119"/>
      <c r="F816" s="79">
        <f>ROWS(F$5:F816)</f>
        <v>812</v>
      </c>
      <c r="G816" s="94">
        <v>43913</v>
      </c>
      <c r="H816" s="95">
        <v>3424.68</v>
      </c>
    </row>
    <row r="817" spans="5:8" ht="15" hidden="1" customHeight="1" x14ac:dyDescent="0.25">
      <c r="E817" s="119"/>
      <c r="F817" s="79">
        <f>ROWS(F$5:F817)</f>
        <v>813</v>
      </c>
      <c r="G817" s="94">
        <v>43914</v>
      </c>
      <c r="H817" s="95">
        <v>5922.81</v>
      </c>
    </row>
    <row r="818" spans="5:8" ht="15" hidden="1" customHeight="1" x14ac:dyDescent="0.25">
      <c r="E818" s="119"/>
      <c r="F818" s="79">
        <f>ROWS(F$5:F818)</f>
        <v>814</v>
      </c>
      <c r="G818" s="94">
        <v>43915</v>
      </c>
      <c r="H818" s="95">
        <v>4966.63</v>
      </c>
    </row>
    <row r="819" spans="5:8" ht="15" hidden="1" customHeight="1" x14ac:dyDescent="0.25">
      <c r="E819" s="119"/>
      <c r="F819" s="79">
        <f>ROWS(F$5:F819)</f>
        <v>815</v>
      </c>
      <c r="G819" s="94">
        <v>43916</v>
      </c>
      <c r="H819" s="95">
        <v>9742.89</v>
      </c>
    </row>
    <row r="820" spans="5:8" ht="15" hidden="1" customHeight="1" x14ac:dyDescent="0.25">
      <c r="E820" s="119"/>
      <c r="F820" s="79">
        <f>ROWS(F$5:F820)</f>
        <v>816</v>
      </c>
      <c r="G820" s="94">
        <v>43917</v>
      </c>
      <c r="H820" s="95">
        <v>3506.54</v>
      </c>
    </row>
    <row r="821" spans="5:8" ht="15" hidden="1" customHeight="1" x14ac:dyDescent="0.25">
      <c r="E821" s="119"/>
      <c r="F821" s="79">
        <f>ROWS(F$5:F821)</f>
        <v>817</v>
      </c>
      <c r="G821" s="94">
        <v>43918</v>
      </c>
      <c r="H821" s="95">
        <v>1998.74</v>
      </c>
    </row>
    <row r="822" spans="5:8" ht="15" hidden="1" customHeight="1" x14ac:dyDescent="0.25">
      <c r="E822" s="119"/>
      <c r="F822" s="79">
        <f>ROWS(F$5:F822)</f>
        <v>818</v>
      </c>
      <c r="G822" s="94">
        <v>43919</v>
      </c>
      <c r="H822" s="95">
        <v>7066.83</v>
      </c>
    </row>
    <row r="823" spans="5:8" ht="15" hidden="1" customHeight="1" x14ac:dyDescent="0.25">
      <c r="E823" s="119"/>
      <c r="F823" s="79">
        <f>ROWS(F$5:F823)</f>
        <v>819</v>
      </c>
      <c r="G823" s="94">
        <v>43920</v>
      </c>
      <c r="H823" s="95">
        <v>8802.16</v>
      </c>
    </row>
    <row r="824" spans="5:8" ht="15" hidden="1" customHeight="1" x14ac:dyDescent="0.25">
      <c r="E824" s="119"/>
      <c r="F824" s="79">
        <f>ROWS(F$5:F824)</f>
        <v>820</v>
      </c>
      <c r="G824" s="94">
        <v>43921</v>
      </c>
      <c r="H824" s="95">
        <v>2290.04</v>
      </c>
    </row>
    <row r="825" spans="5:8" ht="15" hidden="1" customHeight="1" x14ac:dyDescent="0.25">
      <c r="E825" s="119"/>
      <c r="F825" s="79">
        <f>ROWS(F$5:F825)</f>
        <v>821</v>
      </c>
      <c r="G825" s="94">
        <v>43922</v>
      </c>
      <c r="H825" s="95">
        <v>23682.45</v>
      </c>
    </row>
    <row r="826" spans="5:8" ht="15" hidden="1" customHeight="1" x14ac:dyDescent="0.25">
      <c r="E826" s="119"/>
      <c r="F826" s="79">
        <f>ROWS(F$5:F826)</f>
        <v>822</v>
      </c>
      <c r="G826" s="94">
        <v>43923</v>
      </c>
      <c r="H826" s="95">
        <v>23739.81</v>
      </c>
    </row>
    <row r="827" spans="5:8" ht="15" hidden="1" customHeight="1" x14ac:dyDescent="0.25">
      <c r="E827" s="119"/>
      <c r="F827" s="79">
        <f>ROWS(F$5:F827)</f>
        <v>823</v>
      </c>
      <c r="G827" s="94">
        <v>43924</v>
      </c>
      <c r="H827" s="95">
        <v>23410.87</v>
      </c>
    </row>
    <row r="828" spans="5:8" ht="15" hidden="1" customHeight="1" x14ac:dyDescent="0.25">
      <c r="E828" s="119"/>
      <c r="F828" s="79">
        <f>ROWS(F$5:F828)</f>
        <v>824</v>
      </c>
      <c r="G828" s="94">
        <v>43925</v>
      </c>
      <c r="H828" s="95">
        <v>23903.919999999998</v>
      </c>
    </row>
    <row r="829" spans="5:8" ht="15" hidden="1" customHeight="1" x14ac:dyDescent="0.25">
      <c r="E829" s="119"/>
      <c r="F829" s="79">
        <f>ROWS(F$5:F829)</f>
        <v>825</v>
      </c>
      <c r="G829" s="94">
        <v>43926</v>
      </c>
      <c r="H829" s="95">
        <v>21657.4</v>
      </c>
    </row>
    <row r="830" spans="5:8" ht="15" hidden="1" customHeight="1" x14ac:dyDescent="0.25">
      <c r="E830" s="119"/>
      <c r="F830" s="79">
        <f>ROWS(F$5:F830)</f>
        <v>826</v>
      </c>
      <c r="G830" s="94">
        <v>43927</v>
      </c>
      <c r="H830" s="95">
        <v>34278.61</v>
      </c>
    </row>
    <row r="831" spans="5:8" ht="15" hidden="1" customHeight="1" x14ac:dyDescent="0.25">
      <c r="E831" s="119"/>
      <c r="F831" s="79">
        <f>ROWS(F$5:F831)</f>
        <v>827</v>
      </c>
      <c r="G831" s="94">
        <v>43928</v>
      </c>
      <c r="H831" s="95">
        <v>24993.93</v>
      </c>
    </row>
    <row r="832" spans="5:8" ht="15" hidden="1" customHeight="1" x14ac:dyDescent="0.25">
      <c r="E832" s="119"/>
      <c r="F832" s="79">
        <f>ROWS(F$5:F832)</f>
        <v>828</v>
      </c>
      <c r="G832" s="94">
        <v>43929</v>
      </c>
      <c r="H832" s="95">
        <v>25519.73</v>
      </c>
    </row>
    <row r="833" spans="5:8" ht="15" hidden="1" customHeight="1" x14ac:dyDescent="0.25">
      <c r="E833" s="119"/>
      <c r="F833" s="79">
        <f>ROWS(F$5:F833)</f>
        <v>829</v>
      </c>
      <c r="G833" s="94">
        <v>43930</v>
      </c>
      <c r="H833" s="95">
        <v>25777.86</v>
      </c>
    </row>
    <row r="834" spans="5:8" ht="15" hidden="1" customHeight="1" x14ac:dyDescent="0.25">
      <c r="E834" s="119"/>
      <c r="F834" s="79">
        <f>ROWS(F$5:F834)</f>
        <v>830</v>
      </c>
      <c r="G834" s="94">
        <v>43931</v>
      </c>
      <c r="H834" s="95">
        <v>22881.279999999999</v>
      </c>
    </row>
    <row r="835" spans="5:8" ht="15" hidden="1" customHeight="1" x14ac:dyDescent="0.25">
      <c r="E835" s="119"/>
      <c r="F835" s="79">
        <f>ROWS(F$5:F835)</f>
        <v>831</v>
      </c>
      <c r="G835" s="94">
        <v>43932</v>
      </c>
      <c r="H835" s="95">
        <v>36703.839999999997</v>
      </c>
    </row>
    <row r="836" spans="5:8" ht="15" hidden="1" customHeight="1" x14ac:dyDescent="0.25">
      <c r="E836" s="119"/>
      <c r="F836" s="79">
        <f>ROWS(F$5:F836)</f>
        <v>832</v>
      </c>
      <c r="G836" s="94">
        <v>43933</v>
      </c>
      <c r="H836" s="95">
        <v>24025.7</v>
      </c>
    </row>
    <row r="837" spans="5:8" ht="15" hidden="1" customHeight="1" x14ac:dyDescent="0.25">
      <c r="E837" s="119"/>
      <c r="F837" s="79">
        <f>ROWS(F$5:F837)</f>
        <v>833</v>
      </c>
      <c r="G837" s="94">
        <v>43934</v>
      </c>
      <c r="H837" s="95">
        <v>22048.959999999999</v>
      </c>
    </row>
    <row r="838" spans="5:8" ht="15" hidden="1" customHeight="1" x14ac:dyDescent="0.25">
      <c r="E838" s="119"/>
      <c r="F838" s="79">
        <f>ROWS(F$5:F838)</f>
        <v>834</v>
      </c>
      <c r="G838" s="94">
        <v>43935</v>
      </c>
      <c r="H838" s="95">
        <v>25472.6</v>
      </c>
    </row>
    <row r="839" spans="5:8" ht="15" hidden="1" customHeight="1" x14ac:dyDescent="0.25">
      <c r="E839" s="119"/>
      <c r="F839" s="79">
        <f>ROWS(F$5:F839)</f>
        <v>835</v>
      </c>
      <c r="G839" s="94">
        <v>43936</v>
      </c>
      <c r="H839" s="95">
        <v>45665.760000000002</v>
      </c>
    </row>
    <row r="840" spans="5:8" ht="15" hidden="1" customHeight="1" x14ac:dyDescent="0.25">
      <c r="E840" s="119"/>
      <c r="F840" s="79">
        <f>ROWS(F$5:F840)</f>
        <v>836</v>
      </c>
      <c r="G840" s="94">
        <v>43937</v>
      </c>
      <c r="H840" s="95">
        <v>48094.879999999997</v>
      </c>
    </row>
    <row r="841" spans="5:8" ht="15" hidden="1" customHeight="1" x14ac:dyDescent="0.25">
      <c r="E841" s="119"/>
      <c r="F841" s="79">
        <f>ROWS(F$5:F841)</f>
        <v>837</v>
      </c>
      <c r="G841" s="94">
        <v>43938</v>
      </c>
      <c r="H841" s="95">
        <v>41566.879999999997</v>
      </c>
    </row>
    <row r="842" spans="5:8" ht="15" hidden="1" customHeight="1" x14ac:dyDescent="0.25">
      <c r="E842" s="119"/>
      <c r="F842" s="79">
        <f>ROWS(F$5:F842)</f>
        <v>838</v>
      </c>
      <c r="G842" s="94">
        <v>43939</v>
      </c>
      <c r="H842" s="95">
        <v>37350.720000000001</v>
      </c>
    </row>
    <row r="843" spans="5:8" ht="15" hidden="1" customHeight="1" x14ac:dyDescent="0.25">
      <c r="E843" s="119"/>
      <c r="F843" s="79">
        <f>ROWS(F$5:F843)</f>
        <v>839</v>
      </c>
      <c r="G843" s="94">
        <v>43940</v>
      </c>
      <c r="H843" s="95">
        <v>54129.23</v>
      </c>
    </row>
    <row r="844" spans="5:8" ht="15" hidden="1" customHeight="1" x14ac:dyDescent="0.25">
      <c r="E844" s="119"/>
      <c r="F844" s="79">
        <f>ROWS(F$5:F844)</f>
        <v>840</v>
      </c>
      <c r="G844" s="94">
        <v>43941</v>
      </c>
      <c r="H844" s="95">
        <v>42404.12</v>
      </c>
    </row>
    <row r="845" spans="5:8" ht="15" hidden="1" customHeight="1" x14ac:dyDescent="0.25">
      <c r="E845" s="119"/>
      <c r="F845" s="79">
        <f>ROWS(F$5:F845)</f>
        <v>841</v>
      </c>
      <c r="G845" s="94">
        <v>43942</v>
      </c>
      <c r="H845" s="95">
        <v>52315.92</v>
      </c>
    </row>
    <row r="846" spans="5:8" ht="15" hidden="1" customHeight="1" x14ac:dyDescent="0.25">
      <c r="E846" s="119"/>
      <c r="F846" s="79">
        <f>ROWS(F$5:F846)</f>
        <v>842</v>
      </c>
      <c r="G846" s="94">
        <v>43943</v>
      </c>
      <c r="H846" s="95">
        <v>50823.06</v>
      </c>
    </row>
    <row r="847" spans="5:8" ht="15" hidden="1" customHeight="1" x14ac:dyDescent="0.25">
      <c r="E847" s="119"/>
      <c r="F847" s="79">
        <f>ROWS(F$5:F847)</f>
        <v>843</v>
      </c>
      <c r="G847" s="94">
        <v>43944</v>
      </c>
      <c r="H847" s="95">
        <v>32420.06</v>
      </c>
    </row>
    <row r="848" spans="5:8" ht="15" hidden="1" customHeight="1" x14ac:dyDescent="0.25">
      <c r="E848" s="119"/>
      <c r="F848" s="79">
        <f>ROWS(F$5:F848)</f>
        <v>844</v>
      </c>
      <c r="G848" s="94">
        <v>43945</v>
      </c>
      <c r="H848" s="95">
        <v>46091.79</v>
      </c>
    </row>
    <row r="849" spans="5:8" ht="15" hidden="1" customHeight="1" x14ac:dyDescent="0.25">
      <c r="E849" s="119"/>
      <c r="F849" s="79">
        <f>ROWS(F$5:F849)</f>
        <v>845</v>
      </c>
      <c r="G849" s="94">
        <v>43946</v>
      </c>
      <c r="H849" s="95">
        <v>46974.03</v>
      </c>
    </row>
    <row r="850" spans="5:8" ht="15" hidden="1" customHeight="1" x14ac:dyDescent="0.25">
      <c r="E850" s="119"/>
      <c r="F850" s="79">
        <f>ROWS(F$5:F850)</f>
        <v>846</v>
      </c>
      <c r="G850" s="94">
        <v>43947</v>
      </c>
      <c r="H850" s="95">
        <v>45511.79</v>
      </c>
    </row>
    <row r="851" spans="5:8" ht="15" hidden="1" customHeight="1" x14ac:dyDescent="0.25">
      <c r="E851" s="119"/>
      <c r="F851" s="79">
        <f>ROWS(F$5:F851)</f>
        <v>847</v>
      </c>
      <c r="G851" s="94">
        <v>43948</v>
      </c>
      <c r="H851" s="95">
        <v>49427.43</v>
      </c>
    </row>
    <row r="852" spans="5:8" ht="15" hidden="1" customHeight="1" x14ac:dyDescent="0.25">
      <c r="E852" s="119"/>
      <c r="F852" s="79">
        <f>ROWS(F$5:F852)</f>
        <v>848</v>
      </c>
      <c r="G852" s="94">
        <v>43949</v>
      </c>
      <c r="H852" s="95">
        <v>44164.86</v>
      </c>
    </row>
    <row r="853" spans="5:8" ht="15" hidden="1" customHeight="1" x14ac:dyDescent="0.25">
      <c r="E853" s="119"/>
      <c r="F853" s="79">
        <f>ROWS(F$5:F853)</f>
        <v>849</v>
      </c>
      <c r="G853" s="94">
        <v>43950</v>
      </c>
      <c r="H853" s="95">
        <v>45995.64</v>
      </c>
    </row>
    <row r="854" spans="5:8" ht="15" hidden="1" customHeight="1" x14ac:dyDescent="0.25">
      <c r="E854" s="119"/>
      <c r="F854" s="79">
        <f>ROWS(F$5:F854)</f>
        <v>850</v>
      </c>
      <c r="G854" s="94">
        <v>43951</v>
      </c>
      <c r="H854" s="95">
        <v>49024.15</v>
      </c>
    </row>
    <row r="855" spans="5:8" ht="15" hidden="1" customHeight="1" x14ac:dyDescent="0.25">
      <c r="E855" s="119"/>
      <c r="F855" s="79">
        <f>ROWS(F$5:F855)</f>
        <v>851</v>
      </c>
      <c r="G855" s="94">
        <v>43952</v>
      </c>
      <c r="H855" s="95">
        <v>42756.76</v>
      </c>
    </row>
    <row r="856" spans="5:8" ht="15" hidden="1" customHeight="1" x14ac:dyDescent="0.25">
      <c r="E856" s="119"/>
      <c r="F856" s="79">
        <f>ROWS(F$5:F856)</f>
        <v>852</v>
      </c>
      <c r="G856" s="94">
        <v>43953</v>
      </c>
      <c r="H856" s="95">
        <v>47973.97</v>
      </c>
    </row>
    <row r="857" spans="5:8" ht="15" hidden="1" customHeight="1" x14ac:dyDescent="0.25">
      <c r="E857" s="119"/>
      <c r="F857" s="79">
        <f>ROWS(F$5:F857)</f>
        <v>853</v>
      </c>
      <c r="G857" s="94">
        <v>43954</v>
      </c>
      <c r="H857" s="95">
        <v>59011.64</v>
      </c>
    </row>
    <row r="858" spans="5:8" ht="15" hidden="1" customHeight="1" x14ac:dyDescent="0.25">
      <c r="E858" s="119"/>
      <c r="F858" s="79">
        <f>ROWS(F$5:F858)</f>
        <v>854</v>
      </c>
      <c r="G858" s="94">
        <v>43955</v>
      </c>
      <c r="H858" s="95">
        <v>40058.65</v>
      </c>
    </row>
    <row r="859" spans="5:8" ht="15" hidden="1" customHeight="1" x14ac:dyDescent="0.25">
      <c r="E859" s="119"/>
      <c r="F859" s="79">
        <f>ROWS(F$5:F859)</f>
        <v>855</v>
      </c>
      <c r="G859" s="94">
        <v>43956</v>
      </c>
      <c r="H859" s="95">
        <v>46776.93</v>
      </c>
    </row>
    <row r="860" spans="5:8" ht="15" hidden="1" customHeight="1" x14ac:dyDescent="0.25">
      <c r="E860" s="119"/>
      <c r="F860" s="79">
        <f>ROWS(F$5:F860)</f>
        <v>856</v>
      </c>
      <c r="G860" s="94">
        <v>43957</v>
      </c>
      <c r="H860" s="95">
        <v>51298.37</v>
      </c>
    </row>
    <row r="861" spans="5:8" ht="15" hidden="1" customHeight="1" x14ac:dyDescent="0.25">
      <c r="E861" s="119"/>
      <c r="F861" s="79">
        <f>ROWS(F$5:F861)</f>
        <v>857</v>
      </c>
      <c r="G861" s="94">
        <v>43958</v>
      </c>
      <c r="H861" s="95">
        <v>35827.42</v>
      </c>
    </row>
    <row r="862" spans="5:8" ht="15" hidden="1" customHeight="1" x14ac:dyDescent="0.25">
      <c r="E862" s="119"/>
      <c r="F862" s="79">
        <f>ROWS(F$5:F862)</f>
        <v>858</v>
      </c>
      <c r="G862" s="94">
        <v>43959</v>
      </c>
      <c r="H862" s="95">
        <v>44951.09</v>
      </c>
    </row>
    <row r="863" spans="5:8" ht="15" hidden="1" customHeight="1" x14ac:dyDescent="0.25">
      <c r="E863" s="119"/>
      <c r="F863" s="79">
        <f>ROWS(F$5:F863)</f>
        <v>859</v>
      </c>
      <c r="G863" s="94">
        <v>43960</v>
      </c>
      <c r="H863" s="95">
        <v>57639.7</v>
      </c>
    </row>
    <row r="864" spans="5:8" ht="15" hidden="1" customHeight="1" x14ac:dyDescent="0.25">
      <c r="E864" s="119"/>
      <c r="F864" s="79">
        <f>ROWS(F$5:F864)</f>
        <v>860</v>
      </c>
      <c r="G864" s="94">
        <v>43961</v>
      </c>
      <c r="H864" s="95">
        <v>45437.14</v>
      </c>
    </row>
    <row r="865" spans="5:8" ht="15" hidden="1" customHeight="1" x14ac:dyDescent="0.25">
      <c r="E865" s="119"/>
      <c r="F865" s="79">
        <f>ROWS(F$5:F865)</f>
        <v>861</v>
      </c>
      <c r="G865" s="94">
        <v>43962</v>
      </c>
      <c r="H865" s="95">
        <v>42371.11</v>
      </c>
    </row>
    <row r="866" spans="5:8" ht="15" hidden="1" customHeight="1" x14ac:dyDescent="0.25">
      <c r="E866" s="119"/>
      <c r="F866" s="79">
        <f>ROWS(F$5:F866)</f>
        <v>862</v>
      </c>
      <c r="G866" s="94">
        <v>43963</v>
      </c>
      <c r="H866" s="95">
        <v>60114.07</v>
      </c>
    </row>
    <row r="867" spans="5:8" ht="15" hidden="1" customHeight="1" x14ac:dyDescent="0.25">
      <c r="E867" s="119"/>
      <c r="F867" s="79">
        <f>ROWS(F$5:F867)</f>
        <v>863</v>
      </c>
      <c r="G867" s="94">
        <v>43964</v>
      </c>
      <c r="H867" s="95">
        <v>70885.039999999994</v>
      </c>
    </row>
    <row r="868" spans="5:8" ht="15" hidden="1" customHeight="1" x14ac:dyDescent="0.25">
      <c r="E868" s="119"/>
      <c r="F868" s="79">
        <f>ROWS(F$5:F868)</f>
        <v>864</v>
      </c>
      <c r="G868" s="94">
        <v>43965</v>
      </c>
      <c r="H868" s="95">
        <v>43012.35</v>
      </c>
    </row>
    <row r="869" spans="5:8" ht="15" hidden="1" customHeight="1" x14ac:dyDescent="0.25">
      <c r="E869" s="119"/>
      <c r="F869" s="79">
        <f>ROWS(F$5:F869)</f>
        <v>865</v>
      </c>
      <c r="G869" s="94">
        <v>43966</v>
      </c>
      <c r="H869" s="95">
        <v>48668.33</v>
      </c>
    </row>
    <row r="870" spans="5:8" ht="15" hidden="1" customHeight="1" x14ac:dyDescent="0.25">
      <c r="E870" s="119"/>
      <c r="F870" s="79">
        <f>ROWS(F$5:F870)</f>
        <v>866</v>
      </c>
      <c r="G870" s="94">
        <v>43967</v>
      </c>
      <c r="H870" s="95">
        <v>44821.47</v>
      </c>
    </row>
    <row r="871" spans="5:8" ht="15" hidden="1" customHeight="1" x14ac:dyDescent="0.25">
      <c r="E871" s="119"/>
      <c r="F871" s="79">
        <f>ROWS(F$5:F871)</f>
        <v>867</v>
      </c>
      <c r="G871" s="94">
        <v>43968</v>
      </c>
      <c r="H871" s="95">
        <v>43949.47</v>
      </c>
    </row>
    <row r="872" spans="5:8" ht="15" hidden="1" customHeight="1" x14ac:dyDescent="0.25">
      <c r="E872" s="119"/>
      <c r="F872" s="79">
        <f>ROWS(F$5:F872)</f>
        <v>868</v>
      </c>
      <c r="G872" s="94">
        <v>43969</v>
      </c>
      <c r="H872" s="95">
        <v>43766.55</v>
      </c>
    </row>
    <row r="873" spans="5:8" ht="15" hidden="1" customHeight="1" x14ac:dyDescent="0.25">
      <c r="E873" s="119"/>
      <c r="F873" s="79">
        <f>ROWS(F$5:F873)</f>
        <v>869</v>
      </c>
      <c r="G873" s="94">
        <v>43970</v>
      </c>
      <c r="H873" s="95">
        <v>43983.25</v>
      </c>
    </row>
    <row r="874" spans="5:8" ht="15" hidden="1" customHeight="1" x14ac:dyDescent="0.25">
      <c r="E874" s="119"/>
      <c r="F874" s="79">
        <f>ROWS(F$5:F874)</f>
        <v>870</v>
      </c>
      <c r="G874" s="94">
        <v>43971</v>
      </c>
      <c r="H874" s="95">
        <v>55757.83</v>
      </c>
    </row>
    <row r="875" spans="5:8" ht="15" hidden="1" customHeight="1" x14ac:dyDescent="0.25">
      <c r="E875" s="119"/>
      <c r="F875" s="79">
        <f>ROWS(F$5:F875)</f>
        <v>871</v>
      </c>
      <c r="G875" s="94">
        <v>43972</v>
      </c>
      <c r="H875" s="95">
        <v>48137.07</v>
      </c>
    </row>
    <row r="876" spans="5:8" ht="15" hidden="1" customHeight="1" x14ac:dyDescent="0.25">
      <c r="E876" s="119"/>
      <c r="F876" s="79">
        <f>ROWS(F$5:F876)</f>
        <v>872</v>
      </c>
      <c r="G876" s="94">
        <v>43973</v>
      </c>
      <c r="H876" s="95">
        <v>50837.7</v>
      </c>
    </row>
    <row r="877" spans="5:8" ht="15" hidden="1" customHeight="1" x14ac:dyDescent="0.25">
      <c r="E877" s="119"/>
      <c r="F877" s="79">
        <f>ROWS(F$5:F877)</f>
        <v>873</v>
      </c>
      <c r="G877" s="94">
        <v>43974</v>
      </c>
      <c r="H877" s="95">
        <v>39172.19</v>
      </c>
    </row>
    <row r="878" spans="5:8" ht="15" hidden="1" customHeight="1" x14ac:dyDescent="0.25">
      <c r="E878" s="119"/>
      <c r="F878" s="79">
        <f>ROWS(F$5:F878)</f>
        <v>874</v>
      </c>
      <c r="G878" s="94">
        <v>43975</v>
      </c>
      <c r="H878" s="95">
        <v>52018.19</v>
      </c>
    </row>
    <row r="879" spans="5:8" ht="15" hidden="1" customHeight="1" x14ac:dyDescent="0.25">
      <c r="E879" s="119"/>
      <c r="F879" s="79">
        <f>ROWS(F$5:F879)</f>
        <v>875</v>
      </c>
      <c r="G879" s="94">
        <v>43976</v>
      </c>
      <c r="H879" s="95">
        <v>39216.239999999998</v>
      </c>
    </row>
    <row r="880" spans="5:8" ht="15" hidden="1" customHeight="1" x14ac:dyDescent="0.25">
      <c r="E880" s="119"/>
      <c r="F880" s="79">
        <f>ROWS(F$5:F880)</f>
        <v>876</v>
      </c>
      <c r="G880" s="94">
        <v>43977</v>
      </c>
      <c r="H880" s="95">
        <v>45219.46</v>
      </c>
    </row>
    <row r="881" spans="5:8" ht="15" hidden="1" customHeight="1" x14ac:dyDescent="0.25">
      <c r="E881" s="119"/>
      <c r="F881" s="79">
        <f>ROWS(F$5:F881)</f>
        <v>877</v>
      </c>
      <c r="G881" s="94">
        <v>43978</v>
      </c>
      <c r="H881" s="95">
        <v>49680.58</v>
      </c>
    </row>
    <row r="882" spans="5:8" ht="15" hidden="1" customHeight="1" x14ac:dyDescent="0.25">
      <c r="E882" s="119"/>
      <c r="F882" s="79">
        <f>ROWS(F$5:F882)</f>
        <v>878</v>
      </c>
      <c r="G882" s="94">
        <v>43979</v>
      </c>
      <c r="H882" s="95">
        <v>47562.04</v>
      </c>
    </row>
    <row r="883" spans="5:8" ht="15" hidden="1" customHeight="1" x14ac:dyDescent="0.25">
      <c r="E883" s="119"/>
      <c r="F883" s="79">
        <f>ROWS(F$5:F883)</f>
        <v>879</v>
      </c>
      <c r="G883" s="94">
        <v>43980</v>
      </c>
      <c r="H883" s="95">
        <v>48670.03</v>
      </c>
    </row>
    <row r="884" spans="5:8" ht="15" hidden="1" customHeight="1" x14ac:dyDescent="0.25">
      <c r="E884" s="119"/>
      <c r="F884" s="79">
        <f>ROWS(F$5:F884)</f>
        <v>880</v>
      </c>
      <c r="G884" s="94">
        <v>43981</v>
      </c>
      <c r="H884" s="95">
        <v>44307.24</v>
      </c>
    </row>
    <row r="885" spans="5:8" ht="15" hidden="1" customHeight="1" x14ac:dyDescent="0.25">
      <c r="E885" s="119"/>
      <c r="F885" s="79">
        <f>ROWS(F$5:F885)</f>
        <v>881</v>
      </c>
      <c r="G885" s="94">
        <v>43982</v>
      </c>
      <c r="H885" s="95">
        <v>50735.9</v>
      </c>
    </row>
    <row r="886" spans="5:8" ht="15" hidden="1" customHeight="1" x14ac:dyDescent="0.25">
      <c r="E886" s="119"/>
      <c r="F886" s="79">
        <f>ROWS(F$5:F886)</f>
        <v>882</v>
      </c>
      <c r="G886" s="94">
        <v>43983</v>
      </c>
      <c r="H886" s="95">
        <v>52797.14</v>
      </c>
    </row>
    <row r="887" spans="5:8" ht="15" hidden="1" customHeight="1" x14ac:dyDescent="0.25">
      <c r="E887" s="119"/>
      <c r="F887" s="79">
        <f>ROWS(F$5:F887)</f>
        <v>883</v>
      </c>
      <c r="G887" s="94">
        <v>43984</v>
      </c>
      <c r="H887" s="95">
        <v>43842.63</v>
      </c>
    </row>
    <row r="888" spans="5:8" ht="15" hidden="1" customHeight="1" x14ac:dyDescent="0.25">
      <c r="E888" s="119"/>
      <c r="F888" s="79">
        <f>ROWS(F$5:F888)</f>
        <v>884</v>
      </c>
      <c r="G888" s="94">
        <v>43985</v>
      </c>
      <c r="H888" s="95">
        <v>40754.76</v>
      </c>
    </row>
    <row r="889" spans="5:8" ht="15" hidden="1" customHeight="1" x14ac:dyDescent="0.25">
      <c r="E889" s="119"/>
      <c r="F889" s="79">
        <f>ROWS(F$5:F889)</f>
        <v>885</v>
      </c>
      <c r="G889" s="94">
        <v>43986</v>
      </c>
      <c r="H889" s="95">
        <v>60723.63</v>
      </c>
    </row>
    <row r="890" spans="5:8" ht="15" hidden="1" customHeight="1" x14ac:dyDescent="0.25">
      <c r="E890" s="119"/>
      <c r="F890" s="79">
        <f>ROWS(F$5:F890)</f>
        <v>886</v>
      </c>
      <c r="G890" s="94">
        <v>43987</v>
      </c>
      <c r="H890" s="95">
        <v>33735.61</v>
      </c>
    </row>
    <row r="891" spans="5:8" ht="15" hidden="1" customHeight="1" x14ac:dyDescent="0.25">
      <c r="E891" s="119"/>
      <c r="F891" s="79">
        <f>ROWS(F$5:F891)</f>
        <v>887</v>
      </c>
      <c r="G891" s="94">
        <v>43988</v>
      </c>
      <c r="H891" s="95">
        <v>53039.41</v>
      </c>
    </row>
    <row r="892" spans="5:8" ht="15" hidden="1" customHeight="1" x14ac:dyDescent="0.25">
      <c r="E892" s="119"/>
      <c r="F892" s="79">
        <f>ROWS(F$5:F892)</f>
        <v>888</v>
      </c>
      <c r="G892" s="94">
        <v>43989</v>
      </c>
      <c r="H892" s="95">
        <v>48272.22</v>
      </c>
    </row>
    <row r="893" spans="5:8" ht="15" hidden="1" customHeight="1" x14ac:dyDescent="0.25">
      <c r="E893" s="119"/>
      <c r="F893" s="79">
        <f>ROWS(F$5:F893)</f>
        <v>889</v>
      </c>
      <c r="G893" s="94">
        <v>43990</v>
      </c>
      <c r="H893" s="95">
        <v>44946.55</v>
      </c>
    </row>
    <row r="894" spans="5:8" ht="15" hidden="1" customHeight="1" x14ac:dyDescent="0.25">
      <c r="E894" s="119"/>
      <c r="F894" s="79">
        <f>ROWS(F$5:F894)</f>
        <v>890</v>
      </c>
      <c r="G894" s="94">
        <v>43991</v>
      </c>
      <c r="H894" s="95">
        <v>43198.23</v>
      </c>
    </row>
    <row r="895" spans="5:8" ht="15" hidden="1" customHeight="1" x14ac:dyDescent="0.25">
      <c r="E895" s="119"/>
      <c r="F895" s="79">
        <f>ROWS(F$5:F895)</f>
        <v>891</v>
      </c>
      <c r="G895" s="94">
        <v>43992</v>
      </c>
      <c r="H895" s="95">
        <v>51721.59</v>
      </c>
    </row>
    <row r="896" spans="5:8" ht="15" hidden="1" customHeight="1" x14ac:dyDescent="0.25">
      <c r="E896" s="119"/>
      <c r="F896" s="79">
        <f>ROWS(F$5:F896)</f>
        <v>892</v>
      </c>
      <c r="G896" s="94">
        <v>43993</v>
      </c>
      <c r="H896" s="95">
        <v>42014.48</v>
      </c>
    </row>
    <row r="897" spans="5:8" ht="15" hidden="1" customHeight="1" x14ac:dyDescent="0.25">
      <c r="E897" s="119"/>
      <c r="F897" s="79">
        <f>ROWS(F$5:F897)</f>
        <v>893</v>
      </c>
      <c r="G897" s="94">
        <v>43994</v>
      </c>
      <c r="H897" s="95">
        <v>51624.15</v>
      </c>
    </row>
    <row r="898" spans="5:8" ht="15" hidden="1" customHeight="1" x14ac:dyDescent="0.25">
      <c r="E898" s="119"/>
      <c r="F898" s="79">
        <f>ROWS(F$5:F898)</f>
        <v>894</v>
      </c>
      <c r="G898" s="94">
        <v>43995</v>
      </c>
      <c r="H898" s="95">
        <v>46160.13</v>
      </c>
    </row>
    <row r="899" spans="5:8" ht="15" hidden="1" customHeight="1" x14ac:dyDescent="0.25">
      <c r="E899" s="119"/>
      <c r="F899" s="79">
        <f>ROWS(F$5:F899)</f>
        <v>895</v>
      </c>
      <c r="G899" s="94">
        <v>43996</v>
      </c>
      <c r="H899" s="95">
        <v>44885.93</v>
      </c>
    </row>
    <row r="900" spans="5:8" ht="15" hidden="1" customHeight="1" x14ac:dyDescent="0.25">
      <c r="E900" s="119"/>
      <c r="F900" s="79">
        <f>ROWS(F$5:F900)</f>
        <v>896</v>
      </c>
      <c r="G900" s="94">
        <v>43997</v>
      </c>
      <c r="H900" s="95">
        <v>37003.24</v>
      </c>
    </row>
    <row r="901" spans="5:8" ht="15" hidden="1" customHeight="1" x14ac:dyDescent="0.25">
      <c r="E901" s="119"/>
      <c r="F901" s="79">
        <f>ROWS(F$5:F901)</f>
        <v>897</v>
      </c>
      <c r="G901" s="94">
        <v>43998</v>
      </c>
      <c r="H901" s="95">
        <v>42200.56</v>
      </c>
    </row>
    <row r="902" spans="5:8" ht="15" hidden="1" customHeight="1" x14ac:dyDescent="0.25">
      <c r="E902" s="119"/>
      <c r="F902" s="79">
        <f>ROWS(F$5:F902)</f>
        <v>898</v>
      </c>
      <c r="G902" s="94">
        <v>43999</v>
      </c>
      <c r="H902" s="95">
        <v>52726.33</v>
      </c>
    </row>
    <row r="903" spans="5:8" ht="15" hidden="1" customHeight="1" x14ac:dyDescent="0.25">
      <c r="E903" s="119"/>
      <c r="F903" s="79">
        <f>ROWS(F$5:F903)</f>
        <v>899</v>
      </c>
      <c r="G903" s="94">
        <v>44000</v>
      </c>
      <c r="H903" s="95">
        <v>59509.39</v>
      </c>
    </row>
    <row r="904" spans="5:8" ht="15" hidden="1" customHeight="1" x14ac:dyDescent="0.25">
      <c r="E904" s="119"/>
      <c r="F904" s="79">
        <f>ROWS(F$5:F904)</f>
        <v>900</v>
      </c>
      <c r="G904" s="94">
        <v>44001</v>
      </c>
      <c r="H904" s="95">
        <v>48269.93</v>
      </c>
    </row>
    <row r="905" spans="5:8" ht="15" hidden="1" customHeight="1" x14ac:dyDescent="0.25">
      <c r="E905" s="119"/>
      <c r="F905" s="79">
        <f>ROWS(F$5:F905)</f>
        <v>901</v>
      </c>
      <c r="G905" s="94">
        <v>44002</v>
      </c>
      <c r="H905" s="95">
        <v>58464.29</v>
      </c>
    </row>
    <row r="906" spans="5:8" ht="15" hidden="1" customHeight="1" x14ac:dyDescent="0.25">
      <c r="E906" s="119"/>
      <c r="F906" s="79">
        <f>ROWS(F$5:F906)</f>
        <v>902</v>
      </c>
      <c r="G906" s="94">
        <v>44003</v>
      </c>
      <c r="H906" s="95">
        <v>38641.15</v>
      </c>
    </row>
    <row r="907" spans="5:8" ht="15" hidden="1" customHeight="1" x14ac:dyDescent="0.25">
      <c r="E907" s="119"/>
      <c r="F907" s="79">
        <f>ROWS(F$5:F907)</f>
        <v>903</v>
      </c>
      <c r="G907" s="94">
        <v>44004</v>
      </c>
      <c r="H907" s="95">
        <v>45586.07</v>
      </c>
    </row>
    <row r="908" spans="5:8" ht="15" hidden="1" customHeight="1" x14ac:dyDescent="0.25">
      <c r="E908" s="119"/>
      <c r="F908" s="79">
        <f>ROWS(F$5:F908)</f>
        <v>904</v>
      </c>
      <c r="G908" s="94">
        <v>44005</v>
      </c>
      <c r="H908" s="95">
        <v>39164.14</v>
      </c>
    </row>
    <row r="909" spans="5:8" ht="15" hidden="1" customHeight="1" x14ac:dyDescent="0.25">
      <c r="E909" s="119"/>
      <c r="F909" s="79">
        <f>ROWS(F$5:F909)</f>
        <v>905</v>
      </c>
      <c r="G909" s="94">
        <v>44006</v>
      </c>
      <c r="H909" s="95">
        <v>49083.62</v>
      </c>
    </row>
    <row r="910" spans="5:8" ht="15" hidden="1" customHeight="1" x14ac:dyDescent="0.25">
      <c r="E910" s="119"/>
      <c r="F910" s="79">
        <f>ROWS(F$5:F910)</f>
        <v>906</v>
      </c>
      <c r="G910" s="94">
        <v>44007</v>
      </c>
      <c r="H910" s="95">
        <v>43741.32</v>
      </c>
    </row>
    <row r="911" spans="5:8" ht="15" hidden="1" customHeight="1" x14ac:dyDescent="0.25">
      <c r="E911" s="119"/>
      <c r="F911" s="79">
        <f>ROWS(F$5:F911)</f>
        <v>907</v>
      </c>
      <c r="G911" s="94">
        <v>44008</v>
      </c>
      <c r="H911" s="95">
        <v>44528.639999999999</v>
      </c>
    </row>
    <row r="912" spans="5:8" ht="15" hidden="1" customHeight="1" x14ac:dyDescent="0.25">
      <c r="E912" s="119"/>
      <c r="F912" s="79">
        <f>ROWS(F$5:F912)</f>
        <v>908</v>
      </c>
      <c r="G912" s="94">
        <v>44009</v>
      </c>
      <c r="H912" s="95">
        <v>48028.9</v>
      </c>
    </row>
    <row r="913" spans="5:8" ht="15" hidden="1" customHeight="1" x14ac:dyDescent="0.25">
      <c r="E913" s="119"/>
      <c r="F913" s="79">
        <f>ROWS(F$5:F913)</f>
        <v>909</v>
      </c>
      <c r="G913" s="94">
        <v>44010</v>
      </c>
      <c r="H913" s="95">
        <v>49305.440000000002</v>
      </c>
    </row>
    <row r="914" spans="5:8" ht="15" hidden="1" customHeight="1" x14ac:dyDescent="0.25">
      <c r="E914" s="119"/>
      <c r="F914" s="79">
        <f>ROWS(F$5:F914)</f>
        <v>910</v>
      </c>
      <c r="G914" s="94">
        <v>44011</v>
      </c>
      <c r="H914" s="95">
        <v>33771.1</v>
      </c>
    </row>
    <row r="915" spans="5:8" ht="15" hidden="1" customHeight="1" x14ac:dyDescent="0.25">
      <c r="E915" s="119"/>
      <c r="F915" s="79">
        <f>ROWS(F$5:F915)</f>
        <v>911</v>
      </c>
      <c r="G915" s="94">
        <v>44012</v>
      </c>
      <c r="H915" s="95">
        <v>43796.67</v>
      </c>
    </row>
    <row r="916" spans="5:8" ht="15" hidden="1" customHeight="1" x14ac:dyDescent="0.25">
      <c r="E916" s="119"/>
      <c r="F916" s="79">
        <f>ROWS(F$5:F916)</f>
        <v>912</v>
      </c>
      <c r="G916" s="94">
        <v>44013</v>
      </c>
      <c r="H916" s="95">
        <v>35406.53</v>
      </c>
    </row>
    <row r="917" spans="5:8" ht="15" hidden="1" customHeight="1" x14ac:dyDescent="0.25">
      <c r="E917" s="119"/>
      <c r="F917" s="79">
        <f>ROWS(F$5:F917)</f>
        <v>913</v>
      </c>
      <c r="G917" s="94">
        <v>44014</v>
      </c>
      <c r="H917" s="95">
        <v>48413.97</v>
      </c>
    </row>
    <row r="918" spans="5:8" ht="15" hidden="1" customHeight="1" x14ac:dyDescent="0.25">
      <c r="E918" s="119"/>
      <c r="F918" s="79">
        <f>ROWS(F$5:F918)</f>
        <v>914</v>
      </c>
      <c r="G918" s="94">
        <v>44015</v>
      </c>
      <c r="H918" s="95">
        <v>44066.07</v>
      </c>
    </row>
    <row r="919" spans="5:8" ht="15" hidden="1" customHeight="1" x14ac:dyDescent="0.25">
      <c r="E919" s="119"/>
      <c r="F919" s="79">
        <f>ROWS(F$5:F919)</f>
        <v>915</v>
      </c>
      <c r="G919" s="94">
        <v>44016</v>
      </c>
      <c r="H919" s="95">
        <v>39907.71</v>
      </c>
    </row>
    <row r="920" spans="5:8" ht="15" hidden="1" customHeight="1" x14ac:dyDescent="0.25">
      <c r="E920" s="119"/>
      <c r="F920" s="79">
        <f>ROWS(F$5:F920)</f>
        <v>916</v>
      </c>
      <c r="G920" s="94">
        <v>44017</v>
      </c>
      <c r="H920" s="95">
        <v>46129.49</v>
      </c>
    </row>
    <row r="921" spans="5:8" ht="15" hidden="1" customHeight="1" x14ac:dyDescent="0.25">
      <c r="E921" s="119"/>
      <c r="F921" s="79">
        <f>ROWS(F$5:F921)</f>
        <v>917</v>
      </c>
      <c r="G921" s="94">
        <v>44018</v>
      </c>
      <c r="H921" s="95">
        <v>53063.82</v>
      </c>
    </row>
    <row r="922" spans="5:8" ht="15" hidden="1" customHeight="1" x14ac:dyDescent="0.25">
      <c r="E922" s="119"/>
      <c r="F922" s="79">
        <f>ROWS(F$5:F922)</f>
        <v>918</v>
      </c>
      <c r="G922" s="94">
        <v>44019</v>
      </c>
      <c r="H922" s="95">
        <v>45713.66</v>
      </c>
    </row>
    <row r="923" spans="5:8" ht="15" hidden="1" customHeight="1" x14ac:dyDescent="0.25">
      <c r="E923" s="119"/>
      <c r="F923" s="79">
        <f>ROWS(F$5:F923)</f>
        <v>919</v>
      </c>
      <c r="G923" s="94">
        <v>44020</v>
      </c>
      <c r="H923" s="95">
        <v>52366.76</v>
      </c>
    </row>
    <row r="924" spans="5:8" ht="15" hidden="1" customHeight="1" x14ac:dyDescent="0.25">
      <c r="E924" s="119"/>
      <c r="F924" s="79">
        <f>ROWS(F$5:F924)</f>
        <v>920</v>
      </c>
      <c r="G924" s="94">
        <v>44021</v>
      </c>
      <c r="H924" s="95">
        <v>66169.78</v>
      </c>
    </row>
    <row r="925" spans="5:8" ht="15" hidden="1" customHeight="1" x14ac:dyDescent="0.25">
      <c r="E925" s="119"/>
      <c r="F925" s="79">
        <f>ROWS(F$5:F925)</f>
        <v>921</v>
      </c>
      <c r="G925" s="94">
        <v>44022</v>
      </c>
      <c r="H925" s="95">
        <v>49433.07</v>
      </c>
    </row>
    <row r="926" spans="5:8" ht="15" hidden="1" customHeight="1" x14ac:dyDescent="0.25">
      <c r="E926" s="119"/>
      <c r="F926" s="79">
        <f>ROWS(F$5:F926)</f>
        <v>922</v>
      </c>
      <c r="G926" s="94">
        <v>44023</v>
      </c>
      <c r="H926" s="95">
        <v>36971.589999999997</v>
      </c>
    </row>
    <row r="927" spans="5:8" ht="15" hidden="1" customHeight="1" x14ac:dyDescent="0.25">
      <c r="E927" s="119"/>
      <c r="F927" s="79">
        <f>ROWS(F$5:F927)</f>
        <v>923</v>
      </c>
      <c r="G927" s="94">
        <v>44024</v>
      </c>
      <c r="H927" s="95">
        <v>44688.9</v>
      </c>
    </row>
    <row r="928" spans="5:8" ht="15" hidden="1" customHeight="1" x14ac:dyDescent="0.25">
      <c r="E928" s="119"/>
      <c r="F928" s="79">
        <f>ROWS(F$5:F928)</f>
        <v>924</v>
      </c>
      <c r="G928" s="94">
        <v>44025</v>
      </c>
      <c r="H928" s="95">
        <v>44611.72</v>
      </c>
    </row>
    <row r="929" spans="5:8" ht="15" hidden="1" customHeight="1" x14ac:dyDescent="0.25">
      <c r="E929" s="119"/>
      <c r="F929" s="79">
        <f>ROWS(F$5:F929)</f>
        <v>925</v>
      </c>
      <c r="G929" s="94">
        <v>44026</v>
      </c>
      <c r="H929" s="95">
        <v>42658.559999999998</v>
      </c>
    </row>
    <row r="930" spans="5:8" ht="15" hidden="1" customHeight="1" x14ac:dyDescent="0.25">
      <c r="E930" s="119"/>
      <c r="F930" s="79">
        <f>ROWS(F$5:F930)</f>
        <v>926</v>
      </c>
      <c r="G930" s="94">
        <v>44027</v>
      </c>
      <c r="H930" s="95">
        <v>52963.05</v>
      </c>
    </row>
    <row r="931" spans="5:8" ht="15" hidden="1" customHeight="1" x14ac:dyDescent="0.25">
      <c r="E931" s="119"/>
      <c r="F931" s="79">
        <f>ROWS(F$5:F931)</f>
        <v>927</v>
      </c>
      <c r="G931" s="94">
        <v>44028</v>
      </c>
      <c r="H931" s="95">
        <v>44211.01</v>
      </c>
    </row>
    <row r="932" spans="5:8" ht="15" hidden="1" customHeight="1" x14ac:dyDescent="0.25">
      <c r="E932" s="119"/>
      <c r="F932" s="79">
        <f>ROWS(F$5:F932)</f>
        <v>928</v>
      </c>
      <c r="G932" s="94">
        <v>44029</v>
      </c>
      <c r="H932" s="95">
        <v>42278</v>
      </c>
    </row>
    <row r="933" spans="5:8" ht="15" hidden="1" customHeight="1" x14ac:dyDescent="0.25">
      <c r="E933" s="119"/>
      <c r="F933" s="79">
        <f>ROWS(F$5:F933)</f>
        <v>929</v>
      </c>
      <c r="G933" s="94">
        <v>44030</v>
      </c>
      <c r="H933" s="95">
        <v>58738.17</v>
      </c>
    </row>
    <row r="934" spans="5:8" ht="15" hidden="1" customHeight="1" x14ac:dyDescent="0.25">
      <c r="E934" s="119"/>
      <c r="F934" s="79">
        <f>ROWS(F$5:F934)</f>
        <v>930</v>
      </c>
      <c r="G934" s="94">
        <v>44031</v>
      </c>
      <c r="H934" s="95">
        <v>47279.16</v>
      </c>
    </row>
    <row r="935" spans="5:8" ht="15" hidden="1" customHeight="1" x14ac:dyDescent="0.25">
      <c r="E935" s="119"/>
      <c r="F935" s="79">
        <f>ROWS(F$5:F935)</f>
        <v>931</v>
      </c>
      <c r="G935" s="94">
        <v>44032</v>
      </c>
      <c r="H935" s="95">
        <v>36589.800000000003</v>
      </c>
    </row>
    <row r="936" spans="5:8" ht="15" hidden="1" customHeight="1" x14ac:dyDescent="0.25">
      <c r="E936" s="119"/>
      <c r="F936" s="79">
        <f>ROWS(F$5:F936)</f>
        <v>932</v>
      </c>
      <c r="G936" s="94">
        <v>44033</v>
      </c>
      <c r="H936" s="95">
        <v>45337.81</v>
      </c>
    </row>
    <row r="937" spans="5:8" ht="15" hidden="1" customHeight="1" x14ac:dyDescent="0.25">
      <c r="E937" s="119"/>
      <c r="F937" s="79">
        <f>ROWS(F$5:F937)</f>
        <v>933</v>
      </c>
      <c r="G937" s="94">
        <v>44034</v>
      </c>
      <c r="H937" s="95">
        <v>63646.52</v>
      </c>
    </row>
    <row r="938" spans="5:8" ht="15" hidden="1" customHeight="1" x14ac:dyDescent="0.25">
      <c r="E938" s="119"/>
      <c r="F938" s="79">
        <f>ROWS(F$5:F938)</f>
        <v>934</v>
      </c>
      <c r="G938" s="94">
        <v>44035</v>
      </c>
      <c r="H938" s="95">
        <v>42914.19</v>
      </c>
    </row>
    <row r="939" spans="5:8" ht="15" hidden="1" customHeight="1" x14ac:dyDescent="0.25">
      <c r="E939" s="119"/>
      <c r="F939" s="79">
        <f>ROWS(F$5:F939)</f>
        <v>935</v>
      </c>
      <c r="G939" s="94">
        <v>44036</v>
      </c>
      <c r="H939" s="95">
        <v>60115.87</v>
      </c>
    </row>
    <row r="940" spans="5:8" ht="15" hidden="1" customHeight="1" x14ac:dyDescent="0.25">
      <c r="E940" s="119"/>
      <c r="F940" s="79">
        <f>ROWS(F$5:F940)</f>
        <v>936</v>
      </c>
      <c r="G940" s="94">
        <v>44037</v>
      </c>
      <c r="H940" s="95">
        <v>41482.379999999997</v>
      </c>
    </row>
    <row r="941" spans="5:8" ht="15" hidden="1" customHeight="1" x14ac:dyDescent="0.25">
      <c r="E941" s="119"/>
      <c r="F941" s="79">
        <f>ROWS(F$5:F941)</f>
        <v>937</v>
      </c>
      <c r="G941" s="94">
        <v>44038</v>
      </c>
      <c r="H941" s="95">
        <v>48709.41</v>
      </c>
    </row>
    <row r="942" spans="5:8" ht="15" hidden="1" customHeight="1" x14ac:dyDescent="0.25">
      <c r="E942" s="119"/>
      <c r="F942" s="79">
        <f>ROWS(F$5:F942)</f>
        <v>938</v>
      </c>
      <c r="G942" s="94">
        <v>44039</v>
      </c>
      <c r="H942" s="95">
        <v>39564.42</v>
      </c>
    </row>
    <row r="943" spans="5:8" ht="15" hidden="1" customHeight="1" x14ac:dyDescent="0.25">
      <c r="E943" s="119"/>
      <c r="F943" s="79">
        <f>ROWS(F$5:F943)</f>
        <v>939</v>
      </c>
      <c r="G943" s="94">
        <v>44040</v>
      </c>
      <c r="H943" s="95">
        <v>42816.09</v>
      </c>
    </row>
    <row r="944" spans="5:8" ht="15" hidden="1" customHeight="1" x14ac:dyDescent="0.25">
      <c r="E944" s="119"/>
      <c r="F944" s="79">
        <f>ROWS(F$5:F944)</f>
        <v>940</v>
      </c>
      <c r="G944" s="94">
        <v>44041</v>
      </c>
      <c r="H944" s="95">
        <v>49657.87</v>
      </c>
    </row>
    <row r="945" spans="5:8" ht="15" hidden="1" customHeight="1" x14ac:dyDescent="0.25">
      <c r="E945" s="119"/>
      <c r="F945" s="79">
        <f>ROWS(F$5:F945)</f>
        <v>941</v>
      </c>
      <c r="G945" s="94">
        <v>44042</v>
      </c>
      <c r="H945" s="95">
        <v>52262.239999999998</v>
      </c>
    </row>
    <row r="946" spans="5:8" ht="15" hidden="1" customHeight="1" x14ac:dyDescent="0.25">
      <c r="E946" s="119"/>
      <c r="F946" s="79">
        <f>ROWS(F$5:F946)</f>
        <v>942</v>
      </c>
      <c r="G946" s="94">
        <v>44043</v>
      </c>
      <c r="H946" s="95">
        <v>57070.43</v>
      </c>
    </row>
    <row r="947" spans="5:8" ht="15" hidden="1" customHeight="1" x14ac:dyDescent="0.25">
      <c r="E947" s="119"/>
      <c r="F947" s="79">
        <f>ROWS(F$5:F947)</f>
        <v>943</v>
      </c>
      <c r="G947" s="94">
        <v>44044</v>
      </c>
      <c r="H947" s="95">
        <v>46024.7</v>
      </c>
    </row>
    <row r="948" spans="5:8" ht="15" hidden="1" customHeight="1" x14ac:dyDescent="0.25">
      <c r="E948" s="119"/>
      <c r="F948" s="79">
        <f>ROWS(F$5:F948)</f>
        <v>944</v>
      </c>
      <c r="G948" s="94">
        <v>44045</v>
      </c>
      <c r="H948" s="95">
        <v>36330.230000000003</v>
      </c>
    </row>
    <row r="949" spans="5:8" ht="15" hidden="1" customHeight="1" x14ac:dyDescent="0.25">
      <c r="E949" s="119"/>
      <c r="F949" s="79">
        <f>ROWS(F$5:F949)</f>
        <v>945</v>
      </c>
      <c r="G949" s="94">
        <v>44046</v>
      </c>
      <c r="H949" s="95">
        <v>53135.47</v>
      </c>
    </row>
    <row r="950" spans="5:8" ht="15" hidden="1" customHeight="1" x14ac:dyDescent="0.25">
      <c r="E950" s="119"/>
      <c r="F950" s="79">
        <f>ROWS(F$5:F950)</f>
        <v>946</v>
      </c>
      <c r="G950" s="94">
        <v>44047</v>
      </c>
      <c r="H950" s="95">
        <v>52214.559999999998</v>
      </c>
    </row>
    <row r="951" spans="5:8" ht="15" hidden="1" customHeight="1" x14ac:dyDescent="0.25">
      <c r="E951" s="119"/>
      <c r="F951" s="79">
        <f>ROWS(F$5:F951)</f>
        <v>947</v>
      </c>
      <c r="G951" s="94">
        <v>44048</v>
      </c>
      <c r="H951" s="95">
        <v>39723.72</v>
      </c>
    </row>
    <row r="952" spans="5:8" ht="15" hidden="1" customHeight="1" x14ac:dyDescent="0.25">
      <c r="E952" s="119"/>
      <c r="F952" s="79">
        <f>ROWS(F$5:F952)</f>
        <v>948</v>
      </c>
      <c r="G952" s="94">
        <v>44049</v>
      </c>
      <c r="H952" s="95">
        <v>46874.95</v>
      </c>
    </row>
    <row r="953" spans="5:8" ht="15" hidden="1" customHeight="1" x14ac:dyDescent="0.25">
      <c r="E953" s="119"/>
      <c r="F953" s="79">
        <f>ROWS(F$5:F953)</f>
        <v>949</v>
      </c>
      <c r="G953" s="94">
        <v>44050</v>
      </c>
      <c r="H953" s="95">
        <v>42872.959999999999</v>
      </c>
    </row>
    <row r="954" spans="5:8" ht="15" hidden="1" customHeight="1" x14ac:dyDescent="0.25">
      <c r="E954" s="119"/>
      <c r="F954" s="79">
        <f>ROWS(F$5:F954)</f>
        <v>950</v>
      </c>
      <c r="G954" s="94">
        <v>44051</v>
      </c>
      <c r="H954" s="95">
        <v>46237.31</v>
      </c>
    </row>
    <row r="955" spans="5:8" ht="15" hidden="1" customHeight="1" x14ac:dyDescent="0.25">
      <c r="E955" s="119"/>
      <c r="F955" s="79">
        <f>ROWS(F$5:F955)</f>
        <v>951</v>
      </c>
      <c r="G955" s="94">
        <v>44052</v>
      </c>
      <c r="H955" s="95">
        <v>56811.53</v>
      </c>
    </row>
    <row r="956" spans="5:8" ht="15" hidden="1" customHeight="1" x14ac:dyDescent="0.25">
      <c r="E956" s="119"/>
      <c r="F956" s="79">
        <f>ROWS(F$5:F956)</f>
        <v>952</v>
      </c>
      <c r="G956" s="94">
        <v>44053</v>
      </c>
      <c r="H956" s="95">
        <v>67000.98</v>
      </c>
    </row>
    <row r="957" spans="5:8" ht="15" hidden="1" customHeight="1" x14ac:dyDescent="0.25">
      <c r="E957" s="119"/>
      <c r="F957" s="79">
        <f>ROWS(F$5:F957)</f>
        <v>953</v>
      </c>
      <c r="G957" s="94">
        <v>44054</v>
      </c>
      <c r="H957" s="95">
        <v>51997.67</v>
      </c>
    </row>
    <row r="958" spans="5:8" ht="15" hidden="1" customHeight="1" x14ac:dyDescent="0.25">
      <c r="E958" s="119"/>
      <c r="F958" s="79">
        <f>ROWS(F$5:F958)</f>
        <v>954</v>
      </c>
      <c r="G958" s="94">
        <v>44055</v>
      </c>
      <c r="H958" s="95">
        <v>49454.94</v>
      </c>
    </row>
    <row r="959" spans="5:8" ht="15" hidden="1" customHeight="1" x14ac:dyDescent="0.25">
      <c r="E959" s="119"/>
      <c r="F959" s="79">
        <f>ROWS(F$5:F959)</f>
        <v>955</v>
      </c>
      <c r="G959" s="94">
        <v>44056</v>
      </c>
      <c r="H959" s="95">
        <v>35291.300000000003</v>
      </c>
    </row>
    <row r="960" spans="5:8" ht="15" hidden="1" customHeight="1" x14ac:dyDescent="0.25">
      <c r="E960" s="119"/>
      <c r="F960" s="79">
        <f>ROWS(F$5:F960)</f>
        <v>956</v>
      </c>
      <c r="G960" s="94">
        <v>44057</v>
      </c>
      <c r="H960" s="95">
        <v>43901.64</v>
      </c>
    </row>
    <row r="961" spans="5:8" ht="15" hidden="1" customHeight="1" x14ac:dyDescent="0.25">
      <c r="E961" s="119"/>
      <c r="F961" s="79">
        <f>ROWS(F$5:F961)</f>
        <v>957</v>
      </c>
      <c r="G961" s="94">
        <v>44058</v>
      </c>
      <c r="H961" s="95">
        <v>57640.480000000003</v>
      </c>
    </row>
    <row r="962" spans="5:8" ht="15" hidden="1" customHeight="1" x14ac:dyDescent="0.25">
      <c r="E962" s="119"/>
      <c r="F962" s="79">
        <f>ROWS(F$5:F962)</f>
        <v>958</v>
      </c>
      <c r="G962" s="94">
        <v>44059</v>
      </c>
      <c r="H962" s="95">
        <v>47986.59</v>
      </c>
    </row>
    <row r="963" spans="5:8" ht="15" hidden="1" customHeight="1" x14ac:dyDescent="0.25">
      <c r="E963" s="119"/>
      <c r="F963" s="79">
        <f>ROWS(F$5:F963)</f>
        <v>959</v>
      </c>
      <c r="G963" s="94">
        <v>44060</v>
      </c>
      <c r="H963" s="95">
        <v>43669.37</v>
      </c>
    </row>
    <row r="964" spans="5:8" ht="15" hidden="1" customHeight="1" x14ac:dyDescent="0.25">
      <c r="E964" s="119"/>
      <c r="F964" s="79">
        <f>ROWS(F$5:F964)</f>
        <v>960</v>
      </c>
      <c r="G964" s="94">
        <v>44061</v>
      </c>
      <c r="H964" s="95">
        <v>46337.27</v>
      </c>
    </row>
    <row r="965" spans="5:8" ht="15" hidden="1" customHeight="1" x14ac:dyDescent="0.25">
      <c r="E965" s="119"/>
      <c r="F965" s="79">
        <f>ROWS(F$5:F965)</f>
        <v>961</v>
      </c>
      <c r="G965" s="94">
        <v>44062</v>
      </c>
      <c r="H965" s="95">
        <v>57956.45</v>
      </c>
    </row>
    <row r="966" spans="5:8" ht="15" hidden="1" customHeight="1" x14ac:dyDescent="0.25">
      <c r="E966" s="119"/>
      <c r="F966" s="79">
        <f>ROWS(F$5:F966)</f>
        <v>962</v>
      </c>
      <c r="G966" s="94">
        <v>44063</v>
      </c>
      <c r="H966" s="95">
        <v>37423.03</v>
      </c>
    </row>
    <row r="967" spans="5:8" ht="15" hidden="1" customHeight="1" x14ac:dyDescent="0.25">
      <c r="E967" s="119"/>
      <c r="F967" s="79">
        <f>ROWS(F$5:F967)</f>
        <v>963</v>
      </c>
      <c r="G967" s="94">
        <v>44064</v>
      </c>
      <c r="H967" s="95">
        <v>41296.97</v>
      </c>
    </row>
    <row r="968" spans="5:8" ht="15" hidden="1" customHeight="1" x14ac:dyDescent="0.25">
      <c r="E968" s="119"/>
      <c r="F968" s="79">
        <f>ROWS(F$5:F968)</f>
        <v>964</v>
      </c>
      <c r="G968" s="94">
        <v>44065</v>
      </c>
      <c r="H968" s="95">
        <v>56080.93</v>
      </c>
    </row>
    <row r="969" spans="5:8" ht="15" hidden="1" customHeight="1" x14ac:dyDescent="0.25">
      <c r="E969" s="119"/>
      <c r="F969" s="79">
        <f>ROWS(F$5:F969)</f>
        <v>965</v>
      </c>
      <c r="G969" s="94">
        <v>44066</v>
      </c>
      <c r="H969" s="95">
        <v>27426.080000000002</v>
      </c>
    </row>
    <row r="970" spans="5:8" ht="15" hidden="1" customHeight="1" x14ac:dyDescent="0.25">
      <c r="E970" s="119"/>
      <c r="F970" s="79">
        <f>ROWS(F$5:F970)</f>
        <v>966</v>
      </c>
      <c r="G970" s="94">
        <v>44067</v>
      </c>
      <c r="H970" s="95">
        <v>38198.74</v>
      </c>
    </row>
    <row r="971" spans="5:8" ht="15" hidden="1" customHeight="1" x14ac:dyDescent="0.25">
      <c r="E971" s="119"/>
      <c r="F971" s="79">
        <f>ROWS(F$5:F971)</f>
        <v>967</v>
      </c>
      <c r="G971" s="94">
        <v>44068</v>
      </c>
      <c r="H971" s="95">
        <v>43377.96</v>
      </c>
    </row>
    <row r="972" spans="5:8" ht="15" hidden="1" customHeight="1" x14ac:dyDescent="0.25">
      <c r="E972" s="119"/>
      <c r="F972" s="79">
        <f>ROWS(F$5:F972)</f>
        <v>968</v>
      </c>
      <c r="G972" s="94">
        <v>44069</v>
      </c>
      <c r="H972" s="95">
        <v>50062.67</v>
      </c>
    </row>
    <row r="973" spans="5:8" ht="15" hidden="1" customHeight="1" x14ac:dyDescent="0.25">
      <c r="E973" s="119"/>
      <c r="F973" s="79">
        <f>ROWS(F$5:F973)</f>
        <v>969</v>
      </c>
      <c r="G973" s="94">
        <v>44070</v>
      </c>
      <c r="H973" s="95">
        <v>42465.1</v>
      </c>
    </row>
    <row r="974" spans="5:8" ht="15" hidden="1" customHeight="1" x14ac:dyDescent="0.25">
      <c r="E974" s="119"/>
      <c r="F974" s="79">
        <f>ROWS(F$5:F974)</f>
        <v>970</v>
      </c>
      <c r="G974" s="94">
        <v>44071</v>
      </c>
      <c r="H974" s="95">
        <v>45271.8</v>
      </c>
    </row>
    <row r="975" spans="5:8" ht="15" hidden="1" customHeight="1" x14ac:dyDescent="0.25">
      <c r="E975" s="119"/>
      <c r="F975" s="79">
        <f>ROWS(F$5:F975)</f>
        <v>971</v>
      </c>
      <c r="G975" s="94">
        <v>44072</v>
      </c>
      <c r="H975" s="95">
        <v>46920.19</v>
      </c>
    </row>
    <row r="976" spans="5:8" ht="15" hidden="1" customHeight="1" x14ac:dyDescent="0.25">
      <c r="E976" s="119"/>
      <c r="F976" s="79">
        <f>ROWS(F$5:F976)</f>
        <v>972</v>
      </c>
      <c r="G976" s="94">
        <v>44073</v>
      </c>
      <c r="H976" s="95">
        <v>38910.51</v>
      </c>
    </row>
    <row r="977" spans="5:8" ht="15" hidden="1" customHeight="1" x14ac:dyDescent="0.25">
      <c r="E977" s="119"/>
      <c r="F977" s="79">
        <f>ROWS(F$5:F977)</f>
        <v>973</v>
      </c>
      <c r="G977" s="94">
        <v>44074</v>
      </c>
      <c r="H977" s="95">
        <v>44340.19</v>
      </c>
    </row>
    <row r="978" spans="5:8" ht="15" hidden="1" customHeight="1" x14ac:dyDescent="0.25">
      <c r="E978" s="119"/>
      <c r="F978" s="79">
        <f>ROWS(F$5:F978)</f>
        <v>974</v>
      </c>
      <c r="G978" s="94">
        <v>44075</v>
      </c>
      <c r="H978" s="95">
        <v>39225.14</v>
      </c>
    </row>
    <row r="979" spans="5:8" ht="15" hidden="1" customHeight="1" x14ac:dyDescent="0.25">
      <c r="E979" s="119"/>
      <c r="F979" s="79">
        <f>ROWS(F$5:F979)</f>
        <v>975</v>
      </c>
      <c r="G979" s="94">
        <v>44076</v>
      </c>
      <c r="H979" s="95">
        <v>65262.02</v>
      </c>
    </row>
    <row r="980" spans="5:8" ht="15" hidden="1" customHeight="1" x14ac:dyDescent="0.25">
      <c r="E980" s="119"/>
      <c r="F980" s="79">
        <f>ROWS(F$5:F980)</f>
        <v>976</v>
      </c>
      <c r="G980" s="94">
        <v>44077</v>
      </c>
      <c r="H980" s="95">
        <v>50853.11</v>
      </c>
    </row>
    <row r="981" spans="5:8" ht="15" hidden="1" customHeight="1" x14ac:dyDescent="0.25">
      <c r="E981" s="119"/>
      <c r="F981" s="79">
        <f>ROWS(F$5:F981)</f>
        <v>977</v>
      </c>
      <c r="G981" s="94">
        <v>44078</v>
      </c>
      <c r="H981" s="95">
        <v>52313.65</v>
      </c>
    </row>
    <row r="982" spans="5:8" ht="15" hidden="1" customHeight="1" x14ac:dyDescent="0.25">
      <c r="E982" s="119"/>
      <c r="F982" s="79">
        <f>ROWS(F$5:F982)</f>
        <v>978</v>
      </c>
      <c r="G982" s="94">
        <v>44079</v>
      </c>
      <c r="H982" s="95">
        <v>51227.06</v>
      </c>
    </row>
    <row r="983" spans="5:8" ht="15" hidden="1" customHeight="1" x14ac:dyDescent="0.25">
      <c r="E983" s="119"/>
      <c r="F983" s="79">
        <f>ROWS(F$5:F983)</f>
        <v>979</v>
      </c>
      <c r="G983" s="94">
        <v>44080</v>
      </c>
      <c r="H983" s="95">
        <v>43739.46</v>
      </c>
    </row>
    <row r="984" spans="5:8" ht="15" hidden="1" customHeight="1" x14ac:dyDescent="0.25">
      <c r="E984" s="119"/>
      <c r="F984" s="79">
        <f>ROWS(F$5:F984)</f>
        <v>980</v>
      </c>
      <c r="G984" s="94">
        <v>44081</v>
      </c>
      <c r="H984" s="95">
        <v>37790.75</v>
      </c>
    </row>
    <row r="985" spans="5:8" ht="15" hidden="1" customHeight="1" x14ac:dyDescent="0.25">
      <c r="E985" s="119"/>
      <c r="F985" s="79">
        <f>ROWS(F$5:F985)</f>
        <v>981</v>
      </c>
      <c r="G985" s="94">
        <v>44082</v>
      </c>
      <c r="H985" s="95">
        <v>40119.279999999999</v>
      </c>
    </row>
    <row r="986" spans="5:8" ht="15" hidden="1" customHeight="1" x14ac:dyDescent="0.25">
      <c r="E986" s="119"/>
      <c r="F986" s="79">
        <f>ROWS(F$5:F986)</f>
        <v>982</v>
      </c>
      <c r="G986" s="94">
        <v>44083</v>
      </c>
      <c r="H986" s="95">
        <v>45191.9</v>
      </c>
    </row>
    <row r="987" spans="5:8" ht="15" hidden="1" customHeight="1" x14ac:dyDescent="0.25">
      <c r="E987" s="119"/>
      <c r="F987" s="79">
        <f>ROWS(F$5:F987)</f>
        <v>983</v>
      </c>
      <c r="G987" s="94">
        <v>44084</v>
      </c>
      <c r="H987" s="95">
        <v>45641.49</v>
      </c>
    </row>
    <row r="988" spans="5:8" ht="15" hidden="1" customHeight="1" x14ac:dyDescent="0.25">
      <c r="E988" s="119"/>
      <c r="F988" s="79">
        <f>ROWS(F$5:F988)</f>
        <v>984</v>
      </c>
      <c r="G988" s="94">
        <v>44085</v>
      </c>
      <c r="H988" s="95">
        <v>36621.14</v>
      </c>
    </row>
    <row r="989" spans="5:8" ht="15" hidden="1" customHeight="1" x14ac:dyDescent="0.25">
      <c r="E989" s="119"/>
      <c r="F989" s="79">
        <f>ROWS(F$5:F989)</f>
        <v>985</v>
      </c>
      <c r="G989" s="94">
        <v>44086</v>
      </c>
      <c r="H989" s="95">
        <v>33189.9</v>
      </c>
    </row>
    <row r="990" spans="5:8" ht="15" hidden="1" customHeight="1" x14ac:dyDescent="0.25">
      <c r="E990" s="119"/>
      <c r="F990" s="79">
        <f>ROWS(F$5:F990)</f>
        <v>986</v>
      </c>
      <c r="G990" s="94">
        <v>44087</v>
      </c>
      <c r="H990" s="95">
        <v>49855.519999999997</v>
      </c>
    </row>
    <row r="991" spans="5:8" ht="15" hidden="1" customHeight="1" x14ac:dyDescent="0.25">
      <c r="E991" s="119"/>
      <c r="F991" s="79">
        <f>ROWS(F$5:F991)</f>
        <v>987</v>
      </c>
      <c r="G991" s="94">
        <v>44088</v>
      </c>
      <c r="H991" s="95">
        <v>55843.92</v>
      </c>
    </row>
    <row r="992" spans="5:8" ht="15" hidden="1" customHeight="1" x14ac:dyDescent="0.25">
      <c r="E992" s="119"/>
      <c r="F992" s="79">
        <f>ROWS(F$5:F992)</f>
        <v>988</v>
      </c>
      <c r="G992" s="94">
        <v>44089</v>
      </c>
      <c r="H992" s="95">
        <v>43659.94</v>
      </c>
    </row>
    <row r="993" spans="5:8" ht="15" hidden="1" customHeight="1" x14ac:dyDescent="0.25">
      <c r="E993" s="119"/>
      <c r="F993" s="79">
        <f>ROWS(F$5:F993)</f>
        <v>989</v>
      </c>
      <c r="G993" s="94">
        <v>44090</v>
      </c>
      <c r="H993" s="95">
        <v>48946.16</v>
      </c>
    </row>
    <row r="994" spans="5:8" ht="15" hidden="1" customHeight="1" x14ac:dyDescent="0.25">
      <c r="E994" s="119"/>
      <c r="F994" s="79">
        <f>ROWS(F$5:F994)</f>
        <v>990</v>
      </c>
      <c r="G994" s="94">
        <v>44091</v>
      </c>
      <c r="H994" s="95">
        <v>46110.62</v>
      </c>
    </row>
    <row r="995" spans="5:8" ht="15" hidden="1" customHeight="1" x14ac:dyDescent="0.25">
      <c r="E995" s="119"/>
      <c r="F995" s="79">
        <f>ROWS(F$5:F995)</f>
        <v>991</v>
      </c>
      <c r="G995" s="94">
        <v>44092</v>
      </c>
      <c r="H995" s="95">
        <v>48525.91</v>
      </c>
    </row>
    <row r="996" spans="5:8" ht="15" hidden="1" customHeight="1" x14ac:dyDescent="0.25">
      <c r="E996" s="119"/>
      <c r="F996" s="79">
        <f>ROWS(F$5:F996)</f>
        <v>992</v>
      </c>
      <c r="G996" s="94">
        <v>44093</v>
      </c>
      <c r="H996" s="95">
        <v>52927.02</v>
      </c>
    </row>
    <row r="997" spans="5:8" ht="15" hidden="1" customHeight="1" x14ac:dyDescent="0.25">
      <c r="E997" s="119"/>
      <c r="F997" s="79">
        <f>ROWS(F$5:F997)</f>
        <v>993</v>
      </c>
      <c r="G997" s="94">
        <v>44094</v>
      </c>
      <c r="H997" s="95">
        <v>49639.03</v>
      </c>
    </row>
    <row r="998" spans="5:8" ht="15" hidden="1" customHeight="1" x14ac:dyDescent="0.25">
      <c r="E998" s="119"/>
      <c r="F998" s="79">
        <f>ROWS(F$5:F998)</f>
        <v>994</v>
      </c>
      <c r="G998" s="94">
        <v>44095</v>
      </c>
      <c r="H998" s="95">
        <v>42374.05</v>
      </c>
    </row>
    <row r="999" spans="5:8" ht="15" hidden="1" customHeight="1" x14ac:dyDescent="0.25">
      <c r="E999" s="119"/>
      <c r="F999" s="79">
        <f>ROWS(F$5:F999)</f>
        <v>995</v>
      </c>
      <c r="G999" s="94">
        <v>44096</v>
      </c>
      <c r="H999" s="95">
        <v>33321.58</v>
      </c>
    </row>
    <row r="1000" spans="5:8" ht="15" hidden="1" customHeight="1" x14ac:dyDescent="0.25">
      <c r="E1000" s="119"/>
      <c r="F1000" s="79">
        <f>ROWS(F$5:F1000)</f>
        <v>996</v>
      </c>
      <c r="G1000" s="94">
        <v>44097</v>
      </c>
      <c r="H1000" s="95">
        <v>42076.79</v>
      </c>
    </row>
    <row r="1001" spans="5:8" ht="15" hidden="1" customHeight="1" x14ac:dyDescent="0.25">
      <c r="E1001" s="119"/>
      <c r="F1001" s="79">
        <f>ROWS(F$5:F1001)</f>
        <v>997</v>
      </c>
      <c r="G1001" s="94">
        <v>44098</v>
      </c>
      <c r="H1001" s="95">
        <v>44590.65</v>
      </c>
    </row>
    <row r="1002" spans="5:8" ht="15" hidden="1" customHeight="1" x14ac:dyDescent="0.25">
      <c r="E1002" s="119"/>
      <c r="F1002" s="79">
        <f>ROWS(F$5:F1002)</f>
        <v>998</v>
      </c>
      <c r="G1002" s="94">
        <v>44099</v>
      </c>
      <c r="H1002" s="95">
        <v>59733.96</v>
      </c>
    </row>
    <row r="1003" spans="5:8" ht="15" hidden="1" customHeight="1" x14ac:dyDescent="0.25">
      <c r="E1003" s="119"/>
      <c r="F1003" s="79">
        <f>ROWS(F$5:F1003)</f>
        <v>999</v>
      </c>
      <c r="G1003" s="94">
        <v>44100</v>
      </c>
      <c r="H1003" s="95">
        <v>48866.400000000001</v>
      </c>
    </row>
    <row r="1004" spans="5:8" ht="15" hidden="1" customHeight="1" x14ac:dyDescent="0.25">
      <c r="E1004" s="119"/>
      <c r="F1004" s="79">
        <f>ROWS(F$5:F1004)</f>
        <v>1000</v>
      </c>
      <c r="G1004" s="94">
        <v>44101</v>
      </c>
      <c r="H1004" s="95">
        <v>47447.79</v>
      </c>
    </row>
    <row r="1005" spans="5:8" ht="15" hidden="1" customHeight="1" x14ac:dyDescent="0.25">
      <c r="E1005" s="119"/>
      <c r="F1005" s="79">
        <f>ROWS(F$5:F1005)</f>
        <v>1001</v>
      </c>
      <c r="G1005" s="94">
        <v>44102</v>
      </c>
      <c r="H1005" s="95">
        <v>41279.31</v>
      </c>
    </row>
    <row r="1006" spans="5:8" ht="15" hidden="1" customHeight="1" x14ac:dyDescent="0.25">
      <c r="E1006" s="119"/>
      <c r="F1006" s="79">
        <f>ROWS(F$5:F1006)</f>
        <v>1002</v>
      </c>
      <c r="G1006" s="94">
        <v>44103</v>
      </c>
      <c r="H1006" s="95">
        <v>45145.47</v>
      </c>
    </row>
    <row r="1007" spans="5:8" ht="15" hidden="1" customHeight="1" x14ac:dyDescent="0.25">
      <c r="E1007" s="119"/>
      <c r="F1007" s="79">
        <f>ROWS(F$5:F1007)</f>
        <v>1003</v>
      </c>
      <c r="G1007" s="94">
        <v>44104</v>
      </c>
      <c r="H1007" s="95">
        <v>43646.73</v>
      </c>
    </row>
    <row r="1008" spans="5:8" ht="15" hidden="1" customHeight="1" x14ac:dyDescent="0.25">
      <c r="E1008" s="119"/>
      <c r="F1008" s="79">
        <f>ROWS(F$5:F1008)</f>
        <v>1004</v>
      </c>
      <c r="G1008" s="94">
        <v>44105</v>
      </c>
      <c r="H1008" s="95">
        <v>42778.89</v>
      </c>
    </row>
    <row r="1009" spans="5:8" ht="15" hidden="1" customHeight="1" x14ac:dyDescent="0.25">
      <c r="E1009" s="119"/>
      <c r="F1009" s="79">
        <f>ROWS(F$5:F1009)</f>
        <v>1005</v>
      </c>
      <c r="G1009" s="94">
        <v>44106</v>
      </c>
      <c r="H1009" s="95">
        <v>51730.13</v>
      </c>
    </row>
    <row r="1010" spans="5:8" ht="15" hidden="1" customHeight="1" x14ac:dyDescent="0.25">
      <c r="E1010" s="119"/>
      <c r="F1010" s="79">
        <f>ROWS(F$5:F1010)</f>
        <v>1006</v>
      </c>
      <c r="G1010" s="94">
        <v>44107</v>
      </c>
      <c r="H1010" s="95">
        <v>58803.75</v>
      </c>
    </row>
    <row r="1011" spans="5:8" ht="15" hidden="1" customHeight="1" x14ac:dyDescent="0.25">
      <c r="E1011" s="119"/>
      <c r="F1011" s="79">
        <f>ROWS(F$5:F1011)</f>
        <v>1007</v>
      </c>
      <c r="G1011" s="94">
        <v>44108</v>
      </c>
      <c r="H1011" s="95">
        <v>49119.95</v>
      </c>
    </row>
    <row r="1012" spans="5:8" ht="15" hidden="1" customHeight="1" x14ac:dyDescent="0.25">
      <c r="E1012" s="119"/>
      <c r="F1012" s="79">
        <f>ROWS(F$5:F1012)</f>
        <v>1008</v>
      </c>
      <c r="G1012" s="94">
        <v>44109</v>
      </c>
      <c r="H1012" s="95">
        <v>37316.22</v>
      </c>
    </row>
    <row r="1013" spans="5:8" ht="15" hidden="1" customHeight="1" x14ac:dyDescent="0.25">
      <c r="E1013" s="119"/>
      <c r="F1013" s="79">
        <f>ROWS(F$5:F1013)</f>
        <v>1009</v>
      </c>
      <c r="G1013" s="94">
        <v>44110</v>
      </c>
      <c r="H1013" s="95">
        <v>48736.19</v>
      </c>
    </row>
    <row r="1014" spans="5:8" ht="15" hidden="1" customHeight="1" x14ac:dyDescent="0.25">
      <c r="E1014" s="119"/>
      <c r="F1014" s="79">
        <f>ROWS(F$5:F1014)</f>
        <v>1010</v>
      </c>
      <c r="G1014" s="94">
        <v>44111</v>
      </c>
      <c r="H1014" s="95">
        <v>44529.36</v>
      </c>
    </row>
    <row r="1015" spans="5:8" ht="15" hidden="1" customHeight="1" x14ac:dyDescent="0.25">
      <c r="E1015" s="119"/>
      <c r="F1015" s="79">
        <f>ROWS(F$5:F1015)</f>
        <v>1011</v>
      </c>
      <c r="G1015" s="94">
        <v>44112</v>
      </c>
      <c r="H1015" s="95">
        <v>48824.08</v>
      </c>
    </row>
    <row r="1016" spans="5:8" ht="15" hidden="1" customHeight="1" x14ac:dyDescent="0.25">
      <c r="E1016" s="119"/>
      <c r="F1016" s="79">
        <f>ROWS(F$5:F1016)</f>
        <v>1012</v>
      </c>
      <c r="G1016" s="94">
        <v>44113</v>
      </c>
      <c r="H1016" s="95">
        <v>39607.94</v>
      </c>
    </row>
    <row r="1017" spans="5:8" ht="15" hidden="1" customHeight="1" x14ac:dyDescent="0.25">
      <c r="E1017" s="119"/>
      <c r="F1017" s="79">
        <f>ROWS(F$5:F1017)</f>
        <v>1013</v>
      </c>
      <c r="G1017" s="94">
        <v>44114</v>
      </c>
      <c r="H1017" s="95">
        <v>40511.82</v>
      </c>
    </row>
    <row r="1018" spans="5:8" ht="15" hidden="1" customHeight="1" x14ac:dyDescent="0.25">
      <c r="E1018" s="119"/>
      <c r="F1018" s="79">
        <f>ROWS(F$5:F1018)</f>
        <v>1014</v>
      </c>
      <c r="G1018" s="94">
        <v>44115</v>
      </c>
      <c r="H1018" s="95">
        <v>51326.96</v>
      </c>
    </row>
    <row r="1019" spans="5:8" ht="15" hidden="1" customHeight="1" x14ac:dyDescent="0.25">
      <c r="E1019" s="119"/>
      <c r="F1019" s="79">
        <f>ROWS(F$5:F1019)</f>
        <v>1015</v>
      </c>
      <c r="G1019" s="94">
        <v>44116</v>
      </c>
      <c r="H1019" s="95">
        <v>50468.33</v>
      </c>
    </row>
    <row r="1020" spans="5:8" ht="15" hidden="1" customHeight="1" x14ac:dyDescent="0.25">
      <c r="E1020" s="119"/>
      <c r="F1020" s="79">
        <f>ROWS(F$5:F1020)</f>
        <v>1016</v>
      </c>
      <c r="G1020" s="94">
        <v>44117</v>
      </c>
      <c r="H1020" s="95">
        <v>49827.07</v>
      </c>
    </row>
    <row r="1021" spans="5:8" ht="15" hidden="1" customHeight="1" x14ac:dyDescent="0.25">
      <c r="E1021" s="119"/>
      <c r="F1021" s="79">
        <f>ROWS(F$5:F1021)</f>
        <v>1017</v>
      </c>
      <c r="G1021" s="94">
        <v>44118</v>
      </c>
      <c r="H1021" s="95">
        <v>49206.44</v>
      </c>
    </row>
    <row r="1022" spans="5:8" ht="15" hidden="1" customHeight="1" x14ac:dyDescent="0.25">
      <c r="E1022" s="119"/>
      <c r="F1022" s="79">
        <f>ROWS(F$5:F1022)</f>
        <v>1018</v>
      </c>
      <c r="G1022" s="94">
        <v>44119</v>
      </c>
      <c r="H1022" s="95">
        <v>37853.21</v>
      </c>
    </row>
    <row r="1023" spans="5:8" ht="15" hidden="1" customHeight="1" x14ac:dyDescent="0.25">
      <c r="E1023" s="119"/>
      <c r="F1023" s="79">
        <f>ROWS(F$5:F1023)</f>
        <v>1019</v>
      </c>
      <c r="G1023" s="94">
        <v>44120</v>
      </c>
      <c r="H1023" s="95">
        <v>44710.1</v>
      </c>
    </row>
    <row r="1024" spans="5:8" ht="15" hidden="1" customHeight="1" x14ac:dyDescent="0.25">
      <c r="E1024" s="119"/>
      <c r="F1024" s="79">
        <f>ROWS(F$5:F1024)</f>
        <v>1020</v>
      </c>
      <c r="G1024" s="94">
        <v>44121</v>
      </c>
      <c r="H1024" s="95">
        <v>46531.38</v>
      </c>
    </row>
    <row r="1025" spans="5:8" ht="15" hidden="1" customHeight="1" x14ac:dyDescent="0.25">
      <c r="E1025" s="119"/>
      <c r="F1025" s="79">
        <f>ROWS(F$5:F1025)</f>
        <v>1021</v>
      </c>
      <c r="G1025" s="94">
        <v>44122</v>
      </c>
      <c r="H1025" s="95">
        <v>46621.58</v>
      </c>
    </row>
    <row r="1026" spans="5:8" ht="15" hidden="1" customHeight="1" x14ac:dyDescent="0.25">
      <c r="E1026" s="119"/>
      <c r="F1026" s="79">
        <f>ROWS(F$5:F1026)</f>
        <v>1022</v>
      </c>
      <c r="G1026" s="94">
        <v>44123</v>
      </c>
      <c r="H1026" s="95">
        <v>45464.59</v>
      </c>
    </row>
    <row r="1027" spans="5:8" ht="15" hidden="1" customHeight="1" x14ac:dyDescent="0.25">
      <c r="E1027" s="119"/>
      <c r="F1027" s="79">
        <f>ROWS(F$5:F1027)</f>
        <v>1023</v>
      </c>
      <c r="G1027" s="94">
        <v>44124</v>
      </c>
      <c r="H1027" s="95">
        <v>46847.45</v>
      </c>
    </row>
    <row r="1028" spans="5:8" ht="15" hidden="1" customHeight="1" x14ac:dyDescent="0.25">
      <c r="E1028" s="119"/>
      <c r="F1028" s="79">
        <f>ROWS(F$5:F1028)</f>
        <v>1024</v>
      </c>
      <c r="G1028" s="94">
        <v>44125</v>
      </c>
      <c r="H1028" s="95">
        <v>43320.55</v>
      </c>
    </row>
    <row r="1029" spans="5:8" ht="15" hidden="1" customHeight="1" x14ac:dyDescent="0.25">
      <c r="E1029" s="119"/>
      <c r="F1029" s="79">
        <f>ROWS(F$5:F1029)</f>
        <v>1025</v>
      </c>
      <c r="G1029" s="94">
        <v>44126</v>
      </c>
      <c r="H1029" s="95">
        <v>34675.69</v>
      </c>
    </row>
    <row r="1030" spans="5:8" ht="15" hidden="1" customHeight="1" x14ac:dyDescent="0.25">
      <c r="E1030" s="119"/>
      <c r="F1030" s="79">
        <f>ROWS(F$5:F1030)</f>
        <v>1026</v>
      </c>
      <c r="G1030" s="94">
        <v>44127</v>
      </c>
      <c r="H1030" s="95">
        <v>46503.14</v>
      </c>
    </row>
    <row r="1031" spans="5:8" ht="15" hidden="1" customHeight="1" x14ac:dyDescent="0.25">
      <c r="E1031" s="119"/>
      <c r="F1031" s="79">
        <f>ROWS(F$5:F1031)</f>
        <v>1027</v>
      </c>
      <c r="G1031" s="94">
        <v>44128</v>
      </c>
      <c r="H1031" s="95">
        <v>40504.03</v>
      </c>
    </row>
    <row r="1032" spans="5:8" ht="15" hidden="1" customHeight="1" x14ac:dyDescent="0.25">
      <c r="E1032" s="119"/>
      <c r="F1032" s="79">
        <f>ROWS(F$5:F1032)</f>
        <v>1028</v>
      </c>
      <c r="G1032" s="94">
        <v>44129</v>
      </c>
      <c r="H1032" s="95">
        <v>49020.94</v>
      </c>
    </row>
    <row r="1033" spans="5:8" ht="15" hidden="1" customHeight="1" x14ac:dyDescent="0.25">
      <c r="E1033" s="119"/>
      <c r="F1033" s="79">
        <f>ROWS(F$5:F1033)</f>
        <v>1029</v>
      </c>
      <c r="G1033" s="94">
        <v>44130</v>
      </c>
      <c r="H1033" s="95">
        <v>50361.35</v>
      </c>
    </row>
    <row r="1034" spans="5:8" ht="15" hidden="1" customHeight="1" x14ac:dyDescent="0.25">
      <c r="E1034" s="119"/>
      <c r="F1034" s="79">
        <f>ROWS(F$5:F1034)</f>
        <v>1030</v>
      </c>
      <c r="G1034" s="94">
        <v>44131</v>
      </c>
      <c r="H1034" s="95">
        <v>42366.07</v>
      </c>
    </row>
    <row r="1035" spans="5:8" ht="15" hidden="1" customHeight="1" x14ac:dyDescent="0.25">
      <c r="E1035" s="119"/>
      <c r="F1035" s="79">
        <f>ROWS(F$5:F1035)</f>
        <v>1031</v>
      </c>
      <c r="G1035" s="94">
        <v>44132</v>
      </c>
      <c r="H1035" s="95">
        <v>47062.45</v>
      </c>
    </row>
    <row r="1036" spans="5:8" ht="15" hidden="1" customHeight="1" x14ac:dyDescent="0.25">
      <c r="E1036" s="119"/>
      <c r="F1036" s="79">
        <f>ROWS(F$5:F1036)</f>
        <v>1032</v>
      </c>
      <c r="G1036" s="94">
        <v>44133</v>
      </c>
      <c r="H1036" s="95">
        <v>46184.59</v>
      </c>
    </row>
    <row r="1037" spans="5:8" ht="15" hidden="1" customHeight="1" x14ac:dyDescent="0.25">
      <c r="E1037" s="119"/>
      <c r="F1037" s="79">
        <f>ROWS(F$5:F1037)</f>
        <v>1033</v>
      </c>
      <c r="G1037" s="94">
        <v>44134</v>
      </c>
      <c r="H1037" s="95">
        <v>41970.93</v>
      </c>
    </row>
    <row r="1038" spans="5:8" ht="15" hidden="1" customHeight="1" x14ac:dyDescent="0.25">
      <c r="E1038" s="119"/>
      <c r="F1038" s="79">
        <f>ROWS(F$5:F1038)</f>
        <v>1034</v>
      </c>
      <c r="G1038" s="94">
        <v>44135</v>
      </c>
      <c r="H1038" s="95">
        <v>48036.800000000003</v>
      </c>
    </row>
    <row r="1039" spans="5:8" ht="15" hidden="1" customHeight="1" x14ac:dyDescent="0.25">
      <c r="E1039" s="119"/>
      <c r="F1039" s="79">
        <f>ROWS(F$5:F1039)</f>
        <v>1035</v>
      </c>
      <c r="G1039" s="94">
        <v>44136</v>
      </c>
      <c r="H1039" s="95">
        <v>37092.43</v>
      </c>
    </row>
    <row r="1040" spans="5:8" ht="15" hidden="1" customHeight="1" x14ac:dyDescent="0.25">
      <c r="E1040" s="119"/>
      <c r="F1040" s="79">
        <f>ROWS(F$5:F1040)</f>
        <v>1036</v>
      </c>
      <c r="G1040" s="94">
        <v>44137</v>
      </c>
      <c r="H1040" s="95">
        <v>33994.080000000002</v>
      </c>
    </row>
    <row r="1041" spans="5:8" ht="15" hidden="1" customHeight="1" x14ac:dyDescent="0.25">
      <c r="E1041" s="119"/>
      <c r="F1041" s="79">
        <f>ROWS(F$5:F1041)</f>
        <v>1037</v>
      </c>
      <c r="G1041" s="94">
        <v>44138</v>
      </c>
      <c r="H1041" s="95">
        <v>54951.839999999997</v>
      </c>
    </row>
    <row r="1042" spans="5:8" ht="15" hidden="1" customHeight="1" x14ac:dyDescent="0.25">
      <c r="E1042" s="119"/>
      <c r="F1042" s="79">
        <f>ROWS(F$5:F1042)</f>
        <v>1038</v>
      </c>
      <c r="G1042" s="94">
        <v>44139</v>
      </c>
      <c r="H1042" s="95">
        <v>42758.95</v>
      </c>
    </row>
    <row r="1043" spans="5:8" ht="15" hidden="1" customHeight="1" x14ac:dyDescent="0.25">
      <c r="E1043" s="119"/>
      <c r="F1043" s="79">
        <f>ROWS(F$5:F1043)</f>
        <v>1039</v>
      </c>
      <c r="G1043" s="94">
        <v>44140</v>
      </c>
      <c r="H1043" s="95">
        <v>50243.07</v>
      </c>
    </row>
    <row r="1044" spans="5:8" ht="15" hidden="1" customHeight="1" x14ac:dyDescent="0.25">
      <c r="E1044" s="119"/>
      <c r="F1044" s="79">
        <f>ROWS(F$5:F1044)</f>
        <v>1040</v>
      </c>
      <c r="G1044" s="94">
        <v>44141</v>
      </c>
      <c r="H1044" s="95">
        <v>44981.31</v>
      </c>
    </row>
    <row r="1045" spans="5:8" ht="15" hidden="1" customHeight="1" x14ac:dyDescent="0.25">
      <c r="E1045" s="119"/>
      <c r="F1045" s="79">
        <f>ROWS(F$5:F1045)</f>
        <v>1041</v>
      </c>
      <c r="G1045" s="94">
        <v>44142</v>
      </c>
      <c r="H1045" s="95">
        <v>35568</v>
      </c>
    </row>
    <row r="1046" spans="5:8" ht="15" hidden="1" customHeight="1" x14ac:dyDescent="0.25">
      <c r="E1046" s="119"/>
      <c r="F1046" s="79">
        <f>ROWS(F$5:F1046)</f>
        <v>1042</v>
      </c>
      <c r="G1046" s="94">
        <v>44143</v>
      </c>
      <c r="H1046" s="95">
        <v>44820.59</v>
      </c>
    </row>
    <row r="1047" spans="5:8" ht="15" hidden="1" customHeight="1" x14ac:dyDescent="0.25">
      <c r="E1047" s="119"/>
      <c r="F1047" s="79">
        <f>ROWS(F$5:F1047)</f>
        <v>1043</v>
      </c>
      <c r="G1047" s="94">
        <v>44144</v>
      </c>
      <c r="H1047" s="95">
        <v>35271.69</v>
      </c>
    </row>
    <row r="1048" spans="5:8" ht="15" hidden="1" customHeight="1" x14ac:dyDescent="0.25">
      <c r="E1048" s="119"/>
      <c r="F1048" s="79">
        <f>ROWS(F$5:F1048)</f>
        <v>1044</v>
      </c>
      <c r="G1048" s="94">
        <v>44145</v>
      </c>
      <c r="H1048" s="95">
        <v>44913.9</v>
      </c>
    </row>
    <row r="1049" spans="5:8" ht="15" hidden="1" customHeight="1" x14ac:dyDescent="0.25">
      <c r="E1049" s="119"/>
      <c r="F1049" s="79">
        <f>ROWS(F$5:F1049)</f>
        <v>1045</v>
      </c>
      <c r="G1049" s="94">
        <v>44146</v>
      </c>
      <c r="H1049" s="95">
        <v>59555.75</v>
      </c>
    </row>
    <row r="1050" spans="5:8" ht="15" hidden="1" customHeight="1" x14ac:dyDescent="0.25">
      <c r="E1050" s="119"/>
      <c r="F1050" s="79">
        <f>ROWS(F$5:F1050)</f>
        <v>1046</v>
      </c>
      <c r="G1050" s="94">
        <v>44147</v>
      </c>
      <c r="H1050" s="95">
        <v>48923.62</v>
      </c>
    </row>
    <row r="1051" spans="5:8" ht="15" hidden="1" customHeight="1" x14ac:dyDescent="0.25">
      <c r="E1051" s="119"/>
      <c r="F1051" s="79">
        <f>ROWS(F$5:F1051)</f>
        <v>1047</v>
      </c>
      <c r="G1051" s="94">
        <v>44148</v>
      </c>
      <c r="H1051" s="95">
        <v>54308.95</v>
      </c>
    </row>
    <row r="1052" spans="5:8" ht="15" hidden="1" customHeight="1" x14ac:dyDescent="0.25">
      <c r="E1052" s="119"/>
      <c r="F1052" s="79">
        <f>ROWS(F$5:F1052)</f>
        <v>1048</v>
      </c>
      <c r="G1052" s="94">
        <v>44149</v>
      </c>
      <c r="H1052" s="95">
        <v>49768.71</v>
      </c>
    </row>
    <row r="1053" spans="5:8" ht="15" hidden="1" customHeight="1" x14ac:dyDescent="0.25">
      <c r="E1053" s="119"/>
      <c r="F1053" s="79">
        <f>ROWS(F$5:F1053)</f>
        <v>1049</v>
      </c>
      <c r="G1053" s="94">
        <v>44150</v>
      </c>
      <c r="H1053" s="95">
        <v>38645.15</v>
      </c>
    </row>
    <row r="1054" spans="5:8" ht="15" hidden="1" customHeight="1" x14ac:dyDescent="0.25">
      <c r="E1054" s="119"/>
      <c r="F1054" s="79">
        <f>ROWS(F$5:F1054)</f>
        <v>1050</v>
      </c>
      <c r="G1054" s="94">
        <v>44151</v>
      </c>
      <c r="H1054" s="95">
        <v>48939.23</v>
      </c>
    </row>
    <row r="1055" spans="5:8" ht="15" hidden="1" customHeight="1" x14ac:dyDescent="0.25">
      <c r="E1055" s="119"/>
      <c r="F1055" s="79">
        <f>ROWS(F$5:F1055)</f>
        <v>1051</v>
      </c>
      <c r="G1055" s="94">
        <v>44152</v>
      </c>
      <c r="H1055" s="95">
        <v>45945</v>
      </c>
    </row>
    <row r="1056" spans="5:8" ht="15" hidden="1" customHeight="1" x14ac:dyDescent="0.25">
      <c r="E1056" s="119"/>
      <c r="F1056" s="79">
        <f>ROWS(F$5:F1056)</f>
        <v>1052</v>
      </c>
      <c r="G1056" s="94">
        <v>44153</v>
      </c>
      <c r="H1056" s="95">
        <v>47605.39</v>
      </c>
    </row>
    <row r="1057" spans="5:8" ht="15" hidden="1" customHeight="1" x14ac:dyDescent="0.25">
      <c r="E1057" s="119"/>
      <c r="F1057" s="79">
        <f>ROWS(F$5:F1057)</f>
        <v>1053</v>
      </c>
      <c r="G1057" s="94">
        <v>44154</v>
      </c>
      <c r="H1057" s="95">
        <v>40175.26</v>
      </c>
    </row>
    <row r="1058" spans="5:8" ht="15" hidden="1" customHeight="1" x14ac:dyDescent="0.25">
      <c r="E1058" s="119"/>
      <c r="F1058" s="79">
        <f>ROWS(F$5:F1058)</f>
        <v>1054</v>
      </c>
      <c r="G1058" s="94">
        <v>44155</v>
      </c>
      <c r="H1058" s="95">
        <v>64119.39</v>
      </c>
    </row>
    <row r="1059" spans="5:8" ht="15" hidden="1" customHeight="1" x14ac:dyDescent="0.25">
      <c r="E1059" s="119"/>
      <c r="F1059" s="79">
        <f>ROWS(F$5:F1059)</f>
        <v>1055</v>
      </c>
      <c r="G1059" s="94">
        <v>44156</v>
      </c>
      <c r="H1059" s="95">
        <v>55798.98</v>
      </c>
    </row>
    <row r="1060" spans="5:8" ht="15" hidden="1" customHeight="1" x14ac:dyDescent="0.25">
      <c r="E1060" s="119"/>
      <c r="F1060" s="79">
        <f>ROWS(F$5:F1060)</f>
        <v>1056</v>
      </c>
      <c r="G1060" s="94">
        <v>44157</v>
      </c>
      <c r="H1060" s="95">
        <v>215316.89</v>
      </c>
    </row>
    <row r="1061" spans="5:8" ht="15" hidden="1" customHeight="1" x14ac:dyDescent="0.25">
      <c r="E1061" s="119"/>
      <c r="F1061" s="79">
        <f>ROWS(F$5:F1061)</f>
        <v>1057</v>
      </c>
      <c r="G1061" s="94">
        <v>44158</v>
      </c>
      <c r="H1061" s="95">
        <v>210885.29</v>
      </c>
    </row>
    <row r="1062" spans="5:8" ht="15" hidden="1" customHeight="1" x14ac:dyDescent="0.25">
      <c r="E1062" s="119"/>
      <c r="F1062" s="79">
        <f>ROWS(F$5:F1062)</f>
        <v>1058</v>
      </c>
      <c r="G1062" s="94">
        <v>44159</v>
      </c>
      <c r="H1062" s="95">
        <v>390205.89</v>
      </c>
    </row>
    <row r="1063" spans="5:8" ht="15" hidden="1" customHeight="1" x14ac:dyDescent="0.25">
      <c r="E1063" s="119"/>
      <c r="F1063" s="79">
        <f>ROWS(F$5:F1063)</f>
        <v>1059</v>
      </c>
      <c r="G1063" s="94">
        <v>44160</v>
      </c>
      <c r="H1063" s="95">
        <v>370651.59</v>
      </c>
    </row>
    <row r="1064" spans="5:8" ht="15" hidden="1" customHeight="1" x14ac:dyDescent="0.25">
      <c r="E1064" s="119"/>
      <c r="F1064" s="79">
        <f>ROWS(F$5:F1064)</f>
        <v>1060</v>
      </c>
      <c r="G1064" s="94">
        <v>44161</v>
      </c>
      <c r="H1064" s="95">
        <v>374034.35</v>
      </c>
    </row>
    <row r="1065" spans="5:8" ht="15" hidden="1" customHeight="1" x14ac:dyDescent="0.25">
      <c r="E1065" s="119"/>
      <c r="F1065" s="79">
        <f>ROWS(F$5:F1065)</f>
        <v>1061</v>
      </c>
      <c r="G1065" s="94">
        <v>44162</v>
      </c>
      <c r="H1065" s="95">
        <v>403750.86</v>
      </c>
    </row>
    <row r="1066" spans="5:8" ht="15" hidden="1" customHeight="1" x14ac:dyDescent="0.25">
      <c r="E1066" s="119"/>
      <c r="F1066" s="79">
        <f>ROWS(F$5:F1066)</f>
        <v>1062</v>
      </c>
      <c r="G1066" s="94">
        <v>44163</v>
      </c>
      <c r="H1066" s="95">
        <v>369266.65</v>
      </c>
    </row>
    <row r="1067" spans="5:8" ht="15" hidden="1" customHeight="1" x14ac:dyDescent="0.25">
      <c r="E1067" s="119"/>
      <c r="F1067" s="79">
        <f>ROWS(F$5:F1067)</f>
        <v>1063</v>
      </c>
      <c r="G1067" s="94">
        <v>44164</v>
      </c>
      <c r="H1067" s="95">
        <v>378626.78</v>
      </c>
    </row>
    <row r="1068" spans="5:8" ht="15" hidden="1" customHeight="1" x14ac:dyDescent="0.25">
      <c r="E1068" s="119"/>
      <c r="F1068" s="79">
        <f>ROWS(F$5:F1068)</f>
        <v>1064</v>
      </c>
      <c r="G1068" s="94">
        <v>44165</v>
      </c>
      <c r="H1068" s="95">
        <v>384593.52</v>
      </c>
    </row>
    <row r="1069" spans="5:8" ht="15" hidden="1" customHeight="1" x14ac:dyDescent="0.25">
      <c r="E1069" s="119"/>
      <c r="F1069" s="79">
        <f>ROWS(F$5:F1069)</f>
        <v>1065</v>
      </c>
      <c r="G1069" s="94">
        <v>44166</v>
      </c>
      <c r="H1069" s="95">
        <v>421730.78</v>
      </c>
    </row>
    <row r="1070" spans="5:8" ht="15" hidden="1" customHeight="1" x14ac:dyDescent="0.25">
      <c r="E1070" s="119"/>
      <c r="F1070" s="79">
        <f>ROWS(F$5:F1070)</f>
        <v>1066</v>
      </c>
      <c r="G1070" s="94">
        <v>44167</v>
      </c>
      <c r="H1070" s="95">
        <v>405692.43</v>
      </c>
    </row>
    <row r="1071" spans="5:8" ht="15" hidden="1" customHeight="1" x14ac:dyDescent="0.25">
      <c r="E1071" s="119"/>
      <c r="F1071" s="79">
        <f>ROWS(F$5:F1071)</f>
        <v>1067</v>
      </c>
      <c r="G1071" s="94">
        <v>44168</v>
      </c>
      <c r="H1071" s="95">
        <v>413078.47</v>
      </c>
    </row>
    <row r="1072" spans="5:8" ht="15" hidden="1" customHeight="1" x14ac:dyDescent="0.25">
      <c r="E1072" s="119"/>
      <c r="F1072" s="79">
        <f>ROWS(F$5:F1072)</f>
        <v>1068</v>
      </c>
      <c r="G1072" s="94">
        <v>44169</v>
      </c>
      <c r="H1072" s="95">
        <v>471254.17</v>
      </c>
    </row>
    <row r="1073" spans="5:8" ht="15" hidden="1" customHeight="1" x14ac:dyDescent="0.25">
      <c r="E1073" s="119"/>
      <c r="F1073" s="79">
        <f>ROWS(F$5:F1073)</f>
        <v>1069</v>
      </c>
      <c r="G1073" s="94">
        <v>44170</v>
      </c>
      <c r="H1073" s="95">
        <v>568706.98</v>
      </c>
    </row>
    <row r="1074" spans="5:8" ht="15" hidden="1" customHeight="1" x14ac:dyDescent="0.25">
      <c r="E1074" s="119"/>
      <c r="F1074" s="79">
        <f>ROWS(F$5:F1074)</f>
        <v>1070</v>
      </c>
      <c r="G1074" s="94">
        <v>44171</v>
      </c>
      <c r="H1074" s="95">
        <v>667026.26</v>
      </c>
    </row>
    <row r="1075" spans="5:8" ht="15" hidden="1" customHeight="1" x14ac:dyDescent="0.25">
      <c r="E1075" s="119"/>
      <c r="F1075" s="79">
        <f>ROWS(F$5:F1075)</f>
        <v>1071</v>
      </c>
      <c r="G1075" s="94">
        <v>44172</v>
      </c>
      <c r="H1075" s="95">
        <v>825819.1</v>
      </c>
    </row>
    <row r="1076" spans="5:8" x14ac:dyDescent="0.25">
      <c r="E1076" s="119"/>
      <c r="F1076" s="79">
        <f>ROWS(F$5:F1076)</f>
        <v>1072</v>
      </c>
      <c r="G1076" s="94">
        <v>44173</v>
      </c>
      <c r="H1076" s="95">
        <v>957787.28</v>
      </c>
    </row>
    <row r="1077" spans="5:8" x14ac:dyDescent="0.25">
      <c r="E1077" s="119"/>
      <c r="F1077" s="79">
        <f>ROWS(F$5:F1077)</f>
        <v>1073</v>
      </c>
      <c r="G1077" s="94">
        <v>44174</v>
      </c>
      <c r="H1077" s="95">
        <v>1024288.34</v>
      </c>
    </row>
    <row r="1078" spans="5:8" x14ac:dyDescent="0.25">
      <c r="E1078" s="119"/>
      <c r="F1078" s="79">
        <f>ROWS(F$5:F1078)</f>
        <v>1074</v>
      </c>
      <c r="G1078" s="94">
        <v>44175</v>
      </c>
      <c r="H1078" s="95">
        <v>1065297.8999999999</v>
      </c>
    </row>
    <row r="1079" spans="5:8" x14ac:dyDescent="0.25">
      <c r="E1079" s="119"/>
      <c r="F1079" s="79">
        <f>ROWS(F$5:F1079)</f>
        <v>1075</v>
      </c>
      <c r="G1079" s="94">
        <v>44176</v>
      </c>
      <c r="H1079" s="95">
        <v>1067465.54</v>
      </c>
    </row>
    <row r="1080" spans="5:8" ht="15" hidden="1" customHeight="1" x14ac:dyDescent="0.25">
      <c r="E1080" s="119"/>
      <c r="F1080" s="79">
        <f>ROWS(F$5:F1080)</f>
        <v>1076</v>
      </c>
      <c r="G1080" s="94">
        <v>44177</v>
      </c>
      <c r="H1080" s="95">
        <v>1009059.13</v>
      </c>
    </row>
    <row r="1081" spans="5:8" ht="15" hidden="1" customHeight="1" x14ac:dyDescent="0.25">
      <c r="E1081" s="119"/>
      <c r="F1081" s="79">
        <f>ROWS(F$5:F1081)</f>
        <v>1077</v>
      </c>
      <c r="G1081" s="94">
        <v>44178</v>
      </c>
      <c r="H1081" s="95">
        <v>775808.57</v>
      </c>
    </row>
    <row r="1082" spans="5:8" ht="15" hidden="1" customHeight="1" x14ac:dyDescent="0.25">
      <c r="E1082" s="119"/>
      <c r="F1082" s="79">
        <f>ROWS(F$5:F1082)</f>
        <v>1078</v>
      </c>
      <c r="G1082" s="94">
        <v>44179</v>
      </c>
      <c r="H1082" s="95">
        <v>645634.4</v>
      </c>
    </row>
    <row r="1083" spans="5:8" ht="15" hidden="1" customHeight="1" x14ac:dyDescent="0.25">
      <c r="E1083" s="119"/>
      <c r="F1083" s="79">
        <f>ROWS(F$5:F1083)</f>
        <v>1079</v>
      </c>
      <c r="G1083" s="94">
        <v>44180</v>
      </c>
      <c r="H1083" s="95">
        <v>600806.52</v>
      </c>
    </row>
    <row r="1084" spans="5:8" ht="15" hidden="1" customHeight="1" x14ac:dyDescent="0.25">
      <c r="E1084" s="119"/>
      <c r="F1084" s="79">
        <f>ROWS(F$5:F1084)</f>
        <v>1080</v>
      </c>
      <c r="G1084" s="94">
        <v>44181</v>
      </c>
      <c r="H1084" s="95">
        <v>466480.92</v>
      </c>
    </row>
    <row r="1085" spans="5:8" ht="15" hidden="1" customHeight="1" x14ac:dyDescent="0.25">
      <c r="E1085" s="119"/>
      <c r="F1085" s="79">
        <f>ROWS(F$5:F1085)</f>
        <v>1081</v>
      </c>
      <c r="G1085" s="94">
        <v>44182</v>
      </c>
      <c r="H1085" s="95">
        <v>451585.25</v>
      </c>
    </row>
    <row r="1086" spans="5:8" ht="15" hidden="1" customHeight="1" x14ac:dyDescent="0.25">
      <c r="E1086" s="119"/>
      <c r="F1086" s="79">
        <f>ROWS(F$5:F1086)</f>
        <v>1082</v>
      </c>
      <c r="G1086" s="94">
        <v>44183</v>
      </c>
      <c r="H1086" s="95">
        <v>417744.68</v>
      </c>
    </row>
    <row r="1087" spans="5:8" ht="15" hidden="1" customHeight="1" x14ac:dyDescent="0.25">
      <c r="E1087" s="119"/>
      <c r="F1087" s="79">
        <f>ROWS(F$5:F1087)</f>
        <v>1083</v>
      </c>
      <c r="G1087" s="94">
        <v>44184</v>
      </c>
      <c r="H1087" s="95">
        <v>375096.71</v>
      </c>
    </row>
    <row r="1088" spans="5:8" ht="15" hidden="1" customHeight="1" x14ac:dyDescent="0.25">
      <c r="E1088" s="119"/>
      <c r="F1088" s="79">
        <f>ROWS(F$5:F1088)</f>
        <v>1084</v>
      </c>
      <c r="G1088" s="94">
        <v>44185</v>
      </c>
      <c r="H1088" s="95">
        <v>393817.12</v>
      </c>
    </row>
    <row r="1089" spans="5:8" ht="15" hidden="1" customHeight="1" x14ac:dyDescent="0.25">
      <c r="E1089" s="119"/>
      <c r="F1089" s="79">
        <f>ROWS(F$5:F1089)</f>
        <v>1085</v>
      </c>
      <c r="G1089" s="94">
        <v>44186</v>
      </c>
      <c r="H1089" s="95">
        <v>417325.25</v>
      </c>
    </row>
    <row r="1090" spans="5:8" ht="15" hidden="1" customHeight="1" x14ac:dyDescent="0.25">
      <c r="E1090" s="119"/>
      <c r="F1090" s="79">
        <f>ROWS(F$5:F1090)</f>
        <v>1086</v>
      </c>
      <c r="G1090" s="94">
        <v>44187</v>
      </c>
      <c r="H1090" s="95">
        <v>373232.15</v>
      </c>
    </row>
    <row r="1091" spans="5:8" ht="15" hidden="1" customHeight="1" x14ac:dyDescent="0.25">
      <c r="E1091" s="119"/>
      <c r="F1091" s="79">
        <f>ROWS(F$5:F1091)</f>
        <v>1087</v>
      </c>
      <c r="G1091" s="94">
        <v>44188</v>
      </c>
      <c r="H1091" s="95">
        <v>368176.13</v>
      </c>
    </row>
    <row r="1092" spans="5:8" ht="15" hidden="1" customHeight="1" x14ac:dyDescent="0.25">
      <c r="E1092" s="119"/>
      <c r="F1092" s="79">
        <f>ROWS(F$5:F1092)</f>
        <v>1088</v>
      </c>
      <c r="G1092" s="94">
        <v>44189</v>
      </c>
      <c r="H1092" s="95">
        <v>405338.45</v>
      </c>
    </row>
    <row r="1093" spans="5:8" ht="15" hidden="1" customHeight="1" x14ac:dyDescent="0.25">
      <c r="E1093" s="119"/>
      <c r="F1093" s="79">
        <f>ROWS(F$5:F1093)</f>
        <v>1089</v>
      </c>
      <c r="G1093" s="94">
        <v>44190</v>
      </c>
      <c r="H1093" s="95">
        <v>344684.52</v>
      </c>
    </row>
    <row r="1094" spans="5:8" ht="15" hidden="1" customHeight="1" x14ac:dyDescent="0.25">
      <c r="E1094" s="119"/>
      <c r="F1094" s="79">
        <f>ROWS(F$5:F1094)</f>
        <v>1090</v>
      </c>
      <c r="G1094" s="94">
        <v>44191</v>
      </c>
      <c r="H1094" s="95">
        <v>3246.31</v>
      </c>
    </row>
    <row r="1095" spans="5:8" ht="15" hidden="1" customHeight="1" x14ac:dyDescent="0.25">
      <c r="E1095" s="119"/>
      <c r="F1095" s="79">
        <f>ROWS(F$5:F1095)</f>
        <v>1091</v>
      </c>
      <c r="G1095" s="94">
        <v>44192</v>
      </c>
      <c r="H1095" s="95">
        <v>4659.25</v>
      </c>
    </row>
    <row r="1096" spans="5:8" ht="15" hidden="1" customHeight="1" x14ac:dyDescent="0.25">
      <c r="E1096" s="119"/>
      <c r="F1096" s="79">
        <f>ROWS(F$5:F1096)</f>
        <v>1092</v>
      </c>
      <c r="G1096" s="94">
        <v>44193</v>
      </c>
      <c r="H1096" s="95">
        <v>5393.45</v>
      </c>
    </row>
    <row r="1097" spans="5:8" ht="15" hidden="1" customHeight="1" x14ac:dyDescent="0.25">
      <c r="E1097" s="119"/>
      <c r="F1097" s="79">
        <f>ROWS(F$5:F1097)</f>
        <v>1093</v>
      </c>
      <c r="G1097" s="94">
        <v>44194</v>
      </c>
      <c r="H1097" s="95">
        <v>3106.3</v>
      </c>
    </row>
    <row r="1098" spans="5:8" ht="15" hidden="1" customHeight="1" x14ac:dyDescent="0.25">
      <c r="E1098" s="119"/>
      <c r="F1098" s="79">
        <f>ROWS(F$5:F1098)</f>
        <v>1094</v>
      </c>
      <c r="G1098" s="94">
        <v>44195</v>
      </c>
      <c r="H1098" s="95">
        <v>6484.79</v>
      </c>
    </row>
    <row r="1099" spans="5:8" ht="15" hidden="1" customHeight="1" x14ac:dyDescent="0.25">
      <c r="E1099" s="119"/>
      <c r="F1099" s="79">
        <f>ROWS(F$5:F1099)</f>
        <v>1095</v>
      </c>
      <c r="G1099" s="94">
        <v>44196</v>
      </c>
      <c r="H1099" s="95">
        <v>7235.77</v>
      </c>
    </row>
    <row r="1100" spans="5:8" ht="15" hidden="1" customHeight="1" x14ac:dyDescent="0.25">
      <c r="E1100" s="119"/>
      <c r="F1100" s="79">
        <f>ROWS(F$5:F1100)</f>
        <v>1096</v>
      </c>
      <c r="G1100" s="94">
        <v>44197</v>
      </c>
      <c r="H1100" s="95">
        <v>6971.37</v>
      </c>
    </row>
    <row r="1101" spans="5:8" ht="15" hidden="1" customHeight="1" x14ac:dyDescent="0.25">
      <c r="E1101" s="119"/>
      <c r="F1101" s="79">
        <f>ROWS(F$5:F1101)</f>
        <v>1097</v>
      </c>
      <c r="G1101" s="94">
        <v>44198</v>
      </c>
      <c r="H1101" s="95">
        <v>4757.08</v>
      </c>
    </row>
    <row r="1102" spans="5:8" ht="15" hidden="1" customHeight="1" x14ac:dyDescent="0.25">
      <c r="E1102" s="119"/>
      <c r="F1102" s="79">
        <f>ROWS(F$5:F1102)</f>
        <v>1098</v>
      </c>
      <c r="G1102" s="94">
        <v>44199</v>
      </c>
      <c r="H1102" s="95">
        <v>8371.07</v>
      </c>
    </row>
    <row r="1103" spans="5:8" ht="15" hidden="1" customHeight="1" x14ac:dyDescent="0.25">
      <c r="E1103" s="119"/>
      <c r="F1103" s="79">
        <f>ROWS(F$5:F1103)</f>
        <v>1099</v>
      </c>
      <c r="G1103" s="94">
        <v>44200</v>
      </c>
      <c r="H1103" s="95">
        <v>7035.67</v>
      </c>
    </row>
    <row r="1104" spans="5:8" ht="15" hidden="1" customHeight="1" x14ac:dyDescent="0.25">
      <c r="E1104" s="119"/>
      <c r="F1104" s="79">
        <f>ROWS(F$5:F1104)</f>
        <v>1100</v>
      </c>
      <c r="G1104" s="94">
        <v>44201</v>
      </c>
      <c r="H1104" s="95">
        <v>10978.96</v>
      </c>
    </row>
    <row r="1105" spans="5:8" ht="15" hidden="1" customHeight="1" x14ac:dyDescent="0.25">
      <c r="E1105" s="119"/>
      <c r="F1105" s="79">
        <f>ROWS(F$5:F1105)</f>
        <v>1101</v>
      </c>
      <c r="G1105" s="94">
        <v>44202</v>
      </c>
      <c r="H1105" s="95">
        <v>7216.56</v>
      </c>
    </row>
    <row r="1106" spans="5:8" ht="15" hidden="1" customHeight="1" x14ac:dyDescent="0.25">
      <c r="E1106" s="119"/>
      <c r="F1106" s="79">
        <f>ROWS(F$5:F1106)</f>
        <v>1102</v>
      </c>
      <c r="G1106" s="94">
        <v>44203</v>
      </c>
      <c r="H1106" s="95">
        <v>6459.84</v>
      </c>
    </row>
    <row r="1107" spans="5:8" ht="15" hidden="1" customHeight="1" x14ac:dyDescent="0.25">
      <c r="E1107" s="119"/>
      <c r="F1107" s="79">
        <f>ROWS(F$5:F1107)</f>
        <v>1103</v>
      </c>
      <c r="G1107" s="94">
        <v>44204</v>
      </c>
      <c r="H1107" s="95">
        <v>6581.99</v>
      </c>
    </row>
    <row r="1108" spans="5:8" ht="15" hidden="1" customHeight="1" x14ac:dyDescent="0.25">
      <c r="E1108" s="119"/>
      <c r="F1108" s="79">
        <f>ROWS(F$5:F1108)</f>
        <v>1104</v>
      </c>
      <c r="G1108" s="94">
        <v>44205</v>
      </c>
      <c r="H1108" s="95">
        <v>4538.01</v>
      </c>
    </row>
    <row r="1109" spans="5:8" ht="15" hidden="1" customHeight="1" x14ac:dyDescent="0.25">
      <c r="E1109" s="119"/>
      <c r="F1109" s="79">
        <f>ROWS(F$5:F1109)</f>
        <v>1105</v>
      </c>
      <c r="G1109" s="94">
        <v>44206</v>
      </c>
      <c r="H1109" s="95">
        <v>3722.61</v>
      </c>
    </row>
    <row r="1110" spans="5:8" ht="15" hidden="1" customHeight="1" x14ac:dyDescent="0.25">
      <c r="E1110" s="119"/>
      <c r="F1110" s="79">
        <f>ROWS(F$5:F1110)</f>
        <v>1106</v>
      </c>
      <c r="G1110" s="94">
        <v>44207</v>
      </c>
      <c r="H1110" s="95">
        <v>4872.43</v>
      </c>
    </row>
    <row r="1111" spans="5:8" ht="15" hidden="1" customHeight="1" x14ac:dyDescent="0.25">
      <c r="E1111" s="119"/>
      <c r="F1111" s="79">
        <f>ROWS(F$5:F1111)</f>
        <v>1107</v>
      </c>
      <c r="G1111" s="94">
        <v>44208</v>
      </c>
      <c r="H1111" s="95">
        <v>9033.6299999999992</v>
      </c>
    </row>
    <row r="1112" spans="5:8" ht="15" hidden="1" customHeight="1" x14ac:dyDescent="0.25">
      <c r="E1112" s="119"/>
      <c r="F1112" s="79">
        <f>ROWS(F$5:F1112)</f>
        <v>1108</v>
      </c>
      <c r="G1112" s="94">
        <v>44209</v>
      </c>
      <c r="H1112" s="95">
        <v>4294.16</v>
      </c>
    </row>
    <row r="1113" spans="5:8" ht="15" hidden="1" customHeight="1" x14ac:dyDescent="0.25">
      <c r="E1113" s="119"/>
      <c r="F1113" s="79">
        <f>ROWS(F$5:F1113)</f>
        <v>1109</v>
      </c>
      <c r="G1113" s="94">
        <v>44210</v>
      </c>
      <c r="H1113" s="95">
        <v>10909.41</v>
      </c>
    </row>
    <row r="1114" spans="5:8" ht="15" hidden="1" customHeight="1" x14ac:dyDescent="0.25">
      <c r="E1114" s="119"/>
      <c r="F1114" s="79">
        <f>ROWS(F$5:F1114)</f>
        <v>1110</v>
      </c>
      <c r="G1114" s="94">
        <v>44211</v>
      </c>
      <c r="H1114" s="95">
        <v>8486.5</v>
      </c>
    </row>
    <row r="1115" spans="5:8" ht="15" hidden="1" customHeight="1" x14ac:dyDescent="0.25">
      <c r="E1115" s="119"/>
      <c r="F1115" s="79">
        <f>ROWS(F$5:F1115)</f>
        <v>1111</v>
      </c>
      <c r="G1115" s="94">
        <v>44212</v>
      </c>
      <c r="H1115" s="95">
        <v>2884.19</v>
      </c>
    </row>
    <row r="1116" spans="5:8" ht="15" hidden="1" customHeight="1" x14ac:dyDescent="0.25">
      <c r="E1116" s="119"/>
      <c r="F1116" s="79">
        <f>ROWS(F$5:F1116)</f>
        <v>1112</v>
      </c>
      <c r="G1116" s="94">
        <v>44213</v>
      </c>
      <c r="H1116" s="95">
        <v>9307.7099999999991</v>
      </c>
    </row>
    <row r="1117" spans="5:8" ht="15" hidden="1" customHeight="1" x14ac:dyDescent="0.25">
      <c r="E1117" s="119"/>
      <c r="F1117" s="79">
        <f>ROWS(F$5:F1117)</f>
        <v>1113</v>
      </c>
      <c r="G1117" s="94">
        <v>44214</v>
      </c>
      <c r="H1117" s="95">
        <v>4943.2700000000004</v>
      </c>
    </row>
    <row r="1118" spans="5:8" ht="15" hidden="1" customHeight="1" x14ac:dyDescent="0.25">
      <c r="E1118" s="119"/>
      <c r="F1118" s="79">
        <f>ROWS(F$5:F1118)</f>
        <v>1114</v>
      </c>
      <c r="G1118" s="94">
        <v>44215</v>
      </c>
      <c r="H1118" s="95">
        <v>6503.01</v>
      </c>
    </row>
    <row r="1119" spans="5:8" ht="15" hidden="1" customHeight="1" x14ac:dyDescent="0.25">
      <c r="E1119" s="119"/>
      <c r="F1119" s="79">
        <f>ROWS(F$5:F1119)</f>
        <v>1115</v>
      </c>
      <c r="G1119" s="94">
        <v>44216</v>
      </c>
      <c r="H1119" s="95">
        <v>8108.25</v>
      </c>
    </row>
    <row r="1120" spans="5:8" ht="15" hidden="1" customHeight="1" x14ac:dyDescent="0.25">
      <c r="E1120" s="119"/>
      <c r="F1120" s="79">
        <f>ROWS(F$5:F1120)</f>
        <v>1116</v>
      </c>
      <c r="G1120" s="94">
        <v>44217</v>
      </c>
      <c r="H1120" s="95">
        <v>12610.87</v>
      </c>
    </row>
    <row r="1121" spans="5:8" ht="15" hidden="1" customHeight="1" x14ac:dyDescent="0.25">
      <c r="E1121" s="119"/>
      <c r="F1121" s="79">
        <f>ROWS(F$5:F1121)</f>
        <v>1117</v>
      </c>
      <c r="G1121" s="94">
        <v>44218</v>
      </c>
      <c r="H1121" s="95">
        <v>4060.16</v>
      </c>
    </row>
    <row r="1122" spans="5:8" ht="15" hidden="1" customHeight="1" x14ac:dyDescent="0.25">
      <c r="E1122" s="119"/>
      <c r="F1122" s="79">
        <f>ROWS(F$5:F1122)</f>
        <v>1118</v>
      </c>
      <c r="G1122" s="94">
        <v>44219</v>
      </c>
      <c r="H1122" s="95">
        <v>9844.4699999999993</v>
      </c>
    </row>
    <row r="1123" spans="5:8" ht="15" hidden="1" customHeight="1" x14ac:dyDescent="0.25">
      <c r="E1123" s="119"/>
      <c r="F1123" s="79">
        <f>ROWS(F$5:F1123)</f>
        <v>1119</v>
      </c>
      <c r="G1123" s="94">
        <v>44220</v>
      </c>
      <c r="H1123" s="95">
        <v>5164.2299999999996</v>
      </c>
    </row>
    <row r="1124" spans="5:8" ht="15" hidden="1" customHeight="1" x14ac:dyDescent="0.25">
      <c r="E1124" s="119"/>
      <c r="F1124" s="79">
        <f>ROWS(F$5:F1124)</f>
        <v>1120</v>
      </c>
      <c r="G1124" s="94">
        <v>44221</v>
      </c>
      <c r="H1124" s="95">
        <v>9775.31</v>
      </c>
    </row>
    <row r="1125" spans="5:8" ht="15" hidden="1" customHeight="1" x14ac:dyDescent="0.25">
      <c r="E1125" s="119"/>
      <c r="F1125" s="79">
        <f>ROWS(F$5:F1125)</f>
        <v>1121</v>
      </c>
      <c r="G1125" s="94">
        <v>44222</v>
      </c>
      <c r="H1125" s="95">
        <v>7300.73</v>
      </c>
    </row>
    <row r="1126" spans="5:8" ht="15" hidden="1" customHeight="1" x14ac:dyDescent="0.25">
      <c r="E1126" s="119"/>
      <c r="F1126" s="79">
        <f>ROWS(F$5:F1126)</f>
        <v>1122</v>
      </c>
      <c r="G1126" s="94">
        <v>44223</v>
      </c>
      <c r="H1126" s="95">
        <v>6014.65</v>
      </c>
    </row>
    <row r="1127" spans="5:8" ht="15" hidden="1" customHeight="1" x14ac:dyDescent="0.25">
      <c r="E1127" s="119"/>
      <c r="F1127" s="79">
        <f>ROWS(F$5:F1127)</f>
        <v>1123</v>
      </c>
      <c r="G1127" s="94">
        <v>44224</v>
      </c>
      <c r="H1127" s="95">
        <v>10622.02</v>
      </c>
    </row>
    <row r="1128" spans="5:8" ht="15" hidden="1" customHeight="1" x14ac:dyDescent="0.25">
      <c r="E1128" s="119"/>
      <c r="F1128" s="79">
        <f>ROWS(F$5:F1128)</f>
        <v>1124</v>
      </c>
      <c r="G1128" s="94">
        <v>44225</v>
      </c>
      <c r="H1128" s="95">
        <v>10040.049999999999</v>
      </c>
    </row>
    <row r="1129" spans="5:8" ht="15" hidden="1" customHeight="1" x14ac:dyDescent="0.25">
      <c r="E1129" s="119"/>
      <c r="F1129" s="79">
        <f>ROWS(F$5:F1129)</f>
        <v>1125</v>
      </c>
      <c r="G1129" s="94">
        <v>44226</v>
      </c>
      <c r="H1129" s="95">
        <v>5163.57</v>
      </c>
    </row>
    <row r="1130" spans="5:8" ht="15" hidden="1" customHeight="1" x14ac:dyDescent="0.25">
      <c r="E1130" s="119"/>
      <c r="F1130" s="79">
        <f>ROWS(F$5:F1130)</f>
        <v>1126</v>
      </c>
      <c r="G1130" s="94">
        <v>44227</v>
      </c>
      <c r="H1130" s="95">
        <v>13453.31</v>
      </c>
    </row>
    <row r="1131" spans="5:8" ht="15" hidden="1" customHeight="1" x14ac:dyDescent="0.25">
      <c r="E1131" s="119"/>
      <c r="F1131" s="79">
        <f>ROWS(F$5:F1131)</f>
        <v>1127</v>
      </c>
      <c r="G1131" s="94">
        <v>44228</v>
      </c>
      <c r="H1131" s="95">
        <v>10290.799999999999</v>
      </c>
    </row>
    <row r="1132" spans="5:8" ht="15" hidden="1" customHeight="1" x14ac:dyDescent="0.25">
      <c r="E1132" s="119"/>
      <c r="F1132" s="79">
        <f>ROWS(F$5:F1132)</f>
        <v>1128</v>
      </c>
      <c r="G1132" s="94">
        <v>44229</v>
      </c>
      <c r="H1132" s="95">
        <v>6498.3</v>
      </c>
    </row>
    <row r="1133" spans="5:8" ht="15" hidden="1" customHeight="1" x14ac:dyDescent="0.25">
      <c r="E1133" s="119"/>
      <c r="F1133" s="79">
        <f>ROWS(F$5:F1133)</f>
        <v>1129</v>
      </c>
      <c r="G1133" s="94">
        <v>44230</v>
      </c>
      <c r="H1133" s="95">
        <v>4939.38</v>
      </c>
    </row>
    <row r="1134" spans="5:8" ht="15" hidden="1" customHeight="1" x14ac:dyDescent="0.25">
      <c r="E1134" s="119"/>
      <c r="F1134" s="79">
        <f>ROWS(F$5:F1134)</f>
        <v>1130</v>
      </c>
      <c r="G1134" s="94">
        <v>44231</v>
      </c>
      <c r="H1134" s="95">
        <v>3681.32</v>
      </c>
    </row>
    <row r="1135" spans="5:8" ht="15" hidden="1" customHeight="1" x14ac:dyDescent="0.25">
      <c r="E1135" s="119"/>
      <c r="F1135" s="79">
        <f>ROWS(F$5:F1135)</f>
        <v>1131</v>
      </c>
      <c r="G1135" s="94">
        <v>44232</v>
      </c>
      <c r="H1135" s="95">
        <v>7691.73</v>
      </c>
    </row>
    <row r="1136" spans="5:8" ht="15" hidden="1" customHeight="1" x14ac:dyDescent="0.25">
      <c r="E1136" s="119"/>
      <c r="F1136" s="79">
        <f>ROWS(F$5:F1136)</f>
        <v>1132</v>
      </c>
      <c r="G1136" s="94">
        <v>44233</v>
      </c>
      <c r="H1136" s="95">
        <v>7499.93</v>
      </c>
    </row>
    <row r="1137" spans="5:8" ht="15" hidden="1" customHeight="1" x14ac:dyDescent="0.25">
      <c r="E1137" s="119"/>
      <c r="F1137" s="79">
        <f>ROWS(F$5:F1137)</f>
        <v>1133</v>
      </c>
      <c r="G1137" s="94">
        <v>44234</v>
      </c>
      <c r="H1137" s="95">
        <v>3695.28</v>
      </c>
    </row>
    <row r="1138" spans="5:8" ht="15" hidden="1" customHeight="1" x14ac:dyDescent="0.25">
      <c r="E1138" s="119"/>
      <c r="F1138" s="79">
        <f>ROWS(F$5:F1138)</f>
        <v>1134</v>
      </c>
      <c r="G1138" s="94">
        <v>44235</v>
      </c>
      <c r="H1138" s="95">
        <v>4488.26</v>
      </c>
    </row>
    <row r="1139" spans="5:8" ht="15" hidden="1" customHeight="1" x14ac:dyDescent="0.25">
      <c r="E1139" s="119"/>
      <c r="F1139" s="79">
        <f>ROWS(F$5:F1139)</f>
        <v>1135</v>
      </c>
      <c r="G1139" s="94">
        <v>44236</v>
      </c>
      <c r="H1139" s="95">
        <v>4727.7700000000004</v>
      </c>
    </row>
    <row r="1140" spans="5:8" ht="15" hidden="1" customHeight="1" x14ac:dyDescent="0.25">
      <c r="E1140" s="119"/>
      <c r="F1140" s="79">
        <f>ROWS(F$5:F1140)</f>
        <v>1136</v>
      </c>
      <c r="G1140" s="94">
        <v>44237</v>
      </c>
      <c r="H1140" s="95">
        <v>6638.43</v>
      </c>
    </row>
    <row r="1141" spans="5:8" ht="15" hidden="1" customHeight="1" x14ac:dyDescent="0.25">
      <c r="E1141" s="119"/>
      <c r="F1141" s="79">
        <f>ROWS(F$5:F1141)</f>
        <v>1137</v>
      </c>
      <c r="G1141" s="94">
        <v>44238</v>
      </c>
      <c r="H1141" s="95">
        <v>7561.92</v>
      </c>
    </row>
    <row r="1142" spans="5:8" ht="15" hidden="1" customHeight="1" x14ac:dyDescent="0.25">
      <c r="E1142" s="119"/>
      <c r="F1142" s="79">
        <f>ROWS(F$5:F1142)</f>
        <v>1138</v>
      </c>
      <c r="G1142" s="94">
        <v>44239</v>
      </c>
      <c r="H1142" s="95">
        <v>2406.66</v>
      </c>
    </row>
    <row r="1143" spans="5:8" ht="15" hidden="1" customHeight="1" x14ac:dyDescent="0.25">
      <c r="E1143" s="119"/>
      <c r="F1143" s="79">
        <f>ROWS(F$5:F1143)</f>
        <v>1139</v>
      </c>
      <c r="G1143" s="94">
        <v>44240</v>
      </c>
      <c r="H1143" s="95">
        <v>2280.38</v>
      </c>
    </row>
    <row r="1144" spans="5:8" ht="15" hidden="1" customHeight="1" x14ac:dyDescent="0.25">
      <c r="E1144" s="119"/>
      <c r="F1144" s="79">
        <f>ROWS(F$5:F1144)</f>
        <v>1140</v>
      </c>
      <c r="G1144" s="94">
        <v>44241</v>
      </c>
      <c r="H1144" s="95">
        <v>5646.31</v>
      </c>
    </row>
    <row r="1145" spans="5:8" ht="15" hidden="1" customHeight="1" x14ac:dyDescent="0.25">
      <c r="E1145" s="119"/>
      <c r="F1145" s="79">
        <f>ROWS(F$5:F1145)</f>
        <v>1141</v>
      </c>
      <c r="G1145" s="94">
        <v>44242</v>
      </c>
      <c r="H1145" s="95">
        <v>7562.42</v>
      </c>
    </row>
    <row r="1146" spans="5:8" ht="15" hidden="1" customHeight="1" x14ac:dyDescent="0.25">
      <c r="E1146" s="119"/>
      <c r="F1146" s="79">
        <f>ROWS(F$5:F1146)</f>
        <v>1142</v>
      </c>
      <c r="G1146" s="94">
        <v>44243</v>
      </c>
      <c r="H1146" s="95">
        <v>10461.5</v>
      </c>
    </row>
    <row r="1147" spans="5:8" ht="15" hidden="1" customHeight="1" x14ac:dyDescent="0.25">
      <c r="E1147" s="119"/>
      <c r="F1147" s="79">
        <f>ROWS(F$5:F1147)</f>
        <v>1143</v>
      </c>
      <c r="G1147" s="94">
        <v>44244</v>
      </c>
      <c r="H1147" s="95">
        <v>6884.96</v>
      </c>
    </row>
    <row r="1148" spans="5:8" ht="15" hidden="1" customHeight="1" x14ac:dyDescent="0.25">
      <c r="E1148" s="119"/>
      <c r="F1148" s="79">
        <f>ROWS(F$5:F1148)</f>
        <v>1144</v>
      </c>
      <c r="G1148" s="94">
        <v>44245</v>
      </c>
      <c r="H1148" s="95">
        <v>4770.54</v>
      </c>
    </row>
    <row r="1149" spans="5:8" ht="15" hidden="1" customHeight="1" x14ac:dyDescent="0.25">
      <c r="E1149" s="119"/>
      <c r="F1149" s="79">
        <f>ROWS(F$5:F1149)</f>
        <v>1145</v>
      </c>
      <c r="G1149" s="94">
        <v>44246</v>
      </c>
      <c r="H1149" s="95">
        <v>3587.59</v>
      </c>
    </row>
    <row r="1150" spans="5:8" ht="15" hidden="1" customHeight="1" x14ac:dyDescent="0.25">
      <c r="E1150" s="119"/>
      <c r="F1150" s="79">
        <f>ROWS(F$5:F1150)</f>
        <v>1146</v>
      </c>
      <c r="G1150" s="94">
        <v>44247</v>
      </c>
      <c r="H1150" s="95">
        <v>8093.11</v>
      </c>
    </row>
    <row r="1151" spans="5:8" ht="15" hidden="1" customHeight="1" x14ac:dyDescent="0.25">
      <c r="E1151" s="119"/>
      <c r="F1151" s="79">
        <f>ROWS(F$5:F1151)</f>
        <v>1147</v>
      </c>
      <c r="G1151" s="94">
        <v>44248</v>
      </c>
      <c r="H1151" s="95">
        <v>6766.9</v>
      </c>
    </row>
    <row r="1152" spans="5:8" ht="15" hidden="1" customHeight="1" x14ac:dyDescent="0.25">
      <c r="E1152" s="119"/>
      <c r="F1152" s="79">
        <f>ROWS(F$5:F1152)</f>
        <v>1148</v>
      </c>
      <c r="G1152" s="94">
        <v>44249</v>
      </c>
      <c r="H1152" s="95">
        <v>1611.7</v>
      </c>
    </row>
    <row r="1153" spans="5:8" ht="15" hidden="1" customHeight="1" x14ac:dyDescent="0.25">
      <c r="E1153" s="119"/>
      <c r="F1153" s="79">
        <f>ROWS(F$5:F1153)</f>
        <v>1149</v>
      </c>
      <c r="G1153" s="94">
        <v>44250</v>
      </c>
      <c r="H1153" s="95">
        <v>7759</v>
      </c>
    </row>
    <row r="1154" spans="5:8" ht="15" hidden="1" customHeight="1" x14ac:dyDescent="0.25">
      <c r="E1154" s="119"/>
      <c r="F1154" s="79">
        <f>ROWS(F$5:F1154)</f>
        <v>1150</v>
      </c>
      <c r="G1154" s="94">
        <v>44251</v>
      </c>
      <c r="H1154" s="95">
        <v>6799.39</v>
      </c>
    </row>
    <row r="1155" spans="5:8" ht="15" hidden="1" customHeight="1" x14ac:dyDescent="0.25">
      <c r="E1155" s="119"/>
      <c r="F1155" s="79">
        <f>ROWS(F$5:F1155)</f>
        <v>1151</v>
      </c>
      <c r="G1155" s="94">
        <v>44252</v>
      </c>
      <c r="H1155" s="95">
        <v>4412.8599999999997</v>
      </c>
    </row>
    <row r="1156" spans="5:8" ht="15" hidden="1" customHeight="1" x14ac:dyDescent="0.25">
      <c r="E1156" s="119"/>
      <c r="F1156" s="79">
        <f>ROWS(F$5:F1156)</f>
        <v>1152</v>
      </c>
      <c r="G1156" s="94">
        <v>44253</v>
      </c>
      <c r="H1156" s="95">
        <v>6871.88</v>
      </c>
    </row>
    <row r="1157" spans="5:8" ht="15" hidden="1" customHeight="1" x14ac:dyDescent="0.25">
      <c r="E1157" s="119"/>
      <c r="F1157" s="79">
        <f>ROWS(F$5:F1157)</f>
        <v>1153</v>
      </c>
      <c r="G1157" s="94">
        <v>44254</v>
      </c>
      <c r="H1157" s="95">
        <v>8131.51</v>
      </c>
    </row>
    <row r="1158" spans="5:8" ht="15" hidden="1" customHeight="1" x14ac:dyDescent="0.25">
      <c r="E1158" s="119"/>
      <c r="F1158" s="79">
        <f>ROWS(F$5:F1158)</f>
        <v>1154</v>
      </c>
      <c r="G1158" s="94">
        <v>44255</v>
      </c>
      <c r="H1158" s="95">
        <v>5839.12</v>
      </c>
    </row>
    <row r="1159" spans="5:8" ht="15" hidden="1" customHeight="1" x14ac:dyDescent="0.25">
      <c r="E1159" s="119"/>
      <c r="F1159" s="79">
        <f>ROWS(F$5:F1159)</f>
        <v>1155</v>
      </c>
      <c r="G1159" s="94">
        <v>44256</v>
      </c>
      <c r="H1159" s="95">
        <v>13456.07</v>
      </c>
    </row>
    <row r="1160" spans="5:8" ht="15" hidden="1" customHeight="1" x14ac:dyDescent="0.25">
      <c r="E1160" s="119"/>
      <c r="F1160" s="79">
        <f>ROWS(F$5:F1160)</f>
        <v>1156</v>
      </c>
      <c r="G1160" s="94">
        <v>44257</v>
      </c>
      <c r="H1160" s="95">
        <v>3803.14</v>
      </c>
    </row>
    <row r="1161" spans="5:8" ht="15" hidden="1" customHeight="1" x14ac:dyDescent="0.25">
      <c r="E1161" s="119"/>
      <c r="F1161" s="79">
        <f>ROWS(F$5:F1161)</f>
        <v>1157</v>
      </c>
      <c r="G1161" s="94">
        <v>44258</v>
      </c>
      <c r="H1161" s="95">
        <v>14954.12</v>
      </c>
    </row>
    <row r="1162" spans="5:8" ht="15" hidden="1" customHeight="1" x14ac:dyDescent="0.25">
      <c r="E1162" s="119"/>
      <c r="F1162" s="79">
        <f>ROWS(F$5:F1162)</f>
        <v>1158</v>
      </c>
      <c r="G1162" s="94">
        <v>44259</v>
      </c>
      <c r="H1162" s="95">
        <v>8389.9</v>
      </c>
    </row>
    <row r="1163" spans="5:8" ht="15" hidden="1" customHeight="1" x14ac:dyDescent="0.25">
      <c r="E1163" s="119"/>
      <c r="F1163" s="79">
        <f>ROWS(F$5:F1163)</f>
        <v>1159</v>
      </c>
      <c r="G1163" s="94">
        <v>44260</v>
      </c>
      <c r="H1163" s="95">
        <v>8249.94</v>
      </c>
    </row>
    <row r="1164" spans="5:8" ht="15" hidden="1" customHeight="1" x14ac:dyDescent="0.25">
      <c r="E1164" s="119"/>
      <c r="F1164" s="79">
        <f>ROWS(F$5:F1164)</f>
        <v>1160</v>
      </c>
      <c r="G1164" s="94">
        <v>44261</v>
      </c>
      <c r="H1164" s="95">
        <v>7608.46</v>
      </c>
    </row>
    <row r="1165" spans="5:8" ht="15" hidden="1" customHeight="1" x14ac:dyDescent="0.25">
      <c r="E1165" s="119"/>
      <c r="F1165" s="79">
        <f>ROWS(F$5:F1165)</f>
        <v>1161</v>
      </c>
      <c r="G1165" s="94">
        <v>44262</v>
      </c>
      <c r="H1165" s="95">
        <v>6107.06</v>
      </c>
    </row>
    <row r="1166" spans="5:8" ht="15" hidden="1" customHeight="1" x14ac:dyDescent="0.25">
      <c r="E1166" s="119"/>
      <c r="F1166" s="79">
        <f>ROWS(F$5:F1166)</f>
        <v>1162</v>
      </c>
      <c r="G1166" s="94">
        <v>44263</v>
      </c>
      <c r="H1166" s="95">
        <v>6992</v>
      </c>
    </row>
    <row r="1167" spans="5:8" ht="15" hidden="1" customHeight="1" x14ac:dyDescent="0.25">
      <c r="E1167" s="119"/>
      <c r="F1167" s="79">
        <f>ROWS(F$5:F1167)</f>
        <v>1163</v>
      </c>
      <c r="G1167" s="94">
        <v>44264</v>
      </c>
      <c r="H1167" s="95">
        <v>7104.08</v>
      </c>
    </row>
    <row r="1168" spans="5:8" ht="15" hidden="1" customHeight="1" x14ac:dyDescent="0.25">
      <c r="E1168" s="119"/>
      <c r="F1168" s="79">
        <f>ROWS(F$5:F1168)</f>
        <v>1164</v>
      </c>
      <c r="G1168" s="94">
        <v>44265</v>
      </c>
      <c r="H1168" s="95">
        <v>21736.75</v>
      </c>
    </row>
    <row r="1169" spans="5:8" ht="15" hidden="1" customHeight="1" x14ac:dyDescent="0.25">
      <c r="E1169" s="119"/>
      <c r="F1169" s="79">
        <f>ROWS(F$5:F1169)</f>
        <v>1165</v>
      </c>
      <c r="G1169" s="94">
        <v>44266</v>
      </c>
      <c r="H1169" s="95">
        <v>18230.189999999999</v>
      </c>
    </row>
    <row r="1170" spans="5:8" ht="15" hidden="1" customHeight="1" x14ac:dyDescent="0.25">
      <c r="E1170" s="119"/>
      <c r="F1170" s="79">
        <f>ROWS(F$5:F1170)</f>
        <v>1166</v>
      </c>
      <c r="G1170" s="94">
        <v>44267</v>
      </c>
      <c r="H1170" s="95">
        <v>19369.939999999999</v>
      </c>
    </row>
    <row r="1171" spans="5:8" ht="15" hidden="1" customHeight="1" x14ac:dyDescent="0.25">
      <c r="E1171" s="119"/>
      <c r="F1171" s="79">
        <f>ROWS(F$5:F1171)</f>
        <v>1167</v>
      </c>
      <c r="G1171" s="94">
        <v>44268</v>
      </c>
      <c r="H1171" s="95">
        <v>22102.9</v>
      </c>
    </row>
    <row r="1172" spans="5:8" ht="15" hidden="1" customHeight="1" x14ac:dyDescent="0.25">
      <c r="E1172" s="119"/>
      <c r="F1172" s="79">
        <f>ROWS(F$5:F1172)</f>
        <v>1168</v>
      </c>
      <c r="G1172" s="94">
        <v>44269</v>
      </c>
      <c r="H1172" s="95">
        <v>22744.79</v>
      </c>
    </row>
    <row r="1173" spans="5:8" ht="15" hidden="1" customHeight="1" x14ac:dyDescent="0.25">
      <c r="E1173" s="119"/>
      <c r="F1173" s="79">
        <f>ROWS(F$5:F1173)</f>
        <v>1169</v>
      </c>
      <c r="G1173" s="94">
        <v>44270</v>
      </c>
      <c r="H1173" s="95">
        <v>22122.560000000001</v>
      </c>
    </row>
    <row r="1174" spans="5:8" ht="15" hidden="1" customHeight="1" x14ac:dyDescent="0.25">
      <c r="E1174" s="119"/>
      <c r="F1174" s="79">
        <f>ROWS(F$5:F1174)</f>
        <v>1170</v>
      </c>
      <c r="G1174" s="94">
        <v>44271</v>
      </c>
      <c r="H1174" s="95">
        <v>25200.52</v>
      </c>
    </row>
    <row r="1175" spans="5:8" ht="15" hidden="1" customHeight="1" x14ac:dyDescent="0.25">
      <c r="E1175" s="119"/>
      <c r="F1175" s="79">
        <f>ROWS(F$5:F1175)</f>
        <v>1171</v>
      </c>
      <c r="G1175" s="94">
        <v>44272</v>
      </c>
      <c r="H1175" s="95">
        <v>18030.2</v>
      </c>
    </row>
    <row r="1176" spans="5:8" ht="15" hidden="1" customHeight="1" x14ac:dyDescent="0.25">
      <c r="E1176" s="119"/>
      <c r="F1176" s="79">
        <f>ROWS(F$5:F1176)</f>
        <v>1172</v>
      </c>
      <c r="G1176" s="94">
        <v>44273</v>
      </c>
      <c r="H1176" s="95">
        <v>17161.11</v>
      </c>
    </row>
    <row r="1177" spans="5:8" ht="15" hidden="1" customHeight="1" x14ac:dyDescent="0.25">
      <c r="E1177" s="119"/>
      <c r="F1177" s="79">
        <f>ROWS(F$5:F1177)</f>
        <v>1173</v>
      </c>
      <c r="G1177" s="94">
        <v>44274</v>
      </c>
      <c r="H1177" s="95">
        <v>19492.32</v>
      </c>
    </row>
    <row r="1178" spans="5:8" ht="15" hidden="1" customHeight="1" x14ac:dyDescent="0.25">
      <c r="E1178" s="119"/>
      <c r="F1178" s="79">
        <f>ROWS(F$5:F1178)</f>
        <v>1174</v>
      </c>
      <c r="G1178" s="94">
        <v>44275</v>
      </c>
      <c r="H1178" s="95">
        <v>18578.78</v>
      </c>
    </row>
    <row r="1179" spans="5:8" ht="15" hidden="1" customHeight="1" x14ac:dyDescent="0.25">
      <c r="E1179" s="119"/>
      <c r="F1179" s="79">
        <f>ROWS(F$5:F1179)</f>
        <v>1175</v>
      </c>
      <c r="G1179" s="94">
        <v>44276</v>
      </c>
      <c r="H1179" s="95">
        <v>25284.87</v>
      </c>
    </row>
    <row r="1180" spans="5:8" ht="15" hidden="1" customHeight="1" x14ac:dyDescent="0.25">
      <c r="E1180" s="119"/>
      <c r="F1180" s="79">
        <f>ROWS(F$5:F1180)</f>
        <v>1176</v>
      </c>
      <c r="G1180" s="94">
        <v>44277</v>
      </c>
      <c r="H1180" s="95">
        <v>19707.98</v>
      </c>
    </row>
    <row r="1181" spans="5:8" ht="15" hidden="1" customHeight="1" x14ac:dyDescent="0.25">
      <c r="E1181" s="119"/>
      <c r="F1181" s="79">
        <f>ROWS(F$5:F1181)</f>
        <v>1177</v>
      </c>
      <c r="G1181" s="94">
        <v>44278</v>
      </c>
      <c r="H1181" s="95">
        <v>21454.43</v>
      </c>
    </row>
    <row r="1182" spans="5:8" ht="15" hidden="1" customHeight="1" x14ac:dyDescent="0.25">
      <c r="E1182" s="119"/>
      <c r="F1182" s="79">
        <f>ROWS(F$5:F1182)</f>
        <v>1178</v>
      </c>
      <c r="G1182" s="94">
        <v>44279</v>
      </c>
      <c r="H1182" s="95">
        <v>23271.08</v>
      </c>
    </row>
    <row r="1183" spans="5:8" ht="15" hidden="1" customHeight="1" x14ac:dyDescent="0.25">
      <c r="E1183" s="119"/>
      <c r="F1183" s="79">
        <f>ROWS(F$5:F1183)</f>
        <v>1179</v>
      </c>
      <c r="G1183" s="94">
        <v>44280</v>
      </c>
      <c r="H1183" s="95">
        <v>24969.84</v>
      </c>
    </row>
    <row r="1184" spans="5:8" ht="15" hidden="1" customHeight="1" x14ac:dyDescent="0.25">
      <c r="E1184" s="119"/>
      <c r="F1184" s="79">
        <f>ROWS(F$5:F1184)</f>
        <v>1180</v>
      </c>
      <c r="G1184" s="94">
        <v>44281</v>
      </c>
      <c r="H1184" s="95">
        <v>30985.38</v>
      </c>
    </row>
    <row r="1185" spans="5:8" ht="15" hidden="1" customHeight="1" x14ac:dyDescent="0.25">
      <c r="E1185" s="119"/>
      <c r="F1185" s="79">
        <f>ROWS(F$5:F1185)</f>
        <v>1181</v>
      </c>
      <c r="G1185" s="94">
        <v>44282</v>
      </c>
      <c r="H1185" s="95">
        <v>28083.83</v>
      </c>
    </row>
    <row r="1186" spans="5:8" ht="15" hidden="1" customHeight="1" x14ac:dyDescent="0.25">
      <c r="E1186" s="119"/>
      <c r="F1186" s="79">
        <f>ROWS(F$5:F1186)</f>
        <v>1182</v>
      </c>
      <c r="G1186" s="94">
        <v>44283</v>
      </c>
      <c r="H1186" s="95">
        <v>17002.150000000001</v>
      </c>
    </row>
    <row r="1187" spans="5:8" ht="15" hidden="1" customHeight="1" x14ac:dyDescent="0.25">
      <c r="E1187" s="119"/>
      <c r="F1187" s="79">
        <f>ROWS(F$5:F1187)</f>
        <v>1183</v>
      </c>
      <c r="G1187" s="94">
        <v>44284</v>
      </c>
      <c r="H1187" s="95">
        <v>32842.18</v>
      </c>
    </row>
    <row r="1188" spans="5:8" ht="15" hidden="1" customHeight="1" x14ac:dyDescent="0.25">
      <c r="E1188" s="119"/>
      <c r="F1188" s="79">
        <f>ROWS(F$5:F1188)</f>
        <v>1184</v>
      </c>
      <c r="G1188" s="94">
        <v>44285</v>
      </c>
      <c r="H1188" s="95">
        <v>16877.169999999998</v>
      </c>
    </row>
    <row r="1189" spans="5:8" ht="15" hidden="1" customHeight="1" x14ac:dyDescent="0.25">
      <c r="E1189" s="119"/>
      <c r="F1189" s="79">
        <f>ROWS(F$5:F1189)</f>
        <v>1185</v>
      </c>
      <c r="G1189" s="94">
        <v>44286</v>
      </c>
      <c r="H1189" s="95">
        <v>21287.05</v>
      </c>
    </row>
    <row r="1190" spans="5:8" ht="15" hidden="1" customHeight="1" x14ac:dyDescent="0.25">
      <c r="E1190" s="119"/>
      <c r="F1190" s="79">
        <f>ROWS(F$5:F1190)</f>
        <v>1186</v>
      </c>
      <c r="G1190" s="94">
        <v>44287</v>
      </c>
      <c r="H1190" s="95">
        <v>36648.480000000003</v>
      </c>
    </row>
    <row r="1191" spans="5:8" ht="15" hidden="1" customHeight="1" x14ac:dyDescent="0.25">
      <c r="E1191" s="119"/>
      <c r="F1191" s="79">
        <f>ROWS(F$5:F1191)</f>
        <v>1187</v>
      </c>
      <c r="G1191" s="94">
        <v>44288</v>
      </c>
      <c r="H1191" s="95">
        <v>21744.74</v>
      </c>
    </row>
    <row r="1192" spans="5:8" ht="15" hidden="1" customHeight="1" x14ac:dyDescent="0.25">
      <c r="E1192" s="119"/>
      <c r="F1192" s="79">
        <f>ROWS(F$5:F1192)</f>
        <v>1188</v>
      </c>
      <c r="G1192" s="94">
        <v>44289</v>
      </c>
      <c r="H1192" s="95">
        <v>24189.75</v>
      </c>
    </row>
    <row r="1193" spans="5:8" ht="15" hidden="1" customHeight="1" x14ac:dyDescent="0.25">
      <c r="E1193" s="119"/>
      <c r="F1193" s="79">
        <f>ROWS(F$5:F1193)</f>
        <v>1189</v>
      </c>
      <c r="G1193" s="94">
        <v>44290</v>
      </c>
      <c r="H1193" s="95">
        <v>27837.75</v>
      </c>
    </row>
    <row r="1194" spans="5:8" ht="15" hidden="1" customHeight="1" x14ac:dyDescent="0.25">
      <c r="E1194" s="119"/>
      <c r="F1194" s="79">
        <f>ROWS(F$5:F1194)</f>
        <v>1190</v>
      </c>
      <c r="G1194" s="94">
        <v>44291</v>
      </c>
      <c r="H1194" s="95">
        <v>29140.240000000002</v>
      </c>
    </row>
    <row r="1195" spans="5:8" ht="15" hidden="1" customHeight="1" x14ac:dyDescent="0.25">
      <c r="E1195" s="119"/>
      <c r="F1195" s="79">
        <f>ROWS(F$5:F1195)</f>
        <v>1191</v>
      </c>
      <c r="G1195" s="94">
        <v>44292</v>
      </c>
      <c r="H1195" s="95">
        <v>25485.66</v>
      </c>
    </row>
    <row r="1196" spans="5:8" ht="15" hidden="1" customHeight="1" x14ac:dyDescent="0.25">
      <c r="E1196" s="119"/>
      <c r="F1196" s="79">
        <f>ROWS(F$5:F1196)</f>
        <v>1192</v>
      </c>
      <c r="G1196" s="94">
        <v>44293</v>
      </c>
      <c r="H1196" s="95">
        <v>29504.99</v>
      </c>
    </row>
    <row r="1197" spans="5:8" ht="15" hidden="1" customHeight="1" x14ac:dyDescent="0.25">
      <c r="E1197" s="119"/>
      <c r="F1197" s="79">
        <f>ROWS(F$5:F1197)</f>
        <v>1193</v>
      </c>
      <c r="G1197" s="94">
        <v>44294</v>
      </c>
      <c r="H1197" s="95">
        <v>38279.89</v>
      </c>
    </row>
    <row r="1198" spans="5:8" ht="15" hidden="1" customHeight="1" x14ac:dyDescent="0.25">
      <c r="E1198" s="119"/>
      <c r="F1198" s="79">
        <f>ROWS(F$5:F1198)</f>
        <v>1194</v>
      </c>
      <c r="G1198" s="94">
        <v>44295</v>
      </c>
      <c r="H1198" s="95">
        <v>25891.3</v>
      </c>
    </row>
    <row r="1199" spans="5:8" ht="15" hidden="1" customHeight="1" x14ac:dyDescent="0.25">
      <c r="E1199" s="119"/>
      <c r="F1199" s="79">
        <f>ROWS(F$5:F1199)</f>
        <v>1195</v>
      </c>
      <c r="G1199" s="94">
        <v>44296</v>
      </c>
      <c r="H1199" s="95">
        <v>20686.46</v>
      </c>
    </row>
    <row r="1200" spans="5:8" ht="15" hidden="1" customHeight="1" x14ac:dyDescent="0.25">
      <c r="E1200" s="119"/>
      <c r="F1200" s="79">
        <f>ROWS(F$5:F1200)</f>
        <v>1196</v>
      </c>
      <c r="G1200" s="94">
        <v>44297</v>
      </c>
      <c r="H1200" s="95">
        <v>21519.3</v>
      </c>
    </row>
    <row r="1201" spans="5:8" ht="15" hidden="1" customHeight="1" x14ac:dyDescent="0.25">
      <c r="E1201" s="119"/>
      <c r="F1201" s="79">
        <f>ROWS(F$5:F1201)</f>
        <v>1197</v>
      </c>
      <c r="G1201" s="94">
        <v>44298</v>
      </c>
      <c r="H1201" s="95">
        <v>26213.34</v>
      </c>
    </row>
    <row r="1202" spans="5:8" ht="15" hidden="1" customHeight="1" x14ac:dyDescent="0.25">
      <c r="E1202" s="119"/>
      <c r="F1202" s="79">
        <f>ROWS(F$5:F1202)</f>
        <v>1198</v>
      </c>
      <c r="G1202" s="94">
        <v>44299</v>
      </c>
      <c r="H1202" s="95">
        <v>30772.47</v>
      </c>
    </row>
    <row r="1203" spans="5:8" ht="15" hidden="1" customHeight="1" x14ac:dyDescent="0.25">
      <c r="E1203" s="119"/>
      <c r="F1203" s="79">
        <f>ROWS(F$5:F1203)</f>
        <v>1199</v>
      </c>
      <c r="G1203" s="94">
        <v>44300</v>
      </c>
      <c r="H1203" s="95">
        <v>23734</v>
      </c>
    </row>
    <row r="1204" spans="5:8" ht="15" hidden="1" customHeight="1" x14ac:dyDescent="0.25">
      <c r="E1204" s="119"/>
      <c r="F1204" s="79">
        <f>ROWS(F$5:F1204)</f>
        <v>1200</v>
      </c>
      <c r="G1204" s="94">
        <v>44301</v>
      </c>
      <c r="H1204" s="95">
        <v>32371.33</v>
      </c>
    </row>
    <row r="1205" spans="5:8" ht="15" hidden="1" customHeight="1" x14ac:dyDescent="0.25">
      <c r="E1205" s="119"/>
      <c r="F1205" s="79">
        <f>ROWS(F$5:F1205)</f>
        <v>1201</v>
      </c>
      <c r="G1205" s="94">
        <v>44302</v>
      </c>
      <c r="H1205" s="95">
        <v>26061.72</v>
      </c>
    </row>
    <row r="1206" spans="5:8" ht="15" hidden="1" customHeight="1" x14ac:dyDescent="0.25">
      <c r="E1206" s="119"/>
      <c r="F1206" s="79">
        <f>ROWS(F$5:F1206)</f>
        <v>1202</v>
      </c>
      <c r="G1206" s="94">
        <v>44303</v>
      </c>
      <c r="H1206" s="95">
        <v>28517.47</v>
      </c>
    </row>
    <row r="1207" spans="5:8" ht="15" hidden="1" customHeight="1" x14ac:dyDescent="0.25">
      <c r="E1207" s="119"/>
      <c r="F1207" s="79">
        <f>ROWS(F$5:F1207)</f>
        <v>1203</v>
      </c>
      <c r="G1207" s="94">
        <v>44304</v>
      </c>
      <c r="H1207" s="95">
        <v>26346.39</v>
      </c>
    </row>
    <row r="1208" spans="5:8" ht="15" hidden="1" customHeight="1" x14ac:dyDescent="0.25">
      <c r="E1208" s="119"/>
      <c r="F1208" s="79">
        <f>ROWS(F$5:F1208)</f>
        <v>1204</v>
      </c>
      <c r="G1208" s="94">
        <v>44305</v>
      </c>
      <c r="H1208" s="95">
        <v>30819.71</v>
      </c>
    </row>
    <row r="1209" spans="5:8" ht="15" hidden="1" customHeight="1" x14ac:dyDescent="0.25">
      <c r="E1209" s="119"/>
      <c r="F1209" s="79">
        <f>ROWS(F$5:F1209)</f>
        <v>1205</v>
      </c>
      <c r="G1209" s="94">
        <v>44306</v>
      </c>
      <c r="H1209" s="95">
        <v>40425.58</v>
      </c>
    </row>
    <row r="1210" spans="5:8" ht="15" hidden="1" customHeight="1" x14ac:dyDescent="0.25">
      <c r="E1210" s="119"/>
      <c r="F1210" s="79">
        <f>ROWS(F$5:F1210)</f>
        <v>1206</v>
      </c>
      <c r="G1210" s="94">
        <v>44307</v>
      </c>
      <c r="H1210" s="95">
        <v>40311.5</v>
      </c>
    </row>
    <row r="1211" spans="5:8" ht="15" hidden="1" customHeight="1" x14ac:dyDescent="0.25">
      <c r="E1211" s="119"/>
      <c r="F1211" s="79">
        <f>ROWS(F$5:F1211)</f>
        <v>1207</v>
      </c>
      <c r="G1211" s="94">
        <v>44308</v>
      </c>
      <c r="H1211" s="95">
        <v>26534.99</v>
      </c>
    </row>
    <row r="1212" spans="5:8" ht="15" hidden="1" customHeight="1" x14ac:dyDescent="0.25">
      <c r="E1212" s="119"/>
      <c r="F1212" s="79">
        <f>ROWS(F$5:F1212)</f>
        <v>1208</v>
      </c>
      <c r="G1212" s="94">
        <v>44309</v>
      </c>
      <c r="H1212" s="95">
        <v>34910.79</v>
      </c>
    </row>
    <row r="1213" spans="5:8" ht="15" hidden="1" customHeight="1" x14ac:dyDescent="0.25">
      <c r="E1213" s="119"/>
      <c r="F1213" s="79">
        <f>ROWS(F$5:F1213)</f>
        <v>1209</v>
      </c>
      <c r="G1213" s="94">
        <v>44310</v>
      </c>
      <c r="H1213" s="95">
        <v>40769.99</v>
      </c>
    </row>
    <row r="1214" spans="5:8" ht="15" hidden="1" customHeight="1" x14ac:dyDescent="0.25">
      <c r="E1214" s="119"/>
      <c r="F1214" s="79">
        <f>ROWS(F$5:F1214)</f>
        <v>1210</v>
      </c>
      <c r="G1214" s="94">
        <v>44311</v>
      </c>
      <c r="H1214" s="95">
        <v>23233.200000000001</v>
      </c>
    </row>
    <row r="1215" spans="5:8" ht="15" hidden="1" customHeight="1" x14ac:dyDescent="0.25">
      <c r="E1215" s="119"/>
      <c r="F1215" s="79">
        <f>ROWS(F$5:F1215)</f>
        <v>1211</v>
      </c>
      <c r="G1215" s="94">
        <v>44312</v>
      </c>
      <c r="H1215" s="95">
        <v>38410.949999999997</v>
      </c>
    </row>
    <row r="1216" spans="5:8" ht="15" hidden="1" customHeight="1" x14ac:dyDescent="0.25">
      <c r="E1216" s="119"/>
      <c r="F1216" s="79">
        <f>ROWS(F$5:F1216)</f>
        <v>1212</v>
      </c>
      <c r="G1216" s="94">
        <v>44313</v>
      </c>
      <c r="H1216" s="95">
        <v>31705.57</v>
      </c>
    </row>
    <row r="1217" spans="5:8" ht="15" hidden="1" customHeight="1" x14ac:dyDescent="0.25">
      <c r="E1217" s="119"/>
      <c r="F1217" s="79">
        <f>ROWS(F$5:F1217)</f>
        <v>1213</v>
      </c>
      <c r="G1217" s="94">
        <v>44314</v>
      </c>
      <c r="H1217" s="95">
        <v>30564.82</v>
      </c>
    </row>
    <row r="1218" spans="5:8" ht="15" hidden="1" customHeight="1" x14ac:dyDescent="0.25">
      <c r="E1218" s="119"/>
      <c r="F1218" s="79">
        <f>ROWS(F$5:F1218)</f>
        <v>1214</v>
      </c>
      <c r="G1218" s="94">
        <v>44315</v>
      </c>
      <c r="H1218" s="95">
        <v>27459.66</v>
      </c>
    </row>
    <row r="1219" spans="5:8" ht="15" hidden="1" customHeight="1" x14ac:dyDescent="0.25">
      <c r="E1219" s="119"/>
      <c r="F1219" s="79">
        <f>ROWS(F$5:F1219)</f>
        <v>1215</v>
      </c>
      <c r="G1219" s="94">
        <v>44316</v>
      </c>
      <c r="H1219" s="95">
        <v>40089.660000000003</v>
      </c>
    </row>
    <row r="1220" spans="5:8" ht="15" hidden="1" customHeight="1" x14ac:dyDescent="0.25">
      <c r="E1220" s="119"/>
      <c r="F1220" s="79">
        <f>ROWS(F$5:F1220)</f>
        <v>1216</v>
      </c>
      <c r="G1220" s="94">
        <v>44317</v>
      </c>
      <c r="H1220" s="95">
        <v>37659</v>
      </c>
    </row>
    <row r="1221" spans="5:8" ht="15" hidden="1" customHeight="1" x14ac:dyDescent="0.25">
      <c r="E1221" s="119"/>
      <c r="F1221" s="79">
        <f>ROWS(F$5:F1221)</f>
        <v>1217</v>
      </c>
      <c r="G1221" s="94">
        <v>44318</v>
      </c>
      <c r="H1221" s="95">
        <v>33492.14</v>
      </c>
    </row>
    <row r="1222" spans="5:8" ht="15" hidden="1" customHeight="1" x14ac:dyDescent="0.25">
      <c r="E1222" s="119"/>
      <c r="F1222" s="79">
        <f>ROWS(F$5:F1222)</f>
        <v>1218</v>
      </c>
      <c r="G1222" s="94">
        <v>44319</v>
      </c>
      <c r="H1222" s="95">
        <v>44085.77</v>
      </c>
    </row>
    <row r="1223" spans="5:8" ht="15" hidden="1" customHeight="1" x14ac:dyDescent="0.25">
      <c r="E1223" s="119"/>
      <c r="F1223" s="79">
        <f>ROWS(F$5:F1223)</f>
        <v>1219</v>
      </c>
      <c r="G1223" s="94">
        <v>44320</v>
      </c>
      <c r="H1223" s="95">
        <v>37781.040000000001</v>
      </c>
    </row>
    <row r="1224" spans="5:8" ht="15" hidden="1" customHeight="1" x14ac:dyDescent="0.25">
      <c r="E1224" s="119"/>
      <c r="F1224" s="79">
        <f>ROWS(F$5:F1224)</f>
        <v>1220</v>
      </c>
      <c r="G1224" s="94">
        <v>44321</v>
      </c>
      <c r="H1224" s="95">
        <v>39285.72</v>
      </c>
    </row>
    <row r="1225" spans="5:8" ht="15" hidden="1" customHeight="1" x14ac:dyDescent="0.25">
      <c r="E1225" s="119"/>
      <c r="F1225" s="79">
        <f>ROWS(F$5:F1225)</f>
        <v>1221</v>
      </c>
      <c r="G1225" s="94">
        <v>44322</v>
      </c>
      <c r="H1225" s="95">
        <v>32340.79</v>
      </c>
    </row>
    <row r="1226" spans="5:8" ht="15" hidden="1" customHeight="1" x14ac:dyDescent="0.25">
      <c r="E1226" s="119"/>
      <c r="F1226" s="79">
        <f>ROWS(F$5:F1226)</f>
        <v>1222</v>
      </c>
      <c r="G1226" s="94">
        <v>44323</v>
      </c>
      <c r="H1226" s="95">
        <v>31273.360000000001</v>
      </c>
    </row>
    <row r="1227" spans="5:8" ht="15" hidden="1" customHeight="1" x14ac:dyDescent="0.25">
      <c r="E1227" s="119"/>
      <c r="F1227" s="79">
        <f>ROWS(F$5:F1227)</f>
        <v>1223</v>
      </c>
      <c r="G1227" s="94">
        <v>44324</v>
      </c>
      <c r="H1227" s="95">
        <v>38715.230000000003</v>
      </c>
    </row>
    <row r="1228" spans="5:8" ht="15" hidden="1" customHeight="1" x14ac:dyDescent="0.25">
      <c r="E1228" s="119"/>
      <c r="F1228" s="79">
        <f>ROWS(F$5:F1228)</f>
        <v>1224</v>
      </c>
      <c r="G1228" s="94">
        <v>44325</v>
      </c>
      <c r="H1228" s="95">
        <v>23330.95</v>
      </c>
    </row>
    <row r="1229" spans="5:8" ht="15" hidden="1" customHeight="1" x14ac:dyDescent="0.25">
      <c r="E1229" s="119"/>
      <c r="F1229" s="79">
        <f>ROWS(F$5:F1229)</f>
        <v>1225</v>
      </c>
      <c r="G1229" s="94">
        <v>44326</v>
      </c>
      <c r="H1229" s="95">
        <v>43946.33</v>
      </c>
    </row>
    <row r="1230" spans="5:8" ht="15" hidden="1" customHeight="1" x14ac:dyDescent="0.25">
      <c r="E1230" s="119"/>
      <c r="F1230" s="79">
        <f>ROWS(F$5:F1230)</f>
        <v>1226</v>
      </c>
      <c r="G1230" s="94">
        <v>44327</v>
      </c>
      <c r="H1230" s="95">
        <v>50214.5</v>
      </c>
    </row>
    <row r="1231" spans="5:8" ht="15" hidden="1" customHeight="1" x14ac:dyDescent="0.25">
      <c r="E1231" s="119"/>
      <c r="F1231" s="79">
        <f>ROWS(F$5:F1231)</f>
        <v>1227</v>
      </c>
      <c r="G1231" s="94">
        <v>44328</v>
      </c>
      <c r="H1231" s="95">
        <v>55961.69</v>
      </c>
    </row>
    <row r="1232" spans="5:8" ht="15" hidden="1" customHeight="1" x14ac:dyDescent="0.25">
      <c r="E1232" s="119"/>
      <c r="F1232" s="79">
        <f>ROWS(F$5:F1232)</f>
        <v>1228</v>
      </c>
      <c r="G1232" s="94">
        <v>44329</v>
      </c>
      <c r="H1232" s="95">
        <v>48836.66</v>
      </c>
    </row>
    <row r="1233" spans="5:8" ht="15" hidden="1" customHeight="1" x14ac:dyDescent="0.25">
      <c r="E1233" s="119"/>
      <c r="F1233" s="79">
        <f>ROWS(F$5:F1233)</f>
        <v>1229</v>
      </c>
      <c r="G1233" s="94">
        <v>44330</v>
      </c>
      <c r="H1233" s="95">
        <v>51777.45</v>
      </c>
    </row>
    <row r="1234" spans="5:8" ht="15" hidden="1" customHeight="1" x14ac:dyDescent="0.25">
      <c r="E1234" s="119"/>
      <c r="F1234" s="79">
        <f>ROWS(F$5:F1234)</f>
        <v>1230</v>
      </c>
      <c r="G1234" s="94">
        <v>44331</v>
      </c>
      <c r="H1234" s="95">
        <v>59728.86</v>
      </c>
    </row>
    <row r="1235" spans="5:8" ht="15" hidden="1" customHeight="1" x14ac:dyDescent="0.25">
      <c r="E1235" s="119"/>
      <c r="F1235" s="79">
        <f>ROWS(F$5:F1235)</f>
        <v>1231</v>
      </c>
      <c r="G1235" s="94">
        <v>44332</v>
      </c>
      <c r="H1235" s="95">
        <v>56394.2</v>
      </c>
    </row>
    <row r="1236" spans="5:8" ht="15" hidden="1" customHeight="1" x14ac:dyDescent="0.25">
      <c r="E1236" s="119"/>
      <c r="F1236" s="79">
        <f>ROWS(F$5:F1236)</f>
        <v>1232</v>
      </c>
      <c r="G1236" s="94">
        <v>44333</v>
      </c>
      <c r="H1236" s="95">
        <v>48301.8</v>
      </c>
    </row>
    <row r="1237" spans="5:8" ht="15" hidden="1" customHeight="1" x14ac:dyDescent="0.25">
      <c r="E1237" s="119"/>
      <c r="F1237" s="79">
        <f>ROWS(F$5:F1237)</f>
        <v>1233</v>
      </c>
      <c r="G1237" s="94">
        <v>44334</v>
      </c>
      <c r="H1237" s="95">
        <v>43537.77</v>
      </c>
    </row>
    <row r="1238" spans="5:8" ht="15" hidden="1" customHeight="1" x14ac:dyDescent="0.25">
      <c r="E1238" s="119"/>
      <c r="F1238" s="79">
        <f>ROWS(F$5:F1238)</f>
        <v>1234</v>
      </c>
      <c r="G1238" s="94">
        <v>44335</v>
      </c>
      <c r="H1238" s="95">
        <v>45470.21</v>
      </c>
    </row>
    <row r="1239" spans="5:8" ht="15" hidden="1" customHeight="1" x14ac:dyDescent="0.25">
      <c r="E1239" s="119"/>
      <c r="F1239" s="79">
        <f>ROWS(F$5:F1239)</f>
        <v>1235</v>
      </c>
      <c r="G1239" s="94">
        <v>44336</v>
      </c>
      <c r="H1239" s="95">
        <v>49918.98</v>
      </c>
    </row>
    <row r="1240" spans="5:8" ht="15" hidden="1" customHeight="1" x14ac:dyDescent="0.25">
      <c r="E1240" s="119"/>
      <c r="F1240" s="79">
        <f>ROWS(F$5:F1240)</f>
        <v>1236</v>
      </c>
      <c r="G1240" s="94">
        <v>44337</v>
      </c>
      <c r="H1240" s="95">
        <v>52435.23</v>
      </c>
    </row>
    <row r="1241" spans="5:8" ht="15" hidden="1" customHeight="1" x14ac:dyDescent="0.25">
      <c r="E1241" s="119"/>
      <c r="F1241" s="79">
        <f>ROWS(F$5:F1241)</f>
        <v>1237</v>
      </c>
      <c r="G1241" s="94">
        <v>44338</v>
      </c>
      <c r="H1241" s="95">
        <v>42275.74</v>
      </c>
    </row>
    <row r="1242" spans="5:8" ht="15" hidden="1" customHeight="1" x14ac:dyDescent="0.25">
      <c r="E1242" s="119"/>
      <c r="F1242" s="79">
        <f>ROWS(F$5:F1242)</f>
        <v>1238</v>
      </c>
      <c r="G1242" s="94">
        <v>44339</v>
      </c>
      <c r="H1242" s="95">
        <v>55453.98</v>
      </c>
    </row>
    <row r="1243" spans="5:8" ht="15" hidden="1" customHeight="1" x14ac:dyDescent="0.25">
      <c r="E1243" s="119"/>
      <c r="F1243" s="79">
        <f>ROWS(F$5:F1243)</f>
        <v>1239</v>
      </c>
      <c r="G1243" s="94">
        <v>44340</v>
      </c>
      <c r="H1243" s="95">
        <v>56758.52</v>
      </c>
    </row>
    <row r="1244" spans="5:8" ht="15" hidden="1" customHeight="1" x14ac:dyDescent="0.25">
      <c r="E1244" s="119"/>
      <c r="F1244" s="79">
        <f>ROWS(F$5:F1244)</f>
        <v>1240</v>
      </c>
      <c r="G1244" s="94">
        <v>44341</v>
      </c>
      <c r="H1244" s="95">
        <v>43882.38</v>
      </c>
    </row>
    <row r="1245" spans="5:8" ht="15" hidden="1" customHeight="1" x14ac:dyDescent="0.25">
      <c r="E1245" s="119"/>
      <c r="F1245" s="79">
        <f>ROWS(F$5:F1245)</f>
        <v>1241</v>
      </c>
      <c r="G1245" s="94">
        <v>44342</v>
      </c>
      <c r="H1245" s="95">
        <v>46312.08</v>
      </c>
    </row>
    <row r="1246" spans="5:8" ht="15" hidden="1" customHeight="1" x14ac:dyDescent="0.25">
      <c r="E1246" s="119"/>
      <c r="F1246" s="79">
        <f>ROWS(F$5:F1246)</f>
        <v>1242</v>
      </c>
      <c r="G1246" s="94">
        <v>44343</v>
      </c>
      <c r="H1246" s="95">
        <v>46680.32</v>
      </c>
    </row>
    <row r="1247" spans="5:8" ht="15" hidden="1" customHeight="1" x14ac:dyDescent="0.25">
      <c r="E1247" s="119"/>
      <c r="F1247" s="79">
        <f>ROWS(F$5:F1247)</f>
        <v>1243</v>
      </c>
      <c r="G1247" s="94">
        <v>44344</v>
      </c>
      <c r="H1247" s="95">
        <v>54620.59</v>
      </c>
    </row>
    <row r="1248" spans="5:8" ht="15" hidden="1" customHeight="1" x14ac:dyDescent="0.25">
      <c r="E1248" s="119"/>
      <c r="F1248" s="79">
        <f>ROWS(F$5:F1248)</f>
        <v>1244</v>
      </c>
      <c r="G1248" s="94">
        <v>44345</v>
      </c>
      <c r="H1248" s="95">
        <v>48829.86</v>
      </c>
    </row>
    <row r="1249" spans="5:8" ht="15" hidden="1" customHeight="1" x14ac:dyDescent="0.25">
      <c r="E1249" s="119"/>
      <c r="F1249" s="79">
        <f>ROWS(F$5:F1249)</f>
        <v>1245</v>
      </c>
      <c r="G1249" s="94">
        <v>44346</v>
      </c>
      <c r="H1249" s="95">
        <v>49436.1</v>
      </c>
    </row>
    <row r="1250" spans="5:8" ht="15" hidden="1" customHeight="1" x14ac:dyDescent="0.25">
      <c r="E1250" s="119"/>
      <c r="F1250" s="79">
        <f>ROWS(F$5:F1250)</f>
        <v>1246</v>
      </c>
      <c r="G1250" s="94">
        <v>44347</v>
      </c>
      <c r="H1250" s="95">
        <v>51642.74</v>
      </c>
    </row>
    <row r="1251" spans="5:8" ht="15" hidden="1" customHeight="1" x14ac:dyDescent="0.25">
      <c r="E1251" s="119"/>
      <c r="F1251" s="79">
        <f>ROWS(F$5:F1251)</f>
        <v>1247</v>
      </c>
      <c r="G1251" s="94">
        <v>44348</v>
      </c>
      <c r="H1251" s="95">
        <v>46787.88</v>
      </c>
    </row>
    <row r="1252" spans="5:8" ht="15" hidden="1" customHeight="1" x14ac:dyDescent="0.25">
      <c r="E1252" s="119"/>
      <c r="F1252" s="79">
        <f>ROWS(F$5:F1252)</f>
        <v>1248</v>
      </c>
      <c r="G1252" s="94">
        <v>44349</v>
      </c>
      <c r="H1252" s="95">
        <v>44646.02</v>
      </c>
    </row>
    <row r="1253" spans="5:8" ht="15" hidden="1" customHeight="1" x14ac:dyDescent="0.25">
      <c r="E1253" s="119"/>
      <c r="F1253" s="79">
        <f>ROWS(F$5:F1253)</f>
        <v>1249</v>
      </c>
      <c r="G1253" s="94">
        <v>44350</v>
      </c>
      <c r="H1253" s="95">
        <v>52534.05</v>
      </c>
    </row>
    <row r="1254" spans="5:8" ht="15" hidden="1" customHeight="1" x14ac:dyDescent="0.25">
      <c r="E1254" s="119"/>
      <c r="F1254" s="79">
        <f>ROWS(F$5:F1254)</f>
        <v>1250</v>
      </c>
      <c r="G1254" s="94">
        <v>44351</v>
      </c>
      <c r="H1254" s="95">
        <v>54322.99</v>
      </c>
    </row>
    <row r="1255" spans="5:8" ht="15" hidden="1" customHeight="1" x14ac:dyDescent="0.25">
      <c r="E1255" s="119"/>
      <c r="F1255" s="79">
        <f>ROWS(F$5:F1255)</f>
        <v>1251</v>
      </c>
      <c r="G1255" s="94">
        <v>44352</v>
      </c>
      <c r="H1255" s="95">
        <v>45433.78</v>
      </c>
    </row>
    <row r="1256" spans="5:8" ht="15" hidden="1" customHeight="1" x14ac:dyDescent="0.25">
      <c r="E1256" s="119"/>
      <c r="F1256" s="79">
        <f>ROWS(F$5:F1256)</f>
        <v>1252</v>
      </c>
      <c r="G1256" s="94">
        <v>44353</v>
      </c>
      <c r="H1256" s="95">
        <v>49503.19</v>
      </c>
    </row>
    <row r="1257" spans="5:8" ht="15" hidden="1" customHeight="1" x14ac:dyDescent="0.25">
      <c r="E1257" s="119"/>
      <c r="F1257" s="79">
        <f>ROWS(F$5:F1257)</f>
        <v>1253</v>
      </c>
      <c r="G1257" s="94">
        <v>44354</v>
      </c>
      <c r="H1257" s="95">
        <v>55923.53</v>
      </c>
    </row>
    <row r="1258" spans="5:8" ht="15" hidden="1" customHeight="1" x14ac:dyDescent="0.25">
      <c r="E1258" s="119"/>
      <c r="F1258" s="79">
        <f>ROWS(F$5:F1258)</f>
        <v>1254</v>
      </c>
      <c r="G1258" s="94">
        <v>44355</v>
      </c>
      <c r="H1258" s="95">
        <v>52732.69</v>
      </c>
    </row>
    <row r="1259" spans="5:8" ht="15" hidden="1" customHeight="1" x14ac:dyDescent="0.25">
      <c r="E1259" s="119"/>
      <c r="F1259" s="79">
        <f>ROWS(F$5:F1259)</f>
        <v>1255</v>
      </c>
      <c r="G1259" s="94">
        <v>44356</v>
      </c>
      <c r="H1259" s="95">
        <v>60116.62</v>
      </c>
    </row>
    <row r="1260" spans="5:8" ht="15" hidden="1" customHeight="1" x14ac:dyDescent="0.25">
      <c r="E1260" s="119"/>
      <c r="F1260" s="79">
        <f>ROWS(F$5:F1260)</f>
        <v>1256</v>
      </c>
      <c r="G1260" s="94">
        <v>44357</v>
      </c>
      <c r="H1260" s="95">
        <v>61993.91</v>
      </c>
    </row>
    <row r="1261" spans="5:8" ht="15" hidden="1" customHeight="1" x14ac:dyDescent="0.25">
      <c r="E1261" s="119"/>
      <c r="F1261" s="79">
        <f>ROWS(F$5:F1261)</f>
        <v>1257</v>
      </c>
      <c r="G1261" s="94">
        <v>44358</v>
      </c>
      <c r="H1261" s="95">
        <v>53505.84</v>
      </c>
    </row>
    <row r="1262" spans="5:8" ht="15" hidden="1" customHeight="1" x14ac:dyDescent="0.25">
      <c r="E1262" s="119"/>
      <c r="F1262" s="79">
        <f>ROWS(F$5:F1262)</f>
        <v>1258</v>
      </c>
      <c r="G1262" s="94">
        <v>44359</v>
      </c>
      <c r="H1262" s="95">
        <v>52918.65</v>
      </c>
    </row>
    <row r="1263" spans="5:8" ht="15" hidden="1" customHeight="1" x14ac:dyDescent="0.25">
      <c r="E1263" s="119"/>
      <c r="F1263" s="79">
        <f>ROWS(F$5:F1263)</f>
        <v>1259</v>
      </c>
      <c r="G1263" s="94">
        <v>44360</v>
      </c>
      <c r="H1263" s="95">
        <v>55016.66</v>
      </c>
    </row>
    <row r="1264" spans="5:8" ht="15" hidden="1" customHeight="1" x14ac:dyDescent="0.25">
      <c r="E1264" s="119"/>
      <c r="F1264" s="79">
        <f>ROWS(F$5:F1264)</f>
        <v>1260</v>
      </c>
      <c r="G1264" s="94">
        <v>44361</v>
      </c>
      <c r="H1264" s="95">
        <v>49443.81</v>
      </c>
    </row>
    <row r="1265" spans="5:8" ht="15" hidden="1" customHeight="1" x14ac:dyDescent="0.25">
      <c r="E1265" s="119"/>
      <c r="F1265" s="79">
        <f>ROWS(F$5:F1265)</f>
        <v>1261</v>
      </c>
      <c r="G1265" s="94">
        <v>44362</v>
      </c>
      <c r="H1265" s="95">
        <v>54004.43</v>
      </c>
    </row>
    <row r="1266" spans="5:8" ht="15" hidden="1" customHeight="1" x14ac:dyDescent="0.25">
      <c r="E1266" s="119"/>
      <c r="F1266" s="79">
        <f>ROWS(F$5:F1266)</f>
        <v>1262</v>
      </c>
      <c r="G1266" s="94">
        <v>44363</v>
      </c>
      <c r="H1266" s="95">
        <v>48710.39</v>
      </c>
    </row>
    <row r="1267" spans="5:8" ht="15" hidden="1" customHeight="1" x14ac:dyDescent="0.25">
      <c r="E1267" s="119"/>
      <c r="F1267" s="79">
        <f>ROWS(F$5:F1267)</f>
        <v>1263</v>
      </c>
      <c r="G1267" s="94">
        <v>44364</v>
      </c>
      <c r="H1267" s="95">
        <v>47419.64</v>
      </c>
    </row>
    <row r="1268" spans="5:8" ht="15" hidden="1" customHeight="1" x14ac:dyDescent="0.25">
      <c r="E1268" s="119"/>
      <c r="F1268" s="79">
        <f>ROWS(F$5:F1268)</f>
        <v>1264</v>
      </c>
      <c r="G1268" s="94">
        <v>44365</v>
      </c>
      <c r="H1268" s="95">
        <v>46947.62</v>
      </c>
    </row>
    <row r="1269" spans="5:8" ht="15" hidden="1" customHeight="1" x14ac:dyDescent="0.25">
      <c r="E1269" s="119"/>
      <c r="F1269" s="79">
        <f>ROWS(F$5:F1269)</f>
        <v>1265</v>
      </c>
      <c r="G1269" s="94">
        <v>44366</v>
      </c>
      <c r="H1269" s="95">
        <v>47094.49</v>
      </c>
    </row>
    <row r="1270" spans="5:8" ht="15" hidden="1" customHeight="1" x14ac:dyDescent="0.25">
      <c r="E1270" s="119"/>
      <c r="F1270" s="79">
        <f>ROWS(F$5:F1270)</f>
        <v>1266</v>
      </c>
      <c r="G1270" s="94">
        <v>44367</v>
      </c>
      <c r="H1270" s="95">
        <v>38480.35</v>
      </c>
    </row>
    <row r="1271" spans="5:8" ht="15" hidden="1" customHeight="1" x14ac:dyDescent="0.25">
      <c r="E1271" s="119"/>
      <c r="F1271" s="79">
        <f>ROWS(F$5:F1271)</f>
        <v>1267</v>
      </c>
      <c r="G1271" s="94">
        <v>44368</v>
      </c>
      <c r="H1271" s="95">
        <v>42657.440000000002</v>
      </c>
    </row>
    <row r="1272" spans="5:8" ht="15" hidden="1" customHeight="1" x14ac:dyDescent="0.25">
      <c r="E1272" s="119"/>
      <c r="F1272" s="79">
        <f>ROWS(F$5:F1272)</f>
        <v>1268</v>
      </c>
      <c r="G1272" s="94">
        <v>44369</v>
      </c>
      <c r="H1272" s="95">
        <v>55731.09</v>
      </c>
    </row>
    <row r="1273" spans="5:8" ht="15" hidden="1" customHeight="1" x14ac:dyDescent="0.25">
      <c r="E1273" s="119"/>
      <c r="F1273" s="79">
        <f>ROWS(F$5:F1273)</f>
        <v>1269</v>
      </c>
      <c r="G1273" s="94">
        <v>44370</v>
      </c>
      <c r="H1273" s="95">
        <v>46116.22</v>
      </c>
    </row>
    <row r="1274" spans="5:8" ht="15" hidden="1" customHeight="1" x14ac:dyDescent="0.25">
      <c r="E1274" s="119"/>
      <c r="F1274" s="79">
        <f>ROWS(F$5:F1274)</f>
        <v>1270</v>
      </c>
      <c r="G1274" s="94">
        <v>44371</v>
      </c>
      <c r="H1274" s="95">
        <v>57475.98</v>
      </c>
    </row>
    <row r="1275" spans="5:8" ht="15" hidden="1" customHeight="1" x14ac:dyDescent="0.25">
      <c r="E1275" s="119"/>
      <c r="F1275" s="79">
        <f>ROWS(F$5:F1275)</f>
        <v>1271</v>
      </c>
      <c r="G1275" s="94">
        <v>44372</v>
      </c>
      <c r="H1275" s="95">
        <v>44948.93</v>
      </c>
    </row>
    <row r="1276" spans="5:8" ht="15" hidden="1" customHeight="1" x14ac:dyDescent="0.25">
      <c r="E1276" s="119"/>
      <c r="F1276" s="79">
        <f>ROWS(F$5:F1276)</f>
        <v>1272</v>
      </c>
      <c r="G1276" s="94">
        <v>44373</v>
      </c>
      <c r="H1276" s="95">
        <v>57652.27</v>
      </c>
    </row>
    <row r="1277" spans="5:8" ht="15" hidden="1" customHeight="1" x14ac:dyDescent="0.25">
      <c r="E1277" s="119"/>
      <c r="F1277" s="79">
        <f>ROWS(F$5:F1277)</f>
        <v>1273</v>
      </c>
      <c r="G1277" s="94">
        <v>44374</v>
      </c>
      <c r="H1277" s="95">
        <v>44822</v>
      </c>
    </row>
    <row r="1278" spans="5:8" ht="15" hidden="1" customHeight="1" x14ac:dyDescent="0.25">
      <c r="E1278" s="119"/>
      <c r="F1278" s="79">
        <f>ROWS(F$5:F1278)</f>
        <v>1274</v>
      </c>
      <c r="G1278" s="94">
        <v>44375</v>
      </c>
      <c r="H1278" s="95">
        <v>52706.49</v>
      </c>
    </row>
    <row r="1279" spans="5:8" ht="15" hidden="1" customHeight="1" x14ac:dyDescent="0.25">
      <c r="E1279" s="119"/>
      <c r="F1279" s="79">
        <f>ROWS(F$5:F1279)</f>
        <v>1275</v>
      </c>
      <c r="G1279" s="94">
        <v>44376</v>
      </c>
      <c r="H1279" s="95">
        <v>43516.05</v>
      </c>
    </row>
    <row r="1280" spans="5:8" ht="15" hidden="1" customHeight="1" x14ac:dyDescent="0.25">
      <c r="E1280" s="119"/>
      <c r="F1280" s="79">
        <f>ROWS(F$5:F1280)</f>
        <v>1276</v>
      </c>
      <c r="G1280" s="94">
        <v>44377</v>
      </c>
      <c r="H1280" s="95">
        <v>52826.39</v>
      </c>
    </row>
    <row r="1281" spans="5:8" ht="15" hidden="1" customHeight="1" x14ac:dyDescent="0.25">
      <c r="E1281" s="119"/>
      <c r="F1281" s="79">
        <f>ROWS(F$5:F1281)</f>
        <v>1277</v>
      </c>
      <c r="G1281" s="94">
        <v>44378</v>
      </c>
      <c r="H1281" s="95">
        <v>40285.18</v>
      </c>
    </row>
    <row r="1282" spans="5:8" ht="15" hidden="1" customHeight="1" x14ac:dyDescent="0.25">
      <c r="E1282" s="119"/>
      <c r="F1282" s="79">
        <f>ROWS(F$5:F1282)</f>
        <v>1278</v>
      </c>
      <c r="G1282" s="94">
        <v>44379</v>
      </c>
      <c r="H1282" s="95">
        <v>40718</v>
      </c>
    </row>
    <row r="1283" spans="5:8" ht="15" hidden="1" customHeight="1" x14ac:dyDescent="0.25">
      <c r="E1283" s="119"/>
      <c r="F1283" s="79">
        <f>ROWS(F$5:F1283)</f>
        <v>1279</v>
      </c>
      <c r="G1283" s="94">
        <v>44380</v>
      </c>
      <c r="H1283" s="95">
        <v>50990.82</v>
      </c>
    </row>
    <row r="1284" spans="5:8" ht="15" hidden="1" customHeight="1" x14ac:dyDescent="0.25">
      <c r="E1284" s="119"/>
      <c r="F1284" s="79">
        <f>ROWS(F$5:F1284)</f>
        <v>1280</v>
      </c>
      <c r="G1284" s="94">
        <v>44381</v>
      </c>
      <c r="H1284" s="95">
        <v>53802.239999999998</v>
      </c>
    </row>
    <row r="1285" spans="5:8" ht="15" hidden="1" customHeight="1" x14ac:dyDescent="0.25">
      <c r="E1285" s="119"/>
      <c r="F1285" s="79">
        <f>ROWS(F$5:F1285)</f>
        <v>1281</v>
      </c>
      <c r="G1285" s="94">
        <v>44382</v>
      </c>
      <c r="H1285" s="95">
        <v>43877.98</v>
      </c>
    </row>
    <row r="1286" spans="5:8" ht="15" hidden="1" customHeight="1" x14ac:dyDescent="0.25">
      <c r="E1286" s="119"/>
      <c r="F1286" s="79">
        <f>ROWS(F$5:F1286)</f>
        <v>1282</v>
      </c>
      <c r="G1286" s="94">
        <v>44383</v>
      </c>
      <c r="H1286" s="95">
        <v>46164.68</v>
      </c>
    </row>
    <row r="1287" spans="5:8" ht="15" hidden="1" customHeight="1" x14ac:dyDescent="0.25">
      <c r="E1287" s="119"/>
      <c r="F1287" s="79">
        <f>ROWS(F$5:F1287)</f>
        <v>1283</v>
      </c>
      <c r="G1287" s="94">
        <v>44384</v>
      </c>
      <c r="H1287" s="95">
        <v>47549.09</v>
      </c>
    </row>
    <row r="1288" spans="5:8" ht="15" hidden="1" customHeight="1" x14ac:dyDescent="0.25">
      <c r="E1288" s="119"/>
      <c r="F1288" s="79">
        <f>ROWS(F$5:F1288)</f>
        <v>1284</v>
      </c>
      <c r="G1288" s="94">
        <v>44385</v>
      </c>
      <c r="H1288" s="95">
        <v>56626.84</v>
      </c>
    </row>
    <row r="1289" spans="5:8" ht="15" hidden="1" customHeight="1" x14ac:dyDescent="0.25">
      <c r="E1289" s="119"/>
      <c r="F1289" s="79">
        <f>ROWS(F$5:F1289)</f>
        <v>1285</v>
      </c>
      <c r="G1289" s="94">
        <v>44386</v>
      </c>
      <c r="H1289" s="95">
        <v>56620.32</v>
      </c>
    </row>
    <row r="1290" spans="5:8" ht="15" hidden="1" customHeight="1" x14ac:dyDescent="0.25">
      <c r="E1290" s="119"/>
      <c r="F1290" s="79">
        <f>ROWS(F$5:F1290)</f>
        <v>1286</v>
      </c>
      <c r="G1290" s="94">
        <v>44387</v>
      </c>
      <c r="H1290" s="95">
        <v>51681.63</v>
      </c>
    </row>
    <row r="1291" spans="5:8" ht="15" hidden="1" customHeight="1" x14ac:dyDescent="0.25">
      <c r="E1291" s="119"/>
      <c r="F1291" s="79">
        <f>ROWS(F$5:F1291)</f>
        <v>1287</v>
      </c>
      <c r="G1291" s="94">
        <v>44388</v>
      </c>
      <c r="H1291" s="95">
        <v>47081.16</v>
      </c>
    </row>
    <row r="1292" spans="5:8" ht="15" hidden="1" customHeight="1" x14ac:dyDescent="0.25">
      <c r="E1292" s="119"/>
      <c r="F1292" s="79">
        <f>ROWS(F$5:F1292)</f>
        <v>1288</v>
      </c>
      <c r="G1292" s="94">
        <v>44389</v>
      </c>
      <c r="H1292" s="95">
        <v>41341.589999999997</v>
      </c>
    </row>
    <row r="1293" spans="5:8" ht="15" hidden="1" customHeight="1" x14ac:dyDescent="0.25">
      <c r="E1293" s="119"/>
      <c r="F1293" s="79">
        <f>ROWS(F$5:F1293)</f>
        <v>1289</v>
      </c>
      <c r="G1293" s="94">
        <v>44390</v>
      </c>
      <c r="H1293" s="95">
        <v>59140.37</v>
      </c>
    </row>
    <row r="1294" spans="5:8" ht="15" hidden="1" customHeight="1" x14ac:dyDescent="0.25">
      <c r="E1294" s="119"/>
      <c r="F1294" s="79">
        <f>ROWS(F$5:F1294)</f>
        <v>1290</v>
      </c>
      <c r="G1294" s="94">
        <v>44391</v>
      </c>
      <c r="H1294" s="95">
        <v>63445.51</v>
      </c>
    </row>
    <row r="1295" spans="5:8" ht="15" hidden="1" customHeight="1" x14ac:dyDescent="0.25">
      <c r="E1295" s="119"/>
      <c r="F1295" s="79">
        <f>ROWS(F$5:F1295)</f>
        <v>1291</v>
      </c>
      <c r="G1295" s="94">
        <v>44392</v>
      </c>
      <c r="H1295" s="95">
        <v>48259.199999999997</v>
      </c>
    </row>
    <row r="1296" spans="5:8" ht="15" hidden="1" customHeight="1" x14ac:dyDescent="0.25">
      <c r="E1296" s="119"/>
      <c r="F1296" s="79">
        <f>ROWS(F$5:F1296)</f>
        <v>1292</v>
      </c>
      <c r="G1296" s="94">
        <v>44393</v>
      </c>
      <c r="H1296" s="95">
        <v>43630.43</v>
      </c>
    </row>
    <row r="1297" spans="5:8" ht="15" hidden="1" customHeight="1" x14ac:dyDescent="0.25">
      <c r="E1297" s="119"/>
      <c r="F1297" s="79">
        <f>ROWS(F$5:F1297)</f>
        <v>1293</v>
      </c>
      <c r="G1297" s="94">
        <v>44394</v>
      </c>
      <c r="H1297" s="95">
        <v>59930.59</v>
      </c>
    </row>
    <row r="1298" spans="5:8" ht="15" hidden="1" customHeight="1" x14ac:dyDescent="0.25">
      <c r="E1298" s="119"/>
      <c r="F1298" s="79">
        <f>ROWS(F$5:F1298)</f>
        <v>1294</v>
      </c>
      <c r="G1298" s="94">
        <v>44395</v>
      </c>
      <c r="H1298" s="95">
        <v>39857.15</v>
      </c>
    </row>
    <row r="1299" spans="5:8" ht="15" hidden="1" customHeight="1" x14ac:dyDescent="0.25">
      <c r="E1299" s="119"/>
      <c r="F1299" s="79">
        <f>ROWS(F$5:F1299)</f>
        <v>1295</v>
      </c>
      <c r="G1299" s="94">
        <v>44396</v>
      </c>
      <c r="H1299" s="95">
        <v>58948.9</v>
      </c>
    </row>
    <row r="1300" spans="5:8" ht="15" hidden="1" customHeight="1" x14ac:dyDescent="0.25">
      <c r="E1300" s="119"/>
      <c r="F1300" s="79">
        <f>ROWS(F$5:F1300)</f>
        <v>1296</v>
      </c>
      <c r="G1300" s="94">
        <v>44397</v>
      </c>
      <c r="H1300" s="95">
        <v>52559.41</v>
      </c>
    </row>
    <row r="1301" spans="5:8" ht="15" hidden="1" customHeight="1" x14ac:dyDescent="0.25">
      <c r="E1301" s="119"/>
      <c r="F1301" s="79">
        <f>ROWS(F$5:F1301)</f>
        <v>1297</v>
      </c>
      <c r="G1301" s="94">
        <v>44398</v>
      </c>
      <c r="H1301" s="95">
        <v>50411.62</v>
      </c>
    </row>
    <row r="1302" spans="5:8" ht="15" hidden="1" customHeight="1" x14ac:dyDescent="0.25">
      <c r="E1302" s="119"/>
      <c r="F1302" s="79">
        <f>ROWS(F$5:F1302)</f>
        <v>1298</v>
      </c>
      <c r="G1302" s="94">
        <v>44399</v>
      </c>
      <c r="H1302" s="95">
        <v>43177.05</v>
      </c>
    </row>
    <row r="1303" spans="5:8" ht="15" hidden="1" customHeight="1" x14ac:dyDescent="0.25">
      <c r="E1303" s="119"/>
      <c r="F1303" s="79">
        <f>ROWS(F$5:F1303)</f>
        <v>1299</v>
      </c>
      <c r="G1303" s="94">
        <v>44400</v>
      </c>
      <c r="H1303" s="95">
        <v>54037.87</v>
      </c>
    </row>
    <row r="1304" spans="5:8" ht="15" hidden="1" customHeight="1" x14ac:dyDescent="0.25">
      <c r="E1304" s="119"/>
      <c r="F1304" s="79">
        <f>ROWS(F$5:F1304)</f>
        <v>1300</v>
      </c>
      <c r="G1304" s="94">
        <v>44401</v>
      </c>
      <c r="H1304" s="95">
        <v>63899.75</v>
      </c>
    </row>
    <row r="1305" spans="5:8" ht="15" hidden="1" customHeight="1" x14ac:dyDescent="0.25">
      <c r="E1305" s="119"/>
      <c r="F1305" s="79">
        <f>ROWS(F$5:F1305)</f>
        <v>1301</v>
      </c>
      <c r="G1305" s="94">
        <v>44402</v>
      </c>
      <c r="H1305" s="95">
        <v>57030.559999999998</v>
      </c>
    </row>
    <row r="1306" spans="5:8" ht="15" hidden="1" customHeight="1" x14ac:dyDescent="0.25">
      <c r="E1306" s="119"/>
      <c r="F1306" s="79">
        <f>ROWS(F$5:F1306)</f>
        <v>1302</v>
      </c>
      <c r="G1306" s="94">
        <v>44403</v>
      </c>
      <c r="H1306" s="95">
        <v>51270.68</v>
      </c>
    </row>
    <row r="1307" spans="5:8" ht="15" hidden="1" customHeight="1" x14ac:dyDescent="0.25">
      <c r="E1307" s="119"/>
      <c r="F1307" s="79">
        <f>ROWS(F$5:F1307)</f>
        <v>1303</v>
      </c>
      <c r="G1307" s="94">
        <v>44404</v>
      </c>
      <c r="H1307" s="95">
        <v>48547.96</v>
      </c>
    </row>
    <row r="1308" spans="5:8" ht="15" hidden="1" customHeight="1" x14ac:dyDescent="0.25">
      <c r="E1308" s="119"/>
      <c r="F1308" s="79">
        <f>ROWS(F$5:F1308)</f>
        <v>1304</v>
      </c>
      <c r="G1308" s="94">
        <v>44405</v>
      </c>
      <c r="H1308" s="95">
        <v>39888.800000000003</v>
      </c>
    </row>
    <row r="1309" spans="5:8" ht="15" hidden="1" customHeight="1" x14ac:dyDescent="0.25">
      <c r="E1309" s="119"/>
      <c r="F1309" s="79">
        <f>ROWS(F$5:F1309)</f>
        <v>1305</v>
      </c>
      <c r="G1309" s="94">
        <v>44406</v>
      </c>
      <c r="H1309" s="95">
        <v>59943.41</v>
      </c>
    </row>
    <row r="1310" spans="5:8" ht="15" hidden="1" customHeight="1" x14ac:dyDescent="0.25">
      <c r="E1310" s="119"/>
      <c r="F1310" s="79">
        <f>ROWS(F$5:F1310)</f>
        <v>1306</v>
      </c>
      <c r="G1310" s="94">
        <v>44407</v>
      </c>
      <c r="H1310" s="95">
        <v>41661.9</v>
      </c>
    </row>
    <row r="1311" spans="5:8" ht="15" hidden="1" customHeight="1" x14ac:dyDescent="0.25">
      <c r="E1311" s="119"/>
      <c r="F1311" s="79">
        <f>ROWS(F$5:F1311)</f>
        <v>1307</v>
      </c>
      <c r="G1311" s="94">
        <v>44408</v>
      </c>
      <c r="H1311" s="95">
        <v>53752.65</v>
      </c>
    </row>
    <row r="1312" spans="5:8" ht="15" hidden="1" customHeight="1" x14ac:dyDescent="0.25">
      <c r="E1312" s="119"/>
      <c r="F1312" s="79">
        <f>ROWS(F$5:F1312)</f>
        <v>1308</v>
      </c>
      <c r="G1312" s="94">
        <v>44409</v>
      </c>
      <c r="H1312" s="95">
        <v>43046.559999999998</v>
      </c>
    </row>
    <row r="1313" spans="5:8" ht="15" hidden="1" customHeight="1" x14ac:dyDescent="0.25">
      <c r="E1313" s="119"/>
      <c r="F1313" s="79">
        <f>ROWS(F$5:F1313)</f>
        <v>1309</v>
      </c>
      <c r="G1313" s="94">
        <v>44410</v>
      </c>
      <c r="H1313" s="95">
        <v>58035.57</v>
      </c>
    </row>
    <row r="1314" spans="5:8" ht="15" hidden="1" customHeight="1" x14ac:dyDescent="0.25">
      <c r="E1314" s="119"/>
      <c r="F1314" s="79">
        <f>ROWS(F$5:F1314)</f>
        <v>1310</v>
      </c>
      <c r="G1314" s="94">
        <v>44411</v>
      </c>
      <c r="H1314" s="95">
        <v>49550.400000000001</v>
      </c>
    </row>
    <row r="1315" spans="5:8" ht="15" hidden="1" customHeight="1" x14ac:dyDescent="0.25">
      <c r="E1315" s="119"/>
      <c r="F1315" s="79">
        <f>ROWS(F$5:F1315)</f>
        <v>1311</v>
      </c>
      <c r="G1315" s="94">
        <v>44412</v>
      </c>
      <c r="H1315" s="95">
        <v>62472.61</v>
      </c>
    </row>
    <row r="1316" spans="5:8" ht="15" hidden="1" customHeight="1" x14ac:dyDescent="0.25">
      <c r="E1316" s="119"/>
      <c r="F1316" s="79">
        <f>ROWS(F$5:F1316)</f>
        <v>1312</v>
      </c>
      <c r="G1316" s="94">
        <v>44413</v>
      </c>
      <c r="H1316" s="95">
        <v>54616.67</v>
      </c>
    </row>
    <row r="1317" spans="5:8" ht="15" hidden="1" customHeight="1" x14ac:dyDescent="0.25">
      <c r="E1317" s="119"/>
      <c r="F1317" s="79">
        <f>ROWS(F$5:F1317)</f>
        <v>1313</v>
      </c>
      <c r="G1317" s="94">
        <v>44414</v>
      </c>
      <c r="H1317" s="95">
        <v>46663.040000000001</v>
      </c>
    </row>
    <row r="1318" spans="5:8" ht="15" hidden="1" customHeight="1" x14ac:dyDescent="0.25">
      <c r="E1318" s="119"/>
      <c r="F1318" s="79">
        <f>ROWS(F$5:F1318)</f>
        <v>1314</v>
      </c>
      <c r="G1318" s="94">
        <v>44415</v>
      </c>
      <c r="H1318" s="95">
        <v>51429.19</v>
      </c>
    </row>
    <row r="1319" spans="5:8" ht="15" hidden="1" customHeight="1" x14ac:dyDescent="0.25">
      <c r="E1319" s="119"/>
      <c r="F1319" s="79">
        <f>ROWS(F$5:F1319)</f>
        <v>1315</v>
      </c>
      <c r="G1319" s="94">
        <v>44416</v>
      </c>
      <c r="H1319" s="95">
        <v>58871.3</v>
      </c>
    </row>
    <row r="1320" spans="5:8" ht="15" hidden="1" customHeight="1" x14ac:dyDescent="0.25">
      <c r="E1320" s="119"/>
      <c r="F1320" s="79">
        <f>ROWS(F$5:F1320)</f>
        <v>1316</v>
      </c>
      <c r="G1320" s="94">
        <v>44417</v>
      </c>
      <c r="H1320" s="95">
        <v>51131.07</v>
      </c>
    </row>
    <row r="1321" spans="5:8" ht="15" hidden="1" customHeight="1" x14ac:dyDescent="0.25">
      <c r="E1321" s="119"/>
      <c r="F1321" s="79">
        <f>ROWS(F$5:F1321)</f>
        <v>1317</v>
      </c>
      <c r="G1321" s="94">
        <v>44418</v>
      </c>
      <c r="H1321" s="95">
        <v>50322.16</v>
      </c>
    </row>
    <row r="1322" spans="5:8" ht="15" hidden="1" customHeight="1" x14ac:dyDescent="0.25">
      <c r="E1322" s="119"/>
      <c r="F1322" s="79">
        <f>ROWS(F$5:F1322)</f>
        <v>1318</v>
      </c>
      <c r="G1322" s="94">
        <v>44419</v>
      </c>
      <c r="H1322" s="95">
        <v>58262.87</v>
      </c>
    </row>
    <row r="1323" spans="5:8" ht="15" hidden="1" customHeight="1" x14ac:dyDescent="0.25">
      <c r="E1323" s="119"/>
      <c r="F1323" s="79">
        <f>ROWS(F$5:F1323)</f>
        <v>1319</v>
      </c>
      <c r="G1323" s="94">
        <v>44420</v>
      </c>
      <c r="H1323" s="95">
        <v>44168.61</v>
      </c>
    </row>
    <row r="1324" spans="5:8" ht="15" hidden="1" customHeight="1" x14ac:dyDescent="0.25">
      <c r="E1324" s="119"/>
      <c r="F1324" s="79">
        <f>ROWS(F$5:F1324)</f>
        <v>1320</v>
      </c>
      <c r="G1324" s="94">
        <v>44421</v>
      </c>
      <c r="H1324" s="95">
        <v>63004.2</v>
      </c>
    </row>
    <row r="1325" spans="5:8" ht="15" hidden="1" customHeight="1" x14ac:dyDescent="0.25">
      <c r="E1325" s="119"/>
      <c r="F1325" s="79">
        <f>ROWS(F$5:F1325)</f>
        <v>1321</v>
      </c>
      <c r="G1325" s="94">
        <v>44422</v>
      </c>
      <c r="H1325" s="95">
        <v>52032.38</v>
      </c>
    </row>
    <row r="1326" spans="5:8" ht="15" hidden="1" customHeight="1" x14ac:dyDescent="0.25">
      <c r="E1326" s="119"/>
      <c r="F1326" s="79">
        <f>ROWS(F$5:F1326)</f>
        <v>1322</v>
      </c>
      <c r="G1326" s="94">
        <v>44423</v>
      </c>
      <c r="H1326" s="95">
        <v>49598.04</v>
      </c>
    </row>
    <row r="1327" spans="5:8" ht="15" hidden="1" customHeight="1" x14ac:dyDescent="0.25">
      <c r="E1327" s="119"/>
      <c r="F1327" s="79">
        <f>ROWS(F$5:F1327)</f>
        <v>1323</v>
      </c>
      <c r="G1327" s="94">
        <v>44424</v>
      </c>
      <c r="H1327" s="95">
        <v>32050.87</v>
      </c>
    </row>
    <row r="1328" spans="5:8" ht="15" hidden="1" customHeight="1" x14ac:dyDescent="0.25">
      <c r="E1328" s="119"/>
      <c r="F1328" s="79">
        <f>ROWS(F$5:F1328)</f>
        <v>1324</v>
      </c>
      <c r="G1328" s="94">
        <v>44425</v>
      </c>
      <c r="H1328" s="95">
        <v>38523.68</v>
      </c>
    </row>
    <row r="1329" spans="5:8" ht="15" hidden="1" customHeight="1" x14ac:dyDescent="0.25">
      <c r="E1329" s="119"/>
      <c r="F1329" s="79">
        <f>ROWS(F$5:F1329)</f>
        <v>1325</v>
      </c>
      <c r="G1329" s="94">
        <v>44426</v>
      </c>
      <c r="H1329" s="95">
        <v>67862.64</v>
      </c>
    </row>
    <row r="1330" spans="5:8" ht="15" hidden="1" customHeight="1" x14ac:dyDescent="0.25">
      <c r="E1330" s="119"/>
      <c r="F1330" s="79">
        <f>ROWS(F$5:F1330)</f>
        <v>1326</v>
      </c>
      <c r="G1330" s="94">
        <v>44427</v>
      </c>
      <c r="H1330" s="95">
        <v>56727.11</v>
      </c>
    </row>
    <row r="1331" spans="5:8" ht="15" hidden="1" customHeight="1" x14ac:dyDescent="0.25">
      <c r="E1331" s="119"/>
      <c r="F1331" s="79">
        <f>ROWS(F$5:F1331)</f>
        <v>1327</v>
      </c>
      <c r="G1331" s="94">
        <v>44428</v>
      </c>
      <c r="H1331" s="95">
        <v>46430.97</v>
      </c>
    </row>
    <row r="1332" spans="5:8" ht="15" hidden="1" customHeight="1" x14ac:dyDescent="0.25">
      <c r="E1332" s="119"/>
      <c r="F1332" s="79">
        <f>ROWS(F$5:F1332)</f>
        <v>1328</v>
      </c>
      <c r="G1332" s="94">
        <v>44429</v>
      </c>
      <c r="H1332" s="95">
        <v>44448.32</v>
      </c>
    </row>
    <row r="1333" spans="5:8" ht="15" hidden="1" customHeight="1" x14ac:dyDescent="0.25">
      <c r="E1333" s="119"/>
      <c r="F1333" s="79">
        <f>ROWS(F$5:F1333)</f>
        <v>1329</v>
      </c>
      <c r="G1333" s="94">
        <v>44430</v>
      </c>
      <c r="H1333" s="95">
        <v>50401.57</v>
      </c>
    </row>
    <row r="1334" spans="5:8" ht="15" hidden="1" customHeight="1" x14ac:dyDescent="0.25">
      <c r="E1334" s="119"/>
      <c r="F1334" s="79">
        <f>ROWS(F$5:F1334)</f>
        <v>1330</v>
      </c>
      <c r="G1334" s="94">
        <v>44431</v>
      </c>
      <c r="H1334" s="95">
        <v>54390.46</v>
      </c>
    </row>
    <row r="1335" spans="5:8" ht="15" hidden="1" customHeight="1" x14ac:dyDescent="0.25">
      <c r="E1335" s="119"/>
      <c r="F1335" s="79">
        <f>ROWS(F$5:F1335)</f>
        <v>1331</v>
      </c>
      <c r="G1335" s="94">
        <v>44432</v>
      </c>
      <c r="H1335" s="95">
        <v>39484.089999999997</v>
      </c>
    </row>
    <row r="1336" spans="5:8" ht="15" hidden="1" customHeight="1" x14ac:dyDescent="0.25">
      <c r="E1336" s="119"/>
      <c r="F1336" s="79">
        <f>ROWS(F$5:F1336)</f>
        <v>1332</v>
      </c>
      <c r="G1336" s="94">
        <v>44433</v>
      </c>
      <c r="H1336" s="95">
        <v>36434.49</v>
      </c>
    </row>
    <row r="1337" spans="5:8" ht="15" hidden="1" customHeight="1" x14ac:dyDescent="0.25">
      <c r="E1337" s="119"/>
      <c r="F1337" s="79">
        <f>ROWS(F$5:F1337)</f>
        <v>1333</v>
      </c>
      <c r="G1337" s="94">
        <v>44434</v>
      </c>
      <c r="H1337" s="95">
        <v>29405.119999999999</v>
      </c>
    </row>
    <row r="1338" spans="5:8" ht="15" hidden="1" customHeight="1" x14ac:dyDescent="0.25">
      <c r="E1338" s="119"/>
      <c r="F1338" s="79">
        <f>ROWS(F$5:F1338)</f>
        <v>1334</v>
      </c>
      <c r="G1338" s="94">
        <v>44435</v>
      </c>
      <c r="H1338" s="95">
        <v>32960.550000000003</v>
      </c>
    </row>
    <row r="1339" spans="5:8" ht="15" hidden="1" customHeight="1" x14ac:dyDescent="0.25">
      <c r="E1339" s="119"/>
      <c r="F1339" s="79">
        <f>ROWS(F$5:F1339)</f>
        <v>1335</v>
      </c>
      <c r="G1339" s="94">
        <v>44436</v>
      </c>
      <c r="H1339" s="95">
        <v>36890.449999999997</v>
      </c>
    </row>
    <row r="1340" spans="5:8" ht="15" hidden="1" customHeight="1" x14ac:dyDescent="0.25">
      <c r="E1340" s="119"/>
      <c r="F1340" s="79">
        <f>ROWS(F$5:F1340)</f>
        <v>1336</v>
      </c>
      <c r="G1340" s="94">
        <v>44437</v>
      </c>
      <c r="H1340" s="95">
        <v>39351.54</v>
      </c>
    </row>
    <row r="1341" spans="5:8" ht="15" hidden="1" customHeight="1" x14ac:dyDescent="0.25">
      <c r="E1341" s="119"/>
      <c r="F1341" s="79">
        <f>ROWS(F$5:F1341)</f>
        <v>1337</v>
      </c>
      <c r="G1341" s="94">
        <v>44438</v>
      </c>
      <c r="H1341" s="95">
        <v>32138.02</v>
      </c>
    </row>
    <row r="1342" spans="5:8" ht="15" hidden="1" customHeight="1" x14ac:dyDescent="0.25">
      <c r="E1342" s="119"/>
      <c r="F1342" s="79">
        <f>ROWS(F$5:F1342)</f>
        <v>1338</v>
      </c>
      <c r="G1342" s="94">
        <v>44439</v>
      </c>
      <c r="H1342" s="95">
        <v>37918.550000000003</v>
      </c>
    </row>
    <row r="1343" spans="5:8" ht="15" hidden="1" customHeight="1" x14ac:dyDescent="0.25">
      <c r="E1343" s="119"/>
      <c r="F1343" s="79">
        <f>ROWS(F$5:F1343)</f>
        <v>1339</v>
      </c>
      <c r="G1343" s="94">
        <v>44440</v>
      </c>
      <c r="H1343" s="95">
        <v>31096.01</v>
      </c>
    </row>
    <row r="1344" spans="5:8" ht="15" hidden="1" customHeight="1" x14ac:dyDescent="0.25">
      <c r="E1344" s="119"/>
      <c r="F1344" s="79">
        <f>ROWS(F$5:F1344)</f>
        <v>1340</v>
      </c>
      <c r="G1344" s="94">
        <v>44441</v>
      </c>
      <c r="H1344" s="95">
        <v>34940.89</v>
      </c>
    </row>
    <row r="1345" spans="5:8" ht="15" hidden="1" customHeight="1" x14ac:dyDescent="0.25">
      <c r="E1345" s="119"/>
      <c r="F1345" s="79">
        <f>ROWS(F$5:F1345)</f>
        <v>1341</v>
      </c>
      <c r="G1345" s="94">
        <v>44442</v>
      </c>
      <c r="H1345" s="95">
        <v>34555.57</v>
      </c>
    </row>
    <row r="1346" spans="5:8" ht="15" hidden="1" customHeight="1" x14ac:dyDescent="0.25">
      <c r="E1346" s="119"/>
      <c r="F1346" s="79">
        <f>ROWS(F$5:F1346)</f>
        <v>1342</v>
      </c>
      <c r="G1346" s="94">
        <v>44443</v>
      </c>
      <c r="H1346" s="95">
        <v>29470.33</v>
      </c>
    </row>
    <row r="1347" spans="5:8" ht="15" hidden="1" customHeight="1" x14ac:dyDescent="0.25">
      <c r="E1347" s="119"/>
      <c r="F1347" s="79">
        <f>ROWS(F$5:F1347)</f>
        <v>1343</v>
      </c>
      <c r="G1347" s="94">
        <v>44444</v>
      </c>
      <c r="H1347" s="95">
        <v>34767.31</v>
      </c>
    </row>
    <row r="1348" spans="5:8" ht="15" hidden="1" customHeight="1" x14ac:dyDescent="0.25">
      <c r="E1348" s="119"/>
      <c r="F1348" s="79">
        <f>ROWS(F$5:F1348)</f>
        <v>1344</v>
      </c>
      <c r="G1348" s="94">
        <v>44445</v>
      </c>
      <c r="H1348" s="95">
        <v>25556.6</v>
      </c>
    </row>
    <row r="1349" spans="5:8" ht="15" hidden="1" customHeight="1" x14ac:dyDescent="0.25">
      <c r="E1349" s="119"/>
      <c r="F1349" s="79">
        <f>ROWS(F$5:F1349)</f>
        <v>1345</v>
      </c>
      <c r="G1349" s="94">
        <v>44446</v>
      </c>
      <c r="H1349" s="95">
        <v>36240.160000000003</v>
      </c>
    </row>
    <row r="1350" spans="5:8" ht="15" hidden="1" customHeight="1" x14ac:dyDescent="0.25">
      <c r="E1350" s="119"/>
      <c r="F1350" s="79">
        <f>ROWS(F$5:F1350)</f>
        <v>1346</v>
      </c>
      <c r="G1350" s="94">
        <v>44447</v>
      </c>
      <c r="H1350" s="95">
        <v>36528.68</v>
      </c>
    </row>
    <row r="1351" spans="5:8" ht="15" hidden="1" customHeight="1" x14ac:dyDescent="0.25">
      <c r="E1351" s="119"/>
      <c r="F1351" s="79">
        <f>ROWS(F$5:F1351)</f>
        <v>1347</v>
      </c>
      <c r="G1351" s="94">
        <v>44448</v>
      </c>
      <c r="H1351" s="95">
        <v>37527.410000000003</v>
      </c>
    </row>
    <row r="1352" spans="5:8" ht="15" hidden="1" customHeight="1" x14ac:dyDescent="0.25">
      <c r="E1352" s="119"/>
      <c r="F1352" s="79">
        <f>ROWS(F$5:F1352)</f>
        <v>1348</v>
      </c>
      <c r="G1352" s="94">
        <v>44449</v>
      </c>
      <c r="H1352" s="95">
        <v>37183.69</v>
      </c>
    </row>
    <row r="1353" spans="5:8" ht="15" hidden="1" customHeight="1" x14ac:dyDescent="0.25">
      <c r="E1353" s="119"/>
      <c r="F1353" s="79">
        <f>ROWS(F$5:F1353)</f>
        <v>1349</v>
      </c>
      <c r="G1353" s="94">
        <v>44450</v>
      </c>
      <c r="H1353" s="95">
        <v>30125.67</v>
      </c>
    </row>
    <row r="1354" spans="5:8" ht="15" hidden="1" customHeight="1" x14ac:dyDescent="0.25">
      <c r="E1354" s="119"/>
      <c r="F1354" s="79">
        <f>ROWS(F$5:F1354)</f>
        <v>1350</v>
      </c>
      <c r="G1354" s="94">
        <v>44451</v>
      </c>
      <c r="H1354" s="95">
        <v>31370.32</v>
      </c>
    </row>
    <row r="1355" spans="5:8" ht="15" hidden="1" customHeight="1" x14ac:dyDescent="0.25">
      <c r="E1355" s="119"/>
      <c r="F1355" s="79">
        <f>ROWS(F$5:F1355)</f>
        <v>1351</v>
      </c>
      <c r="G1355" s="94">
        <v>44452</v>
      </c>
      <c r="H1355" s="95">
        <v>40153.22</v>
      </c>
    </row>
    <row r="1356" spans="5:8" ht="15" hidden="1" customHeight="1" x14ac:dyDescent="0.25">
      <c r="E1356" s="119"/>
      <c r="F1356" s="79">
        <f>ROWS(F$5:F1356)</f>
        <v>1352</v>
      </c>
      <c r="G1356" s="94">
        <v>44453</v>
      </c>
      <c r="H1356" s="95">
        <v>40941.370000000003</v>
      </c>
    </row>
    <row r="1357" spans="5:8" ht="15" hidden="1" customHeight="1" x14ac:dyDescent="0.25">
      <c r="E1357" s="119"/>
      <c r="F1357" s="79">
        <f>ROWS(F$5:F1357)</f>
        <v>1353</v>
      </c>
      <c r="G1357" s="94">
        <v>44454</v>
      </c>
      <c r="H1357" s="95">
        <v>35244.449999999997</v>
      </c>
    </row>
    <row r="1358" spans="5:8" ht="15" hidden="1" customHeight="1" x14ac:dyDescent="0.25">
      <c r="E1358" s="119"/>
      <c r="F1358" s="79">
        <f>ROWS(F$5:F1358)</f>
        <v>1354</v>
      </c>
      <c r="G1358" s="94">
        <v>44455</v>
      </c>
      <c r="H1358" s="95">
        <v>27382.53</v>
      </c>
    </row>
    <row r="1359" spans="5:8" ht="15" hidden="1" customHeight="1" x14ac:dyDescent="0.25">
      <c r="E1359" s="119"/>
      <c r="F1359" s="79">
        <f>ROWS(F$5:F1359)</f>
        <v>1355</v>
      </c>
      <c r="G1359" s="94">
        <v>44456</v>
      </c>
      <c r="H1359" s="95">
        <v>36739.33</v>
      </c>
    </row>
    <row r="1360" spans="5:8" ht="15" hidden="1" customHeight="1" x14ac:dyDescent="0.25">
      <c r="E1360" s="119"/>
      <c r="F1360" s="79">
        <f>ROWS(F$5:F1360)</f>
        <v>1356</v>
      </c>
      <c r="G1360" s="94">
        <v>44457</v>
      </c>
      <c r="H1360" s="95">
        <v>38461.449999999997</v>
      </c>
    </row>
    <row r="1361" spans="5:8" ht="15" hidden="1" customHeight="1" x14ac:dyDescent="0.25">
      <c r="E1361" s="119"/>
      <c r="F1361" s="79">
        <f>ROWS(F$5:F1361)</f>
        <v>1357</v>
      </c>
      <c r="G1361" s="94">
        <v>44458</v>
      </c>
      <c r="H1361" s="95">
        <v>32607.52</v>
      </c>
    </row>
    <row r="1362" spans="5:8" ht="15" hidden="1" customHeight="1" x14ac:dyDescent="0.25">
      <c r="E1362" s="119"/>
      <c r="F1362" s="79">
        <f>ROWS(F$5:F1362)</f>
        <v>1358</v>
      </c>
      <c r="G1362" s="94">
        <v>44459</v>
      </c>
      <c r="H1362" s="95">
        <v>28177.86</v>
      </c>
    </row>
    <row r="1363" spans="5:8" ht="15" hidden="1" customHeight="1" x14ac:dyDescent="0.25">
      <c r="E1363" s="119"/>
      <c r="F1363" s="79">
        <f>ROWS(F$5:F1363)</f>
        <v>1359</v>
      </c>
      <c r="G1363" s="94">
        <v>44460</v>
      </c>
      <c r="H1363" s="95">
        <v>30029.62</v>
      </c>
    </row>
    <row r="1364" spans="5:8" ht="15" hidden="1" customHeight="1" x14ac:dyDescent="0.25">
      <c r="E1364" s="119"/>
      <c r="F1364" s="79">
        <f>ROWS(F$5:F1364)</f>
        <v>1360</v>
      </c>
      <c r="G1364" s="94">
        <v>44461</v>
      </c>
      <c r="H1364" s="95">
        <v>31856.59</v>
      </c>
    </row>
    <row r="1365" spans="5:8" ht="15" hidden="1" customHeight="1" x14ac:dyDescent="0.25">
      <c r="E1365" s="119"/>
      <c r="F1365" s="79">
        <f>ROWS(F$5:F1365)</f>
        <v>1361</v>
      </c>
      <c r="G1365" s="94">
        <v>44462</v>
      </c>
      <c r="H1365" s="95">
        <v>31269.8</v>
      </c>
    </row>
    <row r="1366" spans="5:8" ht="15" hidden="1" customHeight="1" x14ac:dyDescent="0.25">
      <c r="E1366" s="119"/>
      <c r="F1366" s="79">
        <f>ROWS(F$5:F1366)</f>
        <v>1362</v>
      </c>
      <c r="G1366" s="94">
        <v>44463</v>
      </c>
      <c r="H1366" s="95">
        <v>35277.199999999997</v>
      </c>
    </row>
    <row r="1367" spans="5:8" ht="15" hidden="1" customHeight="1" x14ac:dyDescent="0.25">
      <c r="E1367" s="119"/>
      <c r="F1367" s="79">
        <f>ROWS(F$5:F1367)</f>
        <v>1363</v>
      </c>
      <c r="G1367" s="94">
        <v>44464</v>
      </c>
      <c r="H1367" s="95">
        <v>33227.06</v>
      </c>
    </row>
    <row r="1368" spans="5:8" ht="15" hidden="1" customHeight="1" x14ac:dyDescent="0.25">
      <c r="E1368" s="119"/>
      <c r="F1368" s="79">
        <f>ROWS(F$5:F1368)</f>
        <v>1364</v>
      </c>
      <c r="G1368" s="94">
        <v>44465</v>
      </c>
      <c r="H1368" s="95">
        <v>31179.09</v>
      </c>
    </row>
    <row r="1369" spans="5:8" ht="15" hidden="1" customHeight="1" x14ac:dyDescent="0.25">
      <c r="E1369" s="119"/>
      <c r="F1369" s="79">
        <f>ROWS(F$5:F1369)</f>
        <v>1365</v>
      </c>
      <c r="G1369" s="94">
        <v>44466</v>
      </c>
      <c r="H1369" s="95">
        <v>28893.17</v>
      </c>
    </row>
    <row r="1370" spans="5:8" ht="15" hidden="1" customHeight="1" x14ac:dyDescent="0.25">
      <c r="E1370" s="119"/>
      <c r="F1370" s="79">
        <f>ROWS(F$5:F1370)</f>
        <v>1366</v>
      </c>
      <c r="G1370" s="94">
        <v>44467</v>
      </c>
      <c r="H1370" s="95">
        <v>26467.360000000001</v>
      </c>
    </row>
    <row r="1371" spans="5:8" ht="15" hidden="1" customHeight="1" x14ac:dyDescent="0.25">
      <c r="E1371" s="119"/>
      <c r="F1371" s="79">
        <f>ROWS(F$5:F1371)</f>
        <v>1367</v>
      </c>
      <c r="G1371" s="94">
        <v>44468</v>
      </c>
      <c r="H1371" s="95">
        <v>31735.67</v>
      </c>
    </row>
    <row r="1372" spans="5:8" ht="15" hidden="1" customHeight="1" x14ac:dyDescent="0.25">
      <c r="E1372" s="119"/>
      <c r="F1372" s="79">
        <f>ROWS(F$5:F1372)</f>
        <v>1368</v>
      </c>
      <c r="G1372" s="94">
        <v>44469</v>
      </c>
      <c r="H1372" s="95">
        <v>32429.53</v>
      </c>
    </row>
    <row r="1373" spans="5:8" ht="15" hidden="1" customHeight="1" x14ac:dyDescent="0.25">
      <c r="E1373" s="119"/>
      <c r="F1373" s="79">
        <f>ROWS(F$5:F1373)</f>
        <v>1369</v>
      </c>
      <c r="G1373" s="94">
        <v>44470</v>
      </c>
      <c r="H1373" s="95">
        <v>23697.73</v>
      </c>
    </row>
    <row r="1374" spans="5:8" ht="15" hidden="1" customHeight="1" x14ac:dyDescent="0.25">
      <c r="E1374" s="119"/>
      <c r="F1374" s="79">
        <f>ROWS(F$5:F1374)</f>
        <v>1370</v>
      </c>
      <c r="G1374" s="94">
        <v>44471</v>
      </c>
      <c r="H1374" s="95">
        <v>37828</v>
      </c>
    </row>
    <row r="1375" spans="5:8" ht="15" hidden="1" customHeight="1" x14ac:dyDescent="0.25">
      <c r="E1375" s="119"/>
      <c r="F1375" s="79">
        <f>ROWS(F$5:F1375)</f>
        <v>1371</v>
      </c>
      <c r="G1375" s="94">
        <v>44472</v>
      </c>
      <c r="H1375" s="95">
        <v>40872.019999999997</v>
      </c>
    </row>
    <row r="1376" spans="5:8" ht="15" hidden="1" customHeight="1" x14ac:dyDescent="0.25">
      <c r="E1376" s="119"/>
      <c r="F1376" s="79">
        <f>ROWS(F$5:F1376)</f>
        <v>1372</v>
      </c>
      <c r="G1376" s="94">
        <v>44473</v>
      </c>
      <c r="H1376" s="95">
        <v>40939.56</v>
      </c>
    </row>
    <row r="1377" spans="5:8" ht="15" hidden="1" customHeight="1" x14ac:dyDescent="0.25">
      <c r="E1377" s="119"/>
      <c r="F1377" s="79">
        <f>ROWS(F$5:F1377)</f>
        <v>1373</v>
      </c>
      <c r="G1377" s="94">
        <v>44474</v>
      </c>
      <c r="H1377" s="95">
        <v>40649.69</v>
      </c>
    </row>
    <row r="1378" spans="5:8" ht="15" hidden="1" customHeight="1" x14ac:dyDescent="0.25">
      <c r="E1378" s="119"/>
      <c r="F1378" s="79">
        <f>ROWS(F$5:F1378)</f>
        <v>1374</v>
      </c>
      <c r="G1378" s="94">
        <v>44475</v>
      </c>
      <c r="H1378" s="95">
        <v>41260.58</v>
      </c>
    </row>
    <row r="1379" spans="5:8" ht="15" hidden="1" customHeight="1" x14ac:dyDescent="0.25">
      <c r="E1379" s="119"/>
      <c r="F1379" s="79">
        <f>ROWS(F$5:F1379)</f>
        <v>1375</v>
      </c>
      <c r="G1379" s="94">
        <v>44476</v>
      </c>
      <c r="H1379" s="95">
        <v>35275.57</v>
      </c>
    </row>
    <row r="1380" spans="5:8" ht="15" hidden="1" customHeight="1" x14ac:dyDescent="0.25">
      <c r="E1380" s="119"/>
      <c r="F1380" s="79">
        <f>ROWS(F$5:F1380)</f>
        <v>1376</v>
      </c>
      <c r="G1380" s="94">
        <v>44477</v>
      </c>
      <c r="H1380" s="95">
        <v>31604.04</v>
      </c>
    </row>
    <row r="1381" spans="5:8" ht="15" hidden="1" customHeight="1" x14ac:dyDescent="0.25">
      <c r="E1381" s="119"/>
      <c r="F1381" s="79">
        <f>ROWS(F$5:F1381)</f>
        <v>1377</v>
      </c>
      <c r="G1381" s="94">
        <v>44478</v>
      </c>
      <c r="H1381" s="95">
        <v>33271.54</v>
      </c>
    </row>
    <row r="1382" spans="5:8" ht="15" hidden="1" customHeight="1" x14ac:dyDescent="0.25">
      <c r="E1382" s="119"/>
      <c r="F1382" s="79">
        <f>ROWS(F$5:F1382)</f>
        <v>1378</v>
      </c>
      <c r="G1382" s="94">
        <v>44479</v>
      </c>
      <c r="H1382" s="95">
        <v>27860.400000000001</v>
      </c>
    </row>
    <row r="1383" spans="5:8" ht="15" hidden="1" customHeight="1" x14ac:dyDescent="0.25">
      <c r="E1383" s="119"/>
      <c r="F1383" s="79">
        <f>ROWS(F$5:F1383)</f>
        <v>1379</v>
      </c>
      <c r="G1383" s="94">
        <v>44480</v>
      </c>
      <c r="H1383" s="95">
        <v>45248.01</v>
      </c>
    </row>
    <row r="1384" spans="5:8" ht="15" hidden="1" customHeight="1" x14ac:dyDescent="0.25">
      <c r="E1384" s="119"/>
      <c r="F1384" s="79">
        <f>ROWS(F$5:F1384)</f>
        <v>1380</v>
      </c>
      <c r="G1384" s="94">
        <v>44481</v>
      </c>
      <c r="H1384" s="95">
        <v>31213.08</v>
      </c>
    </row>
    <row r="1385" spans="5:8" ht="15" hidden="1" customHeight="1" x14ac:dyDescent="0.25">
      <c r="E1385" s="119"/>
      <c r="F1385" s="79">
        <f>ROWS(F$5:F1385)</f>
        <v>1381</v>
      </c>
      <c r="G1385" s="94">
        <v>44482</v>
      </c>
      <c r="H1385" s="95">
        <v>37562.33</v>
      </c>
    </row>
    <row r="1386" spans="5:8" ht="15" hidden="1" customHeight="1" x14ac:dyDescent="0.25">
      <c r="E1386" s="119"/>
      <c r="F1386" s="79">
        <f>ROWS(F$5:F1386)</f>
        <v>1382</v>
      </c>
      <c r="G1386" s="94">
        <v>44483</v>
      </c>
      <c r="H1386" s="95">
        <v>42499.09</v>
      </c>
    </row>
    <row r="1387" spans="5:8" ht="15" hidden="1" customHeight="1" x14ac:dyDescent="0.25">
      <c r="E1387" s="119"/>
      <c r="F1387" s="79">
        <f>ROWS(F$5:F1387)</f>
        <v>1383</v>
      </c>
      <c r="G1387" s="94">
        <v>44484</v>
      </c>
      <c r="H1387" s="95">
        <v>30240.55</v>
      </c>
    </row>
    <row r="1388" spans="5:8" ht="15" hidden="1" customHeight="1" x14ac:dyDescent="0.25">
      <c r="E1388" s="119"/>
      <c r="F1388" s="79">
        <f>ROWS(F$5:F1388)</f>
        <v>1384</v>
      </c>
      <c r="G1388" s="94">
        <v>44485</v>
      </c>
      <c r="H1388" s="95">
        <v>35958.1</v>
      </c>
    </row>
    <row r="1389" spans="5:8" ht="15" hidden="1" customHeight="1" x14ac:dyDescent="0.25">
      <c r="E1389" s="119"/>
      <c r="F1389" s="79">
        <f>ROWS(F$5:F1389)</f>
        <v>1385</v>
      </c>
      <c r="G1389" s="94">
        <v>44486</v>
      </c>
      <c r="H1389" s="95">
        <v>32917.370000000003</v>
      </c>
    </row>
    <row r="1390" spans="5:8" ht="15" hidden="1" customHeight="1" x14ac:dyDescent="0.25">
      <c r="E1390" s="119"/>
      <c r="F1390" s="79">
        <f>ROWS(F$5:F1390)</f>
        <v>1386</v>
      </c>
      <c r="G1390" s="94">
        <v>44487</v>
      </c>
      <c r="H1390" s="95">
        <v>40579.769999999997</v>
      </c>
    </row>
    <row r="1391" spans="5:8" ht="15" hidden="1" customHeight="1" x14ac:dyDescent="0.25">
      <c r="E1391" s="119"/>
      <c r="F1391" s="79">
        <f>ROWS(F$5:F1391)</f>
        <v>1387</v>
      </c>
      <c r="G1391" s="94">
        <v>44488</v>
      </c>
      <c r="H1391" s="95">
        <v>32566.68</v>
      </c>
    </row>
    <row r="1392" spans="5:8" ht="15" hidden="1" customHeight="1" x14ac:dyDescent="0.25">
      <c r="E1392" s="119"/>
      <c r="F1392" s="79">
        <f>ROWS(F$5:F1392)</f>
        <v>1388</v>
      </c>
      <c r="G1392" s="94">
        <v>44489</v>
      </c>
      <c r="H1392" s="95">
        <v>40798.97</v>
      </c>
    </row>
    <row r="1393" spans="5:8" ht="15" hidden="1" customHeight="1" x14ac:dyDescent="0.25">
      <c r="E1393" s="119"/>
      <c r="F1393" s="79">
        <f>ROWS(F$5:F1393)</f>
        <v>1389</v>
      </c>
      <c r="G1393" s="94">
        <v>44490</v>
      </c>
      <c r="H1393" s="95">
        <v>31030.97</v>
      </c>
    </row>
    <row r="1394" spans="5:8" ht="15" hidden="1" customHeight="1" x14ac:dyDescent="0.25">
      <c r="E1394" s="119"/>
      <c r="F1394" s="79">
        <f>ROWS(F$5:F1394)</f>
        <v>1390</v>
      </c>
      <c r="G1394" s="94">
        <v>44491</v>
      </c>
      <c r="H1394" s="95">
        <v>30201.88</v>
      </c>
    </row>
    <row r="1395" spans="5:8" ht="15" hidden="1" customHeight="1" x14ac:dyDescent="0.25">
      <c r="E1395" s="119"/>
      <c r="F1395" s="79">
        <f>ROWS(F$5:F1395)</f>
        <v>1391</v>
      </c>
      <c r="G1395" s="94">
        <v>44492</v>
      </c>
      <c r="H1395" s="95">
        <v>34726.06</v>
      </c>
    </row>
    <row r="1396" spans="5:8" ht="15" hidden="1" customHeight="1" x14ac:dyDescent="0.25">
      <c r="E1396" s="119"/>
      <c r="F1396" s="79">
        <f>ROWS(F$5:F1396)</f>
        <v>1392</v>
      </c>
      <c r="G1396" s="94">
        <v>44493</v>
      </c>
      <c r="H1396" s="95">
        <v>37784.269999999997</v>
      </c>
    </row>
    <row r="1397" spans="5:8" ht="15" hidden="1" customHeight="1" x14ac:dyDescent="0.25">
      <c r="E1397" s="119"/>
      <c r="F1397" s="79">
        <f>ROWS(F$5:F1397)</f>
        <v>1393</v>
      </c>
      <c r="G1397" s="94">
        <v>44494</v>
      </c>
      <c r="H1397" s="95">
        <v>33347.49</v>
      </c>
    </row>
    <row r="1398" spans="5:8" ht="15" hidden="1" customHeight="1" x14ac:dyDescent="0.25">
      <c r="E1398" s="119"/>
      <c r="F1398" s="79">
        <f>ROWS(F$5:F1398)</f>
        <v>1394</v>
      </c>
      <c r="G1398" s="94">
        <v>44495</v>
      </c>
      <c r="H1398" s="95">
        <v>27518.6</v>
      </c>
    </row>
    <row r="1399" spans="5:8" ht="15" hidden="1" customHeight="1" x14ac:dyDescent="0.25">
      <c r="E1399" s="119"/>
      <c r="F1399" s="79">
        <f>ROWS(F$5:F1399)</f>
        <v>1395</v>
      </c>
      <c r="G1399" s="94">
        <v>44496</v>
      </c>
      <c r="H1399" s="95">
        <v>24990.35</v>
      </c>
    </row>
    <row r="1400" spans="5:8" ht="15" hidden="1" customHeight="1" x14ac:dyDescent="0.25">
      <c r="E1400" s="119"/>
      <c r="F1400" s="79">
        <f>ROWS(F$5:F1400)</f>
        <v>1396</v>
      </c>
      <c r="G1400" s="94">
        <v>44497</v>
      </c>
      <c r="H1400" s="95">
        <v>41422.019999999997</v>
      </c>
    </row>
    <row r="1401" spans="5:8" ht="15" hidden="1" customHeight="1" x14ac:dyDescent="0.25">
      <c r="E1401" s="119"/>
      <c r="F1401" s="79">
        <f>ROWS(F$5:F1401)</f>
        <v>1397</v>
      </c>
      <c r="G1401" s="94">
        <v>44498</v>
      </c>
      <c r="H1401" s="95">
        <v>32180.44</v>
      </c>
    </row>
    <row r="1402" spans="5:8" ht="15" hidden="1" customHeight="1" x14ac:dyDescent="0.25">
      <c r="E1402" s="119"/>
      <c r="F1402" s="79">
        <f>ROWS(F$5:F1402)</f>
        <v>1398</v>
      </c>
      <c r="G1402" s="94">
        <v>44499</v>
      </c>
      <c r="H1402" s="95">
        <v>42637.36</v>
      </c>
    </row>
    <row r="1403" spans="5:8" ht="15" hidden="1" customHeight="1" x14ac:dyDescent="0.25">
      <c r="E1403" s="119"/>
      <c r="F1403" s="79">
        <f>ROWS(F$5:F1403)</f>
        <v>1399</v>
      </c>
      <c r="G1403" s="94">
        <v>44500</v>
      </c>
      <c r="H1403" s="95">
        <v>31995.27</v>
      </c>
    </row>
    <row r="1404" spans="5:8" ht="15" hidden="1" customHeight="1" x14ac:dyDescent="0.25">
      <c r="E1404" s="119"/>
      <c r="F1404" s="79">
        <f>ROWS(F$5:F1404)</f>
        <v>1400</v>
      </c>
      <c r="G1404" s="94">
        <v>44501</v>
      </c>
      <c r="H1404" s="95">
        <v>33966.03</v>
      </c>
    </row>
    <row r="1405" spans="5:8" ht="15" hidden="1" customHeight="1" x14ac:dyDescent="0.25">
      <c r="E1405" s="119"/>
      <c r="F1405" s="79">
        <f>ROWS(F$5:F1405)</f>
        <v>1401</v>
      </c>
      <c r="G1405" s="94">
        <v>44502</v>
      </c>
      <c r="H1405" s="95">
        <v>39319.870000000003</v>
      </c>
    </row>
    <row r="1406" spans="5:8" ht="15" hidden="1" customHeight="1" x14ac:dyDescent="0.25">
      <c r="E1406" s="119"/>
      <c r="F1406" s="79">
        <f>ROWS(F$5:F1406)</f>
        <v>1402</v>
      </c>
      <c r="G1406" s="94">
        <v>44503</v>
      </c>
      <c r="H1406" s="95">
        <v>39619.26</v>
      </c>
    </row>
    <row r="1407" spans="5:8" ht="15" hidden="1" customHeight="1" x14ac:dyDescent="0.25">
      <c r="E1407" s="119"/>
      <c r="F1407" s="79">
        <f>ROWS(F$5:F1407)</f>
        <v>1403</v>
      </c>
      <c r="G1407" s="94">
        <v>44504</v>
      </c>
      <c r="H1407" s="95">
        <v>34196.49</v>
      </c>
    </row>
    <row r="1408" spans="5:8" ht="15" hidden="1" customHeight="1" x14ac:dyDescent="0.25">
      <c r="E1408" s="119"/>
      <c r="F1408" s="79">
        <f>ROWS(F$5:F1408)</f>
        <v>1404</v>
      </c>
      <c r="G1408" s="94">
        <v>44505</v>
      </c>
      <c r="H1408" s="95">
        <v>34976.25</v>
      </c>
    </row>
    <row r="1409" spans="5:8" ht="15" hidden="1" customHeight="1" x14ac:dyDescent="0.25">
      <c r="E1409" s="119"/>
      <c r="F1409" s="79">
        <f>ROWS(F$5:F1409)</f>
        <v>1405</v>
      </c>
      <c r="G1409" s="94">
        <v>44506</v>
      </c>
      <c r="H1409" s="95">
        <v>36280.04</v>
      </c>
    </row>
    <row r="1410" spans="5:8" ht="15" hidden="1" customHeight="1" x14ac:dyDescent="0.25">
      <c r="E1410" s="119"/>
      <c r="F1410" s="79">
        <f>ROWS(F$5:F1410)</f>
        <v>1406</v>
      </c>
      <c r="G1410" s="94">
        <v>44507</v>
      </c>
      <c r="H1410" s="95">
        <v>38704.11</v>
      </c>
    </row>
    <row r="1411" spans="5:8" ht="15" hidden="1" customHeight="1" x14ac:dyDescent="0.25">
      <c r="E1411" s="119"/>
      <c r="F1411" s="79">
        <f>ROWS(F$5:F1411)</f>
        <v>1407</v>
      </c>
      <c r="G1411" s="94">
        <v>44508</v>
      </c>
      <c r="H1411" s="95">
        <v>37005.279999999999</v>
      </c>
    </row>
    <row r="1412" spans="5:8" ht="15" hidden="1" customHeight="1" x14ac:dyDescent="0.25">
      <c r="E1412" s="119"/>
      <c r="F1412" s="79">
        <f>ROWS(F$5:F1412)</f>
        <v>1408</v>
      </c>
      <c r="G1412" s="94">
        <v>44509</v>
      </c>
      <c r="H1412" s="95">
        <v>39512.29</v>
      </c>
    </row>
    <row r="1413" spans="5:8" ht="15" hidden="1" customHeight="1" x14ac:dyDescent="0.25">
      <c r="E1413" s="119"/>
      <c r="F1413" s="79">
        <f>ROWS(F$5:F1413)</f>
        <v>1409</v>
      </c>
      <c r="G1413" s="94">
        <v>44510</v>
      </c>
      <c r="H1413" s="95">
        <v>44494.82</v>
      </c>
    </row>
    <row r="1414" spans="5:8" ht="15" hidden="1" customHeight="1" x14ac:dyDescent="0.25">
      <c r="E1414" s="119"/>
      <c r="F1414" s="79">
        <f>ROWS(F$5:F1414)</f>
        <v>1410</v>
      </c>
      <c r="G1414" s="94">
        <v>44511</v>
      </c>
      <c r="H1414" s="95">
        <v>44038.3</v>
      </c>
    </row>
    <row r="1415" spans="5:8" ht="15" hidden="1" customHeight="1" x14ac:dyDescent="0.25">
      <c r="E1415" s="119"/>
      <c r="F1415" s="79">
        <f>ROWS(F$5:F1415)</f>
        <v>1411</v>
      </c>
      <c r="G1415" s="94">
        <v>44512</v>
      </c>
      <c r="H1415" s="95">
        <v>57250.92</v>
      </c>
    </row>
    <row r="1416" spans="5:8" ht="15" hidden="1" customHeight="1" x14ac:dyDescent="0.25">
      <c r="E1416" s="119"/>
      <c r="F1416" s="79">
        <f>ROWS(F$5:F1416)</f>
        <v>1412</v>
      </c>
      <c r="G1416" s="94">
        <v>44513</v>
      </c>
      <c r="H1416" s="95">
        <v>49678.19</v>
      </c>
    </row>
    <row r="1417" spans="5:8" ht="15" hidden="1" customHeight="1" x14ac:dyDescent="0.25">
      <c r="E1417" s="119"/>
      <c r="F1417" s="79">
        <f>ROWS(F$5:F1417)</f>
        <v>1413</v>
      </c>
      <c r="G1417" s="94">
        <v>44514</v>
      </c>
      <c r="H1417" s="95">
        <v>54888.53</v>
      </c>
    </row>
    <row r="1418" spans="5:8" ht="15" hidden="1" customHeight="1" x14ac:dyDescent="0.25">
      <c r="E1418" s="119"/>
      <c r="F1418" s="79">
        <f>ROWS(F$5:F1418)</f>
        <v>1414</v>
      </c>
      <c r="G1418" s="94">
        <v>44515</v>
      </c>
      <c r="H1418" s="95">
        <v>150889.44</v>
      </c>
    </row>
    <row r="1419" spans="5:8" ht="15" hidden="1" customHeight="1" x14ac:dyDescent="0.25">
      <c r="E1419" s="119"/>
      <c r="F1419" s="79">
        <f>ROWS(F$5:F1419)</f>
        <v>1415</v>
      </c>
      <c r="G1419" s="94">
        <v>44516</v>
      </c>
      <c r="H1419" s="95">
        <v>199143.96</v>
      </c>
    </row>
    <row r="1420" spans="5:8" ht="15" hidden="1" customHeight="1" x14ac:dyDescent="0.25">
      <c r="E1420" s="119"/>
      <c r="F1420" s="79">
        <f>ROWS(F$5:F1420)</f>
        <v>1416</v>
      </c>
      <c r="G1420" s="94">
        <v>44517</v>
      </c>
      <c r="H1420" s="95">
        <v>206536.03</v>
      </c>
    </row>
    <row r="1421" spans="5:8" ht="15" hidden="1" customHeight="1" x14ac:dyDescent="0.25">
      <c r="E1421" s="119"/>
      <c r="F1421" s="79">
        <f>ROWS(F$5:F1421)</f>
        <v>1417</v>
      </c>
      <c r="G1421" s="94">
        <v>44518</v>
      </c>
      <c r="H1421" s="95">
        <v>219180.49</v>
      </c>
    </row>
    <row r="1422" spans="5:8" ht="15" hidden="1" customHeight="1" x14ac:dyDescent="0.25">
      <c r="E1422" s="119"/>
      <c r="F1422" s="79">
        <f>ROWS(F$5:F1422)</f>
        <v>1418</v>
      </c>
      <c r="G1422" s="94">
        <v>44519</v>
      </c>
      <c r="H1422" s="95">
        <v>226843.68</v>
      </c>
    </row>
    <row r="1423" spans="5:8" ht="15" hidden="1" customHeight="1" x14ac:dyDescent="0.25">
      <c r="E1423" s="119"/>
      <c r="F1423" s="79">
        <f>ROWS(F$5:F1423)</f>
        <v>1419</v>
      </c>
      <c r="G1423" s="94">
        <v>44520</v>
      </c>
      <c r="H1423" s="95">
        <v>290001.73</v>
      </c>
    </row>
    <row r="1424" spans="5:8" ht="15" hidden="1" customHeight="1" x14ac:dyDescent="0.25">
      <c r="E1424" s="119"/>
      <c r="F1424" s="79">
        <f>ROWS(F$5:F1424)</f>
        <v>1420</v>
      </c>
      <c r="G1424" s="94">
        <v>44521</v>
      </c>
      <c r="H1424" s="95">
        <v>325301.11</v>
      </c>
    </row>
    <row r="1425" spans="5:8" ht="15" hidden="1" customHeight="1" x14ac:dyDescent="0.25">
      <c r="E1425" s="119"/>
      <c r="F1425" s="79">
        <f>ROWS(F$5:F1425)</f>
        <v>1421</v>
      </c>
      <c r="G1425" s="94">
        <v>44522</v>
      </c>
      <c r="H1425" s="95">
        <v>388874.17</v>
      </c>
    </row>
    <row r="1426" spans="5:8" ht="15" hidden="1" customHeight="1" x14ac:dyDescent="0.25">
      <c r="E1426" s="119"/>
      <c r="F1426" s="79">
        <f>ROWS(F$5:F1426)</f>
        <v>1422</v>
      </c>
      <c r="G1426" s="94">
        <v>44523</v>
      </c>
      <c r="H1426" s="95">
        <v>414915.65</v>
      </c>
    </row>
    <row r="1427" spans="5:8" ht="15" hidden="1" customHeight="1" x14ac:dyDescent="0.25">
      <c r="E1427" s="119"/>
      <c r="F1427" s="79">
        <f>ROWS(F$5:F1427)</f>
        <v>1423</v>
      </c>
      <c r="G1427" s="94">
        <v>44524</v>
      </c>
      <c r="H1427" s="95">
        <v>524185.5</v>
      </c>
    </row>
    <row r="1428" spans="5:8" ht="15" hidden="1" customHeight="1" x14ac:dyDescent="0.25">
      <c r="E1428" s="119"/>
      <c r="F1428" s="79">
        <f>ROWS(F$5:F1428)</f>
        <v>1424</v>
      </c>
      <c r="G1428" s="94">
        <v>44525</v>
      </c>
      <c r="H1428" s="95">
        <v>531123.55000000005</v>
      </c>
    </row>
    <row r="1429" spans="5:8" ht="15" hidden="1" customHeight="1" x14ac:dyDescent="0.25">
      <c r="E1429" s="119"/>
      <c r="F1429" s="79">
        <f>ROWS(F$5:F1429)</f>
        <v>1425</v>
      </c>
      <c r="G1429" s="94">
        <v>44526</v>
      </c>
      <c r="H1429" s="95">
        <v>625168.38</v>
      </c>
    </row>
    <row r="1430" spans="5:8" ht="15" hidden="1" customHeight="1" x14ac:dyDescent="0.25">
      <c r="E1430" s="119"/>
      <c r="F1430" s="79">
        <f>ROWS(F$5:F1430)</f>
        <v>1426</v>
      </c>
      <c r="G1430" s="94">
        <v>44527</v>
      </c>
      <c r="H1430" s="95">
        <v>609693.96</v>
      </c>
    </row>
    <row r="1431" spans="5:8" ht="15" hidden="1" customHeight="1" x14ac:dyDescent="0.25">
      <c r="E1431" s="119"/>
      <c r="F1431" s="79">
        <f>ROWS(F$5:F1431)</f>
        <v>1427</v>
      </c>
      <c r="G1431" s="94">
        <v>44528</v>
      </c>
      <c r="H1431" s="95">
        <v>621585.06000000006</v>
      </c>
    </row>
    <row r="1432" spans="5:8" ht="15" hidden="1" customHeight="1" x14ac:dyDescent="0.25">
      <c r="E1432" s="119"/>
      <c r="F1432" s="79">
        <f>ROWS(F$5:F1432)</f>
        <v>1428</v>
      </c>
      <c r="G1432" s="94">
        <v>44529</v>
      </c>
      <c r="H1432" s="95">
        <v>645851.56000000006</v>
      </c>
    </row>
    <row r="1433" spans="5:8" ht="15" hidden="1" customHeight="1" x14ac:dyDescent="0.25">
      <c r="E1433" s="119"/>
      <c r="F1433" s="79">
        <f>ROWS(F$5:F1433)</f>
        <v>1429</v>
      </c>
      <c r="G1433" s="94">
        <v>44530</v>
      </c>
      <c r="H1433" s="95">
        <v>628545.30000000005</v>
      </c>
    </row>
    <row r="1434" spans="5:8" ht="15" hidden="1" customHeight="1" x14ac:dyDescent="0.25">
      <c r="E1434" s="119"/>
      <c r="F1434" s="79">
        <f>ROWS(F$5:F1434)</f>
        <v>1430</v>
      </c>
      <c r="G1434" s="94">
        <v>44531</v>
      </c>
      <c r="H1434" s="95">
        <v>622253.42000000004</v>
      </c>
    </row>
    <row r="1435" spans="5:8" ht="15" hidden="1" customHeight="1" x14ac:dyDescent="0.25">
      <c r="E1435" s="119"/>
      <c r="F1435" s="79">
        <f>ROWS(F$5:F1435)</f>
        <v>1431</v>
      </c>
      <c r="G1435" s="94">
        <v>44532</v>
      </c>
      <c r="H1435" s="95">
        <v>603507.82999999996</v>
      </c>
    </row>
    <row r="1436" spans="5:8" ht="15" hidden="1" customHeight="1" x14ac:dyDescent="0.25">
      <c r="E1436" s="119"/>
      <c r="F1436" s="79">
        <f>ROWS(F$5:F1436)</f>
        <v>1432</v>
      </c>
      <c r="G1436" s="94">
        <v>44533</v>
      </c>
      <c r="H1436" s="95">
        <v>567641.03</v>
      </c>
    </row>
    <row r="1437" spans="5:8" ht="15" hidden="1" customHeight="1" x14ac:dyDescent="0.25">
      <c r="E1437" s="119"/>
      <c r="F1437" s="79">
        <f>ROWS(F$5:F1437)</f>
        <v>1433</v>
      </c>
      <c r="G1437" s="94">
        <v>44534</v>
      </c>
      <c r="H1437" s="95">
        <v>581872.43999999994</v>
      </c>
    </row>
    <row r="1438" spans="5:8" ht="15" hidden="1" customHeight="1" x14ac:dyDescent="0.25">
      <c r="E1438" s="119"/>
      <c r="F1438" s="79">
        <f>ROWS(F$5:F1438)</f>
        <v>1434</v>
      </c>
      <c r="G1438" s="94">
        <v>44535</v>
      </c>
      <c r="H1438" s="95">
        <v>510828.21</v>
      </c>
    </row>
    <row r="1439" spans="5:8" ht="15" hidden="1" customHeight="1" x14ac:dyDescent="0.25">
      <c r="E1439" s="119"/>
      <c r="F1439" s="79">
        <f>ROWS(F$5:F1439)</f>
        <v>1435</v>
      </c>
      <c r="G1439" s="94">
        <v>44536</v>
      </c>
      <c r="H1439" s="95">
        <v>550450.97</v>
      </c>
    </row>
    <row r="1440" spans="5:8" ht="15" hidden="1" customHeight="1" x14ac:dyDescent="0.25">
      <c r="E1440" s="119"/>
      <c r="F1440" s="79">
        <f>ROWS(F$5:F1440)</f>
        <v>1436</v>
      </c>
      <c r="G1440" s="94">
        <v>44537</v>
      </c>
      <c r="H1440" s="95">
        <v>517031.02</v>
      </c>
    </row>
    <row r="1441" spans="5:8" ht="15" hidden="1" customHeight="1" x14ac:dyDescent="0.25">
      <c r="E1441" s="119"/>
      <c r="F1441" s="79">
        <f>ROWS(F$5:F1441)</f>
        <v>1437</v>
      </c>
      <c r="G1441" s="94">
        <v>44538</v>
      </c>
      <c r="H1441" s="95">
        <v>533606.68999999994</v>
      </c>
    </row>
    <row r="1442" spans="5:8" ht="15" hidden="1" customHeight="1" x14ac:dyDescent="0.25">
      <c r="E1442" s="119"/>
      <c r="F1442" s="79">
        <f>ROWS(F$5:F1442)</f>
        <v>1438</v>
      </c>
      <c r="G1442" s="94">
        <v>44539</v>
      </c>
      <c r="H1442" s="95">
        <v>528854.44999999995</v>
      </c>
    </row>
    <row r="1443" spans="5:8" ht="15" hidden="1" customHeight="1" x14ac:dyDescent="0.25">
      <c r="E1443" s="119"/>
      <c r="F1443" s="79">
        <f>ROWS(F$5:F1443)</f>
        <v>1439</v>
      </c>
      <c r="G1443" s="94">
        <v>44540</v>
      </c>
      <c r="H1443" s="95">
        <v>528469.97</v>
      </c>
    </row>
    <row r="1444" spans="5:8" ht="15" hidden="1" customHeight="1" x14ac:dyDescent="0.25">
      <c r="E1444" s="119"/>
      <c r="F1444" s="79">
        <f>ROWS(F$5:F1444)</f>
        <v>1440</v>
      </c>
      <c r="G1444" s="94">
        <v>44541</v>
      </c>
      <c r="H1444" s="95">
        <v>510680.47</v>
      </c>
    </row>
    <row r="1445" spans="5:8" ht="15" hidden="1" customHeight="1" x14ac:dyDescent="0.25">
      <c r="E1445" s="119"/>
      <c r="F1445" s="79">
        <f>ROWS(F$5:F1445)</f>
        <v>1441</v>
      </c>
      <c r="G1445" s="94">
        <v>44542</v>
      </c>
      <c r="H1445" s="95">
        <v>459141.77</v>
      </c>
    </row>
    <row r="1446" spans="5:8" ht="15" hidden="1" customHeight="1" x14ac:dyDescent="0.25">
      <c r="E1446" s="119"/>
      <c r="F1446" s="79">
        <f>ROWS(F$5:F1446)</f>
        <v>1442</v>
      </c>
      <c r="G1446" s="94">
        <v>44543</v>
      </c>
      <c r="H1446" s="95">
        <v>417764.91</v>
      </c>
    </row>
    <row r="1447" spans="5:8" ht="15" hidden="1" customHeight="1" x14ac:dyDescent="0.25">
      <c r="E1447" s="119"/>
      <c r="F1447" s="79">
        <f>ROWS(F$5:F1447)</f>
        <v>1443</v>
      </c>
      <c r="G1447" s="94">
        <v>44544</v>
      </c>
      <c r="H1447" s="95">
        <v>353016.16</v>
      </c>
    </row>
    <row r="1448" spans="5:8" ht="15" hidden="1" customHeight="1" x14ac:dyDescent="0.25">
      <c r="E1448" s="119"/>
      <c r="F1448" s="79">
        <f>ROWS(F$5:F1448)</f>
        <v>1444</v>
      </c>
      <c r="G1448" s="94">
        <v>44545</v>
      </c>
      <c r="H1448" s="95">
        <v>319147.59999999998</v>
      </c>
    </row>
    <row r="1449" spans="5:8" ht="15" hidden="1" customHeight="1" x14ac:dyDescent="0.25">
      <c r="E1449" s="119"/>
      <c r="F1449" s="79">
        <f>ROWS(F$5:F1449)</f>
        <v>1445</v>
      </c>
      <c r="G1449" s="94">
        <v>44546</v>
      </c>
      <c r="H1449" s="95">
        <v>281291.84000000003</v>
      </c>
    </row>
    <row r="1450" spans="5:8" ht="15" hidden="1" customHeight="1" x14ac:dyDescent="0.25">
      <c r="E1450" s="119"/>
      <c r="F1450" s="79">
        <f>ROWS(F$5:F1450)</f>
        <v>1446</v>
      </c>
      <c r="G1450" s="94">
        <v>44547</v>
      </c>
      <c r="H1450" s="95">
        <v>260693.04</v>
      </c>
    </row>
    <row r="1451" spans="5:8" ht="15" hidden="1" customHeight="1" x14ac:dyDescent="0.25">
      <c r="E1451" s="119"/>
      <c r="F1451" s="79">
        <f>ROWS(F$5:F1451)</f>
        <v>1447</v>
      </c>
      <c r="G1451" s="94">
        <v>44548</v>
      </c>
      <c r="H1451" s="95">
        <v>241098.76</v>
      </c>
    </row>
    <row r="1452" spans="5:8" ht="15" hidden="1" customHeight="1" x14ac:dyDescent="0.25">
      <c r="E1452" s="119"/>
      <c r="F1452" s="79">
        <f>ROWS(F$5:F1452)</f>
        <v>1448</v>
      </c>
      <c r="G1452" s="94">
        <v>44549</v>
      </c>
      <c r="H1452" s="95">
        <v>248524.79</v>
      </c>
    </row>
    <row r="1453" spans="5:8" ht="15" hidden="1" customHeight="1" x14ac:dyDescent="0.25">
      <c r="E1453" s="119"/>
      <c r="F1453" s="79">
        <f>ROWS(F$5:F1453)</f>
        <v>1449</v>
      </c>
      <c r="G1453" s="94">
        <v>44550</v>
      </c>
      <c r="H1453" s="95">
        <v>253491.51</v>
      </c>
    </row>
    <row r="1454" spans="5:8" ht="15" hidden="1" customHeight="1" x14ac:dyDescent="0.25">
      <c r="E1454" s="119"/>
      <c r="F1454" s="79">
        <f>ROWS(F$5:F1454)</f>
        <v>1450</v>
      </c>
      <c r="G1454" s="94">
        <v>44551</v>
      </c>
      <c r="H1454" s="95">
        <v>236949.89</v>
      </c>
    </row>
    <row r="1455" spans="5:8" ht="15" hidden="1" customHeight="1" x14ac:dyDescent="0.25">
      <c r="E1455" s="119"/>
      <c r="F1455" s="79">
        <f>ROWS(F$5:F1455)</f>
        <v>1451</v>
      </c>
      <c r="G1455" s="94">
        <v>44552</v>
      </c>
      <c r="H1455" s="95">
        <v>270745.11</v>
      </c>
    </row>
    <row r="1456" spans="5:8" ht="15" hidden="1" customHeight="1" x14ac:dyDescent="0.25">
      <c r="E1456" s="119"/>
      <c r="F1456" s="79">
        <f>ROWS(F$5:F1456)</f>
        <v>1452</v>
      </c>
      <c r="G1456" s="94">
        <v>44553</v>
      </c>
      <c r="H1456" s="95">
        <v>245857.94</v>
      </c>
    </row>
    <row r="1457" spans="5:8" x14ac:dyDescent="0.25">
      <c r="E1457" s="119"/>
      <c r="F1457" s="79">
        <f>ROWS(F$5:F1457)</f>
        <v>1453</v>
      </c>
      <c r="G1457" s="94">
        <v>44554</v>
      </c>
      <c r="H1457" s="95">
        <v>232561.74</v>
      </c>
    </row>
    <row r="1458" spans="5:8" x14ac:dyDescent="0.25">
      <c r="E1458" s="119"/>
      <c r="F1458" s="79">
        <f>ROWS(F$5:F1458)</f>
        <v>1454</v>
      </c>
      <c r="G1458" s="94">
        <v>44555</v>
      </c>
      <c r="H1458" s="95">
        <v>217980.91</v>
      </c>
    </row>
    <row r="1459" spans="5:8" x14ac:dyDescent="0.25">
      <c r="E1459" s="119"/>
      <c r="F1459" s="79">
        <f>ROWS(F$5:F1459)</f>
        <v>1455</v>
      </c>
      <c r="G1459" s="94">
        <v>44556</v>
      </c>
      <c r="H1459" s="95">
        <v>7822.85</v>
      </c>
    </row>
    <row r="1460" spans="5:8" x14ac:dyDescent="0.25">
      <c r="E1460" s="119"/>
      <c r="F1460" s="79">
        <f>ROWS(F$5:F1460)</f>
        <v>1456</v>
      </c>
      <c r="G1460" s="94">
        <v>44557</v>
      </c>
      <c r="H1460" s="95">
        <v>6249.1</v>
      </c>
    </row>
    <row r="1461" spans="5:8" x14ac:dyDescent="0.25">
      <c r="E1461" s="119"/>
      <c r="F1461" s="79">
        <f>ROWS(F$5:F1461)</f>
        <v>1457</v>
      </c>
      <c r="G1461" s="94">
        <v>44558</v>
      </c>
      <c r="H1461" s="95">
        <v>9953.27</v>
      </c>
    </row>
    <row r="1462" spans="5:8" ht="15" hidden="1" customHeight="1" x14ac:dyDescent="0.25">
      <c r="E1462" s="119"/>
      <c r="F1462" s="79">
        <f>ROWS(F$5:F1462)</f>
        <v>1458</v>
      </c>
      <c r="G1462" s="94">
        <v>44559</v>
      </c>
      <c r="H1462" s="95">
        <v>9692.43</v>
      </c>
    </row>
    <row r="1463" spans="5:8" ht="15" hidden="1" customHeight="1" x14ac:dyDescent="0.25">
      <c r="E1463" s="119"/>
      <c r="F1463" s="79">
        <f>ROWS(F$5:F1463)</f>
        <v>1459</v>
      </c>
      <c r="G1463" s="94">
        <v>44560</v>
      </c>
      <c r="H1463" s="95">
        <v>4771.17</v>
      </c>
    </row>
    <row r="1464" spans="5:8" x14ac:dyDescent="0.25">
      <c r="E1464" s="119"/>
      <c r="F1464" s="79">
        <f>ROWS(F$5:F1464)+1</f>
        <v>1461</v>
      </c>
      <c r="G1464" s="94">
        <v>44561</v>
      </c>
      <c r="H1464" s="95">
        <v>9447.31</v>
      </c>
    </row>
    <row r="1465" spans="5:8" x14ac:dyDescent="0.25">
      <c r="G1465" s="75"/>
      <c r="H1465" s="34"/>
    </row>
    <row r="1466" spans="5:8" x14ac:dyDescent="0.25">
      <c r="E1466" s="80" t="s">
        <v>385</v>
      </c>
      <c r="G1466" s="75"/>
      <c r="H1466" s="34"/>
    </row>
    <row r="1468" spans="5:8" x14ac:dyDescent="0.25">
      <c r="E1468" s="93" t="str">
        <f>"Ave Daily Sales AVEX ($) = AVERAGEX(        ) = "&amp;FIXED(H1472)</f>
        <v>Ave Daily Sales AVEX ($) = AVERAGEX(        ) = 59,935.23</v>
      </c>
    </row>
    <row r="1472" spans="5:8" x14ac:dyDescent="0.25">
      <c r="G1472" t="s">
        <v>383</v>
      </c>
      <c r="H1472" s="62">
        <f>AVERAGE(AlpineDailySalesTotals[Total Sales ($)])</f>
        <v>59935.228349315032</v>
      </c>
    </row>
  </sheetData>
  <mergeCells count="1">
    <mergeCell ref="E4:E1464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FD5B3-3C69-434D-99D8-72DA5ED4E16B}">
  <sheetPr>
    <tabColor rgb="FFFFFF00"/>
  </sheetPr>
  <dimension ref="B5:C18"/>
  <sheetViews>
    <sheetView showGridLines="0" zoomScale="190" zoomScaleNormal="190" workbookViewId="0"/>
  </sheetViews>
  <sheetFormatPr defaultRowHeight="15" x14ac:dyDescent="0.25"/>
  <cols>
    <col min="3" max="3" width="41.28515625" customWidth="1"/>
    <col min="4" max="4" width="63.5703125" customWidth="1"/>
  </cols>
  <sheetData>
    <row r="5" spans="2:3" x14ac:dyDescent="0.25">
      <c r="B5" s="58"/>
    </row>
    <row r="9" spans="2:3" x14ac:dyDescent="0.25">
      <c r="C9" s="59"/>
    </row>
    <row r="17" spans="3:3" ht="6.75" customHeight="1" x14ac:dyDescent="0.25"/>
    <row r="18" spans="3:3" x14ac:dyDescent="0.25">
      <c r="C18" s="85" t="s">
        <v>397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2A3A7-3AC5-4075-8ECD-47FEA7C52427}">
  <sheetPr>
    <tabColor rgb="FFFFFF00"/>
  </sheetPr>
  <dimension ref="A5:D19"/>
  <sheetViews>
    <sheetView showGridLines="0" zoomScale="190" zoomScaleNormal="190" workbookViewId="0"/>
  </sheetViews>
  <sheetFormatPr defaultRowHeight="15" x14ac:dyDescent="0.25"/>
  <cols>
    <col min="3" max="3" width="41.28515625" customWidth="1"/>
    <col min="4" max="4" width="63.5703125" customWidth="1"/>
  </cols>
  <sheetData>
    <row r="5" spans="1:3" x14ac:dyDescent="0.25">
      <c r="B5" s="58"/>
    </row>
    <row r="7" spans="1:3" ht="21.75" customHeight="1" x14ac:dyDescent="0.25">
      <c r="A7" s="83" t="s">
        <v>399</v>
      </c>
    </row>
    <row r="8" spans="1:3" ht="20.25" customHeight="1" x14ac:dyDescent="0.25">
      <c r="C8" s="72" t="s">
        <v>373</v>
      </c>
    </row>
    <row r="9" spans="1:3" ht="6" customHeight="1" x14ac:dyDescent="0.25"/>
    <row r="19" spans="4:4" x14ac:dyDescent="0.25">
      <c r="D19" s="14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4CF8D-5721-45D8-9171-1E4EF3235E6B}">
  <sheetPr>
    <tabColor rgb="FFFFFF00"/>
  </sheetPr>
  <dimension ref="A2:J487"/>
  <sheetViews>
    <sheetView showGridLines="0" zoomScale="160" zoomScaleNormal="160" workbookViewId="0"/>
  </sheetViews>
  <sheetFormatPr defaultRowHeight="15" x14ac:dyDescent="0.25"/>
  <cols>
    <col min="1" max="1" width="9.140625" customWidth="1"/>
    <col min="3" max="3" width="41.28515625" customWidth="1"/>
    <col min="4" max="4" width="18.42578125" customWidth="1"/>
    <col min="9" max="9" width="14.7109375" bestFit="1" customWidth="1"/>
    <col min="10" max="10" width="10.5703125" bestFit="1" customWidth="1"/>
  </cols>
  <sheetData>
    <row r="2" spans="1:4" ht="15.75" x14ac:dyDescent="0.25">
      <c r="A2" s="73" t="s">
        <v>380</v>
      </c>
      <c r="D2" s="34"/>
    </row>
    <row r="3" spans="1:4" ht="40.5" customHeight="1" x14ac:dyDescent="0.25">
      <c r="A3" s="74" t="s">
        <v>381</v>
      </c>
      <c r="D3" s="34"/>
    </row>
    <row r="6" spans="1:4" ht="23.25" customHeight="1" x14ac:dyDescent="0.25">
      <c r="C6" s="59"/>
    </row>
    <row r="12" spans="1:4" ht="5.25" customHeight="1" x14ac:dyDescent="0.25"/>
    <row r="13" spans="1:4" x14ac:dyDescent="0.25">
      <c r="C13" s="84" t="s">
        <v>398</v>
      </c>
    </row>
    <row r="14" spans="1:4" ht="5.25" customHeight="1" x14ac:dyDescent="0.25"/>
    <row r="18" spans="3:3" x14ac:dyDescent="0.25">
      <c r="C18" s="91"/>
    </row>
    <row r="35" spans="9:10" x14ac:dyDescent="0.25">
      <c r="I35" t="s">
        <v>388</v>
      </c>
      <c r="J35" s="62">
        <f>SUM(J38:J486)</f>
        <v>175011.65000000029</v>
      </c>
    </row>
    <row r="37" spans="9:10" x14ac:dyDescent="0.25">
      <c r="I37" s="66" t="s">
        <v>285</v>
      </c>
      <c r="J37" s="66" t="s">
        <v>378</v>
      </c>
    </row>
    <row r="38" spans="9:10" hidden="1" x14ac:dyDescent="0.25">
      <c r="I38" s="63">
        <v>43101</v>
      </c>
      <c r="J38" s="65">
        <v>6.86</v>
      </c>
    </row>
    <row r="39" spans="9:10" hidden="1" x14ac:dyDescent="0.25">
      <c r="I39" s="63">
        <v>43101</v>
      </c>
      <c r="J39" s="65">
        <v>6.86</v>
      </c>
    </row>
    <row r="40" spans="9:10" hidden="1" x14ac:dyDescent="0.25">
      <c r="I40" s="63">
        <v>43101</v>
      </c>
      <c r="J40" s="65">
        <v>6.86</v>
      </c>
    </row>
    <row r="41" spans="9:10" hidden="1" x14ac:dyDescent="0.25">
      <c r="I41" s="63">
        <v>43101</v>
      </c>
      <c r="J41" s="65">
        <v>6.86</v>
      </c>
    </row>
    <row r="42" spans="9:10" hidden="1" x14ac:dyDescent="0.25">
      <c r="I42" s="63">
        <v>43101</v>
      </c>
      <c r="J42" s="65">
        <v>13.71</v>
      </c>
    </row>
    <row r="43" spans="9:10" x14ac:dyDescent="0.25">
      <c r="I43" s="63">
        <v>43101</v>
      </c>
      <c r="J43" s="65">
        <v>13.71</v>
      </c>
    </row>
    <row r="44" spans="9:10" x14ac:dyDescent="0.25">
      <c r="I44" s="63">
        <v>43101</v>
      </c>
      <c r="J44" s="65">
        <v>267.43</v>
      </c>
    </row>
    <row r="45" spans="9:10" x14ac:dyDescent="0.25">
      <c r="I45" s="63">
        <v>43101</v>
      </c>
      <c r="J45" s="65">
        <v>27.43</v>
      </c>
    </row>
    <row r="46" spans="9:10" hidden="1" x14ac:dyDescent="0.25">
      <c r="I46" s="63">
        <v>43101</v>
      </c>
      <c r="J46" s="65">
        <v>27.43</v>
      </c>
    </row>
    <row r="47" spans="9:10" hidden="1" x14ac:dyDescent="0.25">
      <c r="I47" s="63">
        <v>43101</v>
      </c>
      <c r="J47" s="65">
        <v>20.57</v>
      </c>
    </row>
    <row r="48" spans="9:10" hidden="1" x14ac:dyDescent="0.25">
      <c r="I48" s="63">
        <v>43101</v>
      </c>
      <c r="J48" s="65">
        <v>13.73</v>
      </c>
    </row>
    <row r="49" spans="9:10" hidden="1" x14ac:dyDescent="0.25">
      <c r="I49" s="63">
        <v>43101</v>
      </c>
      <c r="J49" s="65">
        <v>6.86</v>
      </c>
    </row>
    <row r="50" spans="9:10" hidden="1" x14ac:dyDescent="0.25">
      <c r="I50" s="63">
        <v>43101</v>
      </c>
      <c r="J50" s="65">
        <v>6.86</v>
      </c>
    </row>
    <row r="51" spans="9:10" hidden="1" x14ac:dyDescent="0.25">
      <c r="I51" s="63">
        <v>43101</v>
      </c>
      <c r="J51" s="65">
        <v>20.59</v>
      </c>
    </row>
    <row r="52" spans="9:10" hidden="1" x14ac:dyDescent="0.25">
      <c r="I52" s="63">
        <v>43101</v>
      </c>
      <c r="J52" s="65">
        <v>20.59</v>
      </c>
    </row>
    <row r="53" spans="9:10" hidden="1" x14ac:dyDescent="0.25">
      <c r="I53" s="63">
        <v>43101</v>
      </c>
      <c r="J53" s="65">
        <v>27.46</v>
      </c>
    </row>
    <row r="54" spans="9:10" hidden="1" x14ac:dyDescent="0.25">
      <c r="I54" s="63">
        <v>43101</v>
      </c>
      <c r="J54" s="65">
        <v>45.6</v>
      </c>
    </row>
    <row r="55" spans="9:10" hidden="1" x14ac:dyDescent="0.25">
      <c r="I55" s="63">
        <v>43101</v>
      </c>
      <c r="J55" s="65">
        <v>317.07</v>
      </c>
    </row>
    <row r="56" spans="9:10" hidden="1" x14ac:dyDescent="0.25">
      <c r="I56" s="63">
        <v>43101</v>
      </c>
      <c r="J56" s="65">
        <v>191.69</v>
      </c>
    </row>
    <row r="57" spans="9:10" hidden="1" x14ac:dyDescent="0.25">
      <c r="I57" s="63">
        <v>43101</v>
      </c>
      <c r="J57" s="65">
        <v>39.090000000000003</v>
      </c>
    </row>
    <row r="58" spans="9:10" hidden="1" x14ac:dyDescent="0.25">
      <c r="I58" s="63">
        <v>43101</v>
      </c>
      <c r="J58" s="65">
        <v>38.880000000000003</v>
      </c>
    </row>
    <row r="59" spans="9:10" hidden="1" x14ac:dyDescent="0.25">
      <c r="I59" s="63">
        <v>43101</v>
      </c>
      <c r="J59" s="65">
        <v>38.92</v>
      </c>
    </row>
    <row r="60" spans="9:10" hidden="1" x14ac:dyDescent="0.25">
      <c r="I60" s="63">
        <v>43101</v>
      </c>
      <c r="J60" s="65">
        <v>32.54</v>
      </c>
    </row>
    <row r="61" spans="9:10" hidden="1" x14ac:dyDescent="0.25">
      <c r="I61" s="63">
        <v>43101</v>
      </c>
      <c r="J61" s="65">
        <v>32.5</v>
      </c>
    </row>
    <row r="62" spans="9:10" hidden="1" x14ac:dyDescent="0.25">
      <c r="I62" s="63">
        <v>43101</v>
      </c>
      <c r="J62" s="65">
        <v>45.5</v>
      </c>
    </row>
    <row r="63" spans="9:10" hidden="1" x14ac:dyDescent="0.25">
      <c r="I63" s="63">
        <v>43101</v>
      </c>
      <c r="J63" s="65">
        <v>45.41</v>
      </c>
    </row>
    <row r="64" spans="9:10" hidden="1" x14ac:dyDescent="0.25">
      <c r="I64" s="63">
        <v>43101</v>
      </c>
      <c r="J64" s="65">
        <v>173.84</v>
      </c>
    </row>
    <row r="65" spans="9:10" hidden="1" x14ac:dyDescent="0.25">
      <c r="I65" s="63">
        <v>43101</v>
      </c>
      <c r="J65" s="65">
        <v>232.26</v>
      </c>
    </row>
    <row r="66" spans="9:10" hidden="1" x14ac:dyDescent="0.25">
      <c r="I66" s="63">
        <v>43101</v>
      </c>
      <c r="J66" s="65">
        <v>6.85</v>
      </c>
    </row>
    <row r="67" spans="9:10" hidden="1" x14ac:dyDescent="0.25">
      <c r="I67" s="63">
        <v>43101</v>
      </c>
      <c r="J67" s="65">
        <v>262.31</v>
      </c>
    </row>
    <row r="68" spans="9:10" hidden="1" x14ac:dyDescent="0.25">
      <c r="I68" s="63">
        <v>43101</v>
      </c>
      <c r="J68" s="65">
        <v>389.62</v>
      </c>
    </row>
    <row r="69" spans="9:10" hidden="1" x14ac:dyDescent="0.25">
      <c r="I69" s="63">
        <v>43101</v>
      </c>
      <c r="J69" s="65">
        <v>52.12</v>
      </c>
    </row>
    <row r="70" spans="9:10" hidden="1" x14ac:dyDescent="0.25">
      <c r="I70" s="63">
        <v>43101</v>
      </c>
      <c r="J70" s="65">
        <v>220.2</v>
      </c>
    </row>
    <row r="71" spans="9:10" hidden="1" x14ac:dyDescent="0.25">
      <c r="I71" s="63">
        <v>43101</v>
      </c>
      <c r="J71" s="65">
        <v>20.55</v>
      </c>
    </row>
    <row r="72" spans="9:10" hidden="1" x14ac:dyDescent="0.25">
      <c r="I72" s="63">
        <v>43101</v>
      </c>
      <c r="J72" s="65">
        <v>157.21</v>
      </c>
    </row>
    <row r="73" spans="9:10" hidden="1" x14ac:dyDescent="0.25">
      <c r="I73" s="63">
        <v>43101</v>
      </c>
      <c r="J73" s="65">
        <v>13.7</v>
      </c>
    </row>
    <row r="74" spans="9:10" hidden="1" x14ac:dyDescent="0.25">
      <c r="I74" s="63">
        <v>43101</v>
      </c>
      <c r="J74" s="65">
        <v>217.77</v>
      </c>
    </row>
    <row r="75" spans="9:10" hidden="1" x14ac:dyDescent="0.25">
      <c r="I75" s="63">
        <v>43101</v>
      </c>
      <c r="J75" s="65">
        <v>200.11</v>
      </c>
    </row>
    <row r="76" spans="9:10" hidden="1" x14ac:dyDescent="0.25">
      <c r="I76" s="63">
        <v>43101</v>
      </c>
      <c r="J76" s="65">
        <v>51.84</v>
      </c>
    </row>
    <row r="77" spans="9:10" hidden="1" x14ac:dyDescent="0.25">
      <c r="I77" s="63">
        <v>43101</v>
      </c>
      <c r="J77" s="65">
        <v>324.32</v>
      </c>
    </row>
    <row r="78" spans="9:10" hidden="1" x14ac:dyDescent="0.25">
      <c r="I78" s="63">
        <v>43101</v>
      </c>
      <c r="J78" s="65">
        <v>152.30000000000001</v>
      </c>
    </row>
    <row r="79" spans="9:10" hidden="1" x14ac:dyDescent="0.25">
      <c r="I79" s="63">
        <v>43101</v>
      </c>
      <c r="J79" s="65">
        <v>52.01</v>
      </c>
    </row>
    <row r="80" spans="9:10" hidden="1" x14ac:dyDescent="0.25">
      <c r="I80" s="63">
        <v>43101</v>
      </c>
      <c r="J80" s="65">
        <v>6.85</v>
      </c>
    </row>
    <row r="81" spans="9:10" hidden="1" x14ac:dyDescent="0.25">
      <c r="I81" s="63">
        <v>43101</v>
      </c>
      <c r="J81" s="65">
        <v>6.85</v>
      </c>
    </row>
    <row r="82" spans="9:10" hidden="1" x14ac:dyDescent="0.25">
      <c r="I82" s="63">
        <v>43101</v>
      </c>
      <c r="J82" s="65">
        <v>320.60000000000002</v>
      </c>
    </row>
    <row r="83" spans="9:10" hidden="1" x14ac:dyDescent="0.25">
      <c r="I83" s="63">
        <v>43101</v>
      </c>
      <c r="J83" s="65">
        <v>282.27999999999997</v>
      </c>
    </row>
    <row r="84" spans="9:10" hidden="1" x14ac:dyDescent="0.25">
      <c r="I84" s="63">
        <v>43101</v>
      </c>
      <c r="J84" s="65">
        <v>58.32</v>
      </c>
    </row>
    <row r="85" spans="9:10" hidden="1" x14ac:dyDescent="0.25">
      <c r="I85" s="63">
        <v>43101</v>
      </c>
      <c r="J85" s="65">
        <v>176.15</v>
      </c>
    </row>
    <row r="86" spans="9:10" hidden="1" x14ac:dyDescent="0.25">
      <c r="I86" s="63">
        <v>43101</v>
      </c>
      <c r="J86" s="65">
        <v>228.45</v>
      </c>
    </row>
    <row r="87" spans="9:10" hidden="1" x14ac:dyDescent="0.25">
      <c r="I87" s="63">
        <v>43101</v>
      </c>
      <c r="J87" s="65">
        <v>295.72000000000003</v>
      </c>
    </row>
    <row r="88" spans="9:10" hidden="1" x14ac:dyDescent="0.25">
      <c r="I88" s="63">
        <v>43101</v>
      </c>
      <c r="J88" s="65">
        <v>272.45999999999998</v>
      </c>
    </row>
    <row r="89" spans="9:10" hidden="1" x14ac:dyDescent="0.25">
      <c r="I89" s="63">
        <v>43101</v>
      </c>
      <c r="J89" s="65">
        <v>309.64</v>
      </c>
    </row>
    <row r="90" spans="9:10" hidden="1" x14ac:dyDescent="0.25">
      <c r="I90" s="63">
        <v>43101</v>
      </c>
      <c r="J90" s="65">
        <v>199.63</v>
      </c>
    </row>
    <row r="91" spans="9:10" hidden="1" x14ac:dyDescent="0.25">
      <c r="I91" s="63">
        <v>43101</v>
      </c>
      <c r="J91" s="65">
        <v>396.28</v>
      </c>
    </row>
    <row r="92" spans="9:10" hidden="1" x14ac:dyDescent="0.25">
      <c r="I92" s="63">
        <v>43101</v>
      </c>
      <c r="J92" s="65">
        <v>234.3</v>
      </c>
    </row>
    <row r="93" spans="9:10" hidden="1" x14ac:dyDescent="0.25">
      <c r="I93" s="63">
        <v>43101</v>
      </c>
      <c r="J93" s="65">
        <v>186.33</v>
      </c>
    </row>
    <row r="94" spans="9:10" hidden="1" x14ac:dyDescent="0.25">
      <c r="I94" s="63">
        <v>43101</v>
      </c>
      <c r="J94" s="65">
        <v>338.67</v>
      </c>
    </row>
    <row r="95" spans="9:10" hidden="1" x14ac:dyDescent="0.25">
      <c r="I95" s="63">
        <v>43101</v>
      </c>
      <c r="J95" s="65">
        <v>352.21</v>
      </c>
    </row>
    <row r="96" spans="9:10" hidden="1" x14ac:dyDescent="0.25">
      <c r="I96" s="63">
        <v>43101</v>
      </c>
      <c r="J96" s="65">
        <v>211.63</v>
      </c>
    </row>
    <row r="97" spans="9:10" hidden="1" x14ac:dyDescent="0.25">
      <c r="I97" s="63">
        <v>43101</v>
      </c>
      <c r="J97" s="65">
        <v>168.25</v>
      </c>
    </row>
    <row r="98" spans="9:10" hidden="1" x14ac:dyDescent="0.25">
      <c r="I98" s="63">
        <v>43101</v>
      </c>
      <c r="J98" s="65">
        <v>262.64999999999998</v>
      </c>
    </row>
    <row r="99" spans="9:10" hidden="1" x14ac:dyDescent="0.25">
      <c r="I99" s="63">
        <v>43101</v>
      </c>
      <c r="J99" s="65">
        <v>279.95999999999998</v>
      </c>
    </row>
    <row r="100" spans="9:10" hidden="1" x14ac:dyDescent="0.25">
      <c r="I100" s="63">
        <v>43101</v>
      </c>
      <c r="J100" s="65">
        <v>234.3</v>
      </c>
    </row>
    <row r="101" spans="9:10" hidden="1" x14ac:dyDescent="0.25">
      <c r="I101" s="63">
        <v>43101</v>
      </c>
      <c r="J101" s="65">
        <v>305.99</v>
      </c>
    </row>
    <row r="102" spans="9:10" hidden="1" x14ac:dyDescent="0.25">
      <c r="I102" s="63">
        <v>43101</v>
      </c>
      <c r="J102" s="65">
        <v>359.46</v>
      </c>
    </row>
    <row r="103" spans="9:10" hidden="1" x14ac:dyDescent="0.25">
      <c r="I103" s="63">
        <v>43101</v>
      </c>
      <c r="J103" s="65">
        <v>292.70999999999998</v>
      </c>
    </row>
    <row r="104" spans="9:10" hidden="1" x14ac:dyDescent="0.25">
      <c r="I104" s="63">
        <v>43101</v>
      </c>
      <c r="J104" s="65">
        <v>292.70999999999998</v>
      </c>
    </row>
    <row r="105" spans="9:10" hidden="1" x14ac:dyDescent="0.25">
      <c r="I105" s="63">
        <v>43101</v>
      </c>
      <c r="J105" s="65">
        <v>297.08</v>
      </c>
    </row>
    <row r="106" spans="9:10" hidden="1" x14ac:dyDescent="0.25">
      <c r="I106" s="63">
        <v>43101</v>
      </c>
      <c r="J106" s="65">
        <v>292.70999999999998</v>
      </c>
    </row>
    <row r="107" spans="9:10" hidden="1" x14ac:dyDescent="0.25">
      <c r="I107" s="63">
        <v>43101</v>
      </c>
      <c r="J107" s="65">
        <v>275.23</v>
      </c>
    </row>
    <row r="108" spans="9:10" hidden="1" x14ac:dyDescent="0.25">
      <c r="I108" s="63">
        <v>43101</v>
      </c>
      <c r="J108" s="65">
        <v>253.39</v>
      </c>
    </row>
    <row r="109" spans="9:10" hidden="1" x14ac:dyDescent="0.25">
      <c r="I109" s="63">
        <v>43101</v>
      </c>
      <c r="J109" s="65">
        <v>26.21</v>
      </c>
    </row>
    <row r="110" spans="9:10" hidden="1" x14ac:dyDescent="0.25">
      <c r="I110" s="63">
        <v>43101</v>
      </c>
      <c r="J110" s="65">
        <v>227.18</v>
      </c>
    </row>
    <row r="111" spans="9:10" hidden="1" x14ac:dyDescent="0.25">
      <c r="I111" s="63">
        <v>43101</v>
      </c>
      <c r="J111" s="65">
        <v>332.03</v>
      </c>
    </row>
    <row r="112" spans="9:10" hidden="1" x14ac:dyDescent="0.25">
      <c r="I112" s="63">
        <v>43101</v>
      </c>
      <c r="J112" s="65">
        <v>218.44</v>
      </c>
    </row>
    <row r="113" spans="9:10" hidden="1" x14ac:dyDescent="0.25">
      <c r="I113" s="63">
        <v>43101</v>
      </c>
      <c r="J113" s="65">
        <v>262.13</v>
      </c>
    </row>
    <row r="114" spans="9:10" hidden="1" x14ac:dyDescent="0.25">
      <c r="I114" s="63">
        <v>43101</v>
      </c>
      <c r="J114" s="65">
        <v>39.840000000000003</v>
      </c>
    </row>
    <row r="115" spans="9:10" hidden="1" x14ac:dyDescent="0.25">
      <c r="I115" s="63">
        <v>43101</v>
      </c>
      <c r="J115" s="65">
        <v>39.840000000000003</v>
      </c>
    </row>
    <row r="116" spans="9:10" hidden="1" x14ac:dyDescent="0.25">
      <c r="I116" s="63">
        <v>43101</v>
      </c>
      <c r="J116" s="65">
        <v>39.840000000000003</v>
      </c>
    </row>
    <row r="117" spans="9:10" hidden="1" x14ac:dyDescent="0.25">
      <c r="I117" s="63">
        <v>43101</v>
      </c>
      <c r="J117" s="65">
        <v>39.840000000000003</v>
      </c>
    </row>
    <row r="118" spans="9:10" hidden="1" x14ac:dyDescent="0.25">
      <c r="I118" s="63">
        <v>43101</v>
      </c>
      <c r="J118" s="65">
        <v>33.200000000000003</v>
      </c>
    </row>
    <row r="119" spans="9:10" hidden="1" x14ac:dyDescent="0.25">
      <c r="I119" s="63">
        <v>43101</v>
      </c>
      <c r="J119" s="65">
        <v>33.200000000000003</v>
      </c>
    </row>
    <row r="120" spans="9:10" hidden="1" x14ac:dyDescent="0.25">
      <c r="I120" s="63">
        <v>43101</v>
      </c>
      <c r="J120" s="65">
        <v>33.200000000000003</v>
      </c>
    </row>
    <row r="121" spans="9:10" hidden="1" x14ac:dyDescent="0.25">
      <c r="I121" s="63">
        <v>43101</v>
      </c>
      <c r="J121" s="65">
        <v>33.200000000000003</v>
      </c>
    </row>
    <row r="122" spans="9:10" hidden="1" x14ac:dyDescent="0.25">
      <c r="I122" s="63">
        <v>43101</v>
      </c>
      <c r="J122" s="65">
        <v>33.200000000000003</v>
      </c>
    </row>
    <row r="123" spans="9:10" hidden="1" x14ac:dyDescent="0.25">
      <c r="I123" s="63">
        <v>43101</v>
      </c>
      <c r="J123" s="65">
        <v>46.48</v>
      </c>
    </row>
    <row r="124" spans="9:10" hidden="1" x14ac:dyDescent="0.25">
      <c r="I124" s="63">
        <v>43101</v>
      </c>
      <c r="J124" s="65">
        <v>46.48</v>
      </c>
    </row>
    <row r="125" spans="9:10" hidden="1" x14ac:dyDescent="0.25">
      <c r="I125" s="63">
        <v>43101</v>
      </c>
      <c r="J125" s="65">
        <v>53.12</v>
      </c>
    </row>
    <row r="126" spans="9:10" hidden="1" x14ac:dyDescent="0.25">
      <c r="I126" s="63">
        <v>43101</v>
      </c>
      <c r="J126" s="65">
        <v>59.76</v>
      </c>
    </row>
    <row r="127" spans="9:10" hidden="1" x14ac:dyDescent="0.25">
      <c r="I127" s="63">
        <v>43101</v>
      </c>
      <c r="J127" s="65">
        <v>172.3</v>
      </c>
    </row>
    <row r="128" spans="9:10" hidden="1" x14ac:dyDescent="0.25">
      <c r="I128" s="63">
        <v>43101</v>
      </c>
      <c r="J128" s="65">
        <v>225.78</v>
      </c>
    </row>
    <row r="129" spans="9:10" hidden="1" x14ac:dyDescent="0.25">
      <c r="I129" s="63">
        <v>43101</v>
      </c>
      <c r="J129" s="65">
        <v>148.54</v>
      </c>
    </row>
    <row r="130" spans="9:10" hidden="1" x14ac:dyDescent="0.25">
      <c r="I130" s="63">
        <v>43101</v>
      </c>
      <c r="J130" s="65">
        <v>172.3</v>
      </c>
    </row>
    <row r="131" spans="9:10" hidden="1" x14ac:dyDescent="0.25">
      <c r="I131" s="63">
        <v>43101</v>
      </c>
      <c r="J131" s="65">
        <v>213.89</v>
      </c>
    </row>
    <row r="132" spans="9:10" hidden="1" x14ac:dyDescent="0.25">
      <c r="I132" s="63">
        <v>43101</v>
      </c>
      <c r="J132" s="65">
        <v>207.95</v>
      </c>
    </row>
    <row r="133" spans="9:10" hidden="1" x14ac:dyDescent="0.25">
      <c r="I133" s="63">
        <v>43101</v>
      </c>
      <c r="J133" s="65">
        <v>213.89</v>
      </c>
    </row>
    <row r="134" spans="9:10" hidden="1" x14ac:dyDescent="0.25">
      <c r="I134" s="63">
        <v>43101</v>
      </c>
      <c r="J134" s="65">
        <v>279.25</v>
      </c>
    </row>
    <row r="135" spans="9:10" hidden="1" x14ac:dyDescent="0.25">
      <c r="I135" s="63">
        <v>43101</v>
      </c>
      <c r="J135" s="65">
        <v>202.01</v>
      </c>
    </row>
    <row r="136" spans="9:10" hidden="1" x14ac:dyDescent="0.25">
      <c r="I136" s="63">
        <v>43101</v>
      </c>
      <c r="J136" s="65">
        <v>225.78</v>
      </c>
    </row>
    <row r="137" spans="9:10" hidden="1" x14ac:dyDescent="0.25">
      <c r="I137" s="63">
        <v>43101</v>
      </c>
      <c r="J137" s="65">
        <v>261.43</v>
      </c>
    </row>
    <row r="138" spans="9:10" hidden="1" x14ac:dyDescent="0.25">
      <c r="I138" s="63">
        <v>43101</v>
      </c>
      <c r="J138" s="65">
        <v>249.54</v>
      </c>
    </row>
    <row r="139" spans="9:10" hidden="1" x14ac:dyDescent="0.25">
      <c r="I139" s="63">
        <v>43101</v>
      </c>
      <c r="J139" s="65">
        <v>231.72</v>
      </c>
    </row>
    <row r="140" spans="9:10" hidden="1" x14ac:dyDescent="0.25">
      <c r="I140" s="63">
        <v>43101</v>
      </c>
      <c r="J140" s="65">
        <v>172.3</v>
      </c>
    </row>
    <row r="141" spans="9:10" hidden="1" x14ac:dyDescent="0.25">
      <c r="I141" s="63">
        <v>43101</v>
      </c>
      <c r="J141" s="65">
        <v>255.48</v>
      </c>
    </row>
    <row r="142" spans="9:10" hidden="1" x14ac:dyDescent="0.25">
      <c r="I142" s="63">
        <v>43101</v>
      </c>
      <c r="J142" s="65">
        <v>207.95</v>
      </c>
    </row>
    <row r="143" spans="9:10" hidden="1" x14ac:dyDescent="0.25">
      <c r="I143" s="63">
        <v>43101</v>
      </c>
      <c r="J143" s="65">
        <v>82.31</v>
      </c>
    </row>
    <row r="144" spans="9:10" hidden="1" x14ac:dyDescent="0.25">
      <c r="I144" s="63">
        <v>43101</v>
      </c>
      <c r="J144" s="65">
        <v>82.31</v>
      </c>
    </row>
    <row r="145" spans="9:10" hidden="1" x14ac:dyDescent="0.25">
      <c r="I145" s="63">
        <v>43101</v>
      </c>
      <c r="J145" s="65">
        <v>52.95</v>
      </c>
    </row>
    <row r="146" spans="9:10" hidden="1" x14ac:dyDescent="0.25">
      <c r="I146" s="63">
        <v>43101</v>
      </c>
      <c r="J146" s="65">
        <v>28.45</v>
      </c>
    </row>
    <row r="147" spans="9:10" hidden="1" x14ac:dyDescent="0.25">
      <c r="I147" s="63">
        <v>43101</v>
      </c>
      <c r="J147" s="65">
        <v>239.36</v>
      </c>
    </row>
    <row r="148" spans="9:10" hidden="1" x14ac:dyDescent="0.25">
      <c r="I148" s="63">
        <v>43101</v>
      </c>
      <c r="J148" s="65">
        <v>46.99</v>
      </c>
    </row>
    <row r="149" spans="9:10" hidden="1" x14ac:dyDescent="0.25">
      <c r="I149" s="63">
        <v>43101</v>
      </c>
      <c r="J149" s="65">
        <v>39.14</v>
      </c>
    </row>
    <row r="150" spans="9:10" hidden="1" x14ac:dyDescent="0.25">
      <c r="I150" s="63">
        <v>43101</v>
      </c>
      <c r="J150" s="65">
        <v>39.14</v>
      </c>
    </row>
    <row r="151" spans="9:10" hidden="1" x14ac:dyDescent="0.25">
      <c r="I151" s="63">
        <v>43101</v>
      </c>
      <c r="J151" s="65">
        <v>46.99</v>
      </c>
    </row>
    <row r="152" spans="9:10" hidden="1" x14ac:dyDescent="0.25">
      <c r="I152" s="63">
        <v>43101</v>
      </c>
      <c r="J152" s="65">
        <v>46.99</v>
      </c>
    </row>
    <row r="153" spans="9:10" hidden="1" x14ac:dyDescent="0.25">
      <c r="I153" s="63">
        <v>43101</v>
      </c>
      <c r="J153" s="65">
        <v>82.31</v>
      </c>
    </row>
    <row r="154" spans="9:10" hidden="1" x14ac:dyDescent="0.25">
      <c r="I154" s="63">
        <v>43101</v>
      </c>
      <c r="J154" s="65">
        <v>56.8</v>
      </c>
    </row>
    <row r="155" spans="9:10" hidden="1" x14ac:dyDescent="0.25">
      <c r="I155" s="63">
        <v>43101</v>
      </c>
      <c r="J155" s="65">
        <v>41.15</v>
      </c>
    </row>
    <row r="156" spans="9:10" hidden="1" x14ac:dyDescent="0.25">
      <c r="I156" s="63">
        <v>43101</v>
      </c>
      <c r="J156" s="65">
        <v>41.15</v>
      </c>
    </row>
    <row r="157" spans="9:10" hidden="1" x14ac:dyDescent="0.25">
      <c r="I157" s="63">
        <v>43101</v>
      </c>
      <c r="J157" s="65">
        <v>41.15</v>
      </c>
    </row>
    <row r="158" spans="9:10" hidden="1" x14ac:dyDescent="0.25">
      <c r="I158" s="63">
        <v>43101</v>
      </c>
      <c r="J158" s="65">
        <v>26.48</v>
      </c>
    </row>
    <row r="159" spans="9:10" hidden="1" x14ac:dyDescent="0.25">
      <c r="I159" s="63">
        <v>43101</v>
      </c>
      <c r="J159" s="65">
        <v>25.46</v>
      </c>
    </row>
    <row r="160" spans="9:10" hidden="1" x14ac:dyDescent="0.25">
      <c r="I160" s="63">
        <v>43101</v>
      </c>
      <c r="J160" s="65">
        <v>21.53</v>
      </c>
    </row>
    <row r="161" spans="9:10" hidden="1" x14ac:dyDescent="0.25">
      <c r="I161" s="63">
        <v>43101</v>
      </c>
      <c r="J161" s="65">
        <v>247.21</v>
      </c>
    </row>
    <row r="162" spans="9:10" hidden="1" x14ac:dyDescent="0.25">
      <c r="I162" s="63">
        <v>43101</v>
      </c>
      <c r="J162" s="65">
        <v>44.15</v>
      </c>
    </row>
    <row r="163" spans="9:10" hidden="1" x14ac:dyDescent="0.25">
      <c r="I163" s="63">
        <v>43101</v>
      </c>
      <c r="J163" s="65">
        <v>21.53</v>
      </c>
    </row>
    <row r="164" spans="9:10" hidden="1" x14ac:dyDescent="0.25">
      <c r="I164" s="63">
        <v>43101</v>
      </c>
      <c r="J164" s="65">
        <v>25.02</v>
      </c>
    </row>
    <row r="165" spans="9:10" hidden="1" x14ac:dyDescent="0.25">
      <c r="I165" s="63">
        <v>43101</v>
      </c>
      <c r="J165" s="65">
        <v>25.46</v>
      </c>
    </row>
    <row r="166" spans="9:10" hidden="1" x14ac:dyDescent="0.25">
      <c r="I166" s="63">
        <v>43101</v>
      </c>
      <c r="J166" s="65">
        <v>25.51</v>
      </c>
    </row>
    <row r="167" spans="9:10" hidden="1" x14ac:dyDescent="0.25">
      <c r="I167" s="63">
        <v>43101</v>
      </c>
      <c r="J167" s="65">
        <v>21.53</v>
      </c>
    </row>
    <row r="168" spans="9:10" hidden="1" x14ac:dyDescent="0.25">
      <c r="I168" s="63">
        <v>43101</v>
      </c>
      <c r="J168" s="65">
        <v>107.66</v>
      </c>
    </row>
    <row r="169" spans="9:10" hidden="1" x14ac:dyDescent="0.25">
      <c r="I169" s="63">
        <v>43101</v>
      </c>
      <c r="J169" s="65">
        <v>478.73</v>
      </c>
    </row>
    <row r="170" spans="9:10" hidden="1" x14ac:dyDescent="0.25">
      <c r="I170" s="63">
        <v>43101</v>
      </c>
      <c r="J170" s="65">
        <v>86.13</v>
      </c>
    </row>
    <row r="171" spans="9:10" hidden="1" x14ac:dyDescent="0.25">
      <c r="I171" s="63">
        <v>43101</v>
      </c>
      <c r="J171" s="65">
        <v>164.61</v>
      </c>
    </row>
    <row r="172" spans="9:10" hidden="1" x14ac:dyDescent="0.25">
      <c r="I172" s="63">
        <v>43101</v>
      </c>
      <c r="J172" s="65">
        <v>176.58</v>
      </c>
    </row>
    <row r="173" spans="9:10" hidden="1" x14ac:dyDescent="0.25">
      <c r="I173" s="63">
        <v>43101</v>
      </c>
      <c r="J173" s="65">
        <v>741.64</v>
      </c>
    </row>
    <row r="174" spans="9:10" hidden="1" x14ac:dyDescent="0.25">
      <c r="I174" s="63">
        <v>43101</v>
      </c>
      <c r="J174" s="65">
        <v>208.95</v>
      </c>
    </row>
    <row r="175" spans="9:10" hidden="1" x14ac:dyDescent="0.25">
      <c r="I175" s="63">
        <v>43101</v>
      </c>
      <c r="J175" s="65">
        <v>70.48</v>
      </c>
    </row>
    <row r="176" spans="9:10" hidden="1" x14ac:dyDescent="0.25">
      <c r="I176" s="63">
        <v>43101</v>
      </c>
      <c r="J176" s="65">
        <v>79.430000000000007</v>
      </c>
    </row>
    <row r="177" spans="9:10" hidden="1" x14ac:dyDescent="0.25">
      <c r="I177" s="63">
        <v>43101</v>
      </c>
      <c r="J177" s="65">
        <v>70.48</v>
      </c>
    </row>
    <row r="178" spans="9:10" hidden="1" x14ac:dyDescent="0.25">
      <c r="I178" s="63">
        <v>43101</v>
      </c>
      <c r="J178" s="65">
        <v>70.48</v>
      </c>
    </row>
    <row r="179" spans="9:10" hidden="1" x14ac:dyDescent="0.25">
      <c r="I179" s="63">
        <v>43101</v>
      </c>
      <c r="J179" s="65">
        <v>208.95</v>
      </c>
    </row>
    <row r="180" spans="9:10" hidden="1" x14ac:dyDescent="0.25">
      <c r="I180" s="63">
        <v>43101</v>
      </c>
      <c r="J180" s="65">
        <v>69.16</v>
      </c>
    </row>
    <row r="181" spans="9:10" hidden="1" x14ac:dyDescent="0.25">
      <c r="I181" s="63">
        <v>43101</v>
      </c>
      <c r="J181" s="65">
        <v>58.71</v>
      </c>
    </row>
    <row r="182" spans="9:10" hidden="1" x14ac:dyDescent="0.25">
      <c r="I182" s="63">
        <v>43101</v>
      </c>
      <c r="J182" s="65">
        <v>741.64</v>
      </c>
    </row>
    <row r="183" spans="9:10" hidden="1" x14ac:dyDescent="0.25">
      <c r="I183" s="63">
        <v>43101</v>
      </c>
      <c r="J183" s="65">
        <v>82.39</v>
      </c>
    </row>
    <row r="184" spans="9:10" hidden="1" x14ac:dyDescent="0.25">
      <c r="I184" s="63">
        <v>43101</v>
      </c>
      <c r="J184" s="65">
        <v>88.38</v>
      </c>
    </row>
    <row r="185" spans="9:10" hidden="1" x14ac:dyDescent="0.25">
      <c r="I185" s="63">
        <v>43101</v>
      </c>
      <c r="J185" s="65">
        <v>43.11</v>
      </c>
    </row>
    <row r="186" spans="9:10" hidden="1" x14ac:dyDescent="0.25">
      <c r="I186" s="63">
        <v>43101</v>
      </c>
      <c r="J186" s="65">
        <v>82.39</v>
      </c>
    </row>
    <row r="187" spans="9:10" hidden="1" x14ac:dyDescent="0.25">
      <c r="I187" s="63">
        <v>43101</v>
      </c>
      <c r="J187" s="65">
        <v>21.55</v>
      </c>
    </row>
    <row r="188" spans="9:10" hidden="1" x14ac:dyDescent="0.25">
      <c r="I188" s="63">
        <v>43101</v>
      </c>
      <c r="J188" s="65">
        <v>21.55</v>
      </c>
    </row>
    <row r="189" spans="9:10" hidden="1" x14ac:dyDescent="0.25">
      <c r="I189" s="63">
        <v>43101</v>
      </c>
      <c r="J189" s="65">
        <v>119.8</v>
      </c>
    </row>
    <row r="190" spans="9:10" hidden="1" x14ac:dyDescent="0.25">
      <c r="I190" s="63">
        <v>43101</v>
      </c>
      <c r="J190" s="65">
        <v>21.55</v>
      </c>
    </row>
    <row r="191" spans="9:10" hidden="1" x14ac:dyDescent="0.25">
      <c r="I191" s="63">
        <v>43101</v>
      </c>
      <c r="J191" s="65">
        <v>359.41</v>
      </c>
    </row>
    <row r="192" spans="9:10" hidden="1" x14ac:dyDescent="0.25">
      <c r="I192" s="63">
        <v>43101</v>
      </c>
      <c r="J192" s="65">
        <v>742.39</v>
      </c>
    </row>
    <row r="193" spans="9:10" hidden="1" x14ac:dyDescent="0.25">
      <c r="I193" s="63">
        <v>43101</v>
      </c>
      <c r="J193" s="65">
        <v>76.569999999999993</v>
      </c>
    </row>
    <row r="194" spans="9:10" hidden="1" x14ac:dyDescent="0.25">
      <c r="I194" s="63">
        <v>43101</v>
      </c>
      <c r="J194" s="65">
        <v>164.78</v>
      </c>
    </row>
    <row r="195" spans="9:10" hidden="1" x14ac:dyDescent="0.25">
      <c r="I195" s="63">
        <v>43101</v>
      </c>
      <c r="J195" s="65">
        <v>1188.1099999999999</v>
      </c>
    </row>
    <row r="196" spans="9:10" hidden="1" x14ac:dyDescent="0.25">
      <c r="I196" s="63">
        <v>43101</v>
      </c>
      <c r="J196" s="65">
        <v>273.08999999999997</v>
      </c>
    </row>
    <row r="197" spans="9:10" hidden="1" x14ac:dyDescent="0.25">
      <c r="I197" s="63">
        <v>43101</v>
      </c>
      <c r="J197" s="65">
        <v>272.20999999999998</v>
      </c>
    </row>
    <row r="198" spans="9:10" hidden="1" x14ac:dyDescent="0.25">
      <c r="I198" s="63">
        <v>43101</v>
      </c>
      <c r="J198" s="65">
        <v>1323.1</v>
      </c>
    </row>
    <row r="199" spans="9:10" hidden="1" x14ac:dyDescent="0.25">
      <c r="I199" s="63">
        <v>43101</v>
      </c>
      <c r="J199" s="65">
        <v>637.55999999999995</v>
      </c>
    </row>
    <row r="200" spans="9:10" hidden="1" x14ac:dyDescent="0.25">
      <c r="I200" s="63">
        <v>43101</v>
      </c>
      <c r="J200" s="65">
        <v>1500.8</v>
      </c>
    </row>
    <row r="201" spans="9:10" hidden="1" x14ac:dyDescent="0.25">
      <c r="I201" s="63">
        <v>43101</v>
      </c>
      <c r="J201" s="65">
        <v>1805.7</v>
      </c>
    </row>
    <row r="202" spans="9:10" hidden="1" x14ac:dyDescent="0.25">
      <c r="I202" s="63">
        <v>43101</v>
      </c>
      <c r="J202" s="65">
        <v>1313.04</v>
      </c>
    </row>
    <row r="203" spans="9:10" hidden="1" x14ac:dyDescent="0.25">
      <c r="I203" s="63">
        <v>43101</v>
      </c>
      <c r="J203" s="65">
        <v>1299.1500000000001</v>
      </c>
    </row>
    <row r="204" spans="9:10" hidden="1" x14ac:dyDescent="0.25">
      <c r="I204" s="63">
        <v>43101</v>
      </c>
      <c r="J204" s="65">
        <v>880.95</v>
      </c>
    </row>
    <row r="205" spans="9:10" hidden="1" x14ac:dyDescent="0.25">
      <c r="I205" s="63">
        <v>43101</v>
      </c>
      <c r="J205" s="65">
        <v>2661.73</v>
      </c>
    </row>
    <row r="206" spans="9:10" hidden="1" x14ac:dyDescent="0.25">
      <c r="I206" s="63">
        <v>43101</v>
      </c>
      <c r="J206" s="65">
        <v>1223.05</v>
      </c>
    </row>
    <row r="207" spans="9:10" hidden="1" x14ac:dyDescent="0.25">
      <c r="I207" s="63">
        <v>43101</v>
      </c>
      <c r="J207" s="65">
        <v>1364.47</v>
      </c>
    </row>
    <row r="208" spans="9:10" hidden="1" x14ac:dyDescent="0.25">
      <c r="I208" s="63">
        <v>43101</v>
      </c>
      <c r="J208" s="65">
        <v>1218.6500000000001</v>
      </c>
    </row>
    <row r="209" spans="9:10" hidden="1" x14ac:dyDescent="0.25">
      <c r="I209" s="63">
        <v>43101</v>
      </c>
      <c r="J209" s="65">
        <v>1357.92</v>
      </c>
    </row>
    <row r="210" spans="9:10" hidden="1" x14ac:dyDescent="0.25">
      <c r="I210" s="63">
        <v>43101</v>
      </c>
      <c r="J210" s="65">
        <v>1375.92</v>
      </c>
    </row>
    <row r="211" spans="9:10" hidden="1" x14ac:dyDescent="0.25">
      <c r="I211" s="63">
        <v>43101</v>
      </c>
      <c r="J211" s="65">
        <v>2702.75</v>
      </c>
    </row>
    <row r="212" spans="9:10" hidden="1" x14ac:dyDescent="0.25">
      <c r="I212" s="63">
        <v>43101</v>
      </c>
      <c r="J212" s="65">
        <v>1230.3900000000001</v>
      </c>
    </row>
    <row r="213" spans="9:10" hidden="1" x14ac:dyDescent="0.25">
      <c r="I213" s="63">
        <v>43101</v>
      </c>
      <c r="J213" s="65">
        <v>843.7</v>
      </c>
    </row>
    <row r="214" spans="9:10" hidden="1" x14ac:dyDescent="0.25">
      <c r="I214" s="63">
        <v>43101</v>
      </c>
      <c r="J214" s="65">
        <v>647.34</v>
      </c>
    </row>
    <row r="215" spans="9:10" hidden="1" x14ac:dyDescent="0.25">
      <c r="I215" s="63">
        <v>43101</v>
      </c>
      <c r="J215" s="65">
        <v>900.08</v>
      </c>
    </row>
    <row r="216" spans="9:10" hidden="1" x14ac:dyDescent="0.25">
      <c r="I216" s="63">
        <v>43101</v>
      </c>
      <c r="J216" s="65">
        <v>725.68</v>
      </c>
    </row>
    <row r="217" spans="9:10" hidden="1" x14ac:dyDescent="0.25">
      <c r="I217" s="63">
        <v>43101</v>
      </c>
      <c r="J217" s="65">
        <v>122.61</v>
      </c>
    </row>
    <row r="218" spans="9:10" hidden="1" x14ac:dyDescent="0.25">
      <c r="I218" s="63">
        <v>43101</v>
      </c>
      <c r="J218" s="65">
        <v>122.09</v>
      </c>
    </row>
    <row r="219" spans="9:10" hidden="1" x14ac:dyDescent="0.25">
      <c r="I219" s="63">
        <v>43101</v>
      </c>
      <c r="J219" s="65">
        <v>161.19</v>
      </c>
    </row>
    <row r="220" spans="9:10" hidden="1" x14ac:dyDescent="0.25">
      <c r="I220" s="63">
        <v>43101</v>
      </c>
      <c r="J220" s="65">
        <v>133.35</v>
      </c>
    </row>
    <row r="221" spans="9:10" hidden="1" x14ac:dyDescent="0.25">
      <c r="I221" s="63">
        <v>43101</v>
      </c>
      <c r="J221" s="65">
        <v>80.819999999999993</v>
      </c>
    </row>
    <row r="222" spans="9:10" hidden="1" x14ac:dyDescent="0.25">
      <c r="I222" s="63">
        <v>43101</v>
      </c>
      <c r="J222" s="65">
        <v>329.44</v>
      </c>
    </row>
    <row r="223" spans="9:10" hidden="1" x14ac:dyDescent="0.25">
      <c r="I223" s="63">
        <v>43101</v>
      </c>
      <c r="J223" s="65">
        <v>1171.8</v>
      </c>
    </row>
    <row r="224" spans="9:10" hidden="1" x14ac:dyDescent="0.25">
      <c r="I224" s="63">
        <v>43101</v>
      </c>
      <c r="J224" s="65">
        <v>102.29</v>
      </c>
    </row>
    <row r="225" spans="9:10" hidden="1" x14ac:dyDescent="0.25">
      <c r="I225" s="63">
        <v>43101</v>
      </c>
      <c r="J225" s="65">
        <v>63.24</v>
      </c>
    </row>
    <row r="226" spans="9:10" hidden="1" x14ac:dyDescent="0.25">
      <c r="I226" s="63">
        <v>43101</v>
      </c>
      <c r="J226" s="65">
        <v>111.13</v>
      </c>
    </row>
    <row r="227" spans="9:10" hidden="1" x14ac:dyDescent="0.25">
      <c r="I227" s="63">
        <v>43101</v>
      </c>
      <c r="J227" s="65">
        <v>77.63</v>
      </c>
    </row>
    <row r="228" spans="9:10" hidden="1" x14ac:dyDescent="0.25">
      <c r="I228" s="63">
        <v>43101</v>
      </c>
      <c r="J228" s="65">
        <v>168.83</v>
      </c>
    </row>
    <row r="229" spans="9:10" hidden="1" x14ac:dyDescent="0.25">
      <c r="I229" s="63">
        <v>43101</v>
      </c>
      <c r="J229" s="65">
        <v>169.44</v>
      </c>
    </row>
    <row r="230" spans="9:10" hidden="1" x14ac:dyDescent="0.25">
      <c r="I230" s="63">
        <v>43101</v>
      </c>
      <c r="J230" s="65">
        <v>22.27</v>
      </c>
    </row>
    <row r="231" spans="9:10" hidden="1" x14ac:dyDescent="0.25">
      <c r="I231" s="63">
        <v>43101</v>
      </c>
      <c r="J231" s="65">
        <v>921.12</v>
      </c>
    </row>
    <row r="232" spans="9:10" hidden="1" x14ac:dyDescent="0.25">
      <c r="I232" s="63">
        <v>43101</v>
      </c>
      <c r="J232" s="65">
        <v>652.86</v>
      </c>
    </row>
    <row r="233" spans="9:10" hidden="1" x14ac:dyDescent="0.25">
      <c r="I233" s="63">
        <v>43101</v>
      </c>
      <c r="J233" s="65">
        <v>794.33</v>
      </c>
    </row>
    <row r="234" spans="9:10" hidden="1" x14ac:dyDescent="0.25">
      <c r="I234" s="63">
        <v>43101</v>
      </c>
      <c r="J234" s="65">
        <v>800.58</v>
      </c>
    </row>
    <row r="235" spans="9:10" hidden="1" x14ac:dyDescent="0.25">
      <c r="I235" s="63">
        <v>43101</v>
      </c>
      <c r="J235" s="65">
        <v>425.79</v>
      </c>
    </row>
    <row r="236" spans="9:10" hidden="1" x14ac:dyDescent="0.25">
      <c r="I236" s="63">
        <v>43101</v>
      </c>
      <c r="J236" s="65">
        <v>625.14</v>
      </c>
    </row>
    <row r="237" spans="9:10" hidden="1" x14ac:dyDescent="0.25">
      <c r="I237" s="63">
        <v>43101</v>
      </c>
      <c r="J237" s="65">
        <v>838.05</v>
      </c>
    </row>
    <row r="238" spans="9:10" hidden="1" x14ac:dyDescent="0.25">
      <c r="I238" s="63">
        <v>43101</v>
      </c>
      <c r="J238" s="65">
        <v>465.02</v>
      </c>
    </row>
    <row r="239" spans="9:10" hidden="1" x14ac:dyDescent="0.25">
      <c r="I239" s="63">
        <v>43101</v>
      </c>
      <c r="J239" s="65">
        <v>500.23</v>
      </c>
    </row>
    <row r="240" spans="9:10" hidden="1" x14ac:dyDescent="0.25">
      <c r="I240" s="63">
        <v>43101</v>
      </c>
      <c r="J240" s="65">
        <v>899.77</v>
      </c>
    </row>
    <row r="241" spans="9:10" hidden="1" x14ac:dyDescent="0.25">
      <c r="I241" s="63">
        <v>43101</v>
      </c>
      <c r="J241" s="65">
        <v>1580.04</v>
      </c>
    </row>
    <row r="242" spans="9:10" hidden="1" x14ac:dyDescent="0.25">
      <c r="I242" s="63">
        <v>43101</v>
      </c>
      <c r="J242" s="65">
        <v>487.04</v>
      </c>
    </row>
    <row r="243" spans="9:10" hidden="1" x14ac:dyDescent="0.25">
      <c r="I243" s="63">
        <v>43101</v>
      </c>
      <c r="J243" s="65">
        <v>663.89</v>
      </c>
    </row>
    <row r="244" spans="9:10" hidden="1" x14ac:dyDescent="0.25">
      <c r="I244" s="63">
        <v>43101</v>
      </c>
      <c r="J244" s="65">
        <v>871.18</v>
      </c>
    </row>
    <row r="245" spans="9:10" hidden="1" x14ac:dyDescent="0.25">
      <c r="I245" s="63">
        <v>43101</v>
      </c>
      <c r="J245" s="65">
        <v>1443</v>
      </c>
    </row>
    <row r="246" spans="9:10" hidden="1" x14ac:dyDescent="0.25">
      <c r="I246" s="63">
        <v>43101</v>
      </c>
      <c r="J246" s="65">
        <v>838.92</v>
      </c>
    </row>
    <row r="247" spans="9:10" hidden="1" x14ac:dyDescent="0.25">
      <c r="I247" s="63">
        <v>43101</v>
      </c>
      <c r="J247" s="65">
        <v>1326.15</v>
      </c>
    </row>
    <row r="248" spans="9:10" hidden="1" x14ac:dyDescent="0.25">
      <c r="I248" s="63">
        <v>43101</v>
      </c>
      <c r="J248" s="65">
        <v>927.36</v>
      </c>
    </row>
    <row r="249" spans="9:10" hidden="1" x14ac:dyDescent="0.25">
      <c r="I249" s="63">
        <v>43101</v>
      </c>
      <c r="J249" s="65">
        <v>826.12</v>
      </c>
    </row>
    <row r="250" spans="9:10" hidden="1" x14ac:dyDescent="0.25">
      <c r="I250" s="63">
        <v>43101</v>
      </c>
      <c r="J250" s="65">
        <v>710.52</v>
      </c>
    </row>
    <row r="251" spans="9:10" hidden="1" x14ac:dyDescent="0.25">
      <c r="I251" s="63">
        <v>43101</v>
      </c>
      <c r="J251" s="65">
        <v>200.25</v>
      </c>
    </row>
    <row r="252" spans="9:10" hidden="1" x14ac:dyDescent="0.25">
      <c r="I252" s="63">
        <v>43101</v>
      </c>
      <c r="J252" s="65">
        <v>183.92</v>
      </c>
    </row>
    <row r="253" spans="9:10" hidden="1" x14ac:dyDescent="0.25">
      <c r="I253" s="63">
        <v>43101</v>
      </c>
      <c r="J253" s="65">
        <v>1160.28</v>
      </c>
    </row>
    <row r="254" spans="9:10" hidden="1" x14ac:dyDescent="0.25">
      <c r="I254" s="63">
        <v>43101</v>
      </c>
      <c r="J254" s="65">
        <v>50.94</v>
      </c>
    </row>
    <row r="255" spans="9:10" hidden="1" x14ac:dyDescent="0.25">
      <c r="I255" s="63">
        <v>43101</v>
      </c>
      <c r="J255" s="65">
        <v>1291.1400000000001</v>
      </c>
    </row>
    <row r="256" spans="9:10" hidden="1" x14ac:dyDescent="0.25">
      <c r="I256" s="63">
        <v>43101</v>
      </c>
      <c r="J256" s="65">
        <v>722.16</v>
      </c>
    </row>
    <row r="257" spans="9:10" hidden="1" x14ac:dyDescent="0.25">
      <c r="I257" s="63">
        <v>43101</v>
      </c>
      <c r="J257" s="65">
        <v>620.69000000000005</v>
      </c>
    </row>
    <row r="258" spans="9:10" hidden="1" x14ac:dyDescent="0.25">
      <c r="I258" s="63">
        <v>43101</v>
      </c>
      <c r="J258" s="65">
        <v>107.88</v>
      </c>
    </row>
    <row r="259" spans="9:10" hidden="1" x14ac:dyDescent="0.25">
      <c r="I259" s="63">
        <v>43101</v>
      </c>
      <c r="J259" s="65">
        <v>225.42</v>
      </c>
    </row>
    <row r="260" spans="9:10" hidden="1" x14ac:dyDescent="0.25">
      <c r="I260" s="63">
        <v>43101</v>
      </c>
      <c r="J260" s="65">
        <v>1140.06</v>
      </c>
    </row>
    <row r="261" spans="9:10" hidden="1" x14ac:dyDescent="0.25">
      <c r="I261" s="63">
        <v>43101</v>
      </c>
      <c r="J261" s="65">
        <v>225.42</v>
      </c>
    </row>
    <row r="262" spans="9:10" hidden="1" x14ac:dyDescent="0.25">
      <c r="I262" s="63">
        <v>43101</v>
      </c>
      <c r="J262" s="65">
        <v>990.75</v>
      </c>
    </row>
    <row r="263" spans="9:10" hidden="1" x14ac:dyDescent="0.25">
      <c r="I263" s="63">
        <v>43101</v>
      </c>
      <c r="J263" s="65">
        <v>1655.76</v>
      </c>
    </row>
    <row r="264" spans="9:10" hidden="1" x14ac:dyDescent="0.25">
      <c r="I264" s="63">
        <v>43101</v>
      </c>
      <c r="J264" s="65">
        <v>921.79</v>
      </c>
    </row>
    <row r="265" spans="9:10" hidden="1" x14ac:dyDescent="0.25">
      <c r="I265" s="63">
        <v>43101</v>
      </c>
      <c r="J265" s="65">
        <v>225.66</v>
      </c>
    </row>
    <row r="266" spans="9:10" hidden="1" x14ac:dyDescent="0.25">
      <c r="I266" s="63">
        <v>43101</v>
      </c>
      <c r="J266" s="65">
        <v>1052.4000000000001</v>
      </c>
    </row>
    <row r="267" spans="9:10" hidden="1" x14ac:dyDescent="0.25">
      <c r="I267" s="63">
        <v>43101</v>
      </c>
      <c r="J267" s="65">
        <v>638.32000000000005</v>
      </c>
    </row>
    <row r="268" spans="9:10" hidden="1" x14ac:dyDescent="0.25">
      <c r="I268" s="63">
        <v>43101</v>
      </c>
      <c r="J268" s="65">
        <v>929.51</v>
      </c>
    </row>
    <row r="269" spans="9:10" hidden="1" x14ac:dyDescent="0.25">
      <c r="I269" s="63">
        <v>43101</v>
      </c>
      <c r="J269" s="65">
        <v>617.09</v>
      </c>
    </row>
    <row r="270" spans="9:10" hidden="1" x14ac:dyDescent="0.25">
      <c r="I270" s="63">
        <v>43101</v>
      </c>
      <c r="J270" s="65">
        <v>861.72</v>
      </c>
    </row>
    <row r="271" spans="9:10" hidden="1" x14ac:dyDescent="0.25">
      <c r="I271" s="63">
        <v>43101</v>
      </c>
      <c r="J271" s="65">
        <v>1228.78</v>
      </c>
    </row>
    <row r="272" spans="9:10" hidden="1" x14ac:dyDescent="0.25">
      <c r="I272" s="63">
        <v>43101</v>
      </c>
      <c r="J272" s="65">
        <v>652.78</v>
      </c>
    </row>
    <row r="273" spans="9:10" hidden="1" x14ac:dyDescent="0.25">
      <c r="I273" s="63">
        <v>43101</v>
      </c>
      <c r="J273" s="65">
        <v>701.48</v>
      </c>
    </row>
    <row r="274" spans="9:10" hidden="1" x14ac:dyDescent="0.25">
      <c r="I274" s="63">
        <v>43101</v>
      </c>
      <c r="J274" s="65">
        <v>1302.03</v>
      </c>
    </row>
    <row r="275" spans="9:10" hidden="1" x14ac:dyDescent="0.25">
      <c r="I275" s="63">
        <v>43101</v>
      </c>
      <c r="J275" s="65">
        <v>551.82000000000005</v>
      </c>
    </row>
    <row r="276" spans="9:10" hidden="1" x14ac:dyDescent="0.25">
      <c r="I276" s="63">
        <v>43101</v>
      </c>
      <c r="J276" s="65">
        <v>855.24</v>
      </c>
    </row>
    <row r="277" spans="9:10" hidden="1" x14ac:dyDescent="0.25">
      <c r="I277" s="63">
        <v>43101</v>
      </c>
      <c r="J277" s="65">
        <v>884.59</v>
      </c>
    </row>
    <row r="278" spans="9:10" hidden="1" x14ac:dyDescent="0.25">
      <c r="I278" s="63">
        <v>43101</v>
      </c>
      <c r="J278" s="65">
        <v>1251.55</v>
      </c>
    </row>
    <row r="279" spans="9:10" hidden="1" x14ac:dyDescent="0.25">
      <c r="I279" s="63">
        <v>43101</v>
      </c>
      <c r="J279" s="65">
        <v>59.29</v>
      </c>
    </row>
    <row r="280" spans="9:10" hidden="1" x14ac:dyDescent="0.25">
      <c r="I280" s="63">
        <v>43101</v>
      </c>
      <c r="J280" s="65">
        <v>1206.99</v>
      </c>
    </row>
    <row r="281" spans="9:10" hidden="1" x14ac:dyDescent="0.25">
      <c r="I281" s="63">
        <v>43101</v>
      </c>
      <c r="J281" s="65">
        <v>79.430000000000007</v>
      </c>
    </row>
    <row r="282" spans="9:10" hidden="1" x14ac:dyDescent="0.25">
      <c r="I282" s="63">
        <v>43101</v>
      </c>
      <c r="J282" s="65">
        <v>518.92999999999995</v>
      </c>
    </row>
    <row r="283" spans="9:10" hidden="1" x14ac:dyDescent="0.25">
      <c r="I283" s="63">
        <v>43101</v>
      </c>
      <c r="J283" s="65">
        <v>398.77</v>
      </c>
    </row>
    <row r="284" spans="9:10" hidden="1" x14ac:dyDescent="0.25">
      <c r="I284" s="63">
        <v>43101</v>
      </c>
      <c r="J284" s="65">
        <v>1093.76</v>
      </c>
    </row>
    <row r="285" spans="9:10" hidden="1" x14ac:dyDescent="0.25">
      <c r="I285" s="63">
        <v>43101</v>
      </c>
      <c r="J285" s="65">
        <v>1436.63</v>
      </c>
    </row>
    <row r="286" spans="9:10" hidden="1" x14ac:dyDescent="0.25">
      <c r="I286" s="63">
        <v>43101</v>
      </c>
      <c r="J286" s="65">
        <v>2139.4499999999998</v>
      </c>
    </row>
    <row r="287" spans="9:10" hidden="1" x14ac:dyDescent="0.25">
      <c r="I287" s="63">
        <v>43101</v>
      </c>
      <c r="J287" s="65">
        <v>979.52</v>
      </c>
    </row>
    <row r="288" spans="9:10" hidden="1" x14ac:dyDescent="0.25">
      <c r="I288" s="63">
        <v>43101</v>
      </c>
      <c r="J288" s="65">
        <v>1384.31</v>
      </c>
    </row>
    <row r="289" spans="9:10" hidden="1" x14ac:dyDescent="0.25">
      <c r="I289" s="63">
        <v>43101</v>
      </c>
      <c r="J289" s="65">
        <v>673.31</v>
      </c>
    </row>
    <row r="290" spans="9:10" hidden="1" x14ac:dyDescent="0.25">
      <c r="I290" s="63">
        <v>43101</v>
      </c>
      <c r="J290" s="65">
        <v>944.65</v>
      </c>
    </row>
    <row r="291" spans="9:10" hidden="1" x14ac:dyDescent="0.25">
      <c r="I291" s="63">
        <v>43101</v>
      </c>
      <c r="J291" s="65">
        <v>872.81</v>
      </c>
    </row>
    <row r="292" spans="9:10" hidden="1" x14ac:dyDescent="0.25">
      <c r="I292" s="63">
        <v>43101</v>
      </c>
      <c r="J292" s="65">
        <v>2390.63</v>
      </c>
    </row>
    <row r="293" spans="9:10" hidden="1" x14ac:dyDescent="0.25">
      <c r="I293" s="63">
        <v>43101</v>
      </c>
      <c r="J293" s="65">
        <v>1266.56</v>
      </c>
    </row>
    <row r="294" spans="9:10" hidden="1" x14ac:dyDescent="0.25">
      <c r="I294" s="63">
        <v>43101</v>
      </c>
      <c r="J294" s="65">
        <v>974.03</v>
      </c>
    </row>
    <row r="295" spans="9:10" hidden="1" x14ac:dyDescent="0.25">
      <c r="I295" s="63">
        <v>43101</v>
      </c>
      <c r="J295" s="65">
        <v>793.34</v>
      </c>
    </row>
    <row r="296" spans="9:10" hidden="1" x14ac:dyDescent="0.25">
      <c r="I296" s="63">
        <v>43101</v>
      </c>
      <c r="J296" s="65">
        <v>891.72</v>
      </c>
    </row>
    <row r="297" spans="9:10" hidden="1" x14ac:dyDescent="0.25">
      <c r="I297" s="63">
        <v>43101</v>
      </c>
      <c r="J297" s="65">
        <v>2784.38</v>
      </c>
    </row>
    <row r="298" spans="9:10" hidden="1" x14ac:dyDescent="0.25">
      <c r="I298" s="63">
        <v>43101</v>
      </c>
      <c r="J298" s="65">
        <v>989.34</v>
      </c>
    </row>
    <row r="299" spans="9:10" hidden="1" x14ac:dyDescent="0.25">
      <c r="I299" s="63">
        <v>43101</v>
      </c>
      <c r="J299" s="65">
        <v>926.25</v>
      </c>
    </row>
    <row r="300" spans="9:10" hidden="1" x14ac:dyDescent="0.25">
      <c r="I300" s="63">
        <v>43101</v>
      </c>
      <c r="J300" s="65">
        <v>1130.21</v>
      </c>
    </row>
    <row r="301" spans="9:10" hidden="1" x14ac:dyDescent="0.25">
      <c r="I301" s="63">
        <v>43101</v>
      </c>
      <c r="J301" s="65">
        <v>699.66</v>
      </c>
    </row>
    <row r="302" spans="9:10" hidden="1" x14ac:dyDescent="0.25">
      <c r="I302" s="63">
        <v>43101</v>
      </c>
      <c r="J302" s="65">
        <v>1194.19</v>
      </c>
    </row>
    <row r="303" spans="9:10" hidden="1" x14ac:dyDescent="0.25">
      <c r="I303" s="63">
        <v>43101</v>
      </c>
      <c r="J303" s="65">
        <v>995.26</v>
      </c>
    </row>
    <row r="304" spans="9:10" hidden="1" x14ac:dyDescent="0.25">
      <c r="I304" s="63">
        <v>43101</v>
      </c>
      <c r="J304" s="65">
        <v>1887.75</v>
      </c>
    </row>
    <row r="305" spans="9:10" hidden="1" x14ac:dyDescent="0.25">
      <c r="I305" s="63">
        <v>43101</v>
      </c>
      <c r="J305" s="65">
        <v>1704.22</v>
      </c>
    </row>
    <row r="306" spans="9:10" hidden="1" x14ac:dyDescent="0.25">
      <c r="I306" s="63">
        <v>43101</v>
      </c>
      <c r="J306" s="65">
        <v>1678</v>
      </c>
    </row>
    <row r="307" spans="9:10" hidden="1" x14ac:dyDescent="0.25">
      <c r="I307" s="63">
        <v>43101</v>
      </c>
      <c r="J307" s="65">
        <v>1337.16</v>
      </c>
    </row>
    <row r="308" spans="9:10" hidden="1" x14ac:dyDescent="0.25">
      <c r="I308" s="63">
        <v>43101</v>
      </c>
      <c r="J308" s="65">
        <v>1887.75</v>
      </c>
    </row>
    <row r="309" spans="9:10" hidden="1" x14ac:dyDescent="0.25">
      <c r="I309" s="63">
        <v>43101</v>
      </c>
      <c r="J309" s="65">
        <v>1966.41</v>
      </c>
    </row>
    <row r="310" spans="9:10" hidden="1" x14ac:dyDescent="0.25">
      <c r="I310" s="63">
        <v>43101</v>
      </c>
      <c r="J310" s="65">
        <v>1651.78</v>
      </c>
    </row>
    <row r="311" spans="9:10" hidden="1" x14ac:dyDescent="0.25">
      <c r="I311" s="63">
        <v>43101</v>
      </c>
      <c r="J311" s="65">
        <v>1651.78</v>
      </c>
    </row>
    <row r="312" spans="9:10" hidden="1" x14ac:dyDescent="0.25">
      <c r="I312" s="63">
        <v>43101</v>
      </c>
      <c r="J312" s="65">
        <v>1678</v>
      </c>
    </row>
    <row r="313" spans="9:10" hidden="1" x14ac:dyDescent="0.25">
      <c r="I313" s="63">
        <v>43101</v>
      </c>
      <c r="J313" s="65">
        <v>1494.47</v>
      </c>
    </row>
    <row r="314" spans="9:10" hidden="1" x14ac:dyDescent="0.25">
      <c r="I314" s="63">
        <v>43101</v>
      </c>
      <c r="J314" s="65">
        <v>1599.34</v>
      </c>
    </row>
    <row r="315" spans="9:10" hidden="1" x14ac:dyDescent="0.25">
      <c r="I315" s="63">
        <v>43101</v>
      </c>
      <c r="J315" s="65">
        <v>199.26</v>
      </c>
    </row>
    <row r="316" spans="9:10" hidden="1" x14ac:dyDescent="0.25">
      <c r="I316" s="63">
        <v>43101</v>
      </c>
      <c r="J316" s="65">
        <v>199.26</v>
      </c>
    </row>
    <row r="317" spans="9:10" hidden="1" x14ac:dyDescent="0.25">
      <c r="I317" s="63">
        <v>43101</v>
      </c>
      <c r="J317" s="65">
        <v>199.26</v>
      </c>
    </row>
    <row r="318" spans="9:10" hidden="1" x14ac:dyDescent="0.25">
      <c r="I318" s="63">
        <v>43101</v>
      </c>
      <c r="J318" s="65">
        <v>94.76</v>
      </c>
    </row>
    <row r="319" spans="9:10" hidden="1" x14ac:dyDescent="0.25">
      <c r="I319" s="63">
        <v>43101</v>
      </c>
      <c r="J319" s="65">
        <v>199.26</v>
      </c>
    </row>
    <row r="320" spans="9:10" hidden="1" x14ac:dyDescent="0.25">
      <c r="I320" s="63">
        <v>43101</v>
      </c>
      <c r="J320" s="65">
        <v>199.26</v>
      </c>
    </row>
    <row r="321" spans="9:10" hidden="1" x14ac:dyDescent="0.25">
      <c r="I321" s="63">
        <v>43101</v>
      </c>
      <c r="J321" s="65">
        <v>104.26</v>
      </c>
    </row>
    <row r="322" spans="9:10" hidden="1" x14ac:dyDescent="0.25">
      <c r="I322" s="63">
        <v>43101</v>
      </c>
      <c r="J322" s="65">
        <v>121.13</v>
      </c>
    </row>
    <row r="323" spans="9:10" hidden="1" x14ac:dyDescent="0.25">
      <c r="I323" s="63">
        <v>43101</v>
      </c>
      <c r="J323" s="65">
        <v>337.25</v>
      </c>
    </row>
    <row r="324" spans="9:10" hidden="1" x14ac:dyDescent="0.25">
      <c r="I324" s="63">
        <v>43101</v>
      </c>
      <c r="J324" s="65">
        <v>199.26</v>
      </c>
    </row>
    <row r="325" spans="9:10" hidden="1" x14ac:dyDescent="0.25">
      <c r="I325" s="63">
        <v>43101</v>
      </c>
      <c r="J325" s="65">
        <v>213.75</v>
      </c>
    </row>
    <row r="326" spans="9:10" hidden="1" x14ac:dyDescent="0.25">
      <c r="I326" s="63">
        <v>43101</v>
      </c>
      <c r="J326" s="65">
        <v>104.26</v>
      </c>
    </row>
    <row r="327" spans="9:10" hidden="1" x14ac:dyDescent="0.25">
      <c r="I327" s="63">
        <v>43101</v>
      </c>
      <c r="J327" s="65">
        <v>128.19999999999999</v>
      </c>
    </row>
    <row r="328" spans="9:10" hidden="1" x14ac:dyDescent="0.25">
      <c r="I328" s="63">
        <v>43101</v>
      </c>
      <c r="J328" s="65">
        <v>125.12</v>
      </c>
    </row>
    <row r="329" spans="9:10" hidden="1" x14ac:dyDescent="0.25">
      <c r="I329" s="63">
        <v>43101</v>
      </c>
      <c r="J329" s="65">
        <v>125.12</v>
      </c>
    </row>
    <row r="330" spans="9:10" hidden="1" x14ac:dyDescent="0.25">
      <c r="I330" s="63">
        <v>43101</v>
      </c>
      <c r="J330" s="65">
        <v>113.72</v>
      </c>
    </row>
    <row r="331" spans="9:10" hidden="1" x14ac:dyDescent="0.25">
      <c r="I331" s="63">
        <v>43101</v>
      </c>
      <c r="J331" s="65">
        <v>165.02</v>
      </c>
    </row>
    <row r="332" spans="9:10" hidden="1" x14ac:dyDescent="0.25">
      <c r="I332" s="63">
        <v>43101</v>
      </c>
      <c r="J332" s="65">
        <v>148.13999999999999</v>
      </c>
    </row>
    <row r="333" spans="9:10" hidden="1" x14ac:dyDescent="0.25">
      <c r="I333" s="63">
        <v>43101</v>
      </c>
      <c r="J333" s="65">
        <v>239.12</v>
      </c>
    </row>
    <row r="334" spans="9:10" hidden="1" x14ac:dyDescent="0.25">
      <c r="I334" s="63">
        <v>43101</v>
      </c>
      <c r="J334" s="65">
        <v>125.12</v>
      </c>
    </row>
    <row r="335" spans="9:10" hidden="1" x14ac:dyDescent="0.25">
      <c r="I335" s="63">
        <v>43101</v>
      </c>
      <c r="J335" s="65">
        <v>136.52000000000001</v>
      </c>
    </row>
    <row r="336" spans="9:10" hidden="1" x14ac:dyDescent="0.25">
      <c r="I336" s="63">
        <v>43101</v>
      </c>
      <c r="J336" s="65">
        <v>179.48</v>
      </c>
    </row>
    <row r="337" spans="9:10" hidden="1" x14ac:dyDescent="0.25">
      <c r="I337" s="63">
        <v>43101</v>
      </c>
      <c r="J337" s="65">
        <v>179.48</v>
      </c>
    </row>
    <row r="338" spans="9:10" hidden="1" x14ac:dyDescent="0.25">
      <c r="I338" s="63">
        <v>43101</v>
      </c>
      <c r="J338" s="65">
        <v>172.9</v>
      </c>
    </row>
    <row r="339" spans="9:10" hidden="1" x14ac:dyDescent="0.25">
      <c r="I339" s="63">
        <v>43101</v>
      </c>
      <c r="J339" s="65">
        <v>145.97</v>
      </c>
    </row>
    <row r="340" spans="9:10" hidden="1" x14ac:dyDescent="0.25">
      <c r="I340" s="63">
        <v>43101</v>
      </c>
      <c r="J340" s="65">
        <v>278.97000000000003</v>
      </c>
    </row>
    <row r="341" spans="9:10" hidden="1" x14ac:dyDescent="0.25">
      <c r="I341" s="63">
        <v>43101</v>
      </c>
      <c r="J341" s="65">
        <v>278.97000000000003</v>
      </c>
    </row>
    <row r="342" spans="9:10" hidden="1" x14ac:dyDescent="0.25">
      <c r="I342" s="63">
        <v>43101</v>
      </c>
      <c r="J342" s="65">
        <v>169.58</v>
      </c>
    </row>
    <row r="343" spans="9:10" hidden="1" x14ac:dyDescent="0.25">
      <c r="I343" s="63">
        <v>43101</v>
      </c>
      <c r="J343" s="65">
        <v>172.83</v>
      </c>
    </row>
    <row r="344" spans="9:10" hidden="1" x14ac:dyDescent="0.25">
      <c r="I344" s="63">
        <v>43101</v>
      </c>
      <c r="J344" s="65">
        <v>318.82</v>
      </c>
    </row>
    <row r="345" spans="9:10" hidden="1" x14ac:dyDescent="0.25">
      <c r="I345" s="63">
        <v>43101</v>
      </c>
      <c r="J345" s="65">
        <v>205.12</v>
      </c>
    </row>
    <row r="346" spans="9:10" hidden="1" x14ac:dyDescent="0.25">
      <c r="I346" s="63">
        <v>43101</v>
      </c>
      <c r="J346" s="65">
        <v>166.82</v>
      </c>
    </row>
    <row r="347" spans="9:10" hidden="1" x14ac:dyDescent="0.25">
      <c r="I347" s="63">
        <v>43101</v>
      </c>
      <c r="J347" s="65">
        <v>151.62</v>
      </c>
    </row>
    <row r="348" spans="9:10" hidden="1" x14ac:dyDescent="0.25">
      <c r="I348" s="63">
        <v>43101</v>
      </c>
      <c r="J348" s="65">
        <v>358.67</v>
      </c>
    </row>
    <row r="349" spans="9:10" hidden="1" x14ac:dyDescent="0.25">
      <c r="I349" s="63">
        <v>43101</v>
      </c>
      <c r="J349" s="65">
        <v>358.67</v>
      </c>
    </row>
    <row r="350" spans="9:10" hidden="1" x14ac:dyDescent="0.25">
      <c r="I350" s="63">
        <v>43101</v>
      </c>
      <c r="J350" s="65">
        <v>102.17</v>
      </c>
    </row>
    <row r="351" spans="9:10" hidden="1" x14ac:dyDescent="0.25">
      <c r="I351" s="63">
        <v>43101</v>
      </c>
      <c r="J351" s="65">
        <v>1675.9</v>
      </c>
    </row>
    <row r="352" spans="9:10" hidden="1" x14ac:dyDescent="0.25">
      <c r="I352" s="63">
        <v>43101</v>
      </c>
      <c r="J352" s="65">
        <v>1426.3</v>
      </c>
    </row>
    <row r="353" spans="9:10" hidden="1" x14ac:dyDescent="0.25">
      <c r="I353" s="63">
        <v>43101</v>
      </c>
      <c r="J353" s="65">
        <v>1069.73</v>
      </c>
    </row>
    <row r="354" spans="9:10" hidden="1" x14ac:dyDescent="0.25">
      <c r="I354" s="63">
        <v>43101</v>
      </c>
      <c r="J354" s="65">
        <v>1283.67</v>
      </c>
    </row>
    <row r="355" spans="9:10" hidden="1" x14ac:dyDescent="0.25">
      <c r="I355" s="63">
        <v>43101</v>
      </c>
      <c r="J355" s="65">
        <v>1568.93</v>
      </c>
    </row>
    <row r="356" spans="9:10" hidden="1" x14ac:dyDescent="0.25">
      <c r="I356" s="63">
        <v>43101</v>
      </c>
      <c r="J356" s="65">
        <v>1604.59</v>
      </c>
    </row>
    <row r="357" spans="9:10" hidden="1" x14ac:dyDescent="0.25">
      <c r="I357" s="63">
        <v>43101</v>
      </c>
      <c r="J357" s="65">
        <v>552.5</v>
      </c>
    </row>
    <row r="358" spans="9:10" hidden="1" x14ac:dyDescent="0.25">
      <c r="I358" s="63">
        <v>43101</v>
      </c>
      <c r="J358" s="65">
        <v>1377</v>
      </c>
    </row>
    <row r="359" spans="9:10" hidden="1" x14ac:dyDescent="0.25">
      <c r="I359" s="63">
        <v>43101</v>
      </c>
      <c r="J359" s="65">
        <v>801.98</v>
      </c>
    </row>
    <row r="360" spans="9:10" hidden="1" x14ac:dyDescent="0.25">
      <c r="I360" s="63">
        <v>43101</v>
      </c>
      <c r="J360" s="65">
        <v>679.15</v>
      </c>
    </row>
    <row r="361" spans="9:10" hidden="1" x14ac:dyDescent="0.25">
      <c r="I361" s="63">
        <v>43101</v>
      </c>
      <c r="J361" s="65">
        <v>719.1</v>
      </c>
    </row>
    <row r="362" spans="9:10" hidden="1" x14ac:dyDescent="0.25">
      <c r="I362" s="63">
        <v>43101</v>
      </c>
      <c r="J362" s="65">
        <v>522.41</v>
      </c>
    </row>
    <row r="363" spans="9:10" hidden="1" x14ac:dyDescent="0.25">
      <c r="I363" s="63">
        <v>43101</v>
      </c>
      <c r="J363" s="65">
        <v>661.34</v>
      </c>
    </row>
    <row r="364" spans="9:10" hidden="1" x14ac:dyDescent="0.25">
      <c r="I364" s="63">
        <v>43101</v>
      </c>
      <c r="J364" s="65">
        <v>619.23</v>
      </c>
    </row>
    <row r="365" spans="9:10" hidden="1" x14ac:dyDescent="0.25">
      <c r="I365" s="63">
        <v>43101</v>
      </c>
      <c r="J365" s="65">
        <v>692.16</v>
      </c>
    </row>
    <row r="366" spans="9:10" hidden="1" x14ac:dyDescent="0.25">
      <c r="I366" s="63">
        <v>43101</v>
      </c>
      <c r="J366" s="65">
        <v>1262.25</v>
      </c>
    </row>
    <row r="367" spans="9:10" x14ac:dyDescent="0.25">
      <c r="I367" s="63">
        <v>43101</v>
      </c>
      <c r="J367" s="65">
        <v>1032.75</v>
      </c>
    </row>
    <row r="368" spans="9:10" x14ac:dyDescent="0.25">
      <c r="I368" s="63">
        <v>43101</v>
      </c>
      <c r="J368" s="65">
        <v>542.64</v>
      </c>
    </row>
    <row r="369" spans="9:10" x14ac:dyDescent="0.25">
      <c r="I369" s="63">
        <v>43101</v>
      </c>
      <c r="J369" s="65">
        <v>855.02</v>
      </c>
    </row>
    <row r="370" spans="9:10" hidden="1" x14ac:dyDescent="0.25">
      <c r="I370" s="63">
        <v>43101</v>
      </c>
      <c r="J370" s="65">
        <v>578.38</v>
      </c>
    </row>
    <row r="371" spans="9:10" hidden="1" x14ac:dyDescent="0.25">
      <c r="I371" s="63">
        <v>43101</v>
      </c>
      <c r="J371" s="65">
        <v>867</v>
      </c>
    </row>
    <row r="372" spans="9:10" hidden="1" x14ac:dyDescent="0.25">
      <c r="I372" s="63">
        <v>43101</v>
      </c>
      <c r="J372" s="65">
        <v>799</v>
      </c>
    </row>
    <row r="373" spans="9:10" hidden="1" x14ac:dyDescent="0.25">
      <c r="I373" s="63">
        <v>43101</v>
      </c>
      <c r="J373" s="65">
        <v>485.1</v>
      </c>
    </row>
    <row r="374" spans="9:10" hidden="1" x14ac:dyDescent="0.25">
      <c r="I374" s="63">
        <v>43101</v>
      </c>
      <c r="J374" s="65">
        <v>732.87</v>
      </c>
    </row>
    <row r="375" spans="9:10" hidden="1" x14ac:dyDescent="0.25">
      <c r="I375" s="63">
        <v>43101</v>
      </c>
      <c r="J375" s="65">
        <v>439</v>
      </c>
    </row>
    <row r="376" spans="9:10" hidden="1" x14ac:dyDescent="0.25">
      <c r="I376" s="63">
        <v>43101</v>
      </c>
      <c r="J376" s="65">
        <v>27.96</v>
      </c>
    </row>
    <row r="377" spans="9:10" hidden="1" x14ac:dyDescent="0.25">
      <c r="I377" s="63">
        <v>43101</v>
      </c>
      <c r="J377" s="65">
        <v>27.96</v>
      </c>
    </row>
    <row r="378" spans="9:10" hidden="1" x14ac:dyDescent="0.25">
      <c r="I378" s="63">
        <v>43101</v>
      </c>
      <c r="J378" s="65">
        <v>27.96</v>
      </c>
    </row>
    <row r="379" spans="9:10" hidden="1" x14ac:dyDescent="0.25">
      <c r="I379" s="63">
        <v>43101</v>
      </c>
      <c r="J379" s="65">
        <v>27.96</v>
      </c>
    </row>
    <row r="380" spans="9:10" hidden="1" x14ac:dyDescent="0.25">
      <c r="I380" s="63">
        <v>43101</v>
      </c>
      <c r="J380" s="65">
        <v>27.96</v>
      </c>
    </row>
    <row r="381" spans="9:10" hidden="1" x14ac:dyDescent="0.25">
      <c r="I381" s="63">
        <v>43101</v>
      </c>
      <c r="J381" s="65">
        <v>27.96</v>
      </c>
    </row>
    <row r="382" spans="9:10" hidden="1" x14ac:dyDescent="0.25">
      <c r="I382" s="63">
        <v>43101</v>
      </c>
      <c r="J382" s="65">
        <v>95.8</v>
      </c>
    </row>
    <row r="383" spans="9:10" hidden="1" x14ac:dyDescent="0.25">
      <c r="I383" s="63">
        <v>43101</v>
      </c>
      <c r="J383" s="65">
        <v>284</v>
      </c>
    </row>
    <row r="384" spans="9:10" hidden="1" x14ac:dyDescent="0.25">
      <c r="I384" s="63">
        <v>43101</v>
      </c>
      <c r="J384" s="65">
        <v>79.8</v>
      </c>
    </row>
    <row r="385" spans="9:10" hidden="1" x14ac:dyDescent="0.25">
      <c r="I385" s="63">
        <v>43101</v>
      </c>
      <c r="J385" s="65">
        <v>167.8</v>
      </c>
    </row>
    <row r="386" spans="9:10" hidden="1" x14ac:dyDescent="0.25">
      <c r="I386" s="63">
        <v>43101</v>
      </c>
      <c r="J386" s="65">
        <v>167.8</v>
      </c>
    </row>
    <row r="387" spans="9:10" hidden="1" x14ac:dyDescent="0.25">
      <c r="I387" s="63">
        <v>43101</v>
      </c>
      <c r="J387" s="65">
        <v>1008</v>
      </c>
    </row>
    <row r="388" spans="9:10" hidden="1" x14ac:dyDescent="0.25">
      <c r="I388" s="63">
        <v>43101</v>
      </c>
      <c r="J388" s="65">
        <v>107.96</v>
      </c>
    </row>
    <row r="389" spans="9:10" hidden="1" x14ac:dyDescent="0.25">
      <c r="I389" s="63">
        <v>43101</v>
      </c>
      <c r="J389" s="65">
        <v>167.8</v>
      </c>
    </row>
    <row r="390" spans="9:10" hidden="1" x14ac:dyDescent="0.25">
      <c r="I390" s="63">
        <v>43101</v>
      </c>
      <c r="J390" s="65">
        <v>488</v>
      </c>
    </row>
    <row r="391" spans="9:10" hidden="1" x14ac:dyDescent="0.25">
      <c r="I391" s="63">
        <v>43101</v>
      </c>
      <c r="J391" s="65">
        <v>284</v>
      </c>
    </row>
    <row r="392" spans="9:10" hidden="1" x14ac:dyDescent="0.25">
      <c r="I392" s="63">
        <v>43101</v>
      </c>
      <c r="J392" s="65">
        <v>167.8</v>
      </c>
    </row>
    <row r="393" spans="9:10" hidden="1" x14ac:dyDescent="0.25">
      <c r="I393" s="63">
        <v>43101</v>
      </c>
      <c r="J393" s="65">
        <v>284</v>
      </c>
    </row>
    <row r="394" spans="9:10" hidden="1" x14ac:dyDescent="0.25">
      <c r="I394" s="63">
        <v>43101</v>
      </c>
      <c r="J394" s="65">
        <v>65.849999999999994</v>
      </c>
    </row>
    <row r="395" spans="9:10" hidden="1" x14ac:dyDescent="0.25">
      <c r="I395" s="63">
        <v>43101</v>
      </c>
      <c r="J395" s="65">
        <v>78</v>
      </c>
    </row>
    <row r="396" spans="9:10" hidden="1" x14ac:dyDescent="0.25">
      <c r="I396" s="63">
        <v>43101</v>
      </c>
      <c r="J396" s="65">
        <v>125.85</v>
      </c>
    </row>
    <row r="397" spans="9:10" hidden="1" x14ac:dyDescent="0.25">
      <c r="I397" s="63">
        <v>43101</v>
      </c>
      <c r="J397" s="65">
        <v>125.85</v>
      </c>
    </row>
    <row r="398" spans="9:10" hidden="1" x14ac:dyDescent="0.25">
      <c r="I398" s="63">
        <v>43101</v>
      </c>
      <c r="J398" s="65">
        <v>80.97</v>
      </c>
    </row>
    <row r="399" spans="9:10" hidden="1" x14ac:dyDescent="0.25">
      <c r="I399" s="63">
        <v>43101</v>
      </c>
      <c r="J399" s="65">
        <v>77.97</v>
      </c>
    </row>
    <row r="400" spans="9:10" hidden="1" x14ac:dyDescent="0.25">
      <c r="I400" s="63">
        <v>43101</v>
      </c>
      <c r="J400" s="65">
        <v>80.97</v>
      </c>
    </row>
    <row r="401" spans="9:10" hidden="1" x14ac:dyDescent="0.25">
      <c r="I401" s="63">
        <v>43101</v>
      </c>
      <c r="J401" s="65">
        <v>125.85</v>
      </c>
    </row>
    <row r="402" spans="9:10" hidden="1" x14ac:dyDescent="0.25">
      <c r="I402" s="63">
        <v>43101</v>
      </c>
      <c r="J402" s="65">
        <v>43.5</v>
      </c>
    </row>
    <row r="403" spans="9:10" hidden="1" x14ac:dyDescent="0.25">
      <c r="I403" s="63">
        <v>43101</v>
      </c>
      <c r="J403" s="65">
        <v>213</v>
      </c>
    </row>
    <row r="404" spans="9:10" hidden="1" x14ac:dyDescent="0.25">
      <c r="I404" s="63">
        <v>43101</v>
      </c>
      <c r="J404" s="65">
        <v>135</v>
      </c>
    </row>
    <row r="405" spans="9:10" hidden="1" x14ac:dyDescent="0.25">
      <c r="I405" s="63">
        <v>43101</v>
      </c>
      <c r="J405" s="65">
        <v>756</v>
      </c>
    </row>
    <row r="406" spans="9:10" hidden="1" x14ac:dyDescent="0.25">
      <c r="I406" s="63">
        <v>43101</v>
      </c>
      <c r="J406" s="65">
        <v>213</v>
      </c>
    </row>
    <row r="407" spans="9:10" hidden="1" x14ac:dyDescent="0.25">
      <c r="I407" s="63">
        <v>43101</v>
      </c>
      <c r="J407" s="65">
        <v>125.85</v>
      </c>
    </row>
    <row r="408" spans="9:10" hidden="1" x14ac:dyDescent="0.25">
      <c r="I408" s="63">
        <v>43101</v>
      </c>
      <c r="J408" s="65">
        <v>20.97</v>
      </c>
    </row>
    <row r="409" spans="9:10" hidden="1" x14ac:dyDescent="0.25">
      <c r="I409" s="63">
        <v>43101</v>
      </c>
      <c r="J409" s="65">
        <v>20.97</v>
      </c>
    </row>
    <row r="410" spans="9:10" hidden="1" x14ac:dyDescent="0.25">
      <c r="I410" s="63">
        <v>43101</v>
      </c>
      <c r="J410" s="65">
        <v>20.97</v>
      </c>
    </row>
    <row r="411" spans="9:10" hidden="1" x14ac:dyDescent="0.25">
      <c r="I411" s="63">
        <v>43101</v>
      </c>
      <c r="J411" s="65">
        <v>20.97</v>
      </c>
    </row>
    <row r="412" spans="9:10" hidden="1" x14ac:dyDescent="0.25">
      <c r="I412" s="63">
        <v>43101</v>
      </c>
      <c r="J412" s="65">
        <v>6.99</v>
      </c>
    </row>
    <row r="413" spans="9:10" hidden="1" x14ac:dyDescent="0.25">
      <c r="I413" s="63">
        <v>43101</v>
      </c>
      <c r="J413" s="65">
        <v>6.99</v>
      </c>
    </row>
    <row r="414" spans="9:10" hidden="1" x14ac:dyDescent="0.25">
      <c r="I414" s="63">
        <v>43101</v>
      </c>
      <c r="J414" s="65">
        <v>6.99</v>
      </c>
    </row>
    <row r="415" spans="9:10" hidden="1" x14ac:dyDescent="0.25">
      <c r="I415" s="63">
        <v>43101</v>
      </c>
      <c r="J415" s="65">
        <v>6.99</v>
      </c>
    </row>
    <row r="416" spans="9:10" hidden="1" x14ac:dyDescent="0.25">
      <c r="I416" s="63">
        <v>43101</v>
      </c>
      <c r="J416" s="65">
        <v>6.99</v>
      </c>
    </row>
    <row r="417" spans="9:10" hidden="1" x14ac:dyDescent="0.25">
      <c r="I417" s="63">
        <v>43101</v>
      </c>
      <c r="J417" s="65">
        <v>21.95</v>
      </c>
    </row>
    <row r="418" spans="9:10" hidden="1" x14ac:dyDescent="0.25">
      <c r="I418" s="63">
        <v>43101</v>
      </c>
      <c r="J418" s="65">
        <v>23.95</v>
      </c>
    </row>
    <row r="419" spans="9:10" hidden="1" x14ac:dyDescent="0.25">
      <c r="I419" s="63">
        <v>43101</v>
      </c>
      <c r="J419" s="65">
        <v>23.5</v>
      </c>
    </row>
    <row r="420" spans="9:10" hidden="1" x14ac:dyDescent="0.25">
      <c r="I420" s="63">
        <v>43101</v>
      </c>
      <c r="J420" s="65">
        <v>252</v>
      </c>
    </row>
    <row r="421" spans="9:10" hidden="1" x14ac:dyDescent="0.25">
      <c r="I421" s="63">
        <v>43101</v>
      </c>
      <c r="J421" s="65">
        <v>21.95</v>
      </c>
    </row>
    <row r="422" spans="9:10" hidden="1" x14ac:dyDescent="0.25">
      <c r="I422" s="63">
        <v>43101</v>
      </c>
      <c r="J422" s="65">
        <v>23.5</v>
      </c>
    </row>
    <row r="423" spans="9:10" hidden="1" x14ac:dyDescent="0.25">
      <c r="I423" s="63">
        <v>43101</v>
      </c>
      <c r="J423" s="65">
        <v>71</v>
      </c>
    </row>
    <row r="424" spans="9:10" hidden="1" x14ac:dyDescent="0.25">
      <c r="I424" s="63">
        <v>43101</v>
      </c>
      <c r="J424" s="65">
        <v>28.95</v>
      </c>
    </row>
    <row r="425" spans="9:10" hidden="1" x14ac:dyDescent="0.25">
      <c r="I425" s="63">
        <v>43101</v>
      </c>
      <c r="J425" s="65">
        <v>41.95</v>
      </c>
    </row>
    <row r="426" spans="9:10" hidden="1" x14ac:dyDescent="0.25">
      <c r="I426" s="63">
        <v>43101</v>
      </c>
      <c r="J426" s="65">
        <v>25.95</v>
      </c>
    </row>
    <row r="427" spans="9:10" hidden="1" x14ac:dyDescent="0.25">
      <c r="I427" s="63">
        <v>43101</v>
      </c>
      <c r="J427" s="65">
        <v>26.99</v>
      </c>
    </row>
    <row r="428" spans="9:10" hidden="1" x14ac:dyDescent="0.25">
      <c r="I428" s="63">
        <v>43101</v>
      </c>
      <c r="J428" s="65">
        <v>23.95</v>
      </c>
    </row>
    <row r="429" spans="9:10" hidden="1" x14ac:dyDescent="0.25">
      <c r="I429" s="63">
        <v>43101</v>
      </c>
      <c r="J429" s="65">
        <v>26</v>
      </c>
    </row>
    <row r="430" spans="9:10" hidden="1" x14ac:dyDescent="0.25">
      <c r="I430" s="63">
        <v>43101</v>
      </c>
      <c r="J430" s="65">
        <v>21.95</v>
      </c>
    </row>
    <row r="431" spans="9:10" hidden="1" x14ac:dyDescent="0.25">
      <c r="I431" s="63">
        <v>43101</v>
      </c>
      <c r="J431" s="65">
        <v>21.95</v>
      </c>
    </row>
    <row r="432" spans="9:10" hidden="1" x14ac:dyDescent="0.25">
      <c r="I432" s="63">
        <v>43101</v>
      </c>
      <c r="J432" s="65">
        <v>21.95</v>
      </c>
    </row>
    <row r="433" spans="9:10" hidden="1" x14ac:dyDescent="0.25">
      <c r="I433" s="63">
        <v>43101</v>
      </c>
      <c r="J433" s="65">
        <v>19.95</v>
      </c>
    </row>
    <row r="434" spans="9:10" hidden="1" x14ac:dyDescent="0.25">
      <c r="I434" s="63">
        <v>43101</v>
      </c>
      <c r="J434" s="65">
        <v>21.95</v>
      </c>
    </row>
    <row r="435" spans="9:10" hidden="1" x14ac:dyDescent="0.25">
      <c r="I435" s="63">
        <v>43101</v>
      </c>
      <c r="J435" s="65">
        <v>19.95</v>
      </c>
    </row>
    <row r="436" spans="9:10" hidden="1" x14ac:dyDescent="0.25">
      <c r="I436" s="63">
        <v>43101</v>
      </c>
      <c r="J436" s="65">
        <v>122</v>
      </c>
    </row>
    <row r="437" spans="9:10" hidden="1" x14ac:dyDescent="0.25">
      <c r="I437" s="63">
        <v>43101</v>
      </c>
      <c r="J437" s="65">
        <v>23.95</v>
      </c>
    </row>
    <row r="438" spans="9:10" hidden="1" x14ac:dyDescent="0.25">
      <c r="I438" s="63">
        <v>43101</v>
      </c>
      <c r="J438" s="65">
        <v>19.95</v>
      </c>
    </row>
    <row r="439" spans="9:10" hidden="1" x14ac:dyDescent="0.25">
      <c r="I439" s="63">
        <v>43101</v>
      </c>
      <c r="J439" s="65">
        <v>14.5</v>
      </c>
    </row>
    <row r="440" spans="9:10" hidden="1" x14ac:dyDescent="0.25">
      <c r="I440" s="63">
        <v>43101</v>
      </c>
      <c r="J440" s="65">
        <v>19.95</v>
      </c>
    </row>
    <row r="441" spans="9:10" hidden="1" x14ac:dyDescent="0.25">
      <c r="I441" s="63">
        <v>43101</v>
      </c>
      <c r="J441" s="65">
        <v>19.95</v>
      </c>
    </row>
    <row r="442" spans="9:10" hidden="1" x14ac:dyDescent="0.25">
      <c r="I442" s="63">
        <v>43101</v>
      </c>
      <c r="J442" s="65">
        <v>26.99</v>
      </c>
    </row>
    <row r="443" spans="9:10" hidden="1" x14ac:dyDescent="0.25">
      <c r="I443" s="63">
        <v>43101</v>
      </c>
      <c r="J443" s="65">
        <v>122</v>
      </c>
    </row>
    <row r="444" spans="9:10" hidden="1" x14ac:dyDescent="0.25">
      <c r="I444" s="63">
        <v>43101</v>
      </c>
      <c r="J444" s="65">
        <v>21.95</v>
      </c>
    </row>
    <row r="445" spans="9:10" hidden="1" x14ac:dyDescent="0.25">
      <c r="I445" s="63">
        <v>43101</v>
      </c>
      <c r="J445" s="65">
        <v>83.9</v>
      </c>
    </row>
    <row r="446" spans="9:10" hidden="1" x14ac:dyDescent="0.25">
      <c r="I446" s="63">
        <v>43101</v>
      </c>
      <c r="J446" s="65">
        <v>83.9</v>
      </c>
    </row>
    <row r="447" spans="9:10" hidden="1" x14ac:dyDescent="0.25">
      <c r="I447" s="63">
        <v>43101</v>
      </c>
      <c r="J447" s="65">
        <v>83.9</v>
      </c>
    </row>
    <row r="448" spans="9:10" hidden="1" x14ac:dyDescent="0.25">
      <c r="I448" s="63">
        <v>43101</v>
      </c>
      <c r="J448" s="65">
        <v>47</v>
      </c>
    </row>
    <row r="449" spans="9:10" hidden="1" x14ac:dyDescent="0.25">
      <c r="I449" s="63">
        <v>43101</v>
      </c>
      <c r="J449" s="65">
        <v>43.9</v>
      </c>
    </row>
    <row r="450" spans="9:10" hidden="1" x14ac:dyDescent="0.25">
      <c r="I450" s="63">
        <v>43101</v>
      </c>
      <c r="J450" s="65">
        <v>244</v>
      </c>
    </row>
    <row r="451" spans="9:10" hidden="1" x14ac:dyDescent="0.25">
      <c r="I451" s="63">
        <v>43101</v>
      </c>
      <c r="J451" s="65">
        <v>43.9</v>
      </c>
    </row>
    <row r="452" spans="9:10" hidden="1" x14ac:dyDescent="0.25">
      <c r="I452" s="63">
        <v>43101</v>
      </c>
      <c r="J452" s="65">
        <v>83.9</v>
      </c>
    </row>
    <row r="453" spans="9:10" hidden="1" x14ac:dyDescent="0.25">
      <c r="I453" s="63">
        <v>43101</v>
      </c>
      <c r="J453" s="65">
        <v>57.9</v>
      </c>
    </row>
    <row r="454" spans="9:10" hidden="1" x14ac:dyDescent="0.25">
      <c r="I454" s="63">
        <v>43101</v>
      </c>
      <c r="J454" s="65">
        <v>53.98</v>
      </c>
    </row>
    <row r="455" spans="9:10" hidden="1" x14ac:dyDescent="0.25">
      <c r="I455" s="63">
        <v>43101</v>
      </c>
      <c r="J455" s="65">
        <v>23.9</v>
      </c>
    </row>
    <row r="456" spans="9:10" hidden="1" x14ac:dyDescent="0.25">
      <c r="I456" s="63">
        <v>43101</v>
      </c>
      <c r="J456" s="65">
        <v>53.98</v>
      </c>
    </row>
    <row r="457" spans="9:10" hidden="1" x14ac:dyDescent="0.25">
      <c r="I457" s="63">
        <v>43101</v>
      </c>
      <c r="J457" s="65">
        <v>29</v>
      </c>
    </row>
    <row r="458" spans="9:10" hidden="1" x14ac:dyDescent="0.25">
      <c r="I458" s="63">
        <v>43101</v>
      </c>
      <c r="J458" s="65">
        <v>53.98</v>
      </c>
    </row>
    <row r="459" spans="9:10" hidden="1" x14ac:dyDescent="0.25">
      <c r="I459" s="63">
        <v>43101</v>
      </c>
      <c r="J459" s="65">
        <v>51.98</v>
      </c>
    </row>
    <row r="460" spans="9:10" hidden="1" x14ac:dyDescent="0.25">
      <c r="I460" s="63">
        <v>43101</v>
      </c>
      <c r="J460" s="65">
        <v>39.9</v>
      </c>
    </row>
    <row r="461" spans="9:10" hidden="1" x14ac:dyDescent="0.25">
      <c r="I461" s="63">
        <v>43101</v>
      </c>
      <c r="J461" s="65">
        <v>83.9</v>
      </c>
    </row>
    <row r="462" spans="9:10" hidden="1" x14ac:dyDescent="0.25">
      <c r="I462" s="63">
        <v>43101</v>
      </c>
      <c r="J462" s="65">
        <v>504</v>
      </c>
    </row>
    <row r="463" spans="9:10" hidden="1" x14ac:dyDescent="0.25">
      <c r="I463" s="63">
        <v>43101</v>
      </c>
      <c r="J463" s="65">
        <v>53.98</v>
      </c>
    </row>
    <row r="464" spans="9:10" hidden="1" x14ac:dyDescent="0.25">
      <c r="I464" s="63">
        <v>43101</v>
      </c>
      <c r="J464" s="65">
        <v>142</v>
      </c>
    </row>
    <row r="465" spans="9:10" hidden="1" x14ac:dyDescent="0.25">
      <c r="I465" s="63">
        <v>43101</v>
      </c>
      <c r="J465" s="65">
        <v>83.9</v>
      </c>
    </row>
    <row r="466" spans="9:10" hidden="1" x14ac:dyDescent="0.25">
      <c r="I466" s="63">
        <v>43101</v>
      </c>
      <c r="J466" s="65">
        <v>53.98</v>
      </c>
    </row>
    <row r="467" spans="9:10" hidden="1" x14ac:dyDescent="0.25">
      <c r="I467" s="63">
        <v>43101</v>
      </c>
      <c r="J467" s="65">
        <v>47.9</v>
      </c>
    </row>
    <row r="468" spans="9:10" hidden="1" x14ac:dyDescent="0.25">
      <c r="I468" s="63">
        <v>43101</v>
      </c>
      <c r="J468" s="65">
        <v>53.98</v>
      </c>
    </row>
    <row r="469" spans="9:10" hidden="1" x14ac:dyDescent="0.25">
      <c r="I469" s="63">
        <v>43101</v>
      </c>
      <c r="J469" s="65">
        <v>43.9</v>
      </c>
    </row>
    <row r="470" spans="9:10" hidden="1" x14ac:dyDescent="0.25">
      <c r="I470" s="63">
        <v>43101</v>
      </c>
      <c r="J470" s="65">
        <v>51.98</v>
      </c>
    </row>
    <row r="471" spans="9:10" hidden="1" x14ac:dyDescent="0.25">
      <c r="I471" s="63">
        <v>43101</v>
      </c>
      <c r="J471" s="65">
        <v>51.9</v>
      </c>
    </row>
    <row r="472" spans="9:10" hidden="1" x14ac:dyDescent="0.25">
      <c r="I472" s="63">
        <v>43101</v>
      </c>
      <c r="J472" s="65">
        <v>504</v>
      </c>
    </row>
    <row r="473" spans="9:10" hidden="1" x14ac:dyDescent="0.25">
      <c r="I473" s="63">
        <v>43101</v>
      </c>
      <c r="J473" s="65">
        <v>43.9</v>
      </c>
    </row>
    <row r="474" spans="9:10" hidden="1" x14ac:dyDescent="0.25">
      <c r="I474" s="63">
        <v>43101</v>
      </c>
      <c r="J474" s="65">
        <v>53.98</v>
      </c>
    </row>
    <row r="475" spans="9:10" hidden="1" x14ac:dyDescent="0.25">
      <c r="I475" s="63">
        <v>43101</v>
      </c>
      <c r="J475" s="65">
        <v>13.98</v>
      </c>
    </row>
    <row r="476" spans="9:10" hidden="1" x14ac:dyDescent="0.25">
      <c r="I476" s="63">
        <v>43101</v>
      </c>
      <c r="J476" s="65">
        <v>13.98</v>
      </c>
    </row>
    <row r="477" spans="9:10" hidden="1" x14ac:dyDescent="0.25">
      <c r="I477" s="63">
        <v>43101</v>
      </c>
      <c r="J477" s="65">
        <v>13.98</v>
      </c>
    </row>
    <row r="478" spans="9:10" hidden="1" x14ac:dyDescent="0.25">
      <c r="I478" s="63">
        <v>43101</v>
      </c>
      <c r="J478" s="65">
        <v>13.98</v>
      </c>
    </row>
    <row r="479" spans="9:10" hidden="1" x14ac:dyDescent="0.25">
      <c r="I479" s="63">
        <v>43101</v>
      </c>
      <c r="J479" s="65">
        <v>13.98</v>
      </c>
    </row>
    <row r="480" spans="9:10" hidden="1" x14ac:dyDescent="0.25">
      <c r="I480" s="63">
        <v>43101</v>
      </c>
      <c r="J480" s="65">
        <v>13.98</v>
      </c>
    </row>
    <row r="481" spans="9:10" hidden="1" x14ac:dyDescent="0.25">
      <c r="I481" s="63">
        <v>43101</v>
      </c>
      <c r="J481" s="65">
        <v>13.98</v>
      </c>
    </row>
    <row r="482" spans="9:10" hidden="1" x14ac:dyDescent="0.25">
      <c r="I482" s="63">
        <v>43101</v>
      </c>
      <c r="J482" s="65">
        <v>13.98</v>
      </c>
    </row>
    <row r="483" spans="9:10" hidden="1" x14ac:dyDescent="0.25">
      <c r="I483" s="63">
        <v>43101</v>
      </c>
      <c r="J483" s="65">
        <v>13.98</v>
      </c>
    </row>
    <row r="484" spans="9:10" hidden="1" x14ac:dyDescent="0.25">
      <c r="I484" s="63">
        <v>43101</v>
      </c>
      <c r="J484" s="65">
        <v>13.98</v>
      </c>
    </row>
    <row r="485" spans="9:10" x14ac:dyDescent="0.25">
      <c r="I485" s="63">
        <v>43101</v>
      </c>
      <c r="J485" s="65">
        <v>13.98</v>
      </c>
    </row>
    <row r="487" spans="9:10" x14ac:dyDescent="0.25">
      <c r="I487" s="58" t="s">
        <v>389</v>
      </c>
      <c r="J487" s="58">
        <f>ROWS(J38:J485)</f>
        <v>448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40CF3-202C-452C-95DD-468B5C937129}">
  <sheetPr>
    <tabColor rgb="FFFFFF00"/>
  </sheetPr>
  <dimension ref="A5:R1478"/>
  <sheetViews>
    <sheetView showGridLines="0" zoomScale="175" zoomScaleNormal="175" workbookViewId="0"/>
  </sheetViews>
  <sheetFormatPr defaultRowHeight="15" x14ac:dyDescent="0.25"/>
  <cols>
    <col min="1" max="1" width="9.140625" customWidth="1"/>
    <col min="2" max="2" width="10" customWidth="1"/>
    <col min="3" max="3" width="12.7109375" customWidth="1"/>
    <col min="4" max="5" width="10" customWidth="1"/>
    <col min="7" max="8" width="11.140625" customWidth="1"/>
    <col min="9" max="9" width="18.7109375" customWidth="1"/>
    <col min="10" max="10" width="10.5703125" bestFit="1" customWidth="1"/>
  </cols>
  <sheetData>
    <row r="5" spans="1:18" x14ac:dyDescent="0.25">
      <c r="R5">
        <v>4</v>
      </c>
    </row>
    <row r="6" spans="1:18" x14ac:dyDescent="0.25">
      <c r="B6" s="68" t="s">
        <v>400</v>
      </c>
      <c r="R6">
        <v>365</v>
      </c>
    </row>
    <row r="7" spans="1:18" x14ac:dyDescent="0.25">
      <c r="B7" s="66" t="s">
        <v>285</v>
      </c>
      <c r="C7" s="66" t="s">
        <v>377</v>
      </c>
      <c r="D7" s="76"/>
      <c r="E7" s="68"/>
      <c r="R7">
        <f>R6*R5</f>
        <v>1460</v>
      </c>
    </row>
    <row r="8" spans="1:18" x14ac:dyDescent="0.25">
      <c r="B8" s="67">
        <v>43101</v>
      </c>
      <c r="C8" s="69">
        <f>J503</f>
        <v>175011.65000000029</v>
      </c>
      <c r="D8" s="107" t="str">
        <f>"Total Sales ($) = SUM(fTransactions[Line Sales]) for 1/1/2018 = "&amp;FIXED(C8)</f>
        <v>Total Sales ($) = SUM(fTransactions[Line Sales]) for 1/1/2018 = 175,011.65</v>
      </c>
      <c r="E8" s="14"/>
    </row>
    <row r="9" spans="1:18" x14ac:dyDescent="0.25">
      <c r="B9" s="67">
        <v>43102</v>
      </c>
      <c r="C9" s="69"/>
      <c r="E9" s="14"/>
    </row>
    <row r="10" spans="1:18" x14ac:dyDescent="0.25">
      <c r="B10" s="67">
        <v>43103</v>
      </c>
      <c r="C10" s="69"/>
      <c r="E10" s="14"/>
    </row>
    <row r="11" spans="1:18" x14ac:dyDescent="0.25">
      <c r="B11" s="67">
        <v>43104</v>
      </c>
      <c r="C11" s="69"/>
      <c r="E11" s="68" t="s">
        <v>401</v>
      </c>
    </row>
    <row r="12" spans="1:18" x14ac:dyDescent="0.25">
      <c r="B12" s="67">
        <v>43105</v>
      </c>
      <c r="C12" s="69"/>
    </row>
    <row r="13" spans="1:18" x14ac:dyDescent="0.25">
      <c r="A13" s="90"/>
      <c r="B13" s="67">
        <v>43106</v>
      </c>
      <c r="C13" s="69"/>
    </row>
    <row r="14" spans="1:18" hidden="1" x14ac:dyDescent="0.25">
      <c r="A14" s="90"/>
      <c r="B14" s="67">
        <v>43107</v>
      </c>
      <c r="C14" s="69"/>
    </row>
    <row r="15" spans="1:18" hidden="1" x14ac:dyDescent="0.25">
      <c r="A15" s="90"/>
      <c r="B15" s="67">
        <v>43108</v>
      </c>
      <c r="C15" s="69"/>
    </row>
    <row r="16" spans="1:18" hidden="1" x14ac:dyDescent="0.25">
      <c r="A16" s="90"/>
      <c r="B16" s="67">
        <v>43109</v>
      </c>
      <c r="C16" s="69"/>
    </row>
    <row r="17" spans="1:3" hidden="1" x14ac:dyDescent="0.25">
      <c r="A17" s="90"/>
      <c r="B17" s="67">
        <v>43110</v>
      </c>
      <c r="C17" s="69"/>
    </row>
    <row r="18" spans="1:3" hidden="1" x14ac:dyDescent="0.25">
      <c r="A18" s="90"/>
      <c r="B18" s="67">
        <v>43111</v>
      </c>
      <c r="C18" s="69"/>
    </row>
    <row r="19" spans="1:3" hidden="1" x14ac:dyDescent="0.25">
      <c r="A19" s="90"/>
      <c r="B19" s="67">
        <v>43112</v>
      </c>
      <c r="C19" s="69"/>
    </row>
    <row r="20" spans="1:3" hidden="1" x14ac:dyDescent="0.25">
      <c r="A20" s="90"/>
      <c r="B20" s="67">
        <v>43113</v>
      </c>
      <c r="C20" s="69"/>
    </row>
    <row r="21" spans="1:3" hidden="1" x14ac:dyDescent="0.25">
      <c r="A21" s="90"/>
      <c r="B21" s="67">
        <v>43114</v>
      </c>
      <c r="C21" s="69"/>
    </row>
    <row r="22" spans="1:3" hidden="1" x14ac:dyDescent="0.25">
      <c r="A22" s="90"/>
      <c r="B22" s="67">
        <v>43115</v>
      </c>
      <c r="C22" s="69"/>
    </row>
    <row r="23" spans="1:3" hidden="1" x14ac:dyDescent="0.25">
      <c r="A23" s="90"/>
      <c r="B23" s="67">
        <v>43116</v>
      </c>
      <c r="C23" s="69"/>
    </row>
    <row r="24" spans="1:3" hidden="1" x14ac:dyDescent="0.25">
      <c r="A24" s="90"/>
      <c r="B24" s="67">
        <v>43117</v>
      </c>
      <c r="C24" s="69"/>
    </row>
    <row r="25" spans="1:3" hidden="1" x14ac:dyDescent="0.25">
      <c r="A25" s="90"/>
      <c r="B25" s="67">
        <v>43118</v>
      </c>
      <c r="C25" s="69"/>
    </row>
    <row r="26" spans="1:3" hidden="1" x14ac:dyDescent="0.25">
      <c r="A26" s="90"/>
      <c r="B26" s="67">
        <v>43119</v>
      </c>
      <c r="C26" s="69"/>
    </row>
    <row r="27" spans="1:3" hidden="1" x14ac:dyDescent="0.25">
      <c r="A27" s="90"/>
      <c r="B27" s="67">
        <v>43120</v>
      </c>
      <c r="C27" s="69"/>
    </row>
    <row r="28" spans="1:3" hidden="1" x14ac:dyDescent="0.25">
      <c r="A28" s="90"/>
      <c r="B28" s="67">
        <v>43121</v>
      </c>
      <c r="C28" s="69"/>
    </row>
    <row r="29" spans="1:3" hidden="1" x14ac:dyDescent="0.25">
      <c r="A29" s="90"/>
      <c r="B29" s="67">
        <v>43122</v>
      </c>
      <c r="C29" s="69"/>
    </row>
    <row r="30" spans="1:3" hidden="1" x14ac:dyDescent="0.25">
      <c r="A30" s="90"/>
      <c r="B30" s="67">
        <v>43123</v>
      </c>
      <c r="C30" s="69"/>
    </row>
    <row r="31" spans="1:3" hidden="1" x14ac:dyDescent="0.25">
      <c r="A31" s="90"/>
      <c r="B31" s="67">
        <v>43124</v>
      </c>
      <c r="C31" s="69"/>
    </row>
    <row r="32" spans="1:3" hidden="1" x14ac:dyDescent="0.25">
      <c r="A32" s="90"/>
      <c r="B32" s="67">
        <v>43125</v>
      </c>
      <c r="C32" s="69"/>
    </row>
    <row r="33" spans="1:3" hidden="1" x14ac:dyDescent="0.25">
      <c r="A33" s="90"/>
      <c r="B33" s="67">
        <v>43126</v>
      </c>
      <c r="C33" s="69"/>
    </row>
    <row r="34" spans="1:3" hidden="1" x14ac:dyDescent="0.25">
      <c r="A34" s="90"/>
      <c r="B34" s="67">
        <v>43127</v>
      </c>
      <c r="C34" s="69"/>
    </row>
    <row r="35" spans="1:3" hidden="1" x14ac:dyDescent="0.25">
      <c r="A35" s="90"/>
      <c r="B35" s="67">
        <v>43128</v>
      </c>
      <c r="C35" s="69"/>
    </row>
    <row r="36" spans="1:3" hidden="1" x14ac:dyDescent="0.25">
      <c r="A36" s="90"/>
      <c r="B36" s="67">
        <v>43129</v>
      </c>
      <c r="C36" s="69"/>
    </row>
    <row r="37" spans="1:3" hidden="1" x14ac:dyDescent="0.25">
      <c r="A37" s="90"/>
      <c r="B37" s="67">
        <v>43130</v>
      </c>
      <c r="C37" s="69"/>
    </row>
    <row r="38" spans="1:3" x14ac:dyDescent="0.25">
      <c r="A38" s="90"/>
      <c r="B38" s="67">
        <v>43131</v>
      </c>
      <c r="C38" s="69"/>
    </row>
    <row r="39" spans="1:3" x14ac:dyDescent="0.25">
      <c r="C39" s="62"/>
    </row>
    <row r="40" spans="1:3" x14ac:dyDescent="0.25">
      <c r="C40" s="62"/>
    </row>
    <row r="41" spans="1:3" x14ac:dyDescent="0.25">
      <c r="C41" s="62"/>
    </row>
    <row r="42" spans="1:3" x14ac:dyDescent="0.25">
      <c r="C42" s="62"/>
    </row>
    <row r="43" spans="1:3" x14ac:dyDescent="0.25">
      <c r="C43" s="62"/>
    </row>
    <row r="44" spans="1:3" x14ac:dyDescent="0.25">
      <c r="C44" s="62"/>
    </row>
    <row r="45" spans="1:3" x14ac:dyDescent="0.25">
      <c r="C45" s="62"/>
    </row>
    <row r="46" spans="1:3" x14ac:dyDescent="0.25">
      <c r="C46" s="62"/>
    </row>
    <row r="47" spans="1:3" x14ac:dyDescent="0.25">
      <c r="C47" s="62"/>
    </row>
    <row r="48" spans="1:3" x14ac:dyDescent="0.25">
      <c r="C48" s="62"/>
    </row>
    <row r="49" spans="3:10" x14ac:dyDescent="0.25">
      <c r="C49" s="62"/>
    </row>
    <row r="50" spans="3:10" x14ac:dyDescent="0.25">
      <c r="C50" s="62"/>
    </row>
    <row r="51" spans="3:10" x14ac:dyDescent="0.25">
      <c r="C51" s="62"/>
      <c r="J51" s="62"/>
    </row>
    <row r="52" spans="3:10" x14ac:dyDescent="0.25">
      <c r="C52" s="62"/>
      <c r="E52" s="14"/>
    </row>
    <row r="53" spans="3:10" x14ac:dyDescent="0.25">
      <c r="C53" s="62"/>
      <c r="I53" s="66" t="s">
        <v>285</v>
      </c>
      <c r="J53" s="66" t="s">
        <v>378</v>
      </c>
    </row>
    <row r="54" spans="3:10" hidden="1" x14ac:dyDescent="0.25">
      <c r="C54" s="62"/>
      <c r="I54" s="63">
        <v>43101</v>
      </c>
      <c r="J54" s="65">
        <v>6.86</v>
      </c>
    </row>
    <row r="55" spans="3:10" hidden="1" x14ac:dyDescent="0.25">
      <c r="C55" s="62"/>
      <c r="I55" s="63">
        <v>43101</v>
      </c>
      <c r="J55" s="65">
        <v>6.86</v>
      </c>
    </row>
    <row r="56" spans="3:10" hidden="1" x14ac:dyDescent="0.25">
      <c r="C56" s="62"/>
      <c r="I56" s="63">
        <v>43101</v>
      </c>
      <c r="J56" s="65">
        <v>6.86</v>
      </c>
    </row>
    <row r="57" spans="3:10" hidden="1" x14ac:dyDescent="0.25">
      <c r="C57" s="62"/>
      <c r="I57" s="63">
        <v>43101</v>
      </c>
      <c r="J57" s="65">
        <v>6.86</v>
      </c>
    </row>
    <row r="58" spans="3:10" hidden="1" x14ac:dyDescent="0.25">
      <c r="C58" s="62"/>
      <c r="I58" s="63">
        <v>43101</v>
      </c>
      <c r="J58" s="65">
        <v>13.71</v>
      </c>
    </row>
    <row r="59" spans="3:10" x14ac:dyDescent="0.25">
      <c r="C59" s="62"/>
      <c r="I59" s="63">
        <v>43101</v>
      </c>
      <c r="J59" s="65">
        <v>13.71</v>
      </c>
    </row>
    <row r="60" spans="3:10" x14ac:dyDescent="0.25">
      <c r="C60" s="62"/>
      <c r="I60" s="63">
        <v>43101</v>
      </c>
      <c r="J60" s="65">
        <v>267.43</v>
      </c>
    </row>
    <row r="61" spans="3:10" x14ac:dyDescent="0.25">
      <c r="C61" s="62"/>
      <c r="I61" s="63">
        <v>43101</v>
      </c>
      <c r="J61" s="65">
        <v>27.43</v>
      </c>
    </row>
    <row r="62" spans="3:10" hidden="1" x14ac:dyDescent="0.25">
      <c r="C62" s="62"/>
      <c r="I62" s="63">
        <v>43101</v>
      </c>
      <c r="J62" s="65">
        <v>27.43</v>
      </c>
    </row>
    <row r="63" spans="3:10" hidden="1" x14ac:dyDescent="0.25">
      <c r="C63" s="62"/>
      <c r="I63" s="63">
        <v>43101</v>
      </c>
      <c r="J63" s="65">
        <v>20.57</v>
      </c>
    </row>
    <row r="64" spans="3:10" hidden="1" x14ac:dyDescent="0.25">
      <c r="C64" s="62"/>
      <c r="I64" s="63">
        <v>43101</v>
      </c>
      <c r="J64" s="65">
        <v>13.73</v>
      </c>
    </row>
    <row r="65" spans="3:10" hidden="1" x14ac:dyDescent="0.25">
      <c r="C65" s="62"/>
      <c r="I65" s="63">
        <v>43101</v>
      </c>
      <c r="J65" s="65">
        <v>6.86</v>
      </c>
    </row>
    <row r="66" spans="3:10" hidden="1" x14ac:dyDescent="0.25">
      <c r="C66" s="62"/>
      <c r="I66" s="63">
        <v>43101</v>
      </c>
      <c r="J66" s="65">
        <v>6.86</v>
      </c>
    </row>
    <row r="67" spans="3:10" hidden="1" x14ac:dyDescent="0.25">
      <c r="C67" s="62"/>
      <c r="I67" s="63">
        <v>43101</v>
      </c>
      <c r="J67" s="65">
        <v>20.59</v>
      </c>
    </row>
    <row r="68" spans="3:10" hidden="1" x14ac:dyDescent="0.25">
      <c r="C68" s="62"/>
      <c r="I68" s="63">
        <v>43101</v>
      </c>
      <c r="J68" s="65">
        <v>20.59</v>
      </c>
    </row>
    <row r="69" spans="3:10" hidden="1" x14ac:dyDescent="0.25">
      <c r="C69" s="62"/>
      <c r="I69" s="63">
        <v>43101</v>
      </c>
      <c r="J69" s="65">
        <v>27.46</v>
      </c>
    </row>
    <row r="70" spans="3:10" hidden="1" x14ac:dyDescent="0.25">
      <c r="C70" s="62"/>
      <c r="I70" s="63">
        <v>43101</v>
      </c>
      <c r="J70" s="65">
        <v>45.6</v>
      </c>
    </row>
    <row r="71" spans="3:10" hidden="1" x14ac:dyDescent="0.25">
      <c r="C71" s="62"/>
      <c r="I71" s="63">
        <v>43101</v>
      </c>
      <c r="J71" s="65">
        <v>317.07</v>
      </c>
    </row>
    <row r="72" spans="3:10" hidden="1" x14ac:dyDescent="0.25">
      <c r="C72" s="62"/>
      <c r="I72" s="63">
        <v>43101</v>
      </c>
      <c r="J72" s="65">
        <v>191.69</v>
      </c>
    </row>
    <row r="73" spans="3:10" hidden="1" x14ac:dyDescent="0.25">
      <c r="C73" s="62"/>
      <c r="I73" s="63">
        <v>43101</v>
      </c>
      <c r="J73" s="65">
        <v>39.090000000000003</v>
      </c>
    </row>
    <row r="74" spans="3:10" hidden="1" x14ac:dyDescent="0.25">
      <c r="C74" s="62"/>
      <c r="I74" s="63">
        <v>43101</v>
      </c>
      <c r="J74" s="65">
        <v>38.880000000000003</v>
      </c>
    </row>
    <row r="75" spans="3:10" hidden="1" x14ac:dyDescent="0.25">
      <c r="C75" s="62"/>
      <c r="I75" s="63">
        <v>43101</v>
      </c>
      <c r="J75" s="65">
        <v>38.92</v>
      </c>
    </row>
    <row r="76" spans="3:10" hidden="1" x14ac:dyDescent="0.25">
      <c r="C76" s="62"/>
      <c r="I76" s="63">
        <v>43101</v>
      </c>
      <c r="J76" s="65">
        <v>32.54</v>
      </c>
    </row>
    <row r="77" spans="3:10" hidden="1" x14ac:dyDescent="0.25">
      <c r="C77" s="62"/>
      <c r="I77" s="63">
        <v>43101</v>
      </c>
      <c r="J77" s="65">
        <v>32.5</v>
      </c>
    </row>
    <row r="78" spans="3:10" hidden="1" x14ac:dyDescent="0.25">
      <c r="C78" s="62"/>
      <c r="I78" s="63">
        <v>43101</v>
      </c>
      <c r="J78" s="65">
        <v>45.5</v>
      </c>
    </row>
    <row r="79" spans="3:10" hidden="1" x14ac:dyDescent="0.25">
      <c r="C79" s="62"/>
      <c r="I79" s="63">
        <v>43101</v>
      </c>
      <c r="J79" s="65">
        <v>45.41</v>
      </c>
    </row>
    <row r="80" spans="3:10" hidden="1" x14ac:dyDescent="0.25">
      <c r="C80" s="62"/>
      <c r="I80" s="63">
        <v>43101</v>
      </c>
      <c r="J80" s="65">
        <v>173.84</v>
      </c>
    </row>
    <row r="81" spans="3:10" hidden="1" x14ac:dyDescent="0.25">
      <c r="C81" s="62"/>
      <c r="I81" s="63">
        <v>43101</v>
      </c>
      <c r="J81" s="65">
        <v>232.26</v>
      </c>
    </row>
    <row r="82" spans="3:10" hidden="1" x14ac:dyDescent="0.25">
      <c r="C82" s="62"/>
      <c r="I82" s="63">
        <v>43101</v>
      </c>
      <c r="J82" s="65">
        <v>6.85</v>
      </c>
    </row>
    <row r="83" spans="3:10" hidden="1" x14ac:dyDescent="0.25">
      <c r="C83" s="62"/>
      <c r="I83" s="63">
        <v>43101</v>
      </c>
      <c r="J83" s="65">
        <v>262.31</v>
      </c>
    </row>
    <row r="84" spans="3:10" hidden="1" x14ac:dyDescent="0.25">
      <c r="C84" s="62"/>
      <c r="I84" s="63">
        <v>43101</v>
      </c>
      <c r="J84" s="65">
        <v>389.62</v>
      </c>
    </row>
    <row r="85" spans="3:10" hidden="1" x14ac:dyDescent="0.25">
      <c r="C85" s="62"/>
      <c r="I85" s="63">
        <v>43101</v>
      </c>
      <c r="J85" s="65">
        <v>52.12</v>
      </c>
    </row>
    <row r="86" spans="3:10" hidden="1" x14ac:dyDescent="0.25">
      <c r="C86" s="62"/>
      <c r="I86" s="63">
        <v>43101</v>
      </c>
      <c r="J86" s="65">
        <v>220.2</v>
      </c>
    </row>
    <row r="87" spans="3:10" hidden="1" x14ac:dyDescent="0.25">
      <c r="C87" s="62"/>
      <c r="I87" s="63">
        <v>43101</v>
      </c>
      <c r="J87" s="65">
        <v>20.55</v>
      </c>
    </row>
    <row r="88" spans="3:10" hidden="1" x14ac:dyDescent="0.25">
      <c r="C88" s="62"/>
      <c r="I88" s="63">
        <v>43101</v>
      </c>
      <c r="J88" s="65">
        <v>157.21</v>
      </c>
    </row>
    <row r="89" spans="3:10" hidden="1" x14ac:dyDescent="0.25">
      <c r="C89" s="62"/>
      <c r="I89" s="63">
        <v>43101</v>
      </c>
      <c r="J89" s="65">
        <v>13.7</v>
      </c>
    </row>
    <row r="90" spans="3:10" hidden="1" x14ac:dyDescent="0.25">
      <c r="C90" s="62"/>
      <c r="I90" s="63">
        <v>43101</v>
      </c>
      <c r="J90" s="65">
        <v>217.77</v>
      </c>
    </row>
    <row r="91" spans="3:10" hidden="1" x14ac:dyDescent="0.25">
      <c r="C91" s="62"/>
      <c r="I91" s="63">
        <v>43101</v>
      </c>
      <c r="J91" s="65">
        <v>200.11</v>
      </c>
    </row>
    <row r="92" spans="3:10" hidden="1" x14ac:dyDescent="0.25">
      <c r="C92" s="62"/>
      <c r="I92" s="63">
        <v>43101</v>
      </c>
      <c r="J92" s="65">
        <v>51.84</v>
      </c>
    </row>
    <row r="93" spans="3:10" hidden="1" x14ac:dyDescent="0.25">
      <c r="C93" s="62"/>
      <c r="I93" s="63">
        <v>43101</v>
      </c>
      <c r="J93" s="65">
        <v>324.32</v>
      </c>
    </row>
    <row r="94" spans="3:10" hidden="1" x14ac:dyDescent="0.25">
      <c r="C94" s="62"/>
      <c r="I94" s="63">
        <v>43101</v>
      </c>
      <c r="J94" s="65">
        <v>152.30000000000001</v>
      </c>
    </row>
    <row r="95" spans="3:10" hidden="1" x14ac:dyDescent="0.25">
      <c r="C95" s="62"/>
      <c r="I95" s="63">
        <v>43101</v>
      </c>
      <c r="J95" s="65">
        <v>52.01</v>
      </c>
    </row>
    <row r="96" spans="3:10" hidden="1" x14ac:dyDescent="0.25">
      <c r="C96" s="62"/>
      <c r="I96" s="63">
        <v>43101</v>
      </c>
      <c r="J96" s="65">
        <v>6.85</v>
      </c>
    </row>
    <row r="97" spans="3:10" hidden="1" x14ac:dyDescent="0.25">
      <c r="C97" s="62"/>
      <c r="I97" s="63">
        <v>43101</v>
      </c>
      <c r="J97" s="65">
        <v>6.85</v>
      </c>
    </row>
    <row r="98" spans="3:10" hidden="1" x14ac:dyDescent="0.25">
      <c r="C98" s="62"/>
      <c r="I98" s="63">
        <v>43101</v>
      </c>
      <c r="J98" s="65">
        <v>320.60000000000002</v>
      </c>
    </row>
    <row r="99" spans="3:10" hidden="1" x14ac:dyDescent="0.25">
      <c r="C99" s="62"/>
      <c r="I99" s="63">
        <v>43101</v>
      </c>
      <c r="J99" s="65">
        <v>282.27999999999997</v>
      </c>
    </row>
    <row r="100" spans="3:10" hidden="1" x14ac:dyDescent="0.25">
      <c r="C100" s="62"/>
      <c r="I100" s="63">
        <v>43101</v>
      </c>
      <c r="J100" s="65">
        <v>58.32</v>
      </c>
    </row>
    <row r="101" spans="3:10" hidden="1" x14ac:dyDescent="0.25">
      <c r="C101" s="62"/>
      <c r="I101" s="63">
        <v>43101</v>
      </c>
      <c r="J101" s="65">
        <v>176.15</v>
      </c>
    </row>
    <row r="102" spans="3:10" hidden="1" x14ac:dyDescent="0.25">
      <c r="C102" s="62"/>
      <c r="I102" s="63">
        <v>43101</v>
      </c>
      <c r="J102" s="65">
        <v>228.45</v>
      </c>
    </row>
    <row r="103" spans="3:10" hidden="1" x14ac:dyDescent="0.25">
      <c r="C103" s="62"/>
      <c r="I103" s="63">
        <v>43101</v>
      </c>
      <c r="J103" s="65">
        <v>295.72000000000003</v>
      </c>
    </row>
    <row r="104" spans="3:10" hidden="1" x14ac:dyDescent="0.25">
      <c r="C104" s="62"/>
      <c r="I104" s="63">
        <v>43101</v>
      </c>
      <c r="J104" s="65">
        <v>272.45999999999998</v>
      </c>
    </row>
    <row r="105" spans="3:10" hidden="1" x14ac:dyDescent="0.25">
      <c r="C105" s="62"/>
      <c r="I105" s="63">
        <v>43101</v>
      </c>
      <c r="J105" s="65">
        <v>309.64</v>
      </c>
    </row>
    <row r="106" spans="3:10" hidden="1" x14ac:dyDescent="0.25">
      <c r="C106" s="62"/>
      <c r="I106" s="63">
        <v>43101</v>
      </c>
      <c r="J106" s="65">
        <v>199.63</v>
      </c>
    </row>
    <row r="107" spans="3:10" hidden="1" x14ac:dyDescent="0.25">
      <c r="C107" s="62"/>
      <c r="I107" s="63">
        <v>43101</v>
      </c>
      <c r="J107" s="65">
        <v>396.28</v>
      </c>
    </row>
    <row r="108" spans="3:10" hidden="1" x14ac:dyDescent="0.25">
      <c r="C108" s="62"/>
      <c r="I108" s="63">
        <v>43101</v>
      </c>
      <c r="J108" s="65">
        <v>234.3</v>
      </c>
    </row>
    <row r="109" spans="3:10" hidden="1" x14ac:dyDescent="0.25">
      <c r="C109" s="62"/>
      <c r="I109" s="63">
        <v>43101</v>
      </c>
      <c r="J109" s="65">
        <v>186.33</v>
      </c>
    </row>
    <row r="110" spans="3:10" hidden="1" x14ac:dyDescent="0.25">
      <c r="C110" s="62"/>
      <c r="I110" s="63">
        <v>43101</v>
      </c>
      <c r="J110" s="65">
        <v>338.67</v>
      </c>
    </row>
    <row r="111" spans="3:10" hidden="1" x14ac:dyDescent="0.25">
      <c r="C111" s="62"/>
      <c r="I111" s="63">
        <v>43101</v>
      </c>
      <c r="J111" s="65">
        <v>352.21</v>
      </c>
    </row>
    <row r="112" spans="3:10" hidden="1" x14ac:dyDescent="0.25">
      <c r="C112" s="62"/>
      <c r="I112" s="63">
        <v>43101</v>
      </c>
      <c r="J112" s="65">
        <v>211.63</v>
      </c>
    </row>
    <row r="113" spans="3:10" hidden="1" x14ac:dyDescent="0.25">
      <c r="C113" s="62"/>
      <c r="I113" s="63">
        <v>43101</v>
      </c>
      <c r="J113" s="65">
        <v>168.25</v>
      </c>
    </row>
    <row r="114" spans="3:10" hidden="1" x14ac:dyDescent="0.25">
      <c r="C114" s="62"/>
      <c r="I114" s="63">
        <v>43101</v>
      </c>
      <c r="J114" s="65">
        <v>262.64999999999998</v>
      </c>
    </row>
    <row r="115" spans="3:10" hidden="1" x14ac:dyDescent="0.25">
      <c r="C115" s="62"/>
      <c r="I115" s="63">
        <v>43101</v>
      </c>
      <c r="J115" s="65">
        <v>279.95999999999998</v>
      </c>
    </row>
    <row r="116" spans="3:10" hidden="1" x14ac:dyDescent="0.25">
      <c r="C116" s="62"/>
      <c r="I116" s="63">
        <v>43101</v>
      </c>
      <c r="J116" s="65">
        <v>234.3</v>
      </c>
    </row>
    <row r="117" spans="3:10" hidden="1" x14ac:dyDescent="0.25">
      <c r="C117" s="62"/>
      <c r="I117" s="63">
        <v>43101</v>
      </c>
      <c r="J117" s="65">
        <v>305.99</v>
      </c>
    </row>
    <row r="118" spans="3:10" hidden="1" x14ac:dyDescent="0.25">
      <c r="C118" s="62"/>
      <c r="I118" s="63">
        <v>43101</v>
      </c>
      <c r="J118" s="65">
        <v>359.46</v>
      </c>
    </row>
    <row r="119" spans="3:10" hidden="1" x14ac:dyDescent="0.25">
      <c r="C119" s="62"/>
      <c r="I119" s="63">
        <v>43101</v>
      </c>
      <c r="J119" s="65">
        <v>292.70999999999998</v>
      </c>
    </row>
    <row r="120" spans="3:10" hidden="1" x14ac:dyDescent="0.25">
      <c r="C120" s="62"/>
      <c r="I120" s="63">
        <v>43101</v>
      </c>
      <c r="J120" s="65">
        <v>292.70999999999998</v>
      </c>
    </row>
    <row r="121" spans="3:10" hidden="1" x14ac:dyDescent="0.25">
      <c r="C121" s="62"/>
      <c r="I121" s="63">
        <v>43101</v>
      </c>
      <c r="J121" s="65">
        <v>297.08</v>
      </c>
    </row>
    <row r="122" spans="3:10" hidden="1" x14ac:dyDescent="0.25">
      <c r="C122" s="62"/>
      <c r="I122" s="63">
        <v>43101</v>
      </c>
      <c r="J122" s="65">
        <v>292.70999999999998</v>
      </c>
    </row>
    <row r="123" spans="3:10" hidden="1" x14ac:dyDescent="0.25">
      <c r="C123" s="62"/>
      <c r="I123" s="63">
        <v>43101</v>
      </c>
      <c r="J123" s="65">
        <v>275.23</v>
      </c>
    </row>
    <row r="124" spans="3:10" hidden="1" x14ac:dyDescent="0.25">
      <c r="C124" s="62"/>
      <c r="I124" s="63">
        <v>43101</v>
      </c>
      <c r="J124" s="65">
        <v>253.39</v>
      </c>
    </row>
    <row r="125" spans="3:10" hidden="1" x14ac:dyDescent="0.25">
      <c r="C125" s="62"/>
      <c r="I125" s="63">
        <v>43101</v>
      </c>
      <c r="J125" s="65">
        <v>26.21</v>
      </c>
    </row>
    <row r="126" spans="3:10" hidden="1" x14ac:dyDescent="0.25">
      <c r="C126" s="62"/>
      <c r="I126" s="63">
        <v>43101</v>
      </c>
      <c r="J126" s="65">
        <v>227.18</v>
      </c>
    </row>
    <row r="127" spans="3:10" hidden="1" x14ac:dyDescent="0.25">
      <c r="C127" s="62"/>
      <c r="I127" s="63">
        <v>43101</v>
      </c>
      <c r="J127" s="65">
        <v>332.03</v>
      </c>
    </row>
    <row r="128" spans="3:10" hidden="1" x14ac:dyDescent="0.25">
      <c r="C128" s="62"/>
      <c r="I128" s="63">
        <v>43101</v>
      </c>
      <c r="J128" s="65">
        <v>218.44</v>
      </c>
    </row>
    <row r="129" spans="3:10" hidden="1" x14ac:dyDescent="0.25">
      <c r="C129" s="62"/>
      <c r="I129" s="63">
        <v>43101</v>
      </c>
      <c r="J129" s="65">
        <v>262.13</v>
      </c>
    </row>
    <row r="130" spans="3:10" hidden="1" x14ac:dyDescent="0.25">
      <c r="C130" s="62"/>
      <c r="I130" s="63">
        <v>43101</v>
      </c>
      <c r="J130" s="65">
        <v>39.840000000000003</v>
      </c>
    </row>
    <row r="131" spans="3:10" hidden="1" x14ac:dyDescent="0.25">
      <c r="C131" s="62"/>
      <c r="I131" s="63">
        <v>43101</v>
      </c>
      <c r="J131" s="65">
        <v>39.840000000000003</v>
      </c>
    </row>
    <row r="132" spans="3:10" hidden="1" x14ac:dyDescent="0.25">
      <c r="C132" s="62"/>
      <c r="I132" s="63">
        <v>43101</v>
      </c>
      <c r="J132" s="65">
        <v>39.840000000000003</v>
      </c>
    </row>
    <row r="133" spans="3:10" hidden="1" x14ac:dyDescent="0.25">
      <c r="C133" s="62"/>
      <c r="I133" s="63">
        <v>43101</v>
      </c>
      <c r="J133" s="65">
        <v>39.840000000000003</v>
      </c>
    </row>
    <row r="134" spans="3:10" hidden="1" x14ac:dyDescent="0.25">
      <c r="C134" s="62"/>
      <c r="I134" s="63">
        <v>43101</v>
      </c>
      <c r="J134" s="65">
        <v>33.200000000000003</v>
      </c>
    </row>
    <row r="135" spans="3:10" hidden="1" x14ac:dyDescent="0.25">
      <c r="C135" s="62"/>
      <c r="I135" s="63">
        <v>43101</v>
      </c>
      <c r="J135" s="65">
        <v>33.200000000000003</v>
      </c>
    </row>
    <row r="136" spans="3:10" hidden="1" x14ac:dyDescent="0.25">
      <c r="C136" s="62"/>
      <c r="I136" s="63">
        <v>43101</v>
      </c>
      <c r="J136" s="65">
        <v>33.200000000000003</v>
      </c>
    </row>
    <row r="137" spans="3:10" hidden="1" x14ac:dyDescent="0.25">
      <c r="C137" s="62"/>
      <c r="I137" s="63">
        <v>43101</v>
      </c>
      <c r="J137" s="65">
        <v>33.200000000000003</v>
      </c>
    </row>
    <row r="138" spans="3:10" hidden="1" x14ac:dyDescent="0.25">
      <c r="C138" s="62"/>
      <c r="I138" s="63">
        <v>43101</v>
      </c>
      <c r="J138" s="65">
        <v>33.200000000000003</v>
      </c>
    </row>
    <row r="139" spans="3:10" hidden="1" x14ac:dyDescent="0.25">
      <c r="C139" s="62"/>
      <c r="I139" s="63">
        <v>43101</v>
      </c>
      <c r="J139" s="65">
        <v>46.48</v>
      </c>
    </row>
    <row r="140" spans="3:10" hidden="1" x14ac:dyDescent="0.25">
      <c r="C140" s="62"/>
      <c r="I140" s="63">
        <v>43101</v>
      </c>
      <c r="J140" s="65">
        <v>46.48</v>
      </c>
    </row>
    <row r="141" spans="3:10" hidden="1" x14ac:dyDescent="0.25">
      <c r="C141" s="62"/>
      <c r="I141" s="63">
        <v>43101</v>
      </c>
      <c r="J141" s="65">
        <v>53.12</v>
      </c>
    </row>
    <row r="142" spans="3:10" hidden="1" x14ac:dyDescent="0.25">
      <c r="C142" s="62"/>
      <c r="I142" s="63">
        <v>43101</v>
      </c>
      <c r="J142" s="65">
        <v>59.76</v>
      </c>
    </row>
    <row r="143" spans="3:10" hidden="1" x14ac:dyDescent="0.25">
      <c r="C143" s="62"/>
      <c r="I143" s="63">
        <v>43101</v>
      </c>
      <c r="J143" s="65">
        <v>172.3</v>
      </c>
    </row>
    <row r="144" spans="3:10" hidden="1" x14ac:dyDescent="0.25">
      <c r="C144" s="62"/>
      <c r="I144" s="63">
        <v>43101</v>
      </c>
      <c r="J144" s="65">
        <v>225.78</v>
      </c>
    </row>
    <row r="145" spans="3:10" hidden="1" x14ac:dyDescent="0.25">
      <c r="C145" s="62"/>
      <c r="I145" s="63">
        <v>43101</v>
      </c>
      <c r="J145" s="65">
        <v>148.54</v>
      </c>
    </row>
    <row r="146" spans="3:10" hidden="1" x14ac:dyDescent="0.25">
      <c r="C146" s="62"/>
      <c r="I146" s="63">
        <v>43101</v>
      </c>
      <c r="J146" s="65">
        <v>172.3</v>
      </c>
    </row>
    <row r="147" spans="3:10" hidden="1" x14ac:dyDescent="0.25">
      <c r="C147" s="62"/>
      <c r="I147" s="63">
        <v>43101</v>
      </c>
      <c r="J147" s="65">
        <v>213.89</v>
      </c>
    </row>
    <row r="148" spans="3:10" hidden="1" x14ac:dyDescent="0.25">
      <c r="C148" s="62"/>
      <c r="I148" s="63">
        <v>43101</v>
      </c>
      <c r="J148" s="65">
        <v>207.95</v>
      </c>
    </row>
    <row r="149" spans="3:10" hidden="1" x14ac:dyDescent="0.25">
      <c r="C149" s="62"/>
      <c r="I149" s="63">
        <v>43101</v>
      </c>
      <c r="J149" s="65">
        <v>213.89</v>
      </c>
    </row>
    <row r="150" spans="3:10" hidden="1" x14ac:dyDescent="0.25">
      <c r="C150" s="62"/>
      <c r="I150" s="63">
        <v>43101</v>
      </c>
      <c r="J150" s="65">
        <v>279.25</v>
      </c>
    </row>
    <row r="151" spans="3:10" hidden="1" x14ac:dyDescent="0.25">
      <c r="C151" s="62"/>
      <c r="I151" s="63">
        <v>43101</v>
      </c>
      <c r="J151" s="65">
        <v>202.01</v>
      </c>
    </row>
    <row r="152" spans="3:10" hidden="1" x14ac:dyDescent="0.25">
      <c r="C152" s="62"/>
      <c r="I152" s="63">
        <v>43101</v>
      </c>
      <c r="J152" s="65">
        <v>225.78</v>
      </c>
    </row>
    <row r="153" spans="3:10" hidden="1" x14ac:dyDescent="0.25">
      <c r="C153" s="62"/>
      <c r="I153" s="63">
        <v>43101</v>
      </c>
      <c r="J153" s="65">
        <v>261.43</v>
      </c>
    </row>
    <row r="154" spans="3:10" hidden="1" x14ac:dyDescent="0.25">
      <c r="C154" s="62"/>
      <c r="I154" s="63">
        <v>43101</v>
      </c>
      <c r="J154" s="65">
        <v>249.54</v>
      </c>
    </row>
    <row r="155" spans="3:10" hidden="1" x14ac:dyDescent="0.25">
      <c r="C155" s="62"/>
      <c r="I155" s="63">
        <v>43101</v>
      </c>
      <c r="J155" s="65">
        <v>231.72</v>
      </c>
    </row>
    <row r="156" spans="3:10" hidden="1" x14ac:dyDescent="0.25">
      <c r="C156" s="62"/>
      <c r="I156" s="63">
        <v>43101</v>
      </c>
      <c r="J156" s="65">
        <v>172.3</v>
      </c>
    </row>
    <row r="157" spans="3:10" hidden="1" x14ac:dyDescent="0.25">
      <c r="C157" s="62"/>
      <c r="I157" s="63">
        <v>43101</v>
      </c>
      <c r="J157" s="65">
        <v>255.48</v>
      </c>
    </row>
    <row r="158" spans="3:10" hidden="1" x14ac:dyDescent="0.25">
      <c r="C158" s="62"/>
      <c r="I158" s="63">
        <v>43101</v>
      </c>
      <c r="J158" s="65">
        <v>207.95</v>
      </c>
    </row>
    <row r="159" spans="3:10" hidden="1" x14ac:dyDescent="0.25">
      <c r="C159" s="62"/>
      <c r="I159" s="63">
        <v>43101</v>
      </c>
      <c r="J159" s="65">
        <v>82.31</v>
      </c>
    </row>
    <row r="160" spans="3:10" hidden="1" x14ac:dyDescent="0.25">
      <c r="C160" s="62"/>
      <c r="I160" s="63">
        <v>43101</v>
      </c>
      <c r="J160" s="65">
        <v>82.31</v>
      </c>
    </row>
    <row r="161" spans="3:10" hidden="1" x14ac:dyDescent="0.25">
      <c r="C161" s="62"/>
      <c r="I161" s="63">
        <v>43101</v>
      </c>
      <c r="J161" s="65">
        <v>52.95</v>
      </c>
    </row>
    <row r="162" spans="3:10" hidden="1" x14ac:dyDescent="0.25">
      <c r="C162" s="62"/>
      <c r="I162" s="63">
        <v>43101</v>
      </c>
      <c r="J162" s="65">
        <v>28.45</v>
      </c>
    </row>
    <row r="163" spans="3:10" hidden="1" x14ac:dyDescent="0.25">
      <c r="C163" s="62"/>
      <c r="I163" s="63">
        <v>43101</v>
      </c>
      <c r="J163" s="65">
        <v>239.36</v>
      </c>
    </row>
    <row r="164" spans="3:10" hidden="1" x14ac:dyDescent="0.25">
      <c r="C164" s="62"/>
      <c r="I164" s="63">
        <v>43101</v>
      </c>
      <c r="J164" s="65">
        <v>46.99</v>
      </c>
    </row>
    <row r="165" spans="3:10" hidden="1" x14ac:dyDescent="0.25">
      <c r="C165" s="62"/>
      <c r="I165" s="63">
        <v>43101</v>
      </c>
      <c r="J165" s="65">
        <v>39.14</v>
      </c>
    </row>
    <row r="166" spans="3:10" hidden="1" x14ac:dyDescent="0.25">
      <c r="C166" s="62"/>
      <c r="I166" s="63">
        <v>43101</v>
      </c>
      <c r="J166" s="65">
        <v>39.14</v>
      </c>
    </row>
    <row r="167" spans="3:10" hidden="1" x14ac:dyDescent="0.25">
      <c r="C167" s="62"/>
      <c r="I167" s="63">
        <v>43101</v>
      </c>
      <c r="J167" s="65">
        <v>46.99</v>
      </c>
    </row>
    <row r="168" spans="3:10" hidden="1" x14ac:dyDescent="0.25">
      <c r="C168" s="62"/>
      <c r="I168" s="63">
        <v>43101</v>
      </c>
      <c r="J168" s="65">
        <v>46.99</v>
      </c>
    </row>
    <row r="169" spans="3:10" hidden="1" x14ac:dyDescent="0.25">
      <c r="C169" s="62"/>
      <c r="I169" s="63">
        <v>43101</v>
      </c>
      <c r="J169" s="65">
        <v>82.31</v>
      </c>
    </row>
    <row r="170" spans="3:10" hidden="1" x14ac:dyDescent="0.25">
      <c r="C170" s="62"/>
      <c r="I170" s="63">
        <v>43101</v>
      </c>
      <c r="J170" s="65">
        <v>56.8</v>
      </c>
    </row>
    <row r="171" spans="3:10" hidden="1" x14ac:dyDescent="0.25">
      <c r="C171" s="62"/>
      <c r="I171" s="63">
        <v>43101</v>
      </c>
      <c r="J171" s="65">
        <v>41.15</v>
      </c>
    </row>
    <row r="172" spans="3:10" hidden="1" x14ac:dyDescent="0.25">
      <c r="C172" s="62"/>
      <c r="I172" s="63">
        <v>43101</v>
      </c>
      <c r="J172" s="65">
        <v>41.15</v>
      </c>
    </row>
    <row r="173" spans="3:10" hidden="1" x14ac:dyDescent="0.25">
      <c r="C173" s="62"/>
      <c r="I173" s="63">
        <v>43101</v>
      </c>
      <c r="J173" s="65">
        <v>41.15</v>
      </c>
    </row>
    <row r="174" spans="3:10" hidden="1" x14ac:dyDescent="0.25">
      <c r="C174" s="62"/>
      <c r="I174" s="63">
        <v>43101</v>
      </c>
      <c r="J174" s="65">
        <v>26.48</v>
      </c>
    </row>
    <row r="175" spans="3:10" hidden="1" x14ac:dyDescent="0.25">
      <c r="C175" s="62"/>
      <c r="I175" s="63">
        <v>43101</v>
      </c>
      <c r="J175" s="65">
        <v>25.46</v>
      </c>
    </row>
    <row r="176" spans="3:10" hidden="1" x14ac:dyDescent="0.25">
      <c r="C176" s="62"/>
      <c r="I176" s="63">
        <v>43101</v>
      </c>
      <c r="J176" s="65">
        <v>21.53</v>
      </c>
    </row>
    <row r="177" spans="3:10" hidden="1" x14ac:dyDescent="0.25">
      <c r="C177" s="62"/>
      <c r="I177" s="63">
        <v>43101</v>
      </c>
      <c r="J177" s="65">
        <v>247.21</v>
      </c>
    </row>
    <row r="178" spans="3:10" hidden="1" x14ac:dyDescent="0.25">
      <c r="C178" s="62"/>
      <c r="I178" s="63">
        <v>43101</v>
      </c>
      <c r="J178" s="65">
        <v>44.15</v>
      </c>
    </row>
    <row r="179" spans="3:10" hidden="1" x14ac:dyDescent="0.25">
      <c r="C179" s="62"/>
      <c r="I179" s="63">
        <v>43101</v>
      </c>
      <c r="J179" s="65">
        <v>21.53</v>
      </c>
    </row>
    <row r="180" spans="3:10" hidden="1" x14ac:dyDescent="0.25">
      <c r="C180" s="62"/>
      <c r="I180" s="63">
        <v>43101</v>
      </c>
      <c r="J180" s="65">
        <v>25.02</v>
      </c>
    </row>
    <row r="181" spans="3:10" hidden="1" x14ac:dyDescent="0.25">
      <c r="C181" s="62"/>
      <c r="I181" s="63">
        <v>43101</v>
      </c>
      <c r="J181" s="65">
        <v>25.46</v>
      </c>
    </row>
    <row r="182" spans="3:10" hidden="1" x14ac:dyDescent="0.25">
      <c r="C182" s="62"/>
      <c r="I182" s="63">
        <v>43101</v>
      </c>
      <c r="J182" s="65">
        <v>25.51</v>
      </c>
    </row>
    <row r="183" spans="3:10" hidden="1" x14ac:dyDescent="0.25">
      <c r="C183" s="62"/>
      <c r="I183" s="63">
        <v>43101</v>
      </c>
      <c r="J183" s="65">
        <v>21.53</v>
      </c>
    </row>
    <row r="184" spans="3:10" hidden="1" x14ac:dyDescent="0.25">
      <c r="C184" s="62"/>
      <c r="I184" s="63">
        <v>43101</v>
      </c>
      <c r="J184" s="65">
        <v>107.66</v>
      </c>
    </row>
    <row r="185" spans="3:10" hidden="1" x14ac:dyDescent="0.25">
      <c r="C185" s="62"/>
      <c r="I185" s="63">
        <v>43101</v>
      </c>
      <c r="J185" s="65">
        <v>478.73</v>
      </c>
    </row>
    <row r="186" spans="3:10" hidden="1" x14ac:dyDescent="0.25">
      <c r="C186" s="62"/>
      <c r="I186" s="63">
        <v>43101</v>
      </c>
      <c r="J186" s="65">
        <v>86.13</v>
      </c>
    </row>
    <row r="187" spans="3:10" hidden="1" x14ac:dyDescent="0.25">
      <c r="C187" s="62"/>
      <c r="I187" s="63">
        <v>43101</v>
      </c>
      <c r="J187" s="65">
        <v>164.61</v>
      </c>
    </row>
    <row r="188" spans="3:10" hidden="1" x14ac:dyDescent="0.25">
      <c r="C188" s="62"/>
      <c r="I188" s="63">
        <v>43101</v>
      </c>
      <c r="J188" s="65">
        <v>176.58</v>
      </c>
    </row>
    <row r="189" spans="3:10" hidden="1" x14ac:dyDescent="0.25">
      <c r="C189" s="62"/>
      <c r="I189" s="63">
        <v>43101</v>
      </c>
      <c r="J189" s="65">
        <v>741.64</v>
      </c>
    </row>
    <row r="190" spans="3:10" hidden="1" x14ac:dyDescent="0.25">
      <c r="C190" s="62"/>
      <c r="I190" s="63">
        <v>43101</v>
      </c>
      <c r="J190" s="65">
        <v>208.95</v>
      </c>
    </row>
    <row r="191" spans="3:10" hidden="1" x14ac:dyDescent="0.25">
      <c r="C191" s="62"/>
      <c r="I191" s="63">
        <v>43101</v>
      </c>
      <c r="J191" s="65">
        <v>70.48</v>
      </c>
    </row>
    <row r="192" spans="3:10" hidden="1" x14ac:dyDescent="0.25">
      <c r="C192" s="62"/>
      <c r="I192" s="63">
        <v>43101</v>
      </c>
      <c r="J192" s="65">
        <v>79.430000000000007</v>
      </c>
    </row>
    <row r="193" spans="3:10" hidden="1" x14ac:dyDescent="0.25">
      <c r="C193" s="62"/>
      <c r="I193" s="63">
        <v>43101</v>
      </c>
      <c r="J193" s="65">
        <v>70.48</v>
      </c>
    </row>
    <row r="194" spans="3:10" hidden="1" x14ac:dyDescent="0.25">
      <c r="C194" s="62"/>
      <c r="I194" s="63">
        <v>43101</v>
      </c>
      <c r="J194" s="65">
        <v>70.48</v>
      </c>
    </row>
    <row r="195" spans="3:10" hidden="1" x14ac:dyDescent="0.25">
      <c r="C195" s="62"/>
      <c r="I195" s="63">
        <v>43101</v>
      </c>
      <c r="J195" s="65">
        <v>208.95</v>
      </c>
    </row>
    <row r="196" spans="3:10" hidden="1" x14ac:dyDescent="0.25">
      <c r="C196" s="62"/>
      <c r="I196" s="63">
        <v>43101</v>
      </c>
      <c r="J196" s="65">
        <v>69.16</v>
      </c>
    </row>
    <row r="197" spans="3:10" hidden="1" x14ac:dyDescent="0.25">
      <c r="C197" s="62"/>
      <c r="I197" s="63">
        <v>43101</v>
      </c>
      <c r="J197" s="65">
        <v>58.71</v>
      </c>
    </row>
    <row r="198" spans="3:10" hidden="1" x14ac:dyDescent="0.25">
      <c r="C198" s="62"/>
      <c r="I198" s="63">
        <v>43101</v>
      </c>
      <c r="J198" s="65">
        <v>741.64</v>
      </c>
    </row>
    <row r="199" spans="3:10" hidden="1" x14ac:dyDescent="0.25">
      <c r="C199" s="62"/>
      <c r="I199" s="63">
        <v>43101</v>
      </c>
      <c r="J199" s="65">
        <v>82.39</v>
      </c>
    </row>
    <row r="200" spans="3:10" hidden="1" x14ac:dyDescent="0.25">
      <c r="C200" s="62"/>
      <c r="I200" s="63">
        <v>43101</v>
      </c>
      <c r="J200" s="65">
        <v>88.38</v>
      </c>
    </row>
    <row r="201" spans="3:10" hidden="1" x14ac:dyDescent="0.25">
      <c r="C201" s="62"/>
      <c r="I201" s="63">
        <v>43101</v>
      </c>
      <c r="J201" s="65">
        <v>43.11</v>
      </c>
    </row>
    <row r="202" spans="3:10" hidden="1" x14ac:dyDescent="0.25">
      <c r="C202" s="62"/>
      <c r="I202" s="63">
        <v>43101</v>
      </c>
      <c r="J202" s="65">
        <v>82.39</v>
      </c>
    </row>
    <row r="203" spans="3:10" hidden="1" x14ac:dyDescent="0.25">
      <c r="C203" s="62"/>
      <c r="I203" s="63">
        <v>43101</v>
      </c>
      <c r="J203" s="65">
        <v>21.55</v>
      </c>
    </row>
    <row r="204" spans="3:10" hidden="1" x14ac:dyDescent="0.25">
      <c r="C204" s="62"/>
      <c r="I204" s="63">
        <v>43101</v>
      </c>
      <c r="J204" s="65">
        <v>21.55</v>
      </c>
    </row>
    <row r="205" spans="3:10" hidden="1" x14ac:dyDescent="0.25">
      <c r="C205" s="62"/>
      <c r="I205" s="63">
        <v>43101</v>
      </c>
      <c r="J205" s="65">
        <v>119.8</v>
      </c>
    </row>
    <row r="206" spans="3:10" hidden="1" x14ac:dyDescent="0.25">
      <c r="C206" s="62"/>
      <c r="I206" s="63">
        <v>43101</v>
      </c>
      <c r="J206" s="65">
        <v>21.55</v>
      </c>
    </row>
    <row r="207" spans="3:10" hidden="1" x14ac:dyDescent="0.25">
      <c r="C207" s="62"/>
      <c r="I207" s="63">
        <v>43101</v>
      </c>
      <c r="J207" s="65">
        <v>359.41</v>
      </c>
    </row>
    <row r="208" spans="3:10" hidden="1" x14ac:dyDescent="0.25">
      <c r="C208" s="62"/>
      <c r="I208" s="63">
        <v>43101</v>
      </c>
      <c r="J208" s="65">
        <v>742.39</v>
      </c>
    </row>
    <row r="209" spans="3:10" hidden="1" x14ac:dyDescent="0.25">
      <c r="C209" s="62"/>
      <c r="I209" s="63">
        <v>43101</v>
      </c>
      <c r="J209" s="65">
        <v>76.569999999999993</v>
      </c>
    </row>
    <row r="210" spans="3:10" hidden="1" x14ac:dyDescent="0.25">
      <c r="C210" s="62"/>
      <c r="I210" s="63">
        <v>43101</v>
      </c>
      <c r="J210" s="65">
        <v>164.78</v>
      </c>
    </row>
    <row r="211" spans="3:10" hidden="1" x14ac:dyDescent="0.25">
      <c r="C211" s="62"/>
      <c r="I211" s="63">
        <v>43101</v>
      </c>
      <c r="J211" s="65">
        <v>1188.1099999999999</v>
      </c>
    </row>
    <row r="212" spans="3:10" hidden="1" x14ac:dyDescent="0.25">
      <c r="C212" s="62"/>
      <c r="I212" s="63">
        <v>43101</v>
      </c>
      <c r="J212" s="65">
        <v>273.08999999999997</v>
      </c>
    </row>
    <row r="213" spans="3:10" hidden="1" x14ac:dyDescent="0.25">
      <c r="C213" s="62"/>
      <c r="I213" s="63">
        <v>43101</v>
      </c>
      <c r="J213" s="65">
        <v>272.20999999999998</v>
      </c>
    </row>
    <row r="214" spans="3:10" hidden="1" x14ac:dyDescent="0.25">
      <c r="C214" s="62"/>
      <c r="I214" s="63">
        <v>43101</v>
      </c>
      <c r="J214" s="65">
        <v>1323.1</v>
      </c>
    </row>
    <row r="215" spans="3:10" hidden="1" x14ac:dyDescent="0.25">
      <c r="C215" s="62"/>
      <c r="I215" s="63">
        <v>43101</v>
      </c>
      <c r="J215" s="65">
        <v>637.55999999999995</v>
      </c>
    </row>
    <row r="216" spans="3:10" hidden="1" x14ac:dyDescent="0.25">
      <c r="C216" s="62"/>
      <c r="I216" s="63">
        <v>43101</v>
      </c>
      <c r="J216" s="65">
        <v>1500.8</v>
      </c>
    </row>
    <row r="217" spans="3:10" hidden="1" x14ac:dyDescent="0.25">
      <c r="C217" s="62"/>
      <c r="I217" s="63">
        <v>43101</v>
      </c>
      <c r="J217" s="65">
        <v>1805.7</v>
      </c>
    </row>
    <row r="218" spans="3:10" hidden="1" x14ac:dyDescent="0.25">
      <c r="C218" s="62"/>
      <c r="I218" s="63">
        <v>43101</v>
      </c>
      <c r="J218" s="65">
        <v>1313.04</v>
      </c>
    </row>
    <row r="219" spans="3:10" hidden="1" x14ac:dyDescent="0.25">
      <c r="C219" s="62"/>
      <c r="I219" s="63">
        <v>43101</v>
      </c>
      <c r="J219" s="65">
        <v>1299.1500000000001</v>
      </c>
    </row>
    <row r="220" spans="3:10" hidden="1" x14ac:dyDescent="0.25">
      <c r="C220" s="62"/>
      <c r="I220" s="63">
        <v>43101</v>
      </c>
      <c r="J220" s="65">
        <v>880.95</v>
      </c>
    </row>
    <row r="221" spans="3:10" hidden="1" x14ac:dyDescent="0.25">
      <c r="C221" s="62"/>
      <c r="I221" s="63">
        <v>43101</v>
      </c>
      <c r="J221" s="65">
        <v>2661.73</v>
      </c>
    </row>
    <row r="222" spans="3:10" hidden="1" x14ac:dyDescent="0.25">
      <c r="C222" s="62"/>
      <c r="I222" s="63">
        <v>43101</v>
      </c>
      <c r="J222" s="65">
        <v>1223.05</v>
      </c>
    </row>
    <row r="223" spans="3:10" hidden="1" x14ac:dyDescent="0.25">
      <c r="C223" s="62"/>
      <c r="I223" s="63">
        <v>43101</v>
      </c>
      <c r="J223" s="65">
        <v>1364.47</v>
      </c>
    </row>
    <row r="224" spans="3:10" hidden="1" x14ac:dyDescent="0.25">
      <c r="C224" s="62"/>
      <c r="I224" s="63">
        <v>43101</v>
      </c>
      <c r="J224" s="65">
        <v>1218.6500000000001</v>
      </c>
    </row>
    <row r="225" spans="3:10" hidden="1" x14ac:dyDescent="0.25">
      <c r="C225" s="62"/>
      <c r="I225" s="63">
        <v>43101</v>
      </c>
      <c r="J225" s="65">
        <v>1357.92</v>
      </c>
    </row>
    <row r="226" spans="3:10" hidden="1" x14ac:dyDescent="0.25">
      <c r="C226" s="62"/>
      <c r="I226" s="63">
        <v>43101</v>
      </c>
      <c r="J226" s="65">
        <v>1375.92</v>
      </c>
    </row>
    <row r="227" spans="3:10" hidden="1" x14ac:dyDescent="0.25">
      <c r="C227" s="62"/>
      <c r="I227" s="63">
        <v>43101</v>
      </c>
      <c r="J227" s="65">
        <v>2702.75</v>
      </c>
    </row>
    <row r="228" spans="3:10" hidden="1" x14ac:dyDescent="0.25">
      <c r="C228" s="62"/>
      <c r="I228" s="63">
        <v>43101</v>
      </c>
      <c r="J228" s="65">
        <v>1230.3900000000001</v>
      </c>
    </row>
    <row r="229" spans="3:10" hidden="1" x14ac:dyDescent="0.25">
      <c r="C229" s="62"/>
      <c r="I229" s="63">
        <v>43101</v>
      </c>
      <c r="J229" s="65">
        <v>843.7</v>
      </c>
    </row>
    <row r="230" spans="3:10" hidden="1" x14ac:dyDescent="0.25">
      <c r="C230" s="62"/>
      <c r="I230" s="63">
        <v>43101</v>
      </c>
      <c r="J230" s="65">
        <v>647.34</v>
      </c>
    </row>
    <row r="231" spans="3:10" hidden="1" x14ac:dyDescent="0.25">
      <c r="C231" s="62"/>
      <c r="I231" s="63">
        <v>43101</v>
      </c>
      <c r="J231" s="65">
        <v>900.08</v>
      </c>
    </row>
    <row r="232" spans="3:10" hidden="1" x14ac:dyDescent="0.25">
      <c r="C232" s="62"/>
      <c r="I232" s="63">
        <v>43101</v>
      </c>
      <c r="J232" s="65">
        <v>725.68</v>
      </c>
    </row>
    <row r="233" spans="3:10" hidden="1" x14ac:dyDescent="0.25">
      <c r="C233" s="62"/>
      <c r="I233" s="63">
        <v>43101</v>
      </c>
      <c r="J233" s="65">
        <v>122.61</v>
      </c>
    </row>
    <row r="234" spans="3:10" hidden="1" x14ac:dyDescent="0.25">
      <c r="C234" s="62"/>
      <c r="I234" s="63">
        <v>43101</v>
      </c>
      <c r="J234" s="65">
        <v>122.09</v>
      </c>
    </row>
    <row r="235" spans="3:10" hidden="1" x14ac:dyDescent="0.25">
      <c r="C235" s="62"/>
      <c r="I235" s="63">
        <v>43101</v>
      </c>
      <c r="J235" s="65">
        <v>161.19</v>
      </c>
    </row>
    <row r="236" spans="3:10" hidden="1" x14ac:dyDescent="0.25">
      <c r="C236" s="62"/>
      <c r="I236" s="63">
        <v>43101</v>
      </c>
      <c r="J236" s="65">
        <v>133.35</v>
      </c>
    </row>
    <row r="237" spans="3:10" hidden="1" x14ac:dyDescent="0.25">
      <c r="C237" s="62"/>
      <c r="I237" s="63">
        <v>43101</v>
      </c>
      <c r="J237" s="65">
        <v>80.819999999999993</v>
      </c>
    </row>
    <row r="238" spans="3:10" hidden="1" x14ac:dyDescent="0.25">
      <c r="C238" s="62"/>
      <c r="I238" s="63">
        <v>43101</v>
      </c>
      <c r="J238" s="65">
        <v>329.44</v>
      </c>
    </row>
    <row r="239" spans="3:10" hidden="1" x14ac:dyDescent="0.25">
      <c r="C239" s="62"/>
      <c r="I239" s="63">
        <v>43101</v>
      </c>
      <c r="J239" s="65">
        <v>1171.8</v>
      </c>
    </row>
    <row r="240" spans="3:10" hidden="1" x14ac:dyDescent="0.25">
      <c r="C240" s="62"/>
      <c r="I240" s="63">
        <v>43101</v>
      </c>
      <c r="J240" s="65">
        <v>102.29</v>
      </c>
    </row>
    <row r="241" spans="3:10" hidden="1" x14ac:dyDescent="0.25">
      <c r="C241" s="62"/>
      <c r="I241" s="63">
        <v>43101</v>
      </c>
      <c r="J241" s="65">
        <v>63.24</v>
      </c>
    </row>
    <row r="242" spans="3:10" hidden="1" x14ac:dyDescent="0.25">
      <c r="C242" s="62"/>
      <c r="I242" s="63">
        <v>43101</v>
      </c>
      <c r="J242" s="65">
        <v>111.13</v>
      </c>
    </row>
    <row r="243" spans="3:10" hidden="1" x14ac:dyDescent="0.25">
      <c r="C243" s="62"/>
      <c r="I243" s="63">
        <v>43101</v>
      </c>
      <c r="J243" s="65">
        <v>77.63</v>
      </c>
    </row>
    <row r="244" spans="3:10" hidden="1" x14ac:dyDescent="0.25">
      <c r="C244" s="62"/>
      <c r="I244" s="63">
        <v>43101</v>
      </c>
      <c r="J244" s="65">
        <v>168.83</v>
      </c>
    </row>
    <row r="245" spans="3:10" hidden="1" x14ac:dyDescent="0.25">
      <c r="C245" s="62"/>
      <c r="I245" s="63">
        <v>43101</v>
      </c>
      <c r="J245" s="65">
        <v>169.44</v>
      </c>
    </row>
    <row r="246" spans="3:10" hidden="1" x14ac:dyDescent="0.25">
      <c r="C246" s="62"/>
      <c r="I246" s="63">
        <v>43101</v>
      </c>
      <c r="J246" s="65">
        <v>22.27</v>
      </c>
    </row>
    <row r="247" spans="3:10" hidden="1" x14ac:dyDescent="0.25">
      <c r="C247" s="62"/>
      <c r="I247" s="63">
        <v>43101</v>
      </c>
      <c r="J247" s="65">
        <v>921.12</v>
      </c>
    </row>
    <row r="248" spans="3:10" hidden="1" x14ac:dyDescent="0.25">
      <c r="C248" s="62"/>
      <c r="I248" s="63">
        <v>43101</v>
      </c>
      <c r="J248" s="65">
        <v>652.86</v>
      </c>
    </row>
    <row r="249" spans="3:10" hidden="1" x14ac:dyDescent="0.25">
      <c r="C249" s="62"/>
      <c r="I249" s="63">
        <v>43101</v>
      </c>
      <c r="J249" s="65">
        <v>794.33</v>
      </c>
    </row>
    <row r="250" spans="3:10" hidden="1" x14ac:dyDescent="0.25">
      <c r="C250" s="62"/>
      <c r="I250" s="63">
        <v>43101</v>
      </c>
      <c r="J250" s="65">
        <v>800.58</v>
      </c>
    </row>
    <row r="251" spans="3:10" hidden="1" x14ac:dyDescent="0.25">
      <c r="C251" s="62"/>
      <c r="I251" s="63">
        <v>43101</v>
      </c>
      <c r="J251" s="65">
        <v>425.79</v>
      </c>
    </row>
    <row r="252" spans="3:10" hidden="1" x14ac:dyDescent="0.25">
      <c r="C252" s="62"/>
      <c r="I252" s="63">
        <v>43101</v>
      </c>
      <c r="J252" s="65">
        <v>625.14</v>
      </c>
    </row>
    <row r="253" spans="3:10" hidden="1" x14ac:dyDescent="0.25">
      <c r="C253" s="62"/>
      <c r="I253" s="63">
        <v>43101</v>
      </c>
      <c r="J253" s="65">
        <v>838.05</v>
      </c>
    </row>
    <row r="254" spans="3:10" hidden="1" x14ac:dyDescent="0.25">
      <c r="C254" s="62"/>
      <c r="I254" s="63">
        <v>43101</v>
      </c>
      <c r="J254" s="65">
        <v>465.02</v>
      </c>
    </row>
    <row r="255" spans="3:10" hidden="1" x14ac:dyDescent="0.25">
      <c r="C255" s="62"/>
      <c r="I255" s="63">
        <v>43101</v>
      </c>
      <c r="J255" s="65">
        <v>500.23</v>
      </c>
    </row>
    <row r="256" spans="3:10" hidden="1" x14ac:dyDescent="0.25">
      <c r="C256" s="62"/>
      <c r="I256" s="63">
        <v>43101</v>
      </c>
      <c r="J256" s="65">
        <v>899.77</v>
      </c>
    </row>
    <row r="257" spans="3:10" hidden="1" x14ac:dyDescent="0.25">
      <c r="C257" s="62"/>
      <c r="I257" s="63">
        <v>43101</v>
      </c>
      <c r="J257" s="65">
        <v>1580.04</v>
      </c>
    </row>
    <row r="258" spans="3:10" hidden="1" x14ac:dyDescent="0.25">
      <c r="C258" s="62"/>
      <c r="I258" s="63">
        <v>43101</v>
      </c>
      <c r="J258" s="65">
        <v>487.04</v>
      </c>
    </row>
    <row r="259" spans="3:10" hidden="1" x14ac:dyDescent="0.25">
      <c r="C259" s="62"/>
      <c r="I259" s="63">
        <v>43101</v>
      </c>
      <c r="J259" s="65">
        <v>663.89</v>
      </c>
    </row>
    <row r="260" spans="3:10" hidden="1" x14ac:dyDescent="0.25">
      <c r="C260" s="62"/>
      <c r="I260" s="63">
        <v>43101</v>
      </c>
      <c r="J260" s="65">
        <v>871.18</v>
      </c>
    </row>
    <row r="261" spans="3:10" hidden="1" x14ac:dyDescent="0.25">
      <c r="C261" s="62"/>
      <c r="I261" s="63">
        <v>43101</v>
      </c>
      <c r="J261" s="65">
        <v>1443</v>
      </c>
    </row>
    <row r="262" spans="3:10" hidden="1" x14ac:dyDescent="0.25">
      <c r="C262" s="62"/>
      <c r="I262" s="63">
        <v>43101</v>
      </c>
      <c r="J262" s="65">
        <v>838.92</v>
      </c>
    </row>
    <row r="263" spans="3:10" hidden="1" x14ac:dyDescent="0.25">
      <c r="C263" s="62"/>
      <c r="I263" s="63">
        <v>43101</v>
      </c>
      <c r="J263" s="65">
        <v>1326.15</v>
      </c>
    </row>
    <row r="264" spans="3:10" hidden="1" x14ac:dyDescent="0.25">
      <c r="C264" s="62"/>
      <c r="I264" s="63">
        <v>43101</v>
      </c>
      <c r="J264" s="65">
        <v>927.36</v>
      </c>
    </row>
    <row r="265" spans="3:10" hidden="1" x14ac:dyDescent="0.25">
      <c r="C265" s="62"/>
      <c r="I265" s="63">
        <v>43101</v>
      </c>
      <c r="J265" s="65">
        <v>826.12</v>
      </c>
    </row>
    <row r="266" spans="3:10" hidden="1" x14ac:dyDescent="0.25">
      <c r="C266" s="62"/>
      <c r="I266" s="63">
        <v>43101</v>
      </c>
      <c r="J266" s="65">
        <v>710.52</v>
      </c>
    </row>
    <row r="267" spans="3:10" hidden="1" x14ac:dyDescent="0.25">
      <c r="C267" s="62"/>
      <c r="I267" s="63">
        <v>43101</v>
      </c>
      <c r="J267" s="65">
        <v>200.25</v>
      </c>
    </row>
    <row r="268" spans="3:10" hidden="1" x14ac:dyDescent="0.25">
      <c r="C268" s="62"/>
      <c r="I268" s="63">
        <v>43101</v>
      </c>
      <c r="J268" s="65">
        <v>183.92</v>
      </c>
    </row>
    <row r="269" spans="3:10" hidden="1" x14ac:dyDescent="0.25">
      <c r="C269" s="62"/>
      <c r="I269" s="63">
        <v>43101</v>
      </c>
      <c r="J269" s="65">
        <v>1160.28</v>
      </c>
    </row>
    <row r="270" spans="3:10" hidden="1" x14ac:dyDescent="0.25">
      <c r="C270" s="62"/>
      <c r="I270" s="63">
        <v>43101</v>
      </c>
      <c r="J270" s="65">
        <v>50.94</v>
      </c>
    </row>
    <row r="271" spans="3:10" hidden="1" x14ac:dyDescent="0.25">
      <c r="C271" s="62"/>
      <c r="I271" s="63">
        <v>43101</v>
      </c>
      <c r="J271" s="65">
        <v>1291.1400000000001</v>
      </c>
    </row>
    <row r="272" spans="3:10" hidden="1" x14ac:dyDescent="0.25">
      <c r="C272" s="62"/>
      <c r="I272" s="63">
        <v>43101</v>
      </c>
      <c r="J272" s="65">
        <v>722.16</v>
      </c>
    </row>
    <row r="273" spans="3:10" hidden="1" x14ac:dyDescent="0.25">
      <c r="C273" s="62"/>
      <c r="I273" s="63">
        <v>43101</v>
      </c>
      <c r="J273" s="65">
        <v>620.69000000000005</v>
      </c>
    </row>
    <row r="274" spans="3:10" hidden="1" x14ac:dyDescent="0.25">
      <c r="C274" s="62"/>
      <c r="I274" s="63">
        <v>43101</v>
      </c>
      <c r="J274" s="65">
        <v>107.88</v>
      </c>
    </row>
    <row r="275" spans="3:10" hidden="1" x14ac:dyDescent="0.25">
      <c r="C275" s="62"/>
      <c r="I275" s="63">
        <v>43101</v>
      </c>
      <c r="J275" s="65">
        <v>225.42</v>
      </c>
    </row>
    <row r="276" spans="3:10" hidden="1" x14ac:dyDescent="0.25">
      <c r="C276" s="62"/>
      <c r="I276" s="63">
        <v>43101</v>
      </c>
      <c r="J276" s="65">
        <v>1140.06</v>
      </c>
    </row>
    <row r="277" spans="3:10" hidden="1" x14ac:dyDescent="0.25">
      <c r="C277" s="62"/>
      <c r="I277" s="63">
        <v>43101</v>
      </c>
      <c r="J277" s="65">
        <v>225.42</v>
      </c>
    </row>
    <row r="278" spans="3:10" hidden="1" x14ac:dyDescent="0.25">
      <c r="C278" s="62"/>
      <c r="I278" s="63">
        <v>43101</v>
      </c>
      <c r="J278" s="65">
        <v>990.75</v>
      </c>
    </row>
    <row r="279" spans="3:10" hidden="1" x14ac:dyDescent="0.25">
      <c r="C279" s="62"/>
      <c r="I279" s="63">
        <v>43101</v>
      </c>
      <c r="J279" s="65">
        <v>1655.76</v>
      </c>
    </row>
    <row r="280" spans="3:10" hidden="1" x14ac:dyDescent="0.25">
      <c r="C280" s="62"/>
      <c r="I280" s="63">
        <v>43101</v>
      </c>
      <c r="J280" s="65">
        <v>921.79</v>
      </c>
    </row>
    <row r="281" spans="3:10" hidden="1" x14ac:dyDescent="0.25">
      <c r="C281" s="62"/>
      <c r="I281" s="63">
        <v>43101</v>
      </c>
      <c r="J281" s="65">
        <v>225.66</v>
      </c>
    </row>
    <row r="282" spans="3:10" hidden="1" x14ac:dyDescent="0.25">
      <c r="C282" s="62"/>
      <c r="I282" s="63">
        <v>43101</v>
      </c>
      <c r="J282" s="65">
        <v>1052.4000000000001</v>
      </c>
    </row>
    <row r="283" spans="3:10" hidden="1" x14ac:dyDescent="0.25">
      <c r="C283" s="62"/>
      <c r="I283" s="63">
        <v>43101</v>
      </c>
      <c r="J283" s="65">
        <v>638.32000000000005</v>
      </c>
    </row>
    <row r="284" spans="3:10" hidden="1" x14ac:dyDescent="0.25">
      <c r="C284" s="62"/>
      <c r="I284" s="63">
        <v>43101</v>
      </c>
      <c r="J284" s="65">
        <v>929.51</v>
      </c>
    </row>
    <row r="285" spans="3:10" hidden="1" x14ac:dyDescent="0.25">
      <c r="C285" s="62"/>
      <c r="I285" s="63">
        <v>43101</v>
      </c>
      <c r="J285" s="65">
        <v>617.09</v>
      </c>
    </row>
    <row r="286" spans="3:10" hidden="1" x14ac:dyDescent="0.25">
      <c r="C286" s="62"/>
      <c r="I286" s="63">
        <v>43101</v>
      </c>
      <c r="J286" s="65">
        <v>861.72</v>
      </c>
    </row>
    <row r="287" spans="3:10" hidden="1" x14ac:dyDescent="0.25">
      <c r="C287" s="62"/>
      <c r="I287" s="63">
        <v>43101</v>
      </c>
      <c r="J287" s="65">
        <v>1228.78</v>
      </c>
    </row>
    <row r="288" spans="3:10" hidden="1" x14ac:dyDescent="0.25">
      <c r="C288" s="62"/>
      <c r="I288" s="63">
        <v>43101</v>
      </c>
      <c r="J288" s="65">
        <v>652.78</v>
      </c>
    </row>
    <row r="289" spans="3:10" hidden="1" x14ac:dyDescent="0.25">
      <c r="C289" s="62"/>
      <c r="I289" s="63">
        <v>43101</v>
      </c>
      <c r="J289" s="65">
        <v>701.48</v>
      </c>
    </row>
    <row r="290" spans="3:10" hidden="1" x14ac:dyDescent="0.25">
      <c r="C290" s="62"/>
      <c r="I290" s="63">
        <v>43101</v>
      </c>
      <c r="J290" s="65">
        <v>1302.03</v>
      </c>
    </row>
    <row r="291" spans="3:10" hidden="1" x14ac:dyDescent="0.25">
      <c r="C291" s="62"/>
      <c r="I291" s="63">
        <v>43101</v>
      </c>
      <c r="J291" s="65">
        <v>551.82000000000005</v>
      </c>
    </row>
    <row r="292" spans="3:10" hidden="1" x14ac:dyDescent="0.25">
      <c r="C292" s="62"/>
      <c r="I292" s="63">
        <v>43101</v>
      </c>
      <c r="J292" s="65">
        <v>855.24</v>
      </c>
    </row>
    <row r="293" spans="3:10" hidden="1" x14ac:dyDescent="0.25">
      <c r="C293" s="62"/>
      <c r="I293" s="63">
        <v>43101</v>
      </c>
      <c r="J293" s="65">
        <v>884.59</v>
      </c>
    </row>
    <row r="294" spans="3:10" hidden="1" x14ac:dyDescent="0.25">
      <c r="C294" s="62"/>
      <c r="I294" s="63">
        <v>43101</v>
      </c>
      <c r="J294" s="65">
        <v>1251.55</v>
      </c>
    </row>
    <row r="295" spans="3:10" hidden="1" x14ac:dyDescent="0.25">
      <c r="C295" s="62"/>
      <c r="I295" s="63">
        <v>43101</v>
      </c>
      <c r="J295" s="65">
        <v>59.29</v>
      </c>
    </row>
    <row r="296" spans="3:10" hidden="1" x14ac:dyDescent="0.25">
      <c r="C296" s="62"/>
      <c r="I296" s="63">
        <v>43101</v>
      </c>
      <c r="J296" s="65">
        <v>1206.99</v>
      </c>
    </row>
    <row r="297" spans="3:10" hidden="1" x14ac:dyDescent="0.25">
      <c r="C297" s="62"/>
      <c r="I297" s="63">
        <v>43101</v>
      </c>
      <c r="J297" s="65">
        <v>79.430000000000007</v>
      </c>
    </row>
    <row r="298" spans="3:10" hidden="1" x14ac:dyDescent="0.25">
      <c r="C298" s="62"/>
      <c r="I298" s="63">
        <v>43101</v>
      </c>
      <c r="J298" s="65">
        <v>518.92999999999995</v>
      </c>
    </row>
    <row r="299" spans="3:10" hidden="1" x14ac:dyDescent="0.25">
      <c r="C299" s="62"/>
      <c r="I299" s="63">
        <v>43101</v>
      </c>
      <c r="J299" s="65">
        <v>398.77</v>
      </c>
    </row>
    <row r="300" spans="3:10" hidden="1" x14ac:dyDescent="0.25">
      <c r="C300" s="62"/>
      <c r="I300" s="63">
        <v>43101</v>
      </c>
      <c r="J300" s="65">
        <v>1093.76</v>
      </c>
    </row>
    <row r="301" spans="3:10" hidden="1" x14ac:dyDescent="0.25">
      <c r="C301" s="62"/>
      <c r="I301" s="63">
        <v>43101</v>
      </c>
      <c r="J301" s="65">
        <v>1436.63</v>
      </c>
    </row>
    <row r="302" spans="3:10" hidden="1" x14ac:dyDescent="0.25">
      <c r="C302" s="62"/>
      <c r="I302" s="63">
        <v>43101</v>
      </c>
      <c r="J302" s="65">
        <v>2139.4499999999998</v>
      </c>
    </row>
    <row r="303" spans="3:10" hidden="1" x14ac:dyDescent="0.25">
      <c r="C303" s="62"/>
      <c r="I303" s="63">
        <v>43101</v>
      </c>
      <c r="J303" s="65">
        <v>979.52</v>
      </c>
    </row>
    <row r="304" spans="3:10" hidden="1" x14ac:dyDescent="0.25">
      <c r="C304" s="62"/>
      <c r="I304" s="63">
        <v>43101</v>
      </c>
      <c r="J304" s="65">
        <v>1384.31</v>
      </c>
    </row>
    <row r="305" spans="3:10" hidden="1" x14ac:dyDescent="0.25">
      <c r="C305" s="62"/>
      <c r="I305" s="63">
        <v>43101</v>
      </c>
      <c r="J305" s="65">
        <v>673.31</v>
      </c>
    </row>
    <row r="306" spans="3:10" hidden="1" x14ac:dyDescent="0.25">
      <c r="C306" s="62"/>
      <c r="I306" s="63">
        <v>43101</v>
      </c>
      <c r="J306" s="65">
        <v>944.65</v>
      </c>
    </row>
    <row r="307" spans="3:10" hidden="1" x14ac:dyDescent="0.25">
      <c r="C307" s="62"/>
      <c r="I307" s="63">
        <v>43101</v>
      </c>
      <c r="J307" s="65">
        <v>872.81</v>
      </c>
    </row>
    <row r="308" spans="3:10" hidden="1" x14ac:dyDescent="0.25">
      <c r="C308" s="62"/>
      <c r="I308" s="63">
        <v>43101</v>
      </c>
      <c r="J308" s="65">
        <v>2390.63</v>
      </c>
    </row>
    <row r="309" spans="3:10" hidden="1" x14ac:dyDescent="0.25">
      <c r="C309" s="62"/>
      <c r="I309" s="63">
        <v>43101</v>
      </c>
      <c r="J309" s="65">
        <v>1266.56</v>
      </c>
    </row>
    <row r="310" spans="3:10" hidden="1" x14ac:dyDescent="0.25">
      <c r="C310" s="62"/>
      <c r="I310" s="63">
        <v>43101</v>
      </c>
      <c r="J310" s="65">
        <v>974.03</v>
      </c>
    </row>
    <row r="311" spans="3:10" hidden="1" x14ac:dyDescent="0.25">
      <c r="C311" s="62"/>
      <c r="I311" s="63">
        <v>43101</v>
      </c>
      <c r="J311" s="65">
        <v>793.34</v>
      </c>
    </row>
    <row r="312" spans="3:10" hidden="1" x14ac:dyDescent="0.25">
      <c r="C312" s="62"/>
      <c r="I312" s="63">
        <v>43101</v>
      </c>
      <c r="J312" s="65">
        <v>891.72</v>
      </c>
    </row>
    <row r="313" spans="3:10" hidden="1" x14ac:dyDescent="0.25">
      <c r="C313" s="62"/>
      <c r="I313" s="63">
        <v>43101</v>
      </c>
      <c r="J313" s="65">
        <v>2784.38</v>
      </c>
    </row>
    <row r="314" spans="3:10" hidden="1" x14ac:dyDescent="0.25">
      <c r="C314" s="62"/>
      <c r="I314" s="63">
        <v>43101</v>
      </c>
      <c r="J314" s="65">
        <v>989.34</v>
      </c>
    </row>
    <row r="315" spans="3:10" hidden="1" x14ac:dyDescent="0.25">
      <c r="C315" s="62"/>
      <c r="I315" s="63">
        <v>43101</v>
      </c>
      <c r="J315" s="65">
        <v>926.25</v>
      </c>
    </row>
    <row r="316" spans="3:10" hidden="1" x14ac:dyDescent="0.25">
      <c r="C316" s="62"/>
      <c r="I316" s="63">
        <v>43101</v>
      </c>
      <c r="J316" s="65">
        <v>1130.21</v>
      </c>
    </row>
    <row r="317" spans="3:10" hidden="1" x14ac:dyDescent="0.25">
      <c r="C317" s="62"/>
      <c r="I317" s="63">
        <v>43101</v>
      </c>
      <c r="J317" s="65">
        <v>699.66</v>
      </c>
    </row>
    <row r="318" spans="3:10" hidden="1" x14ac:dyDescent="0.25">
      <c r="C318" s="62"/>
      <c r="I318" s="63">
        <v>43101</v>
      </c>
      <c r="J318" s="65">
        <v>1194.19</v>
      </c>
    </row>
    <row r="319" spans="3:10" hidden="1" x14ac:dyDescent="0.25">
      <c r="C319" s="62"/>
      <c r="I319" s="63">
        <v>43101</v>
      </c>
      <c r="J319" s="65">
        <v>995.26</v>
      </c>
    </row>
    <row r="320" spans="3:10" hidden="1" x14ac:dyDescent="0.25">
      <c r="C320" s="62"/>
      <c r="I320" s="63">
        <v>43101</v>
      </c>
      <c r="J320" s="65">
        <v>1887.75</v>
      </c>
    </row>
    <row r="321" spans="3:10" hidden="1" x14ac:dyDescent="0.25">
      <c r="C321" s="62"/>
      <c r="I321" s="63">
        <v>43101</v>
      </c>
      <c r="J321" s="65">
        <v>1704.22</v>
      </c>
    </row>
    <row r="322" spans="3:10" hidden="1" x14ac:dyDescent="0.25">
      <c r="C322" s="62"/>
      <c r="I322" s="63">
        <v>43101</v>
      </c>
      <c r="J322" s="65">
        <v>1678</v>
      </c>
    </row>
    <row r="323" spans="3:10" hidden="1" x14ac:dyDescent="0.25">
      <c r="C323" s="62"/>
      <c r="I323" s="63">
        <v>43101</v>
      </c>
      <c r="J323" s="65">
        <v>1337.16</v>
      </c>
    </row>
    <row r="324" spans="3:10" hidden="1" x14ac:dyDescent="0.25">
      <c r="C324" s="62"/>
      <c r="I324" s="63">
        <v>43101</v>
      </c>
      <c r="J324" s="65">
        <v>1887.75</v>
      </c>
    </row>
    <row r="325" spans="3:10" hidden="1" x14ac:dyDescent="0.25">
      <c r="C325" s="62"/>
      <c r="I325" s="63">
        <v>43101</v>
      </c>
      <c r="J325" s="65">
        <v>1966.41</v>
      </c>
    </row>
    <row r="326" spans="3:10" hidden="1" x14ac:dyDescent="0.25">
      <c r="C326" s="62"/>
      <c r="I326" s="63">
        <v>43101</v>
      </c>
      <c r="J326" s="65">
        <v>1651.78</v>
      </c>
    </row>
    <row r="327" spans="3:10" hidden="1" x14ac:dyDescent="0.25">
      <c r="C327" s="62"/>
      <c r="I327" s="63">
        <v>43101</v>
      </c>
      <c r="J327" s="65">
        <v>1651.78</v>
      </c>
    </row>
    <row r="328" spans="3:10" hidden="1" x14ac:dyDescent="0.25">
      <c r="C328" s="62"/>
      <c r="I328" s="63">
        <v>43101</v>
      </c>
      <c r="J328" s="65">
        <v>1678</v>
      </c>
    </row>
    <row r="329" spans="3:10" hidden="1" x14ac:dyDescent="0.25">
      <c r="C329" s="62"/>
      <c r="I329" s="63">
        <v>43101</v>
      </c>
      <c r="J329" s="65">
        <v>1494.47</v>
      </c>
    </row>
    <row r="330" spans="3:10" hidden="1" x14ac:dyDescent="0.25">
      <c r="C330" s="62"/>
      <c r="I330" s="63">
        <v>43101</v>
      </c>
      <c r="J330" s="65">
        <v>1599.34</v>
      </c>
    </row>
    <row r="331" spans="3:10" hidden="1" x14ac:dyDescent="0.25">
      <c r="C331" s="62"/>
      <c r="I331" s="63">
        <v>43101</v>
      </c>
      <c r="J331" s="65">
        <v>199.26</v>
      </c>
    </row>
    <row r="332" spans="3:10" hidden="1" x14ac:dyDescent="0.25">
      <c r="C332" s="62"/>
      <c r="I332" s="63">
        <v>43101</v>
      </c>
      <c r="J332" s="65">
        <v>199.26</v>
      </c>
    </row>
    <row r="333" spans="3:10" hidden="1" x14ac:dyDescent="0.25">
      <c r="C333" s="62"/>
      <c r="I333" s="63">
        <v>43101</v>
      </c>
      <c r="J333" s="65">
        <v>199.26</v>
      </c>
    </row>
    <row r="334" spans="3:10" hidden="1" x14ac:dyDescent="0.25">
      <c r="C334" s="62"/>
      <c r="I334" s="63">
        <v>43101</v>
      </c>
      <c r="J334" s="65">
        <v>94.76</v>
      </c>
    </row>
    <row r="335" spans="3:10" hidden="1" x14ac:dyDescent="0.25">
      <c r="C335" s="62"/>
      <c r="I335" s="63">
        <v>43101</v>
      </c>
      <c r="J335" s="65">
        <v>199.26</v>
      </c>
    </row>
    <row r="336" spans="3:10" hidden="1" x14ac:dyDescent="0.25">
      <c r="C336" s="62"/>
      <c r="I336" s="63">
        <v>43101</v>
      </c>
      <c r="J336" s="65">
        <v>199.26</v>
      </c>
    </row>
    <row r="337" spans="3:10" hidden="1" x14ac:dyDescent="0.25">
      <c r="C337" s="62"/>
      <c r="I337" s="63">
        <v>43101</v>
      </c>
      <c r="J337" s="65">
        <v>104.26</v>
      </c>
    </row>
    <row r="338" spans="3:10" hidden="1" x14ac:dyDescent="0.25">
      <c r="C338" s="62"/>
      <c r="I338" s="63">
        <v>43101</v>
      </c>
      <c r="J338" s="65">
        <v>121.13</v>
      </c>
    </row>
    <row r="339" spans="3:10" hidden="1" x14ac:dyDescent="0.25">
      <c r="C339" s="62"/>
      <c r="I339" s="63">
        <v>43101</v>
      </c>
      <c r="J339" s="65">
        <v>337.25</v>
      </c>
    </row>
    <row r="340" spans="3:10" hidden="1" x14ac:dyDescent="0.25">
      <c r="C340" s="62"/>
      <c r="I340" s="63">
        <v>43101</v>
      </c>
      <c r="J340" s="65">
        <v>199.26</v>
      </c>
    </row>
    <row r="341" spans="3:10" hidden="1" x14ac:dyDescent="0.25">
      <c r="C341" s="62"/>
      <c r="I341" s="63">
        <v>43101</v>
      </c>
      <c r="J341" s="65">
        <v>213.75</v>
      </c>
    </row>
    <row r="342" spans="3:10" hidden="1" x14ac:dyDescent="0.25">
      <c r="C342" s="62"/>
      <c r="I342" s="63">
        <v>43101</v>
      </c>
      <c r="J342" s="65">
        <v>104.26</v>
      </c>
    </row>
    <row r="343" spans="3:10" hidden="1" x14ac:dyDescent="0.25">
      <c r="C343" s="62"/>
      <c r="I343" s="63">
        <v>43101</v>
      </c>
      <c r="J343" s="65">
        <v>128.19999999999999</v>
      </c>
    </row>
    <row r="344" spans="3:10" hidden="1" x14ac:dyDescent="0.25">
      <c r="C344" s="62"/>
      <c r="I344" s="63">
        <v>43101</v>
      </c>
      <c r="J344" s="65">
        <v>125.12</v>
      </c>
    </row>
    <row r="345" spans="3:10" hidden="1" x14ac:dyDescent="0.25">
      <c r="C345" s="62"/>
      <c r="I345" s="63">
        <v>43101</v>
      </c>
      <c r="J345" s="65">
        <v>125.12</v>
      </c>
    </row>
    <row r="346" spans="3:10" hidden="1" x14ac:dyDescent="0.25">
      <c r="C346" s="62"/>
      <c r="I346" s="63">
        <v>43101</v>
      </c>
      <c r="J346" s="65">
        <v>113.72</v>
      </c>
    </row>
    <row r="347" spans="3:10" hidden="1" x14ac:dyDescent="0.25">
      <c r="C347" s="62"/>
      <c r="I347" s="63">
        <v>43101</v>
      </c>
      <c r="J347" s="65">
        <v>165.02</v>
      </c>
    </row>
    <row r="348" spans="3:10" hidden="1" x14ac:dyDescent="0.25">
      <c r="C348" s="62"/>
      <c r="I348" s="63">
        <v>43101</v>
      </c>
      <c r="J348" s="65">
        <v>148.13999999999999</v>
      </c>
    </row>
    <row r="349" spans="3:10" hidden="1" x14ac:dyDescent="0.25">
      <c r="C349" s="62"/>
      <c r="I349" s="63">
        <v>43101</v>
      </c>
      <c r="J349" s="65">
        <v>239.12</v>
      </c>
    </row>
    <row r="350" spans="3:10" hidden="1" x14ac:dyDescent="0.25">
      <c r="C350" s="62"/>
      <c r="I350" s="63">
        <v>43101</v>
      </c>
      <c r="J350" s="65">
        <v>125.12</v>
      </c>
    </row>
    <row r="351" spans="3:10" hidden="1" x14ac:dyDescent="0.25">
      <c r="C351" s="62"/>
      <c r="I351" s="63">
        <v>43101</v>
      </c>
      <c r="J351" s="65">
        <v>136.52000000000001</v>
      </c>
    </row>
    <row r="352" spans="3:10" hidden="1" x14ac:dyDescent="0.25">
      <c r="C352" s="62"/>
      <c r="I352" s="63">
        <v>43101</v>
      </c>
      <c r="J352" s="65">
        <v>179.48</v>
      </c>
    </row>
    <row r="353" spans="3:10" hidden="1" x14ac:dyDescent="0.25">
      <c r="C353" s="62"/>
      <c r="I353" s="63">
        <v>43101</v>
      </c>
      <c r="J353" s="65">
        <v>179.48</v>
      </c>
    </row>
    <row r="354" spans="3:10" hidden="1" x14ac:dyDescent="0.25">
      <c r="C354" s="62"/>
      <c r="I354" s="63">
        <v>43101</v>
      </c>
      <c r="J354" s="65">
        <v>172.9</v>
      </c>
    </row>
    <row r="355" spans="3:10" hidden="1" x14ac:dyDescent="0.25">
      <c r="C355" s="62"/>
      <c r="I355" s="63">
        <v>43101</v>
      </c>
      <c r="J355" s="65">
        <v>145.97</v>
      </c>
    </row>
    <row r="356" spans="3:10" hidden="1" x14ac:dyDescent="0.25">
      <c r="C356" s="62"/>
      <c r="I356" s="63">
        <v>43101</v>
      </c>
      <c r="J356" s="65">
        <v>278.97000000000003</v>
      </c>
    </row>
    <row r="357" spans="3:10" hidden="1" x14ac:dyDescent="0.25">
      <c r="C357" s="62"/>
      <c r="I357" s="63">
        <v>43101</v>
      </c>
      <c r="J357" s="65">
        <v>278.97000000000003</v>
      </c>
    </row>
    <row r="358" spans="3:10" hidden="1" x14ac:dyDescent="0.25">
      <c r="C358" s="62"/>
      <c r="I358" s="63">
        <v>43101</v>
      </c>
      <c r="J358" s="65">
        <v>169.58</v>
      </c>
    </row>
    <row r="359" spans="3:10" hidden="1" x14ac:dyDescent="0.25">
      <c r="C359" s="62"/>
      <c r="I359" s="63">
        <v>43101</v>
      </c>
      <c r="J359" s="65">
        <v>172.83</v>
      </c>
    </row>
    <row r="360" spans="3:10" hidden="1" x14ac:dyDescent="0.25">
      <c r="C360" s="62"/>
      <c r="I360" s="63">
        <v>43101</v>
      </c>
      <c r="J360" s="65">
        <v>318.82</v>
      </c>
    </row>
    <row r="361" spans="3:10" hidden="1" x14ac:dyDescent="0.25">
      <c r="C361" s="62"/>
      <c r="I361" s="63">
        <v>43101</v>
      </c>
      <c r="J361" s="65">
        <v>205.12</v>
      </c>
    </row>
    <row r="362" spans="3:10" hidden="1" x14ac:dyDescent="0.25">
      <c r="C362" s="62"/>
      <c r="I362" s="63">
        <v>43101</v>
      </c>
      <c r="J362" s="65">
        <v>166.82</v>
      </c>
    </row>
    <row r="363" spans="3:10" hidden="1" x14ac:dyDescent="0.25">
      <c r="C363" s="62"/>
      <c r="I363" s="63">
        <v>43101</v>
      </c>
      <c r="J363" s="65">
        <v>151.62</v>
      </c>
    </row>
    <row r="364" spans="3:10" hidden="1" x14ac:dyDescent="0.25">
      <c r="C364" s="62"/>
      <c r="I364" s="63">
        <v>43101</v>
      </c>
      <c r="J364" s="65">
        <v>358.67</v>
      </c>
    </row>
    <row r="365" spans="3:10" hidden="1" x14ac:dyDescent="0.25">
      <c r="C365" s="62"/>
      <c r="I365" s="63">
        <v>43101</v>
      </c>
      <c r="J365" s="65">
        <v>358.67</v>
      </c>
    </row>
    <row r="366" spans="3:10" hidden="1" x14ac:dyDescent="0.25">
      <c r="C366" s="62"/>
      <c r="I366" s="63">
        <v>43101</v>
      </c>
      <c r="J366" s="65">
        <v>102.17</v>
      </c>
    </row>
    <row r="367" spans="3:10" hidden="1" x14ac:dyDescent="0.25">
      <c r="C367" s="62"/>
      <c r="I367" s="63">
        <v>43101</v>
      </c>
      <c r="J367" s="65">
        <v>1675.9</v>
      </c>
    </row>
    <row r="368" spans="3:10" hidden="1" x14ac:dyDescent="0.25">
      <c r="C368" s="62"/>
      <c r="I368" s="63">
        <v>43101</v>
      </c>
      <c r="J368" s="65">
        <v>1426.3</v>
      </c>
    </row>
    <row r="369" spans="3:10" hidden="1" x14ac:dyDescent="0.25">
      <c r="C369" s="62"/>
      <c r="I369" s="63">
        <v>43101</v>
      </c>
      <c r="J369" s="65">
        <v>1069.73</v>
      </c>
    </row>
    <row r="370" spans="3:10" hidden="1" x14ac:dyDescent="0.25">
      <c r="C370" s="62"/>
      <c r="I370" s="63">
        <v>43101</v>
      </c>
      <c r="J370" s="65">
        <v>1283.67</v>
      </c>
    </row>
    <row r="371" spans="3:10" hidden="1" x14ac:dyDescent="0.25">
      <c r="C371" s="62"/>
      <c r="I371" s="63">
        <v>43101</v>
      </c>
      <c r="J371" s="65">
        <v>1568.93</v>
      </c>
    </row>
    <row r="372" spans="3:10" hidden="1" x14ac:dyDescent="0.25">
      <c r="C372" s="62"/>
      <c r="I372" s="63">
        <v>43101</v>
      </c>
      <c r="J372" s="65">
        <v>1604.59</v>
      </c>
    </row>
    <row r="373" spans="3:10" hidden="1" x14ac:dyDescent="0.25">
      <c r="C373" s="62"/>
      <c r="I373" s="63">
        <v>43101</v>
      </c>
      <c r="J373" s="65">
        <v>552.5</v>
      </c>
    </row>
    <row r="374" spans="3:10" hidden="1" x14ac:dyDescent="0.25">
      <c r="C374" s="62"/>
      <c r="I374" s="63">
        <v>43101</v>
      </c>
      <c r="J374" s="65">
        <v>1377</v>
      </c>
    </row>
    <row r="375" spans="3:10" hidden="1" x14ac:dyDescent="0.25">
      <c r="C375" s="62"/>
      <c r="I375" s="63">
        <v>43101</v>
      </c>
      <c r="J375" s="65">
        <v>801.98</v>
      </c>
    </row>
    <row r="376" spans="3:10" hidden="1" x14ac:dyDescent="0.25">
      <c r="C376" s="62"/>
      <c r="I376" s="63">
        <v>43101</v>
      </c>
      <c r="J376" s="65">
        <v>679.15</v>
      </c>
    </row>
    <row r="377" spans="3:10" hidden="1" x14ac:dyDescent="0.25">
      <c r="C377" s="62"/>
      <c r="I377" s="63">
        <v>43101</v>
      </c>
      <c r="J377" s="65">
        <v>719.1</v>
      </c>
    </row>
    <row r="378" spans="3:10" hidden="1" x14ac:dyDescent="0.25">
      <c r="C378" s="62"/>
      <c r="I378" s="63">
        <v>43101</v>
      </c>
      <c r="J378" s="65">
        <v>522.41</v>
      </c>
    </row>
    <row r="379" spans="3:10" hidden="1" x14ac:dyDescent="0.25">
      <c r="C379" s="62"/>
      <c r="I379" s="63">
        <v>43101</v>
      </c>
      <c r="J379" s="65">
        <v>661.34</v>
      </c>
    </row>
    <row r="380" spans="3:10" hidden="1" x14ac:dyDescent="0.25">
      <c r="C380" s="62"/>
      <c r="I380" s="63">
        <v>43101</v>
      </c>
      <c r="J380" s="65">
        <v>619.23</v>
      </c>
    </row>
    <row r="381" spans="3:10" hidden="1" x14ac:dyDescent="0.25">
      <c r="C381" s="62"/>
      <c r="I381" s="63">
        <v>43101</v>
      </c>
      <c r="J381" s="65">
        <v>692.16</v>
      </c>
    </row>
    <row r="382" spans="3:10" hidden="1" x14ac:dyDescent="0.25">
      <c r="C382" s="62"/>
      <c r="I382" s="63">
        <v>43101</v>
      </c>
      <c r="J382" s="65">
        <v>1262.25</v>
      </c>
    </row>
    <row r="383" spans="3:10" x14ac:dyDescent="0.25">
      <c r="C383" s="62"/>
      <c r="I383" s="63">
        <v>43101</v>
      </c>
      <c r="J383" s="65">
        <v>1032.75</v>
      </c>
    </row>
    <row r="384" spans="3:10" x14ac:dyDescent="0.25">
      <c r="C384" s="62"/>
      <c r="I384" s="63">
        <v>43101</v>
      </c>
      <c r="J384" s="65">
        <v>542.64</v>
      </c>
    </row>
    <row r="385" spans="3:10" x14ac:dyDescent="0.25">
      <c r="C385" s="62"/>
      <c r="I385" s="63">
        <v>43101</v>
      </c>
      <c r="J385" s="65">
        <v>855.02</v>
      </c>
    </row>
    <row r="386" spans="3:10" hidden="1" x14ac:dyDescent="0.25">
      <c r="C386" s="62"/>
      <c r="I386" s="63">
        <v>43101</v>
      </c>
      <c r="J386" s="65">
        <v>578.38</v>
      </c>
    </row>
    <row r="387" spans="3:10" hidden="1" x14ac:dyDescent="0.25">
      <c r="C387" s="62"/>
      <c r="I387" s="63">
        <v>43101</v>
      </c>
      <c r="J387" s="65">
        <v>867</v>
      </c>
    </row>
    <row r="388" spans="3:10" hidden="1" x14ac:dyDescent="0.25">
      <c r="C388" s="62"/>
      <c r="I388" s="63">
        <v>43101</v>
      </c>
      <c r="J388" s="65">
        <v>799</v>
      </c>
    </row>
    <row r="389" spans="3:10" hidden="1" x14ac:dyDescent="0.25">
      <c r="C389" s="62"/>
      <c r="I389" s="63">
        <v>43101</v>
      </c>
      <c r="J389" s="65">
        <v>485.1</v>
      </c>
    </row>
    <row r="390" spans="3:10" hidden="1" x14ac:dyDescent="0.25">
      <c r="C390" s="62"/>
      <c r="I390" s="63">
        <v>43101</v>
      </c>
      <c r="J390" s="65">
        <v>732.87</v>
      </c>
    </row>
    <row r="391" spans="3:10" hidden="1" x14ac:dyDescent="0.25">
      <c r="C391" s="62"/>
      <c r="I391" s="63">
        <v>43101</v>
      </c>
      <c r="J391" s="65">
        <v>439</v>
      </c>
    </row>
    <row r="392" spans="3:10" hidden="1" x14ac:dyDescent="0.25">
      <c r="C392" s="62"/>
      <c r="I392" s="63">
        <v>43101</v>
      </c>
      <c r="J392" s="65">
        <v>27.96</v>
      </c>
    </row>
    <row r="393" spans="3:10" hidden="1" x14ac:dyDescent="0.25">
      <c r="C393" s="62"/>
      <c r="I393" s="63">
        <v>43101</v>
      </c>
      <c r="J393" s="65">
        <v>27.96</v>
      </c>
    </row>
    <row r="394" spans="3:10" hidden="1" x14ac:dyDescent="0.25">
      <c r="C394" s="62"/>
      <c r="I394" s="63">
        <v>43101</v>
      </c>
      <c r="J394" s="65">
        <v>27.96</v>
      </c>
    </row>
    <row r="395" spans="3:10" hidden="1" x14ac:dyDescent="0.25">
      <c r="C395" s="62"/>
      <c r="I395" s="63">
        <v>43101</v>
      </c>
      <c r="J395" s="65">
        <v>27.96</v>
      </c>
    </row>
    <row r="396" spans="3:10" hidden="1" x14ac:dyDescent="0.25">
      <c r="C396" s="62"/>
      <c r="I396" s="63">
        <v>43101</v>
      </c>
      <c r="J396" s="65">
        <v>27.96</v>
      </c>
    </row>
    <row r="397" spans="3:10" hidden="1" x14ac:dyDescent="0.25">
      <c r="C397" s="62"/>
      <c r="I397" s="63">
        <v>43101</v>
      </c>
      <c r="J397" s="65">
        <v>27.96</v>
      </c>
    </row>
    <row r="398" spans="3:10" hidden="1" x14ac:dyDescent="0.25">
      <c r="C398" s="62"/>
      <c r="I398" s="63">
        <v>43101</v>
      </c>
      <c r="J398" s="65">
        <v>95.8</v>
      </c>
    </row>
    <row r="399" spans="3:10" hidden="1" x14ac:dyDescent="0.25">
      <c r="C399" s="62"/>
      <c r="I399" s="63">
        <v>43101</v>
      </c>
      <c r="J399" s="65">
        <v>284</v>
      </c>
    </row>
    <row r="400" spans="3:10" hidden="1" x14ac:dyDescent="0.25">
      <c r="C400" s="62"/>
      <c r="I400" s="63">
        <v>43101</v>
      </c>
      <c r="J400" s="65">
        <v>79.8</v>
      </c>
    </row>
    <row r="401" spans="3:10" hidden="1" x14ac:dyDescent="0.25">
      <c r="C401" s="62"/>
      <c r="I401" s="63">
        <v>43101</v>
      </c>
      <c r="J401" s="65">
        <v>167.8</v>
      </c>
    </row>
    <row r="402" spans="3:10" hidden="1" x14ac:dyDescent="0.25">
      <c r="C402" s="62"/>
      <c r="I402" s="63">
        <v>43101</v>
      </c>
      <c r="J402" s="65">
        <v>167.8</v>
      </c>
    </row>
    <row r="403" spans="3:10" hidden="1" x14ac:dyDescent="0.25">
      <c r="C403" s="62"/>
      <c r="I403" s="63">
        <v>43101</v>
      </c>
      <c r="J403" s="65">
        <v>1008</v>
      </c>
    </row>
    <row r="404" spans="3:10" hidden="1" x14ac:dyDescent="0.25">
      <c r="C404" s="62"/>
      <c r="I404" s="63">
        <v>43101</v>
      </c>
      <c r="J404" s="65">
        <v>107.96</v>
      </c>
    </row>
    <row r="405" spans="3:10" hidden="1" x14ac:dyDescent="0.25">
      <c r="C405" s="62"/>
      <c r="I405" s="63">
        <v>43101</v>
      </c>
      <c r="J405" s="65">
        <v>167.8</v>
      </c>
    </row>
    <row r="406" spans="3:10" hidden="1" x14ac:dyDescent="0.25">
      <c r="C406" s="62"/>
      <c r="I406" s="63">
        <v>43101</v>
      </c>
      <c r="J406" s="65">
        <v>488</v>
      </c>
    </row>
    <row r="407" spans="3:10" hidden="1" x14ac:dyDescent="0.25">
      <c r="C407" s="62"/>
      <c r="I407" s="63">
        <v>43101</v>
      </c>
      <c r="J407" s="65">
        <v>284</v>
      </c>
    </row>
    <row r="408" spans="3:10" hidden="1" x14ac:dyDescent="0.25">
      <c r="C408" s="62"/>
      <c r="I408" s="63">
        <v>43101</v>
      </c>
      <c r="J408" s="65">
        <v>167.8</v>
      </c>
    </row>
    <row r="409" spans="3:10" hidden="1" x14ac:dyDescent="0.25">
      <c r="C409" s="62"/>
      <c r="I409" s="63">
        <v>43101</v>
      </c>
      <c r="J409" s="65">
        <v>284</v>
      </c>
    </row>
    <row r="410" spans="3:10" hidden="1" x14ac:dyDescent="0.25">
      <c r="C410" s="62"/>
      <c r="I410" s="63">
        <v>43101</v>
      </c>
      <c r="J410" s="65">
        <v>65.849999999999994</v>
      </c>
    </row>
    <row r="411" spans="3:10" hidden="1" x14ac:dyDescent="0.25">
      <c r="C411" s="62"/>
      <c r="I411" s="63">
        <v>43101</v>
      </c>
      <c r="J411" s="65">
        <v>78</v>
      </c>
    </row>
    <row r="412" spans="3:10" hidden="1" x14ac:dyDescent="0.25">
      <c r="C412" s="62"/>
      <c r="I412" s="63">
        <v>43101</v>
      </c>
      <c r="J412" s="65">
        <v>125.85</v>
      </c>
    </row>
    <row r="413" spans="3:10" hidden="1" x14ac:dyDescent="0.25">
      <c r="C413" s="62"/>
      <c r="I413" s="63">
        <v>43101</v>
      </c>
      <c r="J413" s="65">
        <v>125.85</v>
      </c>
    </row>
    <row r="414" spans="3:10" hidden="1" x14ac:dyDescent="0.25">
      <c r="C414" s="62"/>
      <c r="I414" s="63">
        <v>43101</v>
      </c>
      <c r="J414" s="65">
        <v>80.97</v>
      </c>
    </row>
    <row r="415" spans="3:10" hidden="1" x14ac:dyDescent="0.25">
      <c r="C415" s="62"/>
      <c r="I415" s="63">
        <v>43101</v>
      </c>
      <c r="J415" s="65">
        <v>77.97</v>
      </c>
    </row>
    <row r="416" spans="3:10" hidden="1" x14ac:dyDescent="0.25">
      <c r="C416" s="62"/>
      <c r="I416" s="63">
        <v>43101</v>
      </c>
      <c r="J416" s="65">
        <v>80.97</v>
      </c>
    </row>
    <row r="417" spans="3:10" hidden="1" x14ac:dyDescent="0.25">
      <c r="C417" s="62"/>
      <c r="I417" s="63">
        <v>43101</v>
      </c>
      <c r="J417" s="65">
        <v>125.85</v>
      </c>
    </row>
    <row r="418" spans="3:10" hidden="1" x14ac:dyDescent="0.25">
      <c r="C418" s="62"/>
      <c r="I418" s="63">
        <v>43101</v>
      </c>
      <c r="J418" s="65">
        <v>43.5</v>
      </c>
    </row>
    <row r="419" spans="3:10" hidden="1" x14ac:dyDescent="0.25">
      <c r="C419" s="62"/>
      <c r="I419" s="63">
        <v>43101</v>
      </c>
      <c r="J419" s="65">
        <v>213</v>
      </c>
    </row>
    <row r="420" spans="3:10" hidden="1" x14ac:dyDescent="0.25">
      <c r="C420" s="62"/>
      <c r="I420" s="63">
        <v>43101</v>
      </c>
      <c r="J420" s="65">
        <v>135</v>
      </c>
    </row>
    <row r="421" spans="3:10" hidden="1" x14ac:dyDescent="0.25">
      <c r="C421" s="62"/>
      <c r="I421" s="63">
        <v>43101</v>
      </c>
      <c r="J421" s="65">
        <v>756</v>
      </c>
    </row>
    <row r="422" spans="3:10" hidden="1" x14ac:dyDescent="0.25">
      <c r="C422" s="62"/>
      <c r="I422" s="63">
        <v>43101</v>
      </c>
      <c r="J422" s="65">
        <v>213</v>
      </c>
    </row>
    <row r="423" spans="3:10" hidden="1" x14ac:dyDescent="0.25">
      <c r="C423" s="62"/>
      <c r="I423" s="63">
        <v>43101</v>
      </c>
      <c r="J423" s="65">
        <v>125.85</v>
      </c>
    </row>
    <row r="424" spans="3:10" hidden="1" x14ac:dyDescent="0.25">
      <c r="C424" s="62"/>
      <c r="I424" s="63">
        <v>43101</v>
      </c>
      <c r="J424" s="65">
        <v>20.97</v>
      </c>
    </row>
    <row r="425" spans="3:10" hidden="1" x14ac:dyDescent="0.25">
      <c r="C425" s="62"/>
      <c r="I425" s="63">
        <v>43101</v>
      </c>
      <c r="J425" s="65">
        <v>20.97</v>
      </c>
    </row>
    <row r="426" spans="3:10" hidden="1" x14ac:dyDescent="0.25">
      <c r="C426" s="62"/>
      <c r="I426" s="63">
        <v>43101</v>
      </c>
      <c r="J426" s="65">
        <v>20.97</v>
      </c>
    </row>
    <row r="427" spans="3:10" hidden="1" x14ac:dyDescent="0.25">
      <c r="C427" s="62"/>
      <c r="I427" s="63">
        <v>43101</v>
      </c>
      <c r="J427" s="65">
        <v>20.97</v>
      </c>
    </row>
    <row r="428" spans="3:10" hidden="1" x14ac:dyDescent="0.25">
      <c r="C428" s="62"/>
      <c r="I428" s="63">
        <v>43101</v>
      </c>
      <c r="J428" s="65">
        <v>6.99</v>
      </c>
    </row>
    <row r="429" spans="3:10" hidden="1" x14ac:dyDescent="0.25">
      <c r="C429" s="62"/>
      <c r="I429" s="63">
        <v>43101</v>
      </c>
      <c r="J429" s="65">
        <v>6.99</v>
      </c>
    </row>
    <row r="430" spans="3:10" hidden="1" x14ac:dyDescent="0.25">
      <c r="C430" s="62"/>
      <c r="I430" s="63">
        <v>43101</v>
      </c>
      <c r="J430" s="65">
        <v>6.99</v>
      </c>
    </row>
    <row r="431" spans="3:10" hidden="1" x14ac:dyDescent="0.25">
      <c r="C431" s="62"/>
      <c r="I431" s="63">
        <v>43101</v>
      </c>
      <c r="J431" s="65">
        <v>6.99</v>
      </c>
    </row>
    <row r="432" spans="3:10" hidden="1" x14ac:dyDescent="0.25">
      <c r="C432" s="62"/>
      <c r="I432" s="63">
        <v>43101</v>
      </c>
      <c r="J432" s="65">
        <v>6.99</v>
      </c>
    </row>
    <row r="433" spans="3:10" hidden="1" x14ac:dyDescent="0.25">
      <c r="C433" s="62"/>
      <c r="I433" s="63">
        <v>43101</v>
      </c>
      <c r="J433" s="65">
        <v>21.95</v>
      </c>
    </row>
    <row r="434" spans="3:10" hidden="1" x14ac:dyDescent="0.25">
      <c r="C434" s="62"/>
      <c r="I434" s="63">
        <v>43101</v>
      </c>
      <c r="J434" s="65">
        <v>23.95</v>
      </c>
    </row>
    <row r="435" spans="3:10" hidden="1" x14ac:dyDescent="0.25">
      <c r="C435" s="62"/>
      <c r="I435" s="63">
        <v>43101</v>
      </c>
      <c r="J435" s="65">
        <v>23.5</v>
      </c>
    </row>
    <row r="436" spans="3:10" hidden="1" x14ac:dyDescent="0.25">
      <c r="C436" s="62"/>
      <c r="I436" s="63">
        <v>43101</v>
      </c>
      <c r="J436" s="65">
        <v>252</v>
      </c>
    </row>
    <row r="437" spans="3:10" hidden="1" x14ac:dyDescent="0.25">
      <c r="C437" s="62"/>
      <c r="I437" s="63">
        <v>43101</v>
      </c>
      <c r="J437" s="65">
        <v>21.95</v>
      </c>
    </row>
    <row r="438" spans="3:10" hidden="1" x14ac:dyDescent="0.25">
      <c r="C438" s="62"/>
      <c r="I438" s="63">
        <v>43101</v>
      </c>
      <c r="J438" s="65">
        <v>23.5</v>
      </c>
    </row>
    <row r="439" spans="3:10" hidden="1" x14ac:dyDescent="0.25">
      <c r="C439" s="62"/>
      <c r="I439" s="63">
        <v>43101</v>
      </c>
      <c r="J439" s="65">
        <v>71</v>
      </c>
    </row>
    <row r="440" spans="3:10" hidden="1" x14ac:dyDescent="0.25">
      <c r="C440" s="62"/>
      <c r="I440" s="63">
        <v>43101</v>
      </c>
      <c r="J440" s="65">
        <v>28.95</v>
      </c>
    </row>
    <row r="441" spans="3:10" hidden="1" x14ac:dyDescent="0.25">
      <c r="C441" s="62"/>
      <c r="I441" s="63">
        <v>43101</v>
      </c>
      <c r="J441" s="65">
        <v>41.95</v>
      </c>
    </row>
    <row r="442" spans="3:10" hidden="1" x14ac:dyDescent="0.25">
      <c r="C442" s="62"/>
      <c r="I442" s="63">
        <v>43101</v>
      </c>
      <c r="J442" s="65">
        <v>25.95</v>
      </c>
    </row>
    <row r="443" spans="3:10" hidden="1" x14ac:dyDescent="0.25">
      <c r="C443" s="62"/>
      <c r="I443" s="63">
        <v>43101</v>
      </c>
      <c r="J443" s="65">
        <v>26.99</v>
      </c>
    </row>
    <row r="444" spans="3:10" hidden="1" x14ac:dyDescent="0.25">
      <c r="C444" s="62"/>
      <c r="I444" s="63">
        <v>43101</v>
      </c>
      <c r="J444" s="65">
        <v>23.95</v>
      </c>
    </row>
    <row r="445" spans="3:10" hidden="1" x14ac:dyDescent="0.25">
      <c r="C445" s="62"/>
      <c r="I445" s="63">
        <v>43101</v>
      </c>
      <c r="J445" s="65">
        <v>26</v>
      </c>
    </row>
    <row r="446" spans="3:10" hidden="1" x14ac:dyDescent="0.25">
      <c r="C446" s="62"/>
      <c r="I446" s="63">
        <v>43101</v>
      </c>
      <c r="J446" s="65">
        <v>21.95</v>
      </c>
    </row>
    <row r="447" spans="3:10" hidden="1" x14ac:dyDescent="0.25">
      <c r="C447" s="62"/>
      <c r="I447" s="63">
        <v>43101</v>
      </c>
      <c r="J447" s="65">
        <v>21.95</v>
      </c>
    </row>
    <row r="448" spans="3:10" hidden="1" x14ac:dyDescent="0.25">
      <c r="C448" s="62"/>
      <c r="I448" s="63">
        <v>43101</v>
      </c>
      <c r="J448" s="65">
        <v>21.95</v>
      </c>
    </row>
    <row r="449" spans="3:10" hidden="1" x14ac:dyDescent="0.25">
      <c r="C449" s="62"/>
      <c r="I449" s="63">
        <v>43101</v>
      </c>
      <c r="J449" s="65">
        <v>19.95</v>
      </c>
    </row>
    <row r="450" spans="3:10" hidden="1" x14ac:dyDescent="0.25">
      <c r="C450" s="62"/>
      <c r="I450" s="63">
        <v>43101</v>
      </c>
      <c r="J450" s="65">
        <v>21.95</v>
      </c>
    </row>
    <row r="451" spans="3:10" hidden="1" x14ac:dyDescent="0.25">
      <c r="C451" s="62"/>
      <c r="I451" s="63">
        <v>43101</v>
      </c>
      <c r="J451" s="65">
        <v>19.95</v>
      </c>
    </row>
    <row r="452" spans="3:10" hidden="1" x14ac:dyDescent="0.25">
      <c r="C452" s="62"/>
      <c r="I452" s="63">
        <v>43101</v>
      </c>
      <c r="J452" s="65">
        <v>122</v>
      </c>
    </row>
    <row r="453" spans="3:10" hidden="1" x14ac:dyDescent="0.25">
      <c r="C453" s="62"/>
      <c r="I453" s="63">
        <v>43101</v>
      </c>
      <c r="J453" s="65">
        <v>23.95</v>
      </c>
    </row>
    <row r="454" spans="3:10" hidden="1" x14ac:dyDescent="0.25">
      <c r="C454" s="62"/>
      <c r="I454" s="63">
        <v>43101</v>
      </c>
      <c r="J454" s="65">
        <v>19.95</v>
      </c>
    </row>
    <row r="455" spans="3:10" hidden="1" x14ac:dyDescent="0.25">
      <c r="C455" s="62"/>
      <c r="I455" s="63">
        <v>43101</v>
      </c>
      <c r="J455" s="65">
        <v>14.5</v>
      </c>
    </row>
    <row r="456" spans="3:10" hidden="1" x14ac:dyDescent="0.25">
      <c r="C456" s="62"/>
      <c r="I456" s="63">
        <v>43101</v>
      </c>
      <c r="J456" s="65">
        <v>19.95</v>
      </c>
    </row>
    <row r="457" spans="3:10" hidden="1" x14ac:dyDescent="0.25">
      <c r="C457" s="62"/>
      <c r="I457" s="63">
        <v>43101</v>
      </c>
      <c r="J457" s="65">
        <v>19.95</v>
      </c>
    </row>
    <row r="458" spans="3:10" hidden="1" x14ac:dyDescent="0.25">
      <c r="C458" s="62"/>
      <c r="I458" s="63">
        <v>43101</v>
      </c>
      <c r="J458" s="65">
        <v>26.99</v>
      </c>
    </row>
    <row r="459" spans="3:10" hidden="1" x14ac:dyDescent="0.25">
      <c r="C459" s="62"/>
      <c r="I459" s="63">
        <v>43101</v>
      </c>
      <c r="J459" s="65">
        <v>122</v>
      </c>
    </row>
    <row r="460" spans="3:10" hidden="1" x14ac:dyDescent="0.25">
      <c r="C460" s="62"/>
      <c r="I460" s="63">
        <v>43101</v>
      </c>
      <c r="J460" s="65">
        <v>21.95</v>
      </c>
    </row>
    <row r="461" spans="3:10" hidden="1" x14ac:dyDescent="0.25">
      <c r="C461" s="62"/>
      <c r="I461" s="63">
        <v>43101</v>
      </c>
      <c r="J461" s="65">
        <v>83.9</v>
      </c>
    </row>
    <row r="462" spans="3:10" hidden="1" x14ac:dyDescent="0.25">
      <c r="C462" s="62"/>
      <c r="I462" s="63">
        <v>43101</v>
      </c>
      <c r="J462" s="65">
        <v>83.9</v>
      </c>
    </row>
    <row r="463" spans="3:10" hidden="1" x14ac:dyDescent="0.25">
      <c r="C463" s="62"/>
      <c r="I463" s="63">
        <v>43101</v>
      </c>
      <c r="J463" s="65">
        <v>83.9</v>
      </c>
    </row>
    <row r="464" spans="3:10" hidden="1" x14ac:dyDescent="0.25">
      <c r="C464" s="62"/>
      <c r="I464" s="63">
        <v>43101</v>
      </c>
      <c r="J464" s="65">
        <v>47</v>
      </c>
    </row>
    <row r="465" spans="3:10" hidden="1" x14ac:dyDescent="0.25">
      <c r="C465" s="62"/>
      <c r="I465" s="63">
        <v>43101</v>
      </c>
      <c r="J465" s="65">
        <v>43.9</v>
      </c>
    </row>
    <row r="466" spans="3:10" hidden="1" x14ac:dyDescent="0.25">
      <c r="C466" s="62"/>
      <c r="I466" s="63">
        <v>43101</v>
      </c>
      <c r="J466" s="65">
        <v>244</v>
      </c>
    </row>
    <row r="467" spans="3:10" hidden="1" x14ac:dyDescent="0.25">
      <c r="C467" s="62"/>
      <c r="I467" s="63">
        <v>43101</v>
      </c>
      <c r="J467" s="65">
        <v>43.9</v>
      </c>
    </row>
    <row r="468" spans="3:10" hidden="1" x14ac:dyDescent="0.25">
      <c r="C468" s="62"/>
      <c r="I468" s="63">
        <v>43101</v>
      </c>
      <c r="J468" s="65">
        <v>83.9</v>
      </c>
    </row>
    <row r="469" spans="3:10" hidden="1" x14ac:dyDescent="0.25">
      <c r="C469" s="62"/>
      <c r="I469" s="63">
        <v>43101</v>
      </c>
      <c r="J469" s="65">
        <v>57.9</v>
      </c>
    </row>
    <row r="470" spans="3:10" hidden="1" x14ac:dyDescent="0.25">
      <c r="C470" s="62"/>
      <c r="I470" s="63">
        <v>43101</v>
      </c>
      <c r="J470" s="65">
        <v>53.98</v>
      </c>
    </row>
    <row r="471" spans="3:10" hidden="1" x14ac:dyDescent="0.25">
      <c r="C471" s="62"/>
      <c r="I471" s="63">
        <v>43101</v>
      </c>
      <c r="J471" s="65">
        <v>23.9</v>
      </c>
    </row>
    <row r="472" spans="3:10" hidden="1" x14ac:dyDescent="0.25">
      <c r="C472" s="62"/>
      <c r="I472" s="63">
        <v>43101</v>
      </c>
      <c r="J472" s="65">
        <v>53.98</v>
      </c>
    </row>
    <row r="473" spans="3:10" hidden="1" x14ac:dyDescent="0.25">
      <c r="C473" s="62"/>
      <c r="I473" s="63">
        <v>43101</v>
      </c>
      <c r="J473" s="65">
        <v>29</v>
      </c>
    </row>
    <row r="474" spans="3:10" hidden="1" x14ac:dyDescent="0.25">
      <c r="C474" s="62"/>
      <c r="I474" s="63">
        <v>43101</v>
      </c>
      <c r="J474" s="65">
        <v>53.98</v>
      </c>
    </row>
    <row r="475" spans="3:10" hidden="1" x14ac:dyDescent="0.25">
      <c r="C475" s="62"/>
      <c r="I475" s="63">
        <v>43101</v>
      </c>
      <c r="J475" s="65">
        <v>51.98</v>
      </c>
    </row>
    <row r="476" spans="3:10" hidden="1" x14ac:dyDescent="0.25">
      <c r="C476" s="62"/>
      <c r="I476" s="63">
        <v>43101</v>
      </c>
      <c r="J476" s="65">
        <v>39.9</v>
      </c>
    </row>
    <row r="477" spans="3:10" hidden="1" x14ac:dyDescent="0.25">
      <c r="C477" s="62"/>
      <c r="I477" s="63">
        <v>43101</v>
      </c>
      <c r="J477" s="65">
        <v>83.9</v>
      </c>
    </row>
    <row r="478" spans="3:10" hidden="1" x14ac:dyDescent="0.25">
      <c r="C478" s="62"/>
      <c r="I478" s="63">
        <v>43101</v>
      </c>
      <c r="J478" s="65">
        <v>504</v>
      </c>
    </row>
    <row r="479" spans="3:10" hidden="1" x14ac:dyDescent="0.25">
      <c r="C479" s="62"/>
      <c r="I479" s="63">
        <v>43101</v>
      </c>
      <c r="J479" s="65">
        <v>53.98</v>
      </c>
    </row>
    <row r="480" spans="3:10" hidden="1" x14ac:dyDescent="0.25">
      <c r="C480" s="62"/>
      <c r="I480" s="63">
        <v>43101</v>
      </c>
      <c r="J480" s="65">
        <v>142</v>
      </c>
    </row>
    <row r="481" spans="3:10" hidden="1" x14ac:dyDescent="0.25">
      <c r="C481" s="62"/>
      <c r="I481" s="63">
        <v>43101</v>
      </c>
      <c r="J481" s="65">
        <v>83.9</v>
      </c>
    </row>
    <row r="482" spans="3:10" hidden="1" x14ac:dyDescent="0.25">
      <c r="C482" s="62"/>
      <c r="I482" s="63">
        <v>43101</v>
      </c>
      <c r="J482" s="65">
        <v>53.98</v>
      </c>
    </row>
    <row r="483" spans="3:10" hidden="1" x14ac:dyDescent="0.25">
      <c r="C483" s="62"/>
      <c r="I483" s="63">
        <v>43101</v>
      </c>
      <c r="J483" s="65">
        <v>47.9</v>
      </c>
    </row>
    <row r="484" spans="3:10" hidden="1" x14ac:dyDescent="0.25">
      <c r="C484" s="62"/>
      <c r="I484" s="63">
        <v>43101</v>
      </c>
      <c r="J484" s="65">
        <v>53.98</v>
      </c>
    </row>
    <row r="485" spans="3:10" hidden="1" x14ac:dyDescent="0.25">
      <c r="C485" s="62"/>
      <c r="I485" s="63">
        <v>43101</v>
      </c>
      <c r="J485" s="65">
        <v>43.9</v>
      </c>
    </row>
    <row r="486" spans="3:10" hidden="1" x14ac:dyDescent="0.25">
      <c r="C486" s="62"/>
      <c r="I486" s="63">
        <v>43101</v>
      </c>
      <c r="J486" s="65">
        <v>51.98</v>
      </c>
    </row>
    <row r="487" spans="3:10" hidden="1" x14ac:dyDescent="0.25">
      <c r="C487" s="62"/>
      <c r="I487" s="63">
        <v>43101</v>
      </c>
      <c r="J487" s="65">
        <v>51.9</v>
      </c>
    </row>
    <row r="488" spans="3:10" hidden="1" x14ac:dyDescent="0.25">
      <c r="C488" s="62"/>
      <c r="I488" s="63">
        <v>43101</v>
      </c>
      <c r="J488" s="65">
        <v>504</v>
      </c>
    </row>
    <row r="489" spans="3:10" hidden="1" x14ac:dyDescent="0.25">
      <c r="C489" s="62"/>
      <c r="I489" s="63">
        <v>43101</v>
      </c>
      <c r="J489" s="65">
        <v>43.9</v>
      </c>
    </row>
    <row r="490" spans="3:10" hidden="1" x14ac:dyDescent="0.25">
      <c r="C490" s="62"/>
      <c r="I490" s="63">
        <v>43101</v>
      </c>
      <c r="J490" s="65">
        <v>53.98</v>
      </c>
    </row>
    <row r="491" spans="3:10" hidden="1" x14ac:dyDescent="0.25">
      <c r="C491" s="62"/>
      <c r="I491" s="63">
        <v>43101</v>
      </c>
      <c r="J491" s="65">
        <v>13.98</v>
      </c>
    </row>
    <row r="492" spans="3:10" hidden="1" x14ac:dyDescent="0.25">
      <c r="C492" s="62"/>
      <c r="I492" s="63">
        <v>43101</v>
      </c>
      <c r="J492" s="65">
        <v>13.98</v>
      </c>
    </row>
    <row r="493" spans="3:10" hidden="1" x14ac:dyDescent="0.25">
      <c r="C493" s="62"/>
      <c r="I493" s="63">
        <v>43101</v>
      </c>
      <c r="J493" s="65">
        <v>13.98</v>
      </c>
    </row>
    <row r="494" spans="3:10" hidden="1" x14ac:dyDescent="0.25">
      <c r="C494" s="62"/>
      <c r="I494" s="63">
        <v>43101</v>
      </c>
      <c r="J494" s="65">
        <v>13.98</v>
      </c>
    </row>
    <row r="495" spans="3:10" hidden="1" x14ac:dyDescent="0.25">
      <c r="C495" s="62"/>
      <c r="I495" s="63">
        <v>43101</v>
      </c>
      <c r="J495" s="65">
        <v>13.98</v>
      </c>
    </row>
    <row r="496" spans="3:10" hidden="1" x14ac:dyDescent="0.25">
      <c r="C496" s="62"/>
      <c r="I496" s="63">
        <v>43101</v>
      </c>
      <c r="J496" s="65">
        <v>13.98</v>
      </c>
    </row>
    <row r="497" spans="3:10" hidden="1" x14ac:dyDescent="0.25">
      <c r="C497" s="62"/>
      <c r="I497" s="63">
        <v>43101</v>
      </c>
      <c r="J497" s="65">
        <v>13.98</v>
      </c>
    </row>
    <row r="498" spans="3:10" hidden="1" x14ac:dyDescent="0.25">
      <c r="C498" s="62"/>
      <c r="I498" s="63">
        <v>43101</v>
      </c>
      <c r="J498" s="65">
        <v>13.98</v>
      </c>
    </row>
    <row r="499" spans="3:10" hidden="1" x14ac:dyDescent="0.25">
      <c r="C499" s="62"/>
      <c r="I499" s="63">
        <v>43101</v>
      </c>
      <c r="J499" s="65">
        <v>13.98</v>
      </c>
    </row>
    <row r="500" spans="3:10" hidden="1" x14ac:dyDescent="0.25">
      <c r="C500" s="62"/>
      <c r="I500" s="63">
        <v>43101</v>
      </c>
      <c r="J500" s="65">
        <v>13.98</v>
      </c>
    </row>
    <row r="501" spans="3:10" x14ac:dyDescent="0.25">
      <c r="C501" s="62"/>
      <c r="I501" s="63">
        <v>43101</v>
      </c>
      <c r="J501" s="65">
        <v>13.98</v>
      </c>
    </row>
    <row r="502" spans="3:10" ht="3" customHeight="1" x14ac:dyDescent="0.25">
      <c r="C502" s="62"/>
    </row>
    <row r="503" spans="3:10" ht="17.25" x14ac:dyDescent="0.4">
      <c r="C503" s="62"/>
      <c r="I503" s="77" t="s">
        <v>390</v>
      </c>
      <c r="J503" s="82">
        <f>SUM(J54:J501)</f>
        <v>175011.65000000029</v>
      </c>
    </row>
    <row r="504" spans="3:10" ht="17.25" x14ac:dyDescent="0.4">
      <c r="C504" s="62"/>
      <c r="I504" s="77" t="s">
        <v>389</v>
      </c>
      <c r="J504" s="102">
        <f>ROWS(J54:J501)</f>
        <v>448</v>
      </c>
    </row>
    <row r="505" spans="3:10" ht="17.25" x14ac:dyDescent="0.4">
      <c r="C505" s="62"/>
      <c r="I505" s="77" t="s">
        <v>389</v>
      </c>
      <c r="J505" s="102">
        <f>ROWS(J55:J502)</f>
        <v>448</v>
      </c>
    </row>
    <row r="506" spans="3:10" x14ac:dyDescent="0.25">
      <c r="C506" s="62"/>
    </row>
    <row r="507" spans="3:10" x14ac:dyDescent="0.25">
      <c r="C507" s="62"/>
    </row>
    <row r="508" spans="3:10" x14ac:dyDescent="0.25">
      <c r="C508" s="62"/>
    </row>
    <row r="509" spans="3:10" x14ac:dyDescent="0.25">
      <c r="C509" s="62"/>
    </row>
    <row r="510" spans="3:10" x14ac:dyDescent="0.25">
      <c r="C510" s="62"/>
    </row>
    <row r="511" spans="3:10" x14ac:dyDescent="0.25">
      <c r="C511" s="62"/>
    </row>
    <row r="512" spans="3:10" x14ac:dyDescent="0.25">
      <c r="C512" s="62"/>
    </row>
    <row r="513" spans="3:3" x14ac:dyDescent="0.25">
      <c r="C513" s="62"/>
    </row>
    <row r="514" spans="3:3" x14ac:dyDescent="0.25">
      <c r="C514" s="62"/>
    </row>
    <row r="515" spans="3:3" x14ac:dyDescent="0.25">
      <c r="C515" s="62"/>
    </row>
    <row r="516" spans="3:3" x14ac:dyDescent="0.25">
      <c r="C516" s="62"/>
    </row>
    <row r="517" spans="3:3" x14ac:dyDescent="0.25">
      <c r="C517" s="62"/>
    </row>
    <row r="518" spans="3:3" x14ac:dyDescent="0.25">
      <c r="C518" s="62"/>
    </row>
    <row r="519" spans="3:3" x14ac:dyDescent="0.25">
      <c r="C519" s="62"/>
    </row>
    <row r="520" spans="3:3" x14ac:dyDescent="0.25">
      <c r="C520" s="62"/>
    </row>
    <row r="521" spans="3:3" x14ac:dyDescent="0.25">
      <c r="C521" s="62"/>
    </row>
    <row r="522" spans="3:3" x14ac:dyDescent="0.25">
      <c r="C522" s="62"/>
    </row>
    <row r="523" spans="3:3" x14ac:dyDescent="0.25">
      <c r="C523" s="62"/>
    </row>
    <row r="524" spans="3:3" x14ac:dyDescent="0.25">
      <c r="C524" s="62"/>
    </row>
    <row r="525" spans="3:3" x14ac:dyDescent="0.25">
      <c r="C525" s="62"/>
    </row>
    <row r="526" spans="3:3" x14ac:dyDescent="0.25">
      <c r="C526" s="62"/>
    </row>
    <row r="527" spans="3:3" x14ac:dyDescent="0.25">
      <c r="C527" s="62"/>
    </row>
    <row r="528" spans="3:3" x14ac:dyDescent="0.25">
      <c r="C528" s="62"/>
    </row>
    <row r="529" spans="3:3" x14ac:dyDescent="0.25">
      <c r="C529" s="62"/>
    </row>
    <row r="530" spans="3:3" x14ac:dyDescent="0.25">
      <c r="C530" s="62"/>
    </row>
    <row r="531" spans="3:3" x14ac:dyDescent="0.25">
      <c r="C531" s="62"/>
    </row>
    <row r="532" spans="3:3" x14ac:dyDescent="0.25">
      <c r="C532" s="62"/>
    </row>
    <row r="533" spans="3:3" x14ac:dyDescent="0.25">
      <c r="C533" s="62"/>
    </row>
    <row r="534" spans="3:3" x14ac:dyDescent="0.25">
      <c r="C534" s="62"/>
    </row>
    <row r="535" spans="3:3" x14ac:dyDescent="0.25">
      <c r="C535" s="62"/>
    </row>
    <row r="536" spans="3:3" x14ac:dyDescent="0.25">
      <c r="C536" s="62"/>
    </row>
    <row r="537" spans="3:3" x14ac:dyDescent="0.25">
      <c r="C537" s="62"/>
    </row>
    <row r="538" spans="3:3" x14ac:dyDescent="0.25">
      <c r="C538" s="62"/>
    </row>
    <row r="539" spans="3:3" x14ac:dyDescent="0.25">
      <c r="C539" s="62"/>
    </row>
    <row r="540" spans="3:3" x14ac:dyDescent="0.25">
      <c r="C540" s="62"/>
    </row>
    <row r="541" spans="3:3" x14ac:dyDescent="0.25">
      <c r="C541" s="62"/>
    </row>
    <row r="542" spans="3:3" x14ac:dyDescent="0.25">
      <c r="C542" s="62"/>
    </row>
    <row r="543" spans="3:3" x14ac:dyDescent="0.25">
      <c r="C543" s="62"/>
    </row>
    <row r="544" spans="3:3" x14ac:dyDescent="0.25">
      <c r="C544" s="62"/>
    </row>
    <row r="545" spans="3:3" x14ac:dyDescent="0.25">
      <c r="C545" s="62"/>
    </row>
    <row r="546" spans="3:3" x14ac:dyDescent="0.25">
      <c r="C546" s="62"/>
    </row>
    <row r="547" spans="3:3" x14ac:dyDescent="0.25">
      <c r="C547" s="62"/>
    </row>
    <row r="548" spans="3:3" x14ac:dyDescent="0.25">
      <c r="C548" s="62"/>
    </row>
    <row r="549" spans="3:3" x14ac:dyDescent="0.25">
      <c r="C549" s="62"/>
    </row>
    <row r="550" spans="3:3" x14ac:dyDescent="0.25">
      <c r="C550" s="62"/>
    </row>
    <row r="551" spans="3:3" x14ac:dyDescent="0.25">
      <c r="C551" s="62"/>
    </row>
    <row r="552" spans="3:3" x14ac:dyDescent="0.25">
      <c r="C552" s="62"/>
    </row>
    <row r="553" spans="3:3" x14ac:dyDescent="0.25">
      <c r="C553" s="62"/>
    </row>
    <row r="554" spans="3:3" x14ac:dyDescent="0.25">
      <c r="C554" s="62"/>
    </row>
    <row r="555" spans="3:3" x14ac:dyDescent="0.25">
      <c r="C555" s="62"/>
    </row>
    <row r="556" spans="3:3" x14ac:dyDescent="0.25">
      <c r="C556" s="62"/>
    </row>
    <row r="557" spans="3:3" x14ac:dyDescent="0.25">
      <c r="C557" s="62"/>
    </row>
    <row r="558" spans="3:3" x14ac:dyDescent="0.25">
      <c r="C558" s="62"/>
    </row>
    <row r="559" spans="3:3" x14ac:dyDescent="0.25">
      <c r="C559" s="62"/>
    </row>
    <row r="560" spans="3:3" x14ac:dyDescent="0.25">
      <c r="C560" s="62"/>
    </row>
    <row r="561" spans="3:3" x14ac:dyDescent="0.25">
      <c r="C561" s="62"/>
    </row>
    <row r="562" spans="3:3" x14ac:dyDescent="0.25">
      <c r="C562" s="62"/>
    </row>
    <row r="563" spans="3:3" x14ac:dyDescent="0.25">
      <c r="C563" s="62"/>
    </row>
    <row r="564" spans="3:3" x14ac:dyDescent="0.25">
      <c r="C564" s="62"/>
    </row>
    <row r="565" spans="3:3" x14ac:dyDescent="0.25">
      <c r="C565" s="62"/>
    </row>
    <row r="566" spans="3:3" x14ac:dyDescent="0.25">
      <c r="C566" s="62"/>
    </row>
    <row r="567" spans="3:3" x14ac:dyDescent="0.25">
      <c r="C567" s="62"/>
    </row>
    <row r="568" spans="3:3" x14ac:dyDescent="0.25">
      <c r="C568" s="62"/>
    </row>
    <row r="569" spans="3:3" x14ac:dyDescent="0.25">
      <c r="C569" s="62"/>
    </row>
    <row r="570" spans="3:3" x14ac:dyDescent="0.25">
      <c r="C570" s="62"/>
    </row>
    <row r="571" spans="3:3" x14ac:dyDescent="0.25">
      <c r="C571" s="62"/>
    </row>
    <row r="572" spans="3:3" x14ac:dyDescent="0.25">
      <c r="C572" s="62"/>
    </row>
    <row r="573" spans="3:3" x14ac:dyDescent="0.25">
      <c r="C573" s="62"/>
    </row>
    <row r="574" spans="3:3" x14ac:dyDescent="0.25">
      <c r="C574" s="62"/>
    </row>
    <row r="575" spans="3:3" x14ac:dyDescent="0.25">
      <c r="C575" s="62"/>
    </row>
    <row r="576" spans="3:3" x14ac:dyDescent="0.25">
      <c r="C576" s="62"/>
    </row>
    <row r="577" spans="3:3" x14ac:dyDescent="0.25">
      <c r="C577" s="62"/>
    </row>
    <row r="578" spans="3:3" x14ac:dyDescent="0.25">
      <c r="C578" s="62"/>
    </row>
    <row r="579" spans="3:3" x14ac:dyDescent="0.25">
      <c r="C579" s="62"/>
    </row>
    <row r="580" spans="3:3" x14ac:dyDescent="0.25">
      <c r="C580" s="62"/>
    </row>
    <row r="581" spans="3:3" x14ac:dyDescent="0.25">
      <c r="C581" s="62"/>
    </row>
    <row r="582" spans="3:3" x14ac:dyDescent="0.25">
      <c r="C582" s="62"/>
    </row>
    <row r="583" spans="3:3" x14ac:dyDescent="0.25">
      <c r="C583" s="62"/>
    </row>
    <row r="584" spans="3:3" x14ac:dyDescent="0.25">
      <c r="C584" s="62"/>
    </row>
    <row r="585" spans="3:3" x14ac:dyDescent="0.25">
      <c r="C585" s="62"/>
    </row>
    <row r="586" spans="3:3" x14ac:dyDescent="0.25">
      <c r="C586" s="62"/>
    </row>
    <row r="587" spans="3:3" x14ac:dyDescent="0.25">
      <c r="C587" s="62"/>
    </row>
    <row r="588" spans="3:3" x14ac:dyDescent="0.25">
      <c r="C588" s="62"/>
    </row>
    <row r="589" spans="3:3" x14ac:dyDescent="0.25">
      <c r="C589" s="62"/>
    </row>
    <row r="590" spans="3:3" x14ac:dyDescent="0.25">
      <c r="C590" s="62"/>
    </row>
    <row r="591" spans="3:3" x14ac:dyDescent="0.25">
      <c r="C591" s="62"/>
    </row>
    <row r="592" spans="3:3" x14ac:dyDescent="0.25">
      <c r="C592" s="62"/>
    </row>
    <row r="593" spans="3:3" x14ac:dyDescent="0.25">
      <c r="C593" s="62"/>
    </row>
    <row r="594" spans="3:3" x14ac:dyDescent="0.25">
      <c r="C594" s="62"/>
    </row>
    <row r="595" spans="3:3" x14ac:dyDescent="0.25">
      <c r="C595" s="62"/>
    </row>
    <row r="596" spans="3:3" x14ac:dyDescent="0.25">
      <c r="C596" s="62"/>
    </row>
    <row r="597" spans="3:3" x14ac:dyDescent="0.25">
      <c r="C597" s="62"/>
    </row>
    <row r="598" spans="3:3" x14ac:dyDescent="0.25">
      <c r="C598" s="62"/>
    </row>
    <row r="599" spans="3:3" x14ac:dyDescent="0.25">
      <c r="C599" s="62"/>
    </row>
    <row r="600" spans="3:3" x14ac:dyDescent="0.25">
      <c r="C600" s="62"/>
    </row>
    <row r="601" spans="3:3" x14ac:dyDescent="0.25">
      <c r="C601" s="62"/>
    </row>
    <row r="602" spans="3:3" x14ac:dyDescent="0.25">
      <c r="C602" s="62"/>
    </row>
    <row r="603" spans="3:3" x14ac:dyDescent="0.25">
      <c r="C603" s="62"/>
    </row>
    <row r="604" spans="3:3" x14ac:dyDescent="0.25">
      <c r="C604" s="62"/>
    </row>
    <row r="605" spans="3:3" x14ac:dyDescent="0.25">
      <c r="C605" s="62"/>
    </row>
    <row r="606" spans="3:3" x14ac:dyDescent="0.25">
      <c r="C606" s="62"/>
    </row>
    <row r="607" spans="3:3" x14ac:dyDescent="0.25">
      <c r="C607" s="62"/>
    </row>
    <row r="608" spans="3:3" x14ac:dyDescent="0.25">
      <c r="C608" s="62"/>
    </row>
    <row r="609" spans="3:3" x14ac:dyDescent="0.25">
      <c r="C609" s="62"/>
    </row>
    <row r="610" spans="3:3" x14ac:dyDescent="0.25">
      <c r="C610" s="62"/>
    </row>
    <row r="611" spans="3:3" x14ac:dyDescent="0.25">
      <c r="C611" s="62"/>
    </row>
    <row r="612" spans="3:3" x14ac:dyDescent="0.25">
      <c r="C612" s="62"/>
    </row>
    <row r="613" spans="3:3" x14ac:dyDescent="0.25">
      <c r="C613" s="62"/>
    </row>
    <row r="614" spans="3:3" x14ac:dyDescent="0.25">
      <c r="C614" s="62"/>
    </row>
    <row r="615" spans="3:3" x14ac:dyDescent="0.25">
      <c r="C615" s="62"/>
    </row>
    <row r="616" spans="3:3" x14ac:dyDescent="0.25">
      <c r="C616" s="62"/>
    </row>
    <row r="617" spans="3:3" x14ac:dyDescent="0.25">
      <c r="C617" s="62"/>
    </row>
    <row r="618" spans="3:3" x14ac:dyDescent="0.25">
      <c r="C618" s="62"/>
    </row>
    <row r="619" spans="3:3" x14ac:dyDescent="0.25">
      <c r="C619" s="62"/>
    </row>
    <row r="620" spans="3:3" x14ac:dyDescent="0.25">
      <c r="C620" s="62"/>
    </row>
    <row r="621" spans="3:3" x14ac:dyDescent="0.25">
      <c r="C621" s="62"/>
    </row>
    <row r="622" spans="3:3" x14ac:dyDescent="0.25">
      <c r="C622" s="62"/>
    </row>
    <row r="623" spans="3:3" x14ac:dyDescent="0.25">
      <c r="C623" s="62"/>
    </row>
    <row r="624" spans="3:3" x14ac:dyDescent="0.25">
      <c r="C624" s="62"/>
    </row>
    <row r="625" spans="3:3" x14ac:dyDescent="0.25">
      <c r="C625" s="62"/>
    </row>
    <row r="626" spans="3:3" x14ac:dyDescent="0.25">
      <c r="C626" s="62"/>
    </row>
    <row r="627" spans="3:3" x14ac:dyDescent="0.25">
      <c r="C627" s="62"/>
    </row>
    <row r="628" spans="3:3" x14ac:dyDescent="0.25">
      <c r="C628" s="62"/>
    </row>
    <row r="629" spans="3:3" x14ac:dyDescent="0.25">
      <c r="C629" s="62"/>
    </row>
    <row r="630" spans="3:3" x14ac:dyDescent="0.25">
      <c r="C630" s="62"/>
    </row>
    <row r="631" spans="3:3" x14ac:dyDescent="0.25">
      <c r="C631" s="62"/>
    </row>
    <row r="632" spans="3:3" x14ac:dyDescent="0.25">
      <c r="C632" s="62"/>
    </row>
    <row r="633" spans="3:3" x14ac:dyDescent="0.25">
      <c r="C633" s="62"/>
    </row>
    <row r="634" spans="3:3" x14ac:dyDescent="0.25">
      <c r="C634" s="62"/>
    </row>
    <row r="635" spans="3:3" x14ac:dyDescent="0.25">
      <c r="C635" s="62"/>
    </row>
    <row r="636" spans="3:3" x14ac:dyDescent="0.25">
      <c r="C636" s="62"/>
    </row>
    <row r="637" spans="3:3" x14ac:dyDescent="0.25">
      <c r="C637" s="62"/>
    </row>
    <row r="638" spans="3:3" x14ac:dyDescent="0.25">
      <c r="C638" s="62"/>
    </row>
    <row r="639" spans="3:3" x14ac:dyDescent="0.25">
      <c r="C639" s="62"/>
    </row>
    <row r="640" spans="3:3" x14ac:dyDescent="0.25">
      <c r="C640" s="62"/>
    </row>
    <row r="641" spans="3:3" x14ac:dyDescent="0.25">
      <c r="C641" s="62"/>
    </row>
    <row r="642" spans="3:3" x14ac:dyDescent="0.25">
      <c r="C642" s="62"/>
    </row>
    <row r="643" spans="3:3" x14ac:dyDescent="0.25">
      <c r="C643" s="62"/>
    </row>
    <row r="644" spans="3:3" x14ac:dyDescent="0.25">
      <c r="C644" s="62"/>
    </row>
    <row r="645" spans="3:3" x14ac:dyDescent="0.25">
      <c r="C645" s="62"/>
    </row>
    <row r="646" spans="3:3" x14ac:dyDescent="0.25">
      <c r="C646" s="62"/>
    </row>
    <row r="647" spans="3:3" x14ac:dyDescent="0.25">
      <c r="C647" s="62"/>
    </row>
    <row r="648" spans="3:3" x14ac:dyDescent="0.25">
      <c r="C648" s="62"/>
    </row>
    <row r="649" spans="3:3" x14ac:dyDescent="0.25">
      <c r="C649" s="62"/>
    </row>
    <row r="650" spans="3:3" x14ac:dyDescent="0.25">
      <c r="C650" s="62"/>
    </row>
    <row r="651" spans="3:3" x14ac:dyDescent="0.25">
      <c r="C651" s="62"/>
    </row>
    <row r="652" spans="3:3" x14ac:dyDescent="0.25">
      <c r="C652" s="62"/>
    </row>
    <row r="653" spans="3:3" x14ac:dyDescent="0.25">
      <c r="C653" s="62"/>
    </row>
    <row r="654" spans="3:3" x14ac:dyDescent="0.25">
      <c r="C654" s="62"/>
    </row>
    <row r="655" spans="3:3" x14ac:dyDescent="0.25">
      <c r="C655" s="62"/>
    </row>
    <row r="656" spans="3:3" x14ac:dyDescent="0.25">
      <c r="C656" s="62"/>
    </row>
    <row r="657" spans="3:3" x14ac:dyDescent="0.25">
      <c r="C657" s="62"/>
    </row>
    <row r="658" spans="3:3" x14ac:dyDescent="0.25">
      <c r="C658" s="62"/>
    </row>
    <row r="659" spans="3:3" x14ac:dyDescent="0.25">
      <c r="C659" s="62"/>
    </row>
    <row r="660" spans="3:3" x14ac:dyDescent="0.25">
      <c r="C660" s="62"/>
    </row>
    <row r="661" spans="3:3" x14ac:dyDescent="0.25">
      <c r="C661" s="62"/>
    </row>
    <row r="662" spans="3:3" x14ac:dyDescent="0.25">
      <c r="C662" s="62"/>
    </row>
    <row r="663" spans="3:3" x14ac:dyDescent="0.25">
      <c r="C663" s="62"/>
    </row>
    <row r="664" spans="3:3" x14ac:dyDescent="0.25">
      <c r="C664" s="62"/>
    </row>
    <row r="665" spans="3:3" x14ac:dyDescent="0.25">
      <c r="C665" s="62"/>
    </row>
    <row r="666" spans="3:3" x14ac:dyDescent="0.25">
      <c r="C666" s="62"/>
    </row>
    <row r="667" spans="3:3" x14ac:dyDescent="0.25">
      <c r="C667" s="62"/>
    </row>
    <row r="668" spans="3:3" x14ac:dyDescent="0.25">
      <c r="C668" s="62"/>
    </row>
    <row r="669" spans="3:3" x14ac:dyDescent="0.25">
      <c r="C669" s="62"/>
    </row>
    <row r="670" spans="3:3" x14ac:dyDescent="0.25">
      <c r="C670" s="62"/>
    </row>
    <row r="671" spans="3:3" x14ac:dyDescent="0.25">
      <c r="C671" s="62"/>
    </row>
    <row r="672" spans="3:3" x14ac:dyDescent="0.25">
      <c r="C672" s="62"/>
    </row>
    <row r="673" spans="3:3" x14ac:dyDescent="0.25">
      <c r="C673" s="62"/>
    </row>
    <row r="674" spans="3:3" x14ac:dyDescent="0.25">
      <c r="C674" s="62"/>
    </row>
    <row r="675" spans="3:3" x14ac:dyDescent="0.25">
      <c r="C675" s="62"/>
    </row>
    <row r="676" spans="3:3" x14ac:dyDescent="0.25">
      <c r="C676" s="62"/>
    </row>
    <row r="677" spans="3:3" x14ac:dyDescent="0.25">
      <c r="C677" s="62"/>
    </row>
    <row r="678" spans="3:3" x14ac:dyDescent="0.25">
      <c r="C678" s="62"/>
    </row>
    <row r="679" spans="3:3" x14ac:dyDescent="0.25">
      <c r="C679" s="62"/>
    </row>
    <row r="680" spans="3:3" x14ac:dyDescent="0.25">
      <c r="C680" s="62"/>
    </row>
    <row r="681" spans="3:3" x14ac:dyDescent="0.25">
      <c r="C681" s="62"/>
    </row>
    <row r="682" spans="3:3" x14ac:dyDescent="0.25">
      <c r="C682" s="62"/>
    </row>
    <row r="683" spans="3:3" x14ac:dyDescent="0.25">
      <c r="C683" s="62"/>
    </row>
    <row r="684" spans="3:3" x14ac:dyDescent="0.25">
      <c r="C684" s="62"/>
    </row>
    <row r="685" spans="3:3" x14ac:dyDescent="0.25">
      <c r="C685" s="62"/>
    </row>
    <row r="686" spans="3:3" x14ac:dyDescent="0.25">
      <c r="C686" s="62"/>
    </row>
    <row r="687" spans="3:3" x14ac:dyDescent="0.25">
      <c r="C687" s="62"/>
    </row>
    <row r="688" spans="3:3" x14ac:dyDescent="0.25">
      <c r="C688" s="62"/>
    </row>
    <row r="689" spans="3:3" x14ac:dyDescent="0.25">
      <c r="C689" s="62"/>
    </row>
    <row r="690" spans="3:3" x14ac:dyDescent="0.25">
      <c r="C690" s="62"/>
    </row>
    <row r="691" spans="3:3" x14ac:dyDescent="0.25">
      <c r="C691" s="62"/>
    </row>
    <row r="692" spans="3:3" x14ac:dyDescent="0.25">
      <c r="C692" s="62"/>
    </row>
    <row r="693" spans="3:3" x14ac:dyDescent="0.25">
      <c r="C693" s="62"/>
    </row>
    <row r="694" spans="3:3" x14ac:dyDescent="0.25">
      <c r="C694" s="62"/>
    </row>
    <row r="695" spans="3:3" x14ac:dyDescent="0.25">
      <c r="C695" s="62"/>
    </row>
    <row r="696" spans="3:3" x14ac:dyDescent="0.25">
      <c r="C696" s="62"/>
    </row>
    <row r="697" spans="3:3" x14ac:dyDescent="0.25">
      <c r="C697" s="62"/>
    </row>
    <row r="698" spans="3:3" x14ac:dyDescent="0.25">
      <c r="C698" s="62"/>
    </row>
    <row r="699" spans="3:3" x14ac:dyDescent="0.25">
      <c r="C699" s="62"/>
    </row>
    <row r="700" spans="3:3" x14ac:dyDescent="0.25">
      <c r="C700" s="62"/>
    </row>
    <row r="701" spans="3:3" x14ac:dyDescent="0.25">
      <c r="C701" s="62"/>
    </row>
    <row r="702" spans="3:3" x14ac:dyDescent="0.25">
      <c r="C702" s="62"/>
    </row>
    <row r="703" spans="3:3" x14ac:dyDescent="0.25">
      <c r="C703" s="62"/>
    </row>
    <row r="704" spans="3:3" x14ac:dyDescent="0.25">
      <c r="C704" s="62"/>
    </row>
    <row r="705" spans="3:3" x14ac:dyDescent="0.25">
      <c r="C705" s="62"/>
    </row>
    <row r="706" spans="3:3" x14ac:dyDescent="0.25">
      <c r="C706" s="62"/>
    </row>
    <row r="707" spans="3:3" x14ac:dyDescent="0.25">
      <c r="C707" s="62"/>
    </row>
    <row r="708" spans="3:3" x14ac:dyDescent="0.25">
      <c r="C708" s="62"/>
    </row>
    <row r="709" spans="3:3" x14ac:dyDescent="0.25">
      <c r="C709" s="62"/>
    </row>
    <row r="710" spans="3:3" x14ac:dyDescent="0.25">
      <c r="C710" s="62"/>
    </row>
    <row r="711" spans="3:3" x14ac:dyDescent="0.25">
      <c r="C711" s="62"/>
    </row>
    <row r="712" spans="3:3" x14ac:dyDescent="0.25">
      <c r="C712" s="62"/>
    </row>
    <row r="713" spans="3:3" x14ac:dyDescent="0.25">
      <c r="C713" s="62"/>
    </row>
    <row r="714" spans="3:3" x14ac:dyDescent="0.25">
      <c r="C714" s="62"/>
    </row>
    <row r="715" spans="3:3" x14ac:dyDescent="0.25">
      <c r="C715" s="62"/>
    </row>
    <row r="716" spans="3:3" x14ac:dyDescent="0.25">
      <c r="C716" s="62"/>
    </row>
    <row r="717" spans="3:3" x14ac:dyDescent="0.25">
      <c r="C717" s="62"/>
    </row>
    <row r="718" spans="3:3" x14ac:dyDescent="0.25">
      <c r="C718" s="62"/>
    </row>
    <row r="719" spans="3:3" x14ac:dyDescent="0.25">
      <c r="C719" s="62"/>
    </row>
    <row r="720" spans="3:3" x14ac:dyDescent="0.25">
      <c r="C720" s="62"/>
    </row>
    <row r="721" spans="3:3" x14ac:dyDescent="0.25">
      <c r="C721" s="62"/>
    </row>
    <row r="722" spans="3:3" x14ac:dyDescent="0.25">
      <c r="C722" s="62"/>
    </row>
    <row r="723" spans="3:3" x14ac:dyDescent="0.25">
      <c r="C723" s="62"/>
    </row>
    <row r="724" spans="3:3" x14ac:dyDescent="0.25">
      <c r="C724" s="62"/>
    </row>
    <row r="725" spans="3:3" x14ac:dyDescent="0.25">
      <c r="C725" s="62"/>
    </row>
    <row r="726" spans="3:3" x14ac:dyDescent="0.25">
      <c r="C726" s="62"/>
    </row>
    <row r="727" spans="3:3" x14ac:dyDescent="0.25">
      <c r="C727" s="62"/>
    </row>
    <row r="728" spans="3:3" x14ac:dyDescent="0.25">
      <c r="C728" s="62"/>
    </row>
    <row r="729" spans="3:3" x14ac:dyDescent="0.25">
      <c r="C729" s="62"/>
    </row>
    <row r="730" spans="3:3" x14ac:dyDescent="0.25">
      <c r="C730" s="62"/>
    </row>
    <row r="731" spans="3:3" x14ac:dyDescent="0.25">
      <c r="C731" s="62"/>
    </row>
    <row r="732" spans="3:3" x14ac:dyDescent="0.25">
      <c r="C732" s="62"/>
    </row>
    <row r="733" spans="3:3" x14ac:dyDescent="0.25">
      <c r="C733" s="62"/>
    </row>
    <row r="734" spans="3:3" x14ac:dyDescent="0.25">
      <c r="C734" s="62"/>
    </row>
    <row r="735" spans="3:3" x14ac:dyDescent="0.25">
      <c r="C735" s="62"/>
    </row>
    <row r="736" spans="3:3" x14ac:dyDescent="0.25">
      <c r="C736" s="62"/>
    </row>
    <row r="737" spans="3:3" x14ac:dyDescent="0.25">
      <c r="C737" s="62"/>
    </row>
    <row r="738" spans="3:3" x14ac:dyDescent="0.25">
      <c r="C738" s="62"/>
    </row>
    <row r="739" spans="3:3" x14ac:dyDescent="0.25">
      <c r="C739" s="62"/>
    </row>
    <row r="740" spans="3:3" x14ac:dyDescent="0.25">
      <c r="C740" s="62"/>
    </row>
    <row r="741" spans="3:3" x14ac:dyDescent="0.25">
      <c r="C741" s="62"/>
    </row>
    <row r="742" spans="3:3" x14ac:dyDescent="0.25">
      <c r="C742" s="62"/>
    </row>
    <row r="743" spans="3:3" x14ac:dyDescent="0.25">
      <c r="C743" s="62"/>
    </row>
    <row r="744" spans="3:3" x14ac:dyDescent="0.25">
      <c r="C744" s="62"/>
    </row>
    <row r="745" spans="3:3" x14ac:dyDescent="0.25">
      <c r="C745" s="62"/>
    </row>
    <row r="746" spans="3:3" x14ac:dyDescent="0.25">
      <c r="C746" s="62"/>
    </row>
    <row r="747" spans="3:3" x14ac:dyDescent="0.25">
      <c r="C747" s="62"/>
    </row>
    <row r="748" spans="3:3" x14ac:dyDescent="0.25">
      <c r="C748" s="62"/>
    </row>
    <row r="749" spans="3:3" x14ac:dyDescent="0.25">
      <c r="C749" s="62"/>
    </row>
    <row r="750" spans="3:3" x14ac:dyDescent="0.25">
      <c r="C750" s="62"/>
    </row>
    <row r="751" spans="3:3" x14ac:dyDescent="0.25">
      <c r="C751" s="62"/>
    </row>
    <row r="752" spans="3:3" x14ac:dyDescent="0.25">
      <c r="C752" s="62"/>
    </row>
    <row r="753" spans="3:3" x14ac:dyDescent="0.25">
      <c r="C753" s="62"/>
    </row>
    <row r="754" spans="3:3" x14ac:dyDescent="0.25">
      <c r="C754" s="62"/>
    </row>
    <row r="755" spans="3:3" x14ac:dyDescent="0.25">
      <c r="C755" s="62"/>
    </row>
    <row r="756" spans="3:3" x14ac:dyDescent="0.25">
      <c r="C756" s="62"/>
    </row>
    <row r="757" spans="3:3" x14ac:dyDescent="0.25">
      <c r="C757" s="62"/>
    </row>
    <row r="758" spans="3:3" x14ac:dyDescent="0.25">
      <c r="C758" s="62"/>
    </row>
    <row r="759" spans="3:3" x14ac:dyDescent="0.25">
      <c r="C759" s="62"/>
    </row>
    <row r="760" spans="3:3" x14ac:dyDescent="0.25">
      <c r="C760" s="62"/>
    </row>
    <row r="761" spans="3:3" x14ac:dyDescent="0.25">
      <c r="C761" s="62"/>
    </row>
    <row r="762" spans="3:3" x14ac:dyDescent="0.25">
      <c r="C762" s="62"/>
    </row>
    <row r="763" spans="3:3" x14ac:dyDescent="0.25">
      <c r="C763" s="62"/>
    </row>
    <row r="764" spans="3:3" x14ac:dyDescent="0.25">
      <c r="C764" s="62"/>
    </row>
    <row r="765" spans="3:3" x14ac:dyDescent="0.25">
      <c r="C765" s="62"/>
    </row>
    <row r="766" spans="3:3" x14ac:dyDescent="0.25">
      <c r="C766" s="62"/>
    </row>
    <row r="767" spans="3:3" x14ac:dyDescent="0.25">
      <c r="C767" s="62"/>
    </row>
    <row r="768" spans="3:3" x14ac:dyDescent="0.25">
      <c r="C768" s="62"/>
    </row>
    <row r="769" spans="3:3" x14ac:dyDescent="0.25">
      <c r="C769" s="62"/>
    </row>
    <row r="770" spans="3:3" x14ac:dyDescent="0.25">
      <c r="C770" s="62"/>
    </row>
    <row r="771" spans="3:3" x14ac:dyDescent="0.25">
      <c r="C771" s="62"/>
    </row>
    <row r="772" spans="3:3" x14ac:dyDescent="0.25">
      <c r="C772" s="62"/>
    </row>
    <row r="773" spans="3:3" x14ac:dyDescent="0.25">
      <c r="C773" s="62"/>
    </row>
    <row r="774" spans="3:3" x14ac:dyDescent="0.25">
      <c r="C774" s="62"/>
    </row>
    <row r="775" spans="3:3" x14ac:dyDescent="0.25">
      <c r="C775" s="62"/>
    </row>
    <row r="776" spans="3:3" x14ac:dyDescent="0.25">
      <c r="C776" s="62"/>
    </row>
    <row r="777" spans="3:3" x14ac:dyDescent="0.25">
      <c r="C777" s="62"/>
    </row>
    <row r="778" spans="3:3" x14ac:dyDescent="0.25">
      <c r="C778" s="62"/>
    </row>
    <row r="779" spans="3:3" x14ac:dyDescent="0.25">
      <c r="C779" s="62"/>
    </row>
    <row r="780" spans="3:3" x14ac:dyDescent="0.25">
      <c r="C780" s="62"/>
    </row>
    <row r="781" spans="3:3" x14ac:dyDescent="0.25">
      <c r="C781" s="62"/>
    </row>
    <row r="782" spans="3:3" x14ac:dyDescent="0.25">
      <c r="C782" s="62"/>
    </row>
    <row r="783" spans="3:3" x14ac:dyDescent="0.25">
      <c r="C783" s="62"/>
    </row>
    <row r="784" spans="3:3" x14ac:dyDescent="0.25">
      <c r="C784" s="62"/>
    </row>
    <row r="785" spans="3:3" x14ac:dyDescent="0.25">
      <c r="C785" s="62"/>
    </row>
    <row r="786" spans="3:3" x14ac:dyDescent="0.25">
      <c r="C786" s="62"/>
    </row>
    <row r="787" spans="3:3" x14ac:dyDescent="0.25">
      <c r="C787" s="62"/>
    </row>
    <row r="788" spans="3:3" x14ac:dyDescent="0.25">
      <c r="C788" s="62"/>
    </row>
    <row r="789" spans="3:3" x14ac:dyDescent="0.25">
      <c r="C789" s="62"/>
    </row>
    <row r="790" spans="3:3" x14ac:dyDescent="0.25">
      <c r="C790" s="62"/>
    </row>
    <row r="791" spans="3:3" x14ac:dyDescent="0.25">
      <c r="C791" s="62"/>
    </row>
    <row r="792" spans="3:3" x14ac:dyDescent="0.25">
      <c r="C792" s="62"/>
    </row>
    <row r="793" spans="3:3" x14ac:dyDescent="0.25">
      <c r="C793" s="62"/>
    </row>
    <row r="794" spans="3:3" x14ac:dyDescent="0.25">
      <c r="C794" s="62"/>
    </row>
    <row r="795" spans="3:3" x14ac:dyDescent="0.25">
      <c r="C795" s="62"/>
    </row>
    <row r="796" spans="3:3" x14ac:dyDescent="0.25">
      <c r="C796" s="62"/>
    </row>
    <row r="797" spans="3:3" x14ac:dyDescent="0.25">
      <c r="C797" s="62"/>
    </row>
    <row r="798" spans="3:3" x14ac:dyDescent="0.25">
      <c r="C798" s="62"/>
    </row>
    <row r="799" spans="3:3" x14ac:dyDescent="0.25">
      <c r="C799" s="62"/>
    </row>
    <row r="800" spans="3:3" x14ac:dyDescent="0.25">
      <c r="C800" s="62"/>
    </row>
    <row r="801" spans="3:3" x14ac:dyDescent="0.25">
      <c r="C801" s="62"/>
    </row>
    <row r="802" spans="3:3" x14ac:dyDescent="0.25">
      <c r="C802" s="62"/>
    </row>
    <row r="803" spans="3:3" x14ac:dyDescent="0.25">
      <c r="C803" s="62"/>
    </row>
    <row r="804" spans="3:3" x14ac:dyDescent="0.25">
      <c r="C804" s="62"/>
    </row>
    <row r="805" spans="3:3" x14ac:dyDescent="0.25">
      <c r="C805" s="62"/>
    </row>
    <row r="806" spans="3:3" x14ac:dyDescent="0.25">
      <c r="C806" s="62"/>
    </row>
    <row r="807" spans="3:3" x14ac:dyDescent="0.25">
      <c r="C807" s="62"/>
    </row>
    <row r="808" spans="3:3" x14ac:dyDescent="0.25">
      <c r="C808" s="62"/>
    </row>
    <row r="809" spans="3:3" x14ac:dyDescent="0.25">
      <c r="C809" s="62"/>
    </row>
    <row r="810" spans="3:3" x14ac:dyDescent="0.25">
      <c r="C810" s="62"/>
    </row>
    <row r="811" spans="3:3" x14ac:dyDescent="0.25">
      <c r="C811" s="62"/>
    </row>
    <row r="812" spans="3:3" x14ac:dyDescent="0.25">
      <c r="C812" s="62"/>
    </row>
    <row r="813" spans="3:3" x14ac:dyDescent="0.25">
      <c r="C813" s="62"/>
    </row>
    <row r="814" spans="3:3" x14ac:dyDescent="0.25">
      <c r="C814" s="62"/>
    </row>
    <row r="815" spans="3:3" x14ac:dyDescent="0.25">
      <c r="C815" s="62"/>
    </row>
    <row r="816" spans="3:3" x14ac:dyDescent="0.25">
      <c r="C816" s="62"/>
    </row>
    <row r="817" spans="3:3" x14ac:dyDescent="0.25">
      <c r="C817" s="62"/>
    </row>
    <row r="818" spans="3:3" x14ac:dyDescent="0.25">
      <c r="C818" s="62"/>
    </row>
    <row r="819" spans="3:3" x14ac:dyDescent="0.25">
      <c r="C819" s="62"/>
    </row>
    <row r="820" spans="3:3" x14ac:dyDescent="0.25">
      <c r="C820" s="62"/>
    </row>
    <row r="821" spans="3:3" x14ac:dyDescent="0.25">
      <c r="C821" s="62"/>
    </row>
    <row r="822" spans="3:3" x14ac:dyDescent="0.25">
      <c r="C822" s="62"/>
    </row>
    <row r="823" spans="3:3" x14ac:dyDescent="0.25">
      <c r="C823" s="62"/>
    </row>
    <row r="824" spans="3:3" x14ac:dyDescent="0.25">
      <c r="C824" s="62"/>
    </row>
    <row r="825" spans="3:3" x14ac:dyDescent="0.25">
      <c r="C825" s="62"/>
    </row>
    <row r="826" spans="3:3" x14ac:dyDescent="0.25">
      <c r="C826" s="62"/>
    </row>
    <row r="827" spans="3:3" x14ac:dyDescent="0.25">
      <c r="C827" s="62"/>
    </row>
    <row r="828" spans="3:3" x14ac:dyDescent="0.25">
      <c r="C828" s="62"/>
    </row>
    <row r="829" spans="3:3" x14ac:dyDescent="0.25">
      <c r="C829" s="62"/>
    </row>
    <row r="830" spans="3:3" x14ac:dyDescent="0.25">
      <c r="C830" s="62"/>
    </row>
    <row r="831" spans="3:3" x14ac:dyDescent="0.25">
      <c r="C831" s="62"/>
    </row>
    <row r="832" spans="3:3" x14ac:dyDescent="0.25">
      <c r="C832" s="62"/>
    </row>
    <row r="833" spans="3:3" x14ac:dyDescent="0.25">
      <c r="C833" s="62"/>
    </row>
    <row r="834" spans="3:3" x14ac:dyDescent="0.25">
      <c r="C834" s="62"/>
    </row>
    <row r="835" spans="3:3" x14ac:dyDescent="0.25">
      <c r="C835" s="62"/>
    </row>
    <row r="836" spans="3:3" x14ac:dyDescent="0.25">
      <c r="C836" s="62"/>
    </row>
    <row r="837" spans="3:3" x14ac:dyDescent="0.25">
      <c r="C837" s="62"/>
    </row>
    <row r="838" spans="3:3" x14ac:dyDescent="0.25">
      <c r="C838" s="62"/>
    </row>
    <row r="839" spans="3:3" x14ac:dyDescent="0.25">
      <c r="C839" s="62"/>
    </row>
    <row r="840" spans="3:3" x14ac:dyDescent="0.25">
      <c r="C840" s="62"/>
    </row>
    <row r="841" spans="3:3" x14ac:dyDescent="0.25">
      <c r="C841" s="62"/>
    </row>
    <row r="842" spans="3:3" x14ac:dyDescent="0.25">
      <c r="C842" s="62"/>
    </row>
    <row r="843" spans="3:3" x14ac:dyDescent="0.25">
      <c r="C843" s="62"/>
    </row>
    <row r="844" spans="3:3" x14ac:dyDescent="0.25">
      <c r="C844" s="62"/>
    </row>
    <row r="845" spans="3:3" x14ac:dyDescent="0.25">
      <c r="C845" s="62"/>
    </row>
    <row r="846" spans="3:3" x14ac:dyDescent="0.25">
      <c r="C846" s="62"/>
    </row>
    <row r="847" spans="3:3" x14ac:dyDescent="0.25">
      <c r="C847" s="62"/>
    </row>
    <row r="848" spans="3:3" x14ac:dyDescent="0.25">
      <c r="C848" s="62"/>
    </row>
    <row r="849" spans="3:3" x14ac:dyDescent="0.25">
      <c r="C849" s="62"/>
    </row>
    <row r="850" spans="3:3" x14ac:dyDescent="0.25">
      <c r="C850" s="62"/>
    </row>
    <row r="851" spans="3:3" x14ac:dyDescent="0.25">
      <c r="C851" s="62"/>
    </row>
    <row r="852" spans="3:3" x14ac:dyDescent="0.25">
      <c r="C852" s="62"/>
    </row>
    <row r="853" spans="3:3" x14ac:dyDescent="0.25">
      <c r="C853" s="62"/>
    </row>
    <row r="854" spans="3:3" x14ac:dyDescent="0.25">
      <c r="C854" s="62"/>
    </row>
    <row r="855" spans="3:3" x14ac:dyDescent="0.25">
      <c r="C855" s="62"/>
    </row>
    <row r="856" spans="3:3" x14ac:dyDescent="0.25">
      <c r="C856" s="62"/>
    </row>
    <row r="857" spans="3:3" x14ac:dyDescent="0.25">
      <c r="C857" s="62"/>
    </row>
    <row r="858" spans="3:3" x14ac:dyDescent="0.25">
      <c r="C858" s="62"/>
    </row>
    <row r="859" spans="3:3" x14ac:dyDescent="0.25">
      <c r="C859" s="62"/>
    </row>
    <row r="860" spans="3:3" x14ac:dyDescent="0.25">
      <c r="C860" s="62"/>
    </row>
    <row r="861" spans="3:3" x14ac:dyDescent="0.25">
      <c r="C861" s="62"/>
    </row>
    <row r="862" spans="3:3" x14ac:dyDescent="0.25">
      <c r="C862" s="62"/>
    </row>
    <row r="863" spans="3:3" x14ac:dyDescent="0.25">
      <c r="C863" s="62"/>
    </row>
    <row r="864" spans="3:3" x14ac:dyDescent="0.25">
      <c r="C864" s="62"/>
    </row>
    <row r="865" spans="3:3" x14ac:dyDescent="0.25">
      <c r="C865" s="62"/>
    </row>
    <row r="866" spans="3:3" x14ac:dyDescent="0.25">
      <c r="C866" s="62"/>
    </row>
    <row r="867" spans="3:3" x14ac:dyDescent="0.25">
      <c r="C867" s="62"/>
    </row>
    <row r="868" spans="3:3" x14ac:dyDescent="0.25">
      <c r="C868" s="62"/>
    </row>
    <row r="869" spans="3:3" x14ac:dyDescent="0.25">
      <c r="C869" s="62"/>
    </row>
    <row r="870" spans="3:3" x14ac:dyDescent="0.25">
      <c r="C870" s="62"/>
    </row>
    <row r="871" spans="3:3" x14ac:dyDescent="0.25">
      <c r="C871" s="62"/>
    </row>
    <row r="872" spans="3:3" x14ac:dyDescent="0.25">
      <c r="C872" s="62"/>
    </row>
    <row r="873" spans="3:3" x14ac:dyDescent="0.25">
      <c r="C873" s="62"/>
    </row>
    <row r="874" spans="3:3" x14ac:dyDescent="0.25">
      <c r="C874" s="62"/>
    </row>
    <row r="875" spans="3:3" x14ac:dyDescent="0.25">
      <c r="C875" s="62"/>
    </row>
    <row r="876" spans="3:3" x14ac:dyDescent="0.25">
      <c r="C876" s="62"/>
    </row>
    <row r="877" spans="3:3" x14ac:dyDescent="0.25">
      <c r="C877" s="62"/>
    </row>
    <row r="878" spans="3:3" x14ac:dyDescent="0.25">
      <c r="C878" s="62"/>
    </row>
    <row r="879" spans="3:3" x14ac:dyDescent="0.25">
      <c r="C879" s="62"/>
    </row>
    <row r="880" spans="3:3" x14ac:dyDescent="0.25">
      <c r="C880" s="62"/>
    </row>
    <row r="881" spans="3:3" x14ac:dyDescent="0.25">
      <c r="C881" s="62"/>
    </row>
    <row r="882" spans="3:3" x14ac:dyDescent="0.25">
      <c r="C882" s="62"/>
    </row>
    <row r="883" spans="3:3" x14ac:dyDescent="0.25">
      <c r="C883" s="62"/>
    </row>
    <row r="884" spans="3:3" x14ac:dyDescent="0.25">
      <c r="C884" s="62"/>
    </row>
    <row r="885" spans="3:3" x14ac:dyDescent="0.25">
      <c r="C885" s="62"/>
    </row>
    <row r="886" spans="3:3" x14ac:dyDescent="0.25">
      <c r="C886" s="62"/>
    </row>
    <row r="887" spans="3:3" x14ac:dyDescent="0.25">
      <c r="C887" s="62"/>
    </row>
    <row r="888" spans="3:3" x14ac:dyDescent="0.25">
      <c r="C888" s="62"/>
    </row>
    <row r="889" spans="3:3" x14ac:dyDescent="0.25">
      <c r="C889" s="62"/>
    </row>
    <row r="890" spans="3:3" x14ac:dyDescent="0.25">
      <c r="C890" s="62"/>
    </row>
    <row r="891" spans="3:3" x14ac:dyDescent="0.25">
      <c r="C891" s="62"/>
    </row>
    <row r="892" spans="3:3" x14ac:dyDescent="0.25">
      <c r="C892" s="62"/>
    </row>
    <row r="893" spans="3:3" x14ac:dyDescent="0.25">
      <c r="C893" s="62"/>
    </row>
    <row r="894" spans="3:3" x14ac:dyDescent="0.25">
      <c r="C894" s="62"/>
    </row>
    <row r="895" spans="3:3" x14ac:dyDescent="0.25">
      <c r="C895" s="62"/>
    </row>
    <row r="896" spans="3:3" x14ac:dyDescent="0.25">
      <c r="C896" s="62"/>
    </row>
    <row r="897" spans="3:3" x14ac:dyDescent="0.25">
      <c r="C897" s="62"/>
    </row>
    <row r="898" spans="3:3" x14ac:dyDescent="0.25">
      <c r="C898" s="62"/>
    </row>
    <row r="899" spans="3:3" x14ac:dyDescent="0.25">
      <c r="C899" s="62"/>
    </row>
    <row r="900" spans="3:3" x14ac:dyDescent="0.25">
      <c r="C900" s="62"/>
    </row>
    <row r="901" spans="3:3" x14ac:dyDescent="0.25">
      <c r="C901" s="62"/>
    </row>
    <row r="902" spans="3:3" x14ac:dyDescent="0.25">
      <c r="C902" s="62"/>
    </row>
    <row r="903" spans="3:3" x14ac:dyDescent="0.25">
      <c r="C903" s="62"/>
    </row>
    <row r="904" spans="3:3" x14ac:dyDescent="0.25">
      <c r="C904" s="62"/>
    </row>
    <row r="905" spans="3:3" x14ac:dyDescent="0.25">
      <c r="C905" s="62"/>
    </row>
    <row r="906" spans="3:3" x14ac:dyDescent="0.25">
      <c r="C906" s="62"/>
    </row>
    <row r="907" spans="3:3" x14ac:dyDescent="0.25">
      <c r="C907" s="62"/>
    </row>
    <row r="908" spans="3:3" x14ac:dyDescent="0.25">
      <c r="C908" s="62"/>
    </row>
    <row r="909" spans="3:3" x14ac:dyDescent="0.25">
      <c r="C909" s="62"/>
    </row>
    <row r="910" spans="3:3" x14ac:dyDescent="0.25">
      <c r="C910" s="62"/>
    </row>
    <row r="911" spans="3:3" x14ac:dyDescent="0.25">
      <c r="C911" s="62"/>
    </row>
    <row r="912" spans="3:3" x14ac:dyDescent="0.25">
      <c r="C912" s="62"/>
    </row>
    <row r="913" spans="3:3" x14ac:dyDescent="0.25">
      <c r="C913" s="62"/>
    </row>
    <row r="914" spans="3:3" x14ac:dyDescent="0.25">
      <c r="C914" s="62"/>
    </row>
    <row r="915" spans="3:3" x14ac:dyDescent="0.25">
      <c r="C915" s="62"/>
    </row>
    <row r="916" spans="3:3" x14ac:dyDescent="0.25">
      <c r="C916" s="62"/>
    </row>
    <row r="917" spans="3:3" x14ac:dyDescent="0.25">
      <c r="C917" s="62"/>
    </row>
    <row r="918" spans="3:3" x14ac:dyDescent="0.25">
      <c r="C918" s="62"/>
    </row>
    <row r="919" spans="3:3" x14ac:dyDescent="0.25">
      <c r="C919" s="62"/>
    </row>
    <row r="920" spans="3:3" x14ac:dyDescent="0.25">
      <c r="C920" s="62"/>
    </row>
    <row r="921" spans="3:3" x14ac:dyDescent="0.25">
      <c r="C921" s="62"/>
    </row>
    <row r="922" spans="3:3" x14ac:dyDescent="0.25">
      <c r="C922" s="62"/>
    </row>
    <row r="923" spans="3:3" x14ac:dyDescent="0.25">
      <c r="C923" s="62"/>
    </row>
    <row r="924" spans="3:3" x14ac:dyDescent="0.25">
      <c r="C924" s="62"/>
    </row>
    <row r="925" spans="3:3" x14ac:dyDescent="0.25">
      <c r="C925" s="62"/>
    </row>
    <row r="926" spans="3:3" x14ac:dyDescent="0.25">
      <c r="C926" s="62"/>
    </row>
    <row r="927" spans="3:3" x14ac:dyDescent="0.25">
      <c r="C927" s="62"/>
    </row>
    <row r="928" spans="3:3" x14ac:dyDescent="0.25">
      <c r="C928" s="62"/>
    </row>
    <row r="929" spans="3:3" x14ac:dyDescent="0.25">
      <c r="C929" s="62"/>
    </row>
    <row r="930" spans="3:3" x14ac:dyDescent="0.25">
      <c r="C930" s="62"/>
    </row>
    <row r="931" spans="3:3" x14ac:dyDescent="0.25">
      <c r="C931" s="62"/>
    </row>
    <row r="932" spans="3:3" x14ac:dyDescent="0.25">
      <c r="C932" s="62"/>
    </row>
    <row r="933" spans="3:3" x14ac:dyDescent="0.25">
      <c r="C933" s="62"/>
    </row>
    <row r="934" spans="3:3" x14ac:dyDescent="0.25">
      <c r="C934" s="62"/>
    </row>
    <row r="935" spans="3:3" x14ac:dyDescent="0.25">
      <c r="C935" s="62"/>
    </row>
    <row r="936" spans="3:3" x14ac:dyDescent="0.25">
      <c r="C936" s="62"/>
    </row>
    <row r="937" spans="3:3" x14ac:dyDescent="0.25">
      <c r="C937" s="62"/>
    </row>
    <row r="938" spans="3:3" x14ac:dyDescent="0.25">
      <c r="C938" s="62"/>
    </row>
    <row r="939" spans="3:3" x14ac:dyDescent="0.25">
      <c r="C939" s="62"/>
    </row>
    <row r="940" spans="3:3" x14ac:dyDescent="0.25">
      <c r="C940" s="62"/>
    </row>
    <row r="941" spans="3:3" x14ac:dyDescent="0.25">
      <c r="C941" s="62"/>
    </row>
    <row r="942" spans="3:3" x14ac:dyDescent="0.25">
      <c r="C942" s="62"/>
    </row>
    <row r="943" spans="3:3" x14ac:dyDescent="0.25">
      <c r="C943" s="62"/>
    </row>
    <row r="944" spans="3:3" x14ac:dyDescent="0.25">
      <c r="C944" s="62"/>
    </row>
    <row r="945" spans="3:3" x14ac:dyDescent="0.25">
      <c r="C945" s="62"/>
    </row>
    <row r="946" spans="3:3" x14ac:dyDescent="0.25">
      <c r="C946" s="62"/>
    </row>
    <row r="947" spans="3:3" x14ac:dyDescent="0.25">
      <c r="C947" s="62"/>
    </row>
    <row r="948" spans="3:3" x14ac:dyDescent="0.25">
      <c r="C948" s="62"/>
    </row>
    <row r="949" spans="3:3" x14ac:dyDescent="0.25">
      <c r="C949" s="62"/>
    </row>
    <row r="950" spans="3:3" x14ac:dyDescent="0.25">
      <c r="C950" s="62"/>
    </row>
    <row r="951" spans="3:3" x14ac:dyDescent="0.25">
      <c r="C951" s="62"/>
    </row>
    <row r="952" spans="3:3" x14ac:dyDescent="0.25">
      <c r="C952" s="62"/>
    </row>
    <row r="953" spans="3:3" x14ac:dyDescent="0.25">
      <c r="C953" s="62"/>
    </row>
    <row r="954" spans="3:3" x14ac:dyDescent="0.25">
      <c r="C954" s="62"/>
    </row>
    <row r="955" spans="3:3" x14ac:dyDescent="0.25">
      <c r="C955" s="62"/>
    </row>
    <row r="956" spans="3:3" x14ac:dyDescent="0.25">
      <c r="C956" s="62"/>
    </row>
    <row r="957" spans="3:3" x14ac:dyDescent="0.25">
      <c r="C957" s="62"/>
    </row>
    <row r="958" spans="3:3" x14ac:dyDescent="0.25">
      <c r="C958" s="62"/>
    </row>
    <row r="959" spans="3:3" x14ac:dyDescent="0.25">
      <c r="C959" s="62"/>
    </row>
    <row r="960" spans="3:3" x14ac:dyDescent="0.25">
      <c r="C960" s="62"/>
    </row>
    <row r="961" spans="3:3" x14ac:dyDescent="0.25">
      <c r="C961" s="62"/>
    </row>
    <row r="962" spans="3:3" x14ac:dyDescent="0.25">
      <c r="C962" s="62"/>
    </row>
    <row r="963" spans="3:3" x14ac:dyDescent="0.25">
      <c r="C963" s="62"/>
    </row>
    <row r="964" spans="3:3" x14ac:dyDescent="0.25">
      <c r="C964" s="62"/>
    </row>
    <row r="965" spans="3:3" x14ac:dyDescent="0.25">
      <c r="C965" s="62"/>
    </row>
    <row r="966" spans="3:3" x14ac:dyDescent="0.25">
      <c r="C966" s="62"/>
    </row>
    <row r="967" spans="3:3" x14ac:dyDescent="0.25">
      <c r="C967" s="62"/>
    </row>
    <row r="968" spans="3:3" x14ac:dyDescent="0.25">
      <c r="C968" s="62"/>
    </row>
    <row r="969" spans="3:3" x14ac:dyDescent="0.25">
      <c r="C969" s="62"/>
    </row>
    <row r="970" spans="3:3" x14ac:dyDescent="0.25">
      <c r="C970" s="62"/>
    </row>
    <row r="971" spans="3:3" x14ac:dyDescent="0.25">
      <c r="C971" s="62"/>
    </row>
    <row r="972" spans="3:3" x14ac:dyDescent="0.25">
      <c r="C972" s="62"/>
    </row>
    <row r="973" spans="3:3" x14ac:dyDescent="0.25">
      <c r="C973" s="62"/>
    </row>
    <row r="974" spans="3:3" x14ac:dyDescent="0.25">
      <c r="C974" s="62"/>
    </row>
    <row r="975" spans="3:3" x14ac:dyDescent="0.25">
      <c r="C975" s="62"/>
    </row>
    <row r="976" spans="3:3" x14ac:dyDescent="0.25">
      <c r="C976" s="62"/>
    </row>
    <row r="977" spans="3:3" x14ac:dyDescent="0.25">
      <c r="C977" s="62"/>
    </row>
    <row r="978" spans="3:3" x14ac:dyDescent="0.25">
      <c r="C978" s="62"/>
    </row>
    <row r="979" spans="3:3" x14ac:dyDescent="0.25">
      <c r="C979" s="62"/>
    </row>
    <row r="980" spans="3:3" x14ac:dyDescent="0.25">
      <c r="C980" s="62"/>
    </row>
    <row r="981" spans="3:3" x14ac:dyDescent="0.25">
      <c r="C981" s="62"/>
    </row>
    <row r="982" spans="3:3" x14ac:dyDescent="0.25">
      <c r="C982" s="62"/>
    </row>
    <row r="983" spans="3:3" x14ac:dyDescent="0.25">
      <c r="C983" s="62"/>
    </row>
    <row r="984" spans="3:3" x14ac:dyDescent="0.25">
      <c r="C984" s="62"/>
    </row>
    <row r="985" spans="3:3" x14ac:dyDescent="0.25">
      <c r="C985" s="62"/>
    </row>
    <row r="986" spans="3:3" x14ac:dyDescent="0.25">
      <c r="C986" s="62"/>
    </row>
    <row r="987" spans="3:3" x14ac:dyDescent="0.25">
      <c r="C987" s="62"/>
    </row>
    <row r="988" spans="3:3" x14ac:dyDescent="0.25">
      <c r="C988" s="62"/>
    </row>
    <row r="989" spans="3:3" x14ac:dyDescent="0.25">
      <c r="C989" s="62"/>
    </row>
    <row r="990" spans="3:3" x14ac:dyDescent="0.25">
      <c r="C990" s="62"/>
    </row>
    <row r="991" spans="3:3" x14ac:dyDescent="0.25">
      <c r="C991" s="62"/>
    </row>
    <row r="992" spans="3:3" x14ac:dyDescent="0.25">
      <c r="C992" s="62"/>
    </row>
    <row r="993" spans="3:3" x14ac:dyDescent="0.25">
      <c r="C993" s="62"/>
    </row>
    <row r="994" spans="3:3" x14ac:dyDescent="0.25">
      <c r="C994" s="62"/>
    </row>
    <row r="995" spans="3:3" x14ac:dyDescent="0.25">
      <c r="C995" s="62"/>
    </row>
    <row r="996" spans="3:3" x14ac:dyDescent="0.25">
      <c r="C996" s="62"/>
    </row>
    <row r="997" spans="3:3" x14ac:dyDescent="0.25">
      <c r="C997" s="62"/>
    </row>
    <row r="998" spans="3:3" x14ac:dyDescent="0.25">
      <c r="C998" s="62"/>
    </row>
    <row r="999" spans="3:3" x14ac:dyDescent="0.25">
      <c r="C999" s="62"/>
    </row>
    <row r="1000" spans="3:3" x14ac:dyDescent="0.25">
      <c r="C1000" s="62"/>
    </row>
    <row r="1001" spans="3:3" x14ac:dyDescent="0.25">
      <c r="C1001" s="62"/>
    </row>
    <row r="1002" spans="3:3" x14ac:dyDescent="0.25">
      <c r="C1002" s="62"/>
    </row>
    <row r="1003" spans="3:3" x14ac:dyDescent="0.25">
      <c r="C1003" s="62"/>
    </row>
    <row r="1004" spans="3:3" x14ac:dyDescent="0.25">
      <c r="C1004" s="62"/>
    </row>
    <row r="1005" spans="3:3" x14ac:dyDescent="0.25">
      <c r="C1005" s="62"/>
    </row>
    <row r="1006" spans="3:3" x14ac:dyDescent="0.25">
      <c r="C1006" s="62"/>
    </row>
    <row r="1007" spans="3:3" x14ac:dyDescent="0.25">
      <c r="C1007" s="62"/>
    </row>
    <row r="1008" spans="3:3" x14ac:dyDescent="0.25">
      <c r="C1008" s="62"/>
    </row>
    <row r="1009" spans="3:3" x14ac:dyDescent="0.25">
      <c r="C1009" s="62"/>
    </row>
    <row r="1010" spans="3:3" x14ac:dyDescent="0.25">
      <c r="C1010" s="62"/>
    </row>
    <row r="1011" spans="3:3" x14ac:dyDescent="0.25">
      <c r="C1011" s="62"/>
    </row>
    <row r="1012" spans="3:3" x14ac:dyDescent="0.25">
      <c r="C1012" s="62"/>
    </row>
    <row r="1013" spans="3:3" x14ac:dyDescent="0.25">
      <c r="C1013" s="62"/>
    </row>
    <row r="1014" spans="3:3" x14ac:dyDescent="0.25">
      <c r="C1014" s="62"/>
    </row>
    <row r="1015" spans="3:3" x14ac:dyDescent="0.25">
      <c r="C1015" s="62"/>
    </row>
    <row r="1016" spans="3:3" x14ac:dyDescent="0.25">
      <c r="C1016" s="62"/>
    </row>
    <row r="1017" spans="3:3" x14ac:dyDescent="0.25">
      <c r="C1017" s="62"/>
    </row>
    <row r="1018" spans="3:3" x14ac:dyDescent="0.25">
      <c r="C1018" s="62"/>
    </row>
    <row r="1019" spans="3:3" x14ac:dyDescent="0.25">
      <c r="C1019" s="62"/>
    </row>
    <row r="1020" spans="3:3" x14ac:dyDescent="0.25">
      <c r="C1020" s="62"/>
    </row>
    <row r="1021" spans="3:3" x14ac:dyDescent="0.25">
      <c r="C1021" s="62"/>
    </row>
    <row r="1022" spans="3:3" x14ac:dyDescent="0.25">
      <c r="C1022" s="62"/>
    </row>
    <row r="1023" spans="3:3" x14ac:dyDescent="0.25">
      <c r="C1023" s="62"/>
    </row>
    <row r="1024" spans="3:3" x14ac:dyDescent="0.25">
      <c r="C1024" s="62"/>
    </row>
    <row r="1025" spans="3:3" x14ac:dyDescent="0.25">
      <c r="C1025" s="62"/>
    </row>
    <row r="1026" spans="3:3" x14ac:dyDescent="0.25">
      <c r="C1026" s="62"/>
    </row>
    <row r="1027" spans="3:3" x14ac:dyDescent="0.25">
      <c r="C1027" s="62"/>
    </row>
    <row r="1028" spans="3:3" x14ac:dyDescent="0.25">
      <c r="C1028" s="62"/>
    </row>
    <row r="1029" spans="3:3" x14ac:dyDescent="0.25">
      <c r="C1029" s="62"/>
    </row>
    <row r="1030" spans="3:3" x14ac:dyDescent="0.25">
      <c r="C1030" s="62"/>
    </row>
    <row r="1031" spans="3:3" x14ac:dyDescent="0.25">
      <c r="C1031" s="62"/>
    </row>
    <row r="1032" spans="3:3" x14ac:dyDescent="0.25">
      <c r="C1032" s="62"/>
    </row>
    <row r="1033" spans="3:3" x14ac:dyDescent="0.25">
      <c r="C1033" s="62"/>
    </row>
    <row r="1034" spans="3:3" x14ac:dyDescent="0.25">
      <c r="C1034" s="62"/>
    </row>
    <row r="1035" spans="3:3" x14ac:dyDescent="0.25">
      <c r="C1035" s="62"/>
    </row>
    <row r="1036" spans="3:3" x14ac:dyDescent="0.25">
      <c r="C1036" s="62"/>
    </row>
    <row r="1037" spans="3:3" x14ac:dyDescent="0.25">
      <c r="C1037" s="62"/>
    </row>
    <row r="1038" spans="3:3" x14ac:dyDescent="0.25">
      <c r="C1038" s="62"/>
    </row>
    <row r="1039" spans="3:3" x14ac:dyDescent="0.25">
      <c r="C1039" s="62"/>
    </row>
    <row r="1040" spans="3:3" x14ac:dyDescent="0.25">
      <c r="C1040" s="62"/>
    </row>
    <row r="1041" spans="3:3" x14ac:dyDescent="0.25">
      <c r="C1041" s="62"/>
    </row>
    <row r="1042" spans="3:3" x14ac:dyDescent="0.25">
      <c r="C1042" s="62"/>
    </row>
    <row r="1043" spans="3:3" x14ac:dyDescent="0.25">
      <c r="C1043" s="62"/>
    </row>
    <row r="1044" spans="3:3" x14ac:dyDescent="0.25">
      <c r="C1044" s="62"/>
    </row>
    <row r="1045" spans="3:3" x14ac:dyDescent="0.25">
      <c r="C1045" s="62"/>
    </row>
    <row r="1046" spans="3:3" x14ac:dyDescent="0.25">
      <c r="C1046" s="62"/>
    </row>
    <row r="1047" spans="3:3" x14ac:dyDescent="0.25">
      <c r="C1047" s="62"/>
    </row>
    <row r="1048" spans="3:3" x14ac:dyDescent="0.25">
      <c r="C1048" s="62"/>
    </row>
    <row r="1049" spans="3:3" x14ac:dyDescent="0.25">
      <c r="C1049" s="62"/>
    </row>
    <row r="1050" spans="3:3" x14ac:dyDescent="0.25">
      <c r="C1050" s="62"/>
    </row>
    <row r="1051" spans="3:3" x14ac:dyDescent="0.25">
      <c r="C1051" s="62"/>
    </row>
    <row r="1052" spans="3:3" x14ac:dyDescent="0.25">
      <c r="C1052" s="62"/>
    </row>
    <row r="1053" spans="3:3" x14ac:dyDescent="0.25">
      <c r="C1053" s="62"/>
    </row>
    <row r="1054" spans="3:3" x14ac:dyDescent="0.25">
      <c r="C1054" s="62"/>
    </row>
    <row r="1055" spans="3:3" x14ac:dyDescent="0.25">
      <c r="C1055" s="62"/>
    </row>
    <row r="1056" spans="3:3" x14ac:dyDescent="0.25">
      <c r="C1056" s="62"/>
    </row>
    <row r="1057" spans="3:3" x14ac:dyDescent="0.25">
      <c r="C1057" s="62"/>
    </row>
    <row r="1058" spans="3:3" x14ac:dyDescent="0.25">
      <c r="C1058" s="62"/>
    </row>
    <row r="1059" spans="3:3" x14ac:dyDescent="0.25">
      <c r="C1059" s="62"/>
    </row>
    <row r="1060" spans="3:3" x14ac:dyDescent="0.25">
      <c r="C1060" s="62"/>
    </row>
    <row r="1061" spans="3:3" x14ac:dyDescent="0.25">
      <c r="C1061" s="62"/>
    </row>
    <row r="1062" spans="3:3" x14ac:dyDescent="0.25">
      <c r="C1062" s="62"/>
    </row>
    <row r="1063" spans="3:3" x14ac:dyDescent="0.25">
      <c r="C1063" s="62"/>
    </row>
    <row r="1064" spans="3:3" x14ac:dyDescent="0.25">
      <c r="C1064" s="62"/>
    </row>
    <row r="1065" spans="3:3" x14ac:dyDescent="0.25">
      <c r="C1065" s="62"/>
    </row>
    <row r="1066" spans="3:3" x14ac:dyDescent="0.25">
      <c r="C1066" s="62"/>
    </row>
    <row r="1067" spans="3:3" x14ac:dyDescent="0.25">
      <c r="C1067" s="62"/>
    </row>
    <row r="1068" spans="3:3" x14ac:dyDescent="0.25">
      <c r="C1068" s="62"/>
    </row>
    <row r="1069" spans="3:3" x14ac:dyDescent="0.25">
      <c r="C1069" s="62"/>
    </row>
    <row r="1070" spans="3:3" x14ac:dyDescent="0.25">
      <c r="C1070" s="62"/>
    </row>
    <row r="1071" spans="3:3" x14ac:dyDescent="0.25">
      <c r="C1071" s="62"/>
    </row>
    <row r="1072" spans="3:3" x14ac:dyDescent="0.25">
      <c r="C1072" s="62"/>
    </row>
    <row r="1073" spans="3:3" x14ac:dyDescent="0.25">
      <c r="C1073" s="62"/>
    </row>
    <row r="1074" spans="3:3" x14ac:dyDescent="0.25">
      <c r="C1074" s="62"/>
    </row>
    <row r="1075" spans="3:3" x14ac:dyDescent="0.25">
      <c r="C1075" s="62"/>
    </row>
    <row r="1076" spans="3:3" x14ac:dyDescent="0.25">
      <c r="C1076" s="62"/>
    </row>
    <row r="1077" spans="3:3" x14ac:dyDescent="0.25">
      <c r="C1077" s="62"/>
    </row>
    <row r="1078" spans="3:3" x14ac:dyDescent="0.25">
      <c r="C1078" s="62"/>
    </row>
    <row r="1079" spans="3:3" x14ac:dyDescent="0.25">
      <c r="C1079" s="62"/>
    </row>
    <row r="1080" spans="3:3" x14ac:dyDescent="0.25">
      <c r="C1080" s="62"/>
    </row>
    <row r="1081" spans="3:3" x14ac:dyDescent="0.25">
      <c r="C1081" s="62"/>
    </row>
    <row r="1082" spans="3:3" x14ac:dyDescent="0.25">
      <c r="C1082" s="62"/>
    </row>
    <row r="1083" spans="3:3" x14ac:dyDescent="0.25">
      <c r="C1083" s="62"/>
    </row>
    <row r="1084" spans="3:3" x14ac:dyDescent="0.25">
      <c r="C1084" s="62"/>
    </row>
    <row r="1085" spans="3:3" x14ac:dyDescent="0.25">
      <c r="C1085" s="62"/>
    </row>
    <row r="1086" spans="3:3" x14ac:dyDescent="0.25">
      <c r="C1086" s="62"/>
    </row>
    <row r="1087" spans="3:3" x14ac:dyDescent="0.25">
      <c r="C1087" s="62"/>
    </row>
    <row r="1088" spans="3:3" x14ac:dyDescent="0.25">
      <c r="C1088" s="62"/>
    </row>
    <row r="1089" spans="3:3" x14ac:dyDescent="0.25">
      <c r="C1089" s="62"/>
    </row>
    <row r="1090" spans="3:3" x14ac:dyDescent="0.25">
      <c r="C1090" s="62"/>
    </row>
    <row r="1091" spans="3:3" x14ac:dyDescent="0.25">
      <c r="C1091" s="62"/>
    </row>
    <row r="1092" spans="3:3" x14ac:dyDescent="0.25">
      <c r="C1092" s="62"/>
    </row>
    <row r="1093" spans="3:3" x14ac:dyDescent="0.25">
      <c r="C1093" s="62"/>
    </row>
    <row r="1094" spans="3:3" x14ac:dyDescent="0.25">
      <c r="C1094" s="62"/>
    </row>
    <row r="1095" spans="3:3" x14ac:dyDescent="0.25">
      <c r="C1095" s="62"/>
    </row>
    <row r="1096" spans="3:3" x14ac:dyDescent="0.25">
      <c r="C1096" s="62"/>
    </row>
    <row r="1097" spans="3:3" x14ac:dyDescent="0.25">
      <c r="C1097" s="62"/>
    </row>
    <row r="1098" spans="3:3" x14ac:dyDescent="0.25">
      <c r="C1098" s="62"/>
    </row>
    <row r="1099" spans="3:3" x14ac:dyDescent="0.25">
      <c r="C1099" s="62"/>
    </row>
    <row r="1100" spans="3:3" x14ac:dyDescent="0.25">
      <c r="C1100" s="62"/>
    </row>
    <row r="1101" spans="3:3" x14ac:dyDescent="0.25">
      <c r="C1101" s="62"/>
    </row>
    <row r="1102" spans="3:3" x14ac:dyDescent="0.25">
      <c r="C1102" s="62"/>
    </row>
    <row r="1103" spans="3:3" x14ac:dyDescent="0.25">
      <c r="C1103" s="62"/>
    </row>
    <row r="1104" spans="3:3" x14ac:dyDescent="0.25">
      <c r="C1104" s="62"/>
    </row>
    <row r="1105" spans="3:3" x14ac:dyDescent="0.25">
      <c r="C1105" s="62"/>
    </row>
    <row r="1106" spans="3:3" x14ac:dyDescent="0.25">
      <c r="C1106" s="62"/>
    </row>
    <row r="1107" spans="3:3" x14ac:dyDescent="0.25">
      <c r="C1107" s="62"/>
    </row>
    <row r="1108" spans="3:3" x14ac:dyDescent="0.25">
      <c r="C1108" s="62"/>
    </row>
    <row r="1109" spans="3:3" x14ac:dyDescent="0.25">
      <c r="C1109" s="62"/>
    </row>
    <row r="1110" spans="3:3" x14ac:dyDescent="0.25">
      <c r="C1110" s="62"/>
    </row>
    <row r="1111" spans="3:3" x14ac:dyDescent="0.25">
      <c r="C1111" s="62"/>
    </row>
    <row r="1112" spans="3:3" x14ac:dyDescent="0.25">
      <c r="C1112" s="62"/>
    </row>
    <row r="1113" spans="3:3" x14ac:dyDescent="0.25">
      <c r="C1113" s="62"/>
    </row>
    <row r="1114" spans="3:3" x14ac:dyDescent="0.25">
      <c r="C1114" s="62"/>
    </row>
    <row r="1115" spans="3:3" x14ac:dyDescent="0.25">
      <c r="C1115" s="62"/>
    </row>
    <row r="1116" spans="3:3" x14ac:dyDescent="0.25">
      <c r="C1116" s="62"/>
    </row>
    <row r="1117" spans="3:3" x14ac:dyDescent="0.25">
      <c r="C1117" s="62"/>
    </row>
    <row r="1118" spans="3:3" x14ac:dyDescent="0.25">
      <c r="C1118" s="62"/>
    </row>
    <row r="1119" spans="3:3" x14ac:dyDescent="0.25">
      <c r="C1119" s="62"/>
    </row>
    <row r="1120" spans="3:3" x14ac:dyDescent="0.25">
      <c r="C1120" s="62"/>
    </row>
    <row r="1121" spans="3:3" x14ac:dyDescent="0.25">
      <c r="C1121" s="62"/>
    </row>
    <row r="1122" spans="3:3" x14ac:dyDescent="0.25">
      <c r="C1122" s="62"/>
    </row>
    <row r="1123" spans="3:3" x14ac:dyDescent="0.25">
      <c r="C1123" s="62"/>
    </row>
    <row r="1124" spans="3:3" x14ac:dyDescent="0.25">
      <c r="C1124" s="62"/>
    </row>
    <row r="1125" spans="3:3" x14ac:dyDescent="0.25">
      <c r="C1125" s="62"/>
    </row>
    <row r="1126" spans="3:3" x14ac:dyDescent="0.25">
      <c r="C1126" s="62"/>
    </row>
    <row r="1127" spans="3:3" x14ac:dyDescent="0.25">
      <c r="C1127" s="62"/>
    </row>
    <row r="1128" spans="3:3" x14ac:dyDescent="0.25">
      <c r="C1128" s="62"/>
    </row>
    <row r="1129" spans="3:3" x14ac:dyDescent="0.25">
      <c r="C1129" s="62"/>
    </row>
    <row r="1130" spans="3:3" x14ac:dyDescent="0.25">
      <c r="C1130" s="62"/>
    </row>
    <row r="1131" spans="3:3" x14ac:dyDescent="0.25">
      <c r="C1131" s="62"/>
    </row>
    <row r="1132" spans="3:3" x14ac:dyDescent="0.25">
      <c r="C1132" s="62"/>
    </row>
    <row r="1133" spans="3:3" x14ac:dyDescent="0.25">
      <c r="C1133" s="62"/>
    </row>
    <row r="1134" spans="3:3" x14ac:dyDescent="0.25">
      <c r="C1134" s="62"/>
    </row>
    <row r="1135" spans="3:3" x14ac:dyDescent="0.25">
      <c r="C1135" s="62"/>
    </row>
    <row r="1136" spans="3:3" x14ac:dyDescent="0.25">
      <c r="C1136" s="62"/>
    </row>
    <row r="1137" spans="3:3" x14ac:dyDescent="0.25">
      <c r="C1137" s="62"/>
    </row>
    <row r="1138" spans="3:3" x14ac:dyDescent="0.25">
      <c r="C1138" s="62"/>
    </row>
    <row r="1139" spans="3:3" x14ac:dyDescent="0.25">
      <c r="C1139" s="62"/>
    </row>
    <row r="1140" spans="3:3" x14ac:dyDescent="0.25">
      <c r="C1140" s="62"/>
    </row>
    <row r="1141" spans="3:3" x14ac:dyDescent="0.25">
      <c r="C1141" s="62"/>
    </row>
    <row r="1142" spans="3:3" x14ac:dyDescent="0.25">
      <c r="C1142" s="62"/>
    </row>
    <row r="1143" spans="3:3" x14ac:dyDescent="0.25">
      <c r="C1143" s="62"/>
    </row>
    <row r="1144" spans="3:3" x14ac:dyDescent="0.25">
      <c r="C1144" s="62"/>
    </row>
    <row r="1145" spans="3:3" x14ac:dyDescent="0.25">
      <c r="C1145" s="62"/>
    </row>
    <row r="1146" spans="3:3" x14ac:dyDescent="0.25">
      <c r="C1146" s="62"/>
    </row>
    <row r="1147" spans="3:3" x14ac:dyDescent="0.25">
      <c r="C1147" s="62"/>
    </row>
    <row r="1148" spans="3:3" x14ac:dyDescent="0.25">
      <c r="C1148" s="62"/>
    </row>
    <row r="1149" spans="3:3" x14ac:dyDescent="0.25">
      <c r="C1149" s="62"/>
    </row>
    <row r="1150" spans="3:3" x14ac:dyDescent="0.25">
      <c r="C1150" s="62"/>
    </row>
    <row r="1151" spans="3:3" x14ac:dyDescent="0.25">
      <c r="C1151" s="62"/>
    </row>
    <row r="1152" spans="3:3" x14ac:dyDescent="0.25">
      <c r="C1152" s="62"/>
    </row>
    <row r="1153" spans="3:3" x14ac:dyDescent="0.25">
      <c r="C1153" s="62"/>
    </row>
    <row r="1154" spans="3:3" x14ac:dyDescent="0.25">
      <c r="C1154" s="62"/>
    </row>
    <row r="1155" spans="3:3" x14ac:dyDescent="0.25">
      <c r="C1155" s="62"/>
    </row>
    <row r="1156" spans="3:3" x14ac:dyDescent="0.25">
      <c r="C1156" s="62"/>
    </row>
    <row r="1157" spans="3:3" x14ac:dyDescent="0.25">
      <c r="C1157" s="62"/>
    </row>
    <row r="1158" spans="3:3" x14ac:dyDescent="0.25">
      <c r="C1158" s="62"/>
    </row>
    <row r="1159" spans="3:3" x14ac:dyDescent="0.25">
      <c r="C1159" s="62"/>
    </row>
    <row r="1160" spans="3:3" x14ac:dyDescent="0.25">
      <c r="C1160" s="62"/>
    </row>
    <row r="1161" spans="3:3" x14ac:dyDescent="0.25">
      <c r="C1161" s="62"/>
    </row>
    <row r="1162" spans="3:3" x14ac:dyDescent="0.25">
      <c r="C1162" s="62"/>
    </row>
    <row r="1163" spans="3:3" x14ac:dyDescent="0.25">
      <c r="C1163" s="62"/>
    </row>
    <row r="1164" spans="3:3" x14ac:dyDescent="0.25">
      <c r="C1164" s="62"/>
    </row>
    <row r="1165" spans="3:3" x14ac:dyDescent="0.25">
      <c r="C1165" s="62"/>
    </row>
    <row r="1166" spans="3:3" x14ac:dyDescent="0.25">
      <c r="C1166" s="62"/>
    </row>
    <row r="1167" spans="3:3" x14ac:dyDescent="0.25">
      <c r="C1167" s="62"/>
    </row>
    <row r="1168" spans="3:3" x14ac:dyDescent="0.25">
      <c r="C1168" s="62"/>
    </row>
    <row r="1169" spans="3:3" x14ac:dyDescent="0.25">
      <c r="C1169" s="62"/>
    </row>
    <row r="1170" spans="3:3" x14ac:dyDescent="0.25">
      <c r="C1170" s="62"/>
    </row>
    <row r="1171" spans="3:3" x14ac:dyDescent="0.25">
      <c r="C1171" s="62"/>
    </row>
    <row r="1172" spans="3:3" x14ac:dyDescent="0.25">
      <c r="C1172" s="62"/>
    </row>
    <row r="1173" spans="3:3" x14ac:dyDescent="0.25">
      <c r="C1173" s="62"/>
    </row>
    <row r="1174" spans="3:3" x14ac:dyDescent="0.25">
      <c r="C1174" s="62"/>
    </row>
    <row r="1175" spans="3:3" x14ac:dyDescent="0.25">
      <c r="C1175" s="62"/>
    </row>
    <row r="1176" spans="3:3" x14ac:dyDescent="0.25">
      <c r="C1176" s="62"/>
    </row>
    <row r="1177" spans="3:3" x14ac:dyDescent="0.25">
      <c r="C1177" s="62"/>
    </row>
    <row r="1178" spans="3:3" x14ac:dyDescent="0.25">
      <c r="C1178" s="62"/>
    </row>
    <row r="1179" spans="3:3" x14ac:dyDescent="0.25">
      <c r="C1179" s="62"/>
    </row>
    <row r="1180" spans="3:3" x14ac:dyDescent="0.25">
      <c r="C1180" s="62"/>
    </row>
    <row r="1181" spans="3:3" x14ac:dyDescent="0.25">
      <c r="C1181" s="62"/>
    </row>
    <row r="1182" spans="3:3" x14ac:dyDescent="0.25">
      <c r="C1182" s="62"/>
    </row>
    <row r="1183" spans="3:3" x14ac:dyDescent="0.25">
      <c r="C1183" s="62"/>
    </row>
    <row r="1184" spans="3:3" x14ac:dyDescent="0.25">
      <c r="C1184" s="62"/>
    </row>
    <row r="1185" spans="3:3" x14ac:dyDescent="0.25">
      <c r="C1185" s="62"/>
    </row>
    <row r="1186" spans="3:3" x14ac:dyDescent="0.25">
      <c r="C1186" s="62"/>
    </row>
    <row r="1187" spans="3:3" x14ac:dyDescent="0.25">
      <c r="C1187" s="62"/>
    </row>
    <row r="1188" spans="3:3" x14ac:dyDescent="0.25">
      <c r="C1188" s="62"/>
    </row>
    <row r="1189" spans="3:3" x14ac:dyDescent="0.25">
      <c r="C1189" s="62"/>
    </row>
    <row r="1190" spans="3:3" x14ac:dyDescent="0.25">
      <c r="C1190" s="62"/>
    </row>
    <row r="1191" spans="3:3" x14ac:dyDescent="0.25">
      <c r="C1191" s="62"/>
    </row>
    <row r="1192" spans="3:3" x14ac:dyDescent="0.25">
      <c r="C1192" s="62"/>
    </row>
    <row r="1193" spans="3:3" x14ac:dyDescent="0.25">
      <c r="C1193" s="62"/>
    </row>
    <row r="1194" spans="3:3" x14ac:dyDescent="0.25">
      <c r="C1194" s="62"/>
    </row>
    <row r="1195" spans="3:3" x14ac:dyDescent="0.25">
      <c r="C1195" s="62"/>
    </row>
    <row r="1196" spans="3:3" x14ac:dyDescent="0.25">
      <c r="C1196" s="62"/>
    </row>
    <row r="1197" spans="3:3" x14ac:dyDescent="0.25">
      <c r="C1197" s="62"/>
    </row>
    <row r="1198" spans="3:3" x14ac:dyDescent="0.25">
      <c r="C1198" s="62"/>
    </row>
    <row r="1199" spans="3:3" x14ac:dyDescent="0.25">
      <c r="C1199" s="62"/>
    </row>
    <row r="1200" spans="3:3" x14ac:dyDescent="0.25">
      <c r="C1200" s="62"/>
    </row>
    <row r="1201" spans="3:3" x14ac:dyDescent="0.25">
      <c r="C1201" s="62"/>
    </row>
    <row r="1202" spans="3:3" x14ac:dyDescent="0.25">
      <c r="C1202" s="62"/>
    </row>
    <row r="1203" spans="3:3" x14ac:dyDescent="0.25">
      <c r="C1203" s="62"/>
    </row>
    <row r="1204" spans="3:3" x14ac:dyDescent="0.25">
      <c r="C1204" s="62"/>
    </row>
    <row r="1205" spans="3:3" x14ac:dyDescent="0.25">
      <c r="C1205" s="62"/>
    </row>
    <row r="1206" spans="3:3" x14ac:dyDescent="0.25">
      <c r="C1206" s="62"/>
    </row>
    <row r="1207" spans="3:3" x14ac:dyDescent="0.25">
      <c r="C1207" s="62"/>
    </row>
    <row r="1208" spans="3:3" x14ac:dyDescent="0.25">
      <c r="C1208" s="62"/>
    </row>
    <row r="1209" spans="3:3" x14ac:dyDescent="0.25">
      <c r="C1209" s="62"/>
    </row>
    <row r="1210" spans="3:3" x14ac:dyDescent="0.25">
      <c r="C1210" s="62"/>
    </row>
    <row r="1211" spans="3:3" x14ac:dyDescent="0.25">
      <c r="C1211" s="62"/>
    </row>
    <row r="1212" spans="3:3" x14ac:dyDescent="0.25">
      <c r="C1212" s="62"/>
    </row>
    <row r="1213" spans="3:3" x14ac:dyDescent="0.25">
      <c r="C1213" s="62"/>
    </row>
    <row r="1214" spans="3:3" x14ac:dyDescent="0.25">
      <c r="C1214" s="62"/>
    </row>
    <row r="1215" spans="3:3" x14ac:dyDescent="0.25">
      <c r="C1215" s="62"/>
    </row>
    <row r="1216" spans="3:3" x14ac:dyDescent="0.25">
      <c r="C1216" s="62"/>
    </row>
    <row r="1217" spans="3:3" x14ac:dyDescent="0.25">
      <c r="C1217" s="62"/>
    </row>
    <row r="1218" spans="3:3" x14ac:dyDescent="0.25">
      <c r="C1218" s="62"/>
    </row>
    <row r="1219" spans="3:3" x14ac:dyDescent="0.25">
      <c r="C1219" s="62"/>
    </row>
    <row r="1220" spans="3:3" x14ac:dyDescent="0.25">
      <c r="C1220" s="62"/>
    </row>
    <row r="1221" spans="3:3" x14ac:dyDescent="0.25">
      <c r="C1221" s="62"/>
    </row>
    <row r="1222" spans="3:3" x14ac:dyDescent="0.25">
      <c r="C1222" s="62"/>
    </row>
    <row r="1223" spans="3:3" x14ac:dyDescent="0.25">
      <c r="C1223" s="62"/>
    </row>
    <row r="1224" spans="3:3" x14ac:dyDescent="0.25">
      <c r="C1224" s="62"/>
    </row>
    <row r="1225" spans="3:3" x14ac:dyDescent="0.25">
      <c r="C1225" s="62"/>
    </row>
    <row r="1226" spans="3:3" x14ac:dyDescent="0.25">
      <c r="C1226" s="62"/>
    </row>
    <row r="1227" spans="3:3" x14ac:dyDescent="0.25">
      <c r="C1227" s="62"/>
    </row>
    <row r="1228" spans="3:3" x14ac:dyDescent="0.25">
      <c r="C1228" s="62"/>
    </row>
    <row r="1229" spans="3:3" x14ac:dyDescent="0.25">
      <c r="C1229" s="62"/>
    </row>
    <row r="1230" spans="3:3" x14ac:dyDescent="0.25">
      <c r="C1230" s="62"/>
    </row>
    <row r="1231" spans="3:3" x14ac:dyDescent="0.25">
      <c r="C1231" s="62"/>
    </row>
    <row r="1232" spans="3:3" x14ac:dyDescent="0.25">
      <c r="C1232" s="62"/>
    </row>
    <row r="1233" spans="3:3" x14ac:dyDescent="0.25">
      <c r="C1233" s="62"/>
    </row>
    <row r="1234" spans="3:3" x14ac:dyDescent="0.25">
      <c r="C1234" s="62"/>
    </row>
    <row r="1235" spans="3:3" x14ac:dyDescent="0.25">
      <c r="C1235" s="62"/>
    </row>
    <row r="1236" spans="3:3" x14ac:dyDescent="0.25">
      <c r="C1236" s="62"/>
    </row>
    <row r="1237" spans="3:3" x14ac:dyDescent="0.25">
      <c r="C1237" s="62"/>
    </row>
    <row r="1238" spans="3:3" x14ac:dyDescent="0.25">
      <c r="C1238" s="62"/>
    </row>
    <row r="1239" spans="3:3" x14ac:dyDescent="0.25">
      <c r="C1239" s="62"/>
    </row>
    <row r="1240" spans="3:3" x14ac:dyDescent="0.25">
      <c r="C1240" s="62"/>
    </row>
    <row r="1241" spans="3:3" x14ac:dyDescent="0.25">
      <c r="C1241" s="62"/>
    </row>
    <row r="1242" spans="3:3" x14ac:dyDescent="0.25">
      <c r="C1242" s="62"/>
    </row>
    <row r="1243" spans="3:3" x14ac:dyDescent="0.25">
      <c r="C1243" s="62"/>
    </row>
    <row r="1244" spans="3:3" x14ac:dyDescent="0.25">
      <c r="C1244" s="62"/>
    </row>
    <row r="1245" spans="3:3" x14ac:dyDescent="0.25">
      <c r="C1245" s="62"/>
    </row>
    <row r="1246" spans="3:3" x14ac:dyDescent="0.25">
      <c r="C1246" s="62"/>
    </row>
    <row r="1247" spans="3:3" x14ac:dyDescent="0.25">
      <c r="C1247" s="62"/>
    </row>
    <row r="1248" spans="3:3" x14ac:dyDescent="0.25">
      <c r="C1248" s="62"/>
    </row>
    <row r="1249" spans="3:3" x14ac:dyDescent="0.25">
      <c r="C1249" s="62"/>
    </row>
    <row r="1250" spans="3:3" x14ac:dyDescent="0.25">
      <c r="C1250" s="62"/>
    </row>
    <row r="1251" spans="3:3" x14ac:dyDescent="0.25">
      <c r="C1251" s="62"/>
    </row>
    <row r="1252" spans="3:3" x14ac:dyDescent="0.25">
      <c r="C1252" s="62"/>
    </row>
    <row r="1253" spans="3:3" x14ac:dyDescent="0.25">
      <c r="C1253" s="62"/>
    </row>
    <row r="1254" spans="3:3" x14ac:dyDescent="0.25">
      <c r="C1254" s="62"/>
    </row>
    <row r="1255" spans="3:3" x14ac:dyDescent="0.25">
      <c r="C1255" s="62"/>
    </row>
    <row r="1256" spans="3:3" x14ac:dyDescent="0.25">
      <c r="C1256" s="62"/>
    </row>
    <row r="1257" spans="3:3" x14ac:dyDescent="0.25">
      <c r="C1257" s="62"/>
    </row>
    <row r="1258" spans="3:3" x14ac:dyDescent="0.25">
      <c r="C1258" s="62"/>
    </row>
    <row r="1259" spans="3:3" x14ac:dyDescent="0.25">
      <c r="C1259" s="62"/>
    </row>
    <row r="1260" spans="3:3" x14ac:dyDescent="0.25">
      <c r="C1260" s="62"/>
    </row>
    <row r="1261" spans="3:3" x14ac:dyDescent="0.25">
      <c r="C1261" s="62"/>
    </row>
    <row r="1262" spans="3:3" x14ac:dyDescent="0.25">
      <c r="C1262" s="62"/>
    </row>
    <row r="1263" spans="3:3" x14ac:dyDescent="0.25">
      <c r="C1263" s="62"/>
    </row>
    <row r="1264" spans="3:3" x14ac:dyDescent="0.25">
      <c r="C1264" s="62"/>
    </row>
    <row r="1265" spans="3:3" x14ac:dyDescent="0.25">
      <c r="C1265" s="62"/>
    </row>
    <row r="1266" spans="3:3" x14ac:dyDescent="0.25">
      <c r="C1266" s="62"/>
    </row>
    <row r="1267" spans="3:3" x14ac:dyDescent="0.25">
      <c r="C1267" s="62"/>
    </row>
    <row r="1268" spans="3:3" x14ac:dyDescent="0.25">
      <c r="C1268" s="62"/>
    </row>
    <row r="1269" spans="3:3" x14ac:dyDescent="0.25">
      <c r="C1269" s="62"/>
    </row>
    <row r="1270" spans="3:3" x14ac:dyDescent="0.25">
      <c r="C1270" s="62"/>
    </row>
    <row r="1271" spans="3:3" x14ac:dyDescent="0.25">
      <c r="C1271" s="62"/>
    </row>
    <row r="1272" spans="3:3" x14ac:dyDescent="0.25">
      <c r="C1272" s="62"/>
    </row>
    <row r="1273" spans="3:3" x14ac:dyDescent="0.25">
      <c r="C1273" s="62"/>
    </row>
    <row r="1274" spans="3:3" x14ac:dyDescent="0.25">
      <c r="C1274" s="62"/>
    </row>
    <row r="1275" spans="3:3" x14ac:dyDescent="0.25">
      <c r="C1275" s="62"/>
    </row>
    <row r="1276" spans="3:3" x14ac:dyDescent="0.25">
      <c r="C1276" s="62"/>
    </row>
    <row r="1277" spans="3:3" x14ac:dyDescent="0.25">
      <c r="C1277" s="62"/>
    </row>
    <row r="1278" spans="3:3" x14ac:dyDescent="0.25">
      <c r="C1278" s="62"/>
    </row>
    <row r="1279" spans="3:3" x14ac:dyDescent="0.25">
      <c r="C1279" s="62"/>
    </row>
    <row r="1280" spans="3:3" x14ac:dyDescent="0.25">
      <c r="C1280" s="62"/>
    </row>
    <row r="1281" spans="3:3" x14ac:dyDescent="0.25">
      <c r="C1281" s="62"/>
    </row>
    <row r="1282" spans="3:3" x14ac:dyDescent="0.25">
      <c r="C1282" s="62"/>
    </row>
    <row r="1283" spans="3:3" x14ac:dyDescent="0.25">
      <c r="C1283" s="62"/>
    </row>
    <row r="1284" spans="3:3" x14ac:dyDescent="0.25">
      <c r="C1284" s="62"/>
    </row>
    <row r="1285" spans="3:3" x14ac:dyDescent="0.25">
      <c r="C1285" s="62"/>
    </row>
    <row r="1286" spans="3:3" x14ac:dyDescent="0.25">
      <c r="C1286" s="62"/>
    </row>
    <row r="1287" spans="3:3" x14ac:dyDescent="0.25">
      <c r="C1287" s="62"/>
    </row>
    <row r="1288" spans="3:3" x14ac:dyDescent="0.25">
      <c r="C1288" s="62"/>
    </row>
    <row r="1289" spans="3:3" x14ac:dyDescent="0.25">
      <c r="C1289" s="62"/>
    </row>
    <row r="1290" spans="3:3" x14ac:dyDescent="0.25">
      <c r="C1290" s="62"/>
    </row>
    <row r="1291" spans="3:3" x14ac:dyDescent="0.25">
      <c r="C1291" s="62"/>
    </row>
    <row r="1292" spans="3:3" x14ac:dyDescent="0.25">
      <c r="C1292" s="62"/>
    </row>
    <row r="1293" spans="3:3" x14ac:dyDescent="0.25">
      <c r="C1293" s="62"/>
    </row>
    <row r="1294" spans="3:3" x14ac:dyDescent="0.25">
      <c r="C1294" s="62"/>
    </row>
    <row r="1295" spans="3:3" x14ac:dyDescent="0.25">
      <c r="C1295" s="62"/>
    </row>
    <row r="1296" spans="3:3" x14ac:dyDescent="0.25">
      <c r="C1296" s="62"/>
    </row>
    <row r="1297" spans="3:3" x14ac:dyDescent="0.25">
      <c r="C1297" s="62"/>
    </row>
    <row r="1298" spans="3:3" x14ac:dyDescent="0.25">
      <c r="C1298" s="62"/>
    </row>
    <row r="1299" spans="3:3" x14ac:dyDescent="0.25">
      <c r="C1299" s="62"/>
    </row>
    <row r="1300" spans="3:3" x14ac:dyDescent="0.25">
      <c r="C1300" s="62"/>
    </row>
    <row r="1301" spans="3:3" x14ac:dyDescent="0.25">
      <c r="C1301" s="62"/>
    </row>
    <row r="1302" spans="3:3" x14ac:dyDescent="0.25">
      <c r="C1302" s="62"/>
    </row>
    <row r="1303" spans="3:3" x14ac:dyDescent="0.25">
      <c r="C1303" s="62"/>
    </row>
    <row r="1304" spans="3:3" x14ac:dyDescent="0.25">
      <c r="C1304" s="62"/>
    </row>
    <row r="1305" spans="3:3" x14ac:dyDescent="0.25">
      <c r="C1305" s="62"/>
    </row>
    <row r="1306" spans="3:3" x14ac:dyDescent="0.25">
      <c r="C1306" s="62"/>
    </row>
    <row r="1307" spans="3:3" x14ac:dyDescent="0.25">
      <c r="C1307" s="62"/>
    </row>
    <row r="1308" spans="3:3" x14ac:dyDescent="0.25">
      <c r="C1308" s="62"/>
    </row>
    <row r="1309" spans="3:3" x14ac:dyDescent="0.25">
      <c r="C1309" s="62"/>
    </row>
    <row r="1310" spans="3:3" x14ac:dyDescent="0.25">
      <c r="C1310" s="62"/>
    </row>
    <row r="1311" spans="3:3" x14ac:dyDescent="0.25">
      <c r="C1311" s="62"/>
    </row>
    <row r="1312" spans="3:3" x14ac:dyDescent="0.25">
      <c r="C1312" s="62"/>
    </row>
    <row r="1313" spans="3:3" x14ac:dyDescent="0.25">
      <c r="C1313" s="62"/>
    </row>
    <row r="1314" spans="3:3" x14ac:dyDescent="0.25">
      <c r="C1314" s="62"/>
    </row>
    <row r="1315" spans="3:3" x14ac:dyDescent="0.25">
      <c r="C1315" s="62"/>
    </row>
    <row r="1316" spans="3:3" x14ac:dyDescent="0.25">
      <c r="C1316" s="62"/>
    </row>
    <row r="1317" spans="3:3" x14ac:dyDescent="0.25">
      <c r="C1317" s="62"/>
    </row>
    <row r="1318" spans="3:3" x14ac:dyDescent="0.25">
      <c r="C1318" s="62"/>
    </row>
    <row r="1319" spans="3:3" x14ac:dyDescent="0.25">
      <c r="C1319" s="62"/>
    </row>
    <row r="1320" spans="3:3" x14ac:dyDescent="0.25">
      <c r="C1320" s="62"/>
    </row>
    <row r="1321" spans="3:3" x14ac:dyDescent="0.25">
      <c r="C1321" s="62"/>
    </row>
    <row r="1322" spans="3:3" x14ac:dyDescent="0.25">
      <c r="C1322" s="62"/>
    </row>
    <row r="1323" spans="3:3" x14ac:dyDescent="0.25">
      <c r="C1323" s="62"/>
    </row>
    <row r="1324" spans="3:3" x14ac:dyDescent="0.25">
      <c r="C1324" s="62"/>
    </row>
    <row r="1325" spans="3:3" x14ac:dyDescent="0.25">
      <c r="C1325" s="62"/>
    </row>
    <row r="1326" spans="3:3" x14ac:dyDescent="0.25">
      <c r="C1326" s="62"/>
    </row>
    <row r="1327" spans="3:3" x14ac:dyDescent="0.25">
      <c r="C1327" s="62"/>
    </row>
    <row r="1328" spans="3:3" x14ac:dyDescent="0.25">
      <c r="C1328" s="62"/>
    </row>
    <row r="1329" spans="3:3" x14ac:dyDescent="0.25">
      <c r="C1329" s="62"/>
    </row>
    <row r="1330" spans="3:3" x14ac:dyDescent="0.25">
      <c r="C1330" s="62"/>
    </row>
    <row r="1331" spans="3:3" x14ac:dyDescent="0.25">
      <c r="C1331" s="62"/>
    </row>
    <row r="1332" spans="3:3" x14ac:dyDescent="0.25">
      <c r="C1332" s="62"/>
    </row>
    <row r="1333" spans="3:3" x14ac:dyDescent="0.25">
      <c r="C1333" s="62"/>
    </row>
    <row r="1334" spans="3:3" x14ac:dyDescent="0.25">
      <c r="C1334" s="62"/>
    </row>
    <row r="1335" spans="3:3" x14ac:dyDescent="0.25">
      <c r="C1335" s="62"/>
    </row>
    <row r="1336" spans="3:3" x14ac:dyDescent="0.25">
      <c r="C1336" s="62"/>
    </row>
    <row r="1337" spans="3:3" x14ac:dyDescent="0.25">
      <c r="C1337" s="62"/>
    </row>
    <row r="1338" spans="3:3" x14ac:dyDescent="0.25">
      <c r="C1338" s="62"/>
    </row>
    <row r="1339" spans="3:3" x14ac:dyDescent="0.25">
      <c r="C1339" s="62"/>
    </row>
    <row r="1340" spans="3:3" x14ac:dyDescent="0.25">
      <c r="C1340" s="62"/>
    </row>
    <row r="1341" spans="3:3" x14ac:dyDescent="0.25">
      <c r="C1341" s="62"/>
    </row>
    <row r="1342" spans="3:3" x14ac:dyDescent="0.25">
      <c r="C1342" s="62"/>
    </row>
    <row r="1343" spans="3:3" x14ac:dyDescent="0.25">
      <c r="C1343" s="62"/>
    </row>
    <row r="1344" spans="3:3" x14ac:dyDescent="0.25">
      <c r="C1344" s="62"/>
    </row>
    <row r="1345" spans="3:3" x14ac:dyDescent="0.25">
      <c r="C1345" s="62"/>
    </row>
    <row r="1346" spans="3:3" x14ac:dyDescent="0.25">
      <c r="C1346" s="62"/>
    </row>
    <row r="1347" spans="3:3" x14ac:dyDescent="0.25">
      <c r="C1347" s="62"/>
    </row>
    <row r="1348" spans="3:3" x14ac:dyDescent="0.25">
      <c r="C1348" s="62"/>
    </row>
    <row r="1349" spans="3:3" x14ac:dyDescent="0.25">
      <c r="C1349" s="62"/>
    </row>
    <row r="1350" spans="3:3" x14ac:dyDescent="0.25">
      <c r="C1350" s="62"/>
    </row>
    <row r="1351" spans="3:3" x14ac:dyDescent="0.25">
      <c r="C1351" s="62"/>
    </row>
    <row r="1352" spans="3:3" x14ac:dyDescent="0.25">
      <c r="C1352" s="62"/>
    </row>
    <row r="1353" spans="3:3" x14ac:dyDescent="0.25">
      <c r="C1353" s="62"/>
    </row>
    <row r="1354" spans="3:3" x14ac:dyDescent="0.25">
      <c r="C1354" s="62"/>
    </row>
    <row r="1355" spans="3:3" x14ac:dyDescent="0.25">
      <c r="C1355" s="62"/>
    </row>
    <row r="1356" spans="3:3" x14ac:dyDescent="0.25">
      <c r="C1356" s="62"/>
    </row>
    <row r="1357" spans="3:3" x14ac:dyDescent="0.25">
      <c r="C1357" s="62"/>
    </row>
    <row r="1358" spans="3:3" x14ac:dyDescent="0.25">
      <c r="C1358" s="62"/>
    </row>
    <row r="1359" spans="3:3" x14ac:dyDescent="0.25">
      <c r="C1359" s="62"/>
    </row>
    <row r="1360" spans="3:3" x14ac:dyDescent="0.25">
      <c r="C1360" s="62"/>
    </row>
    <row r="1361" spans="3:3" x14ac:dyDescent="0.25">
      <c r="C1361" s="62"/>
    </row>
    <row r="1362" spans="3:3" x14ac:dyDescent="0.25">
      <c r="C1362" s="62"/>
    </row>
    <row r="1363" spans="3:3" x14ac:dyDescent="0.25">
      <c r="C1363" s="62"/>
    </row>
    <row r="1364" spans="3:3" x14ac:dyDescent="0.25">
      <c r="C1364" s="62"/>
    </row>
    <row r="1365" spans="3:3" x14ac:dyDescent="0.25">
      <c r="C1365" s="62"/>
    </row>
    <row r="1366" spans="3:3" x14ac:dyDescent="0.25">
      <c r="C1366" s="62"/>
    </row>
    <row r="1367" spans="3:3" x14ac:dyDescent="0.25">
      <c r="C1367" s="62"/>
    </row>
    <row r="1368" spans="3:3" x14ac:dyDescent="0.25">
      <c r="C1368" s="62"/>
    </row>
    <row r="1369" spans="3:3" x14ac:dyDescent="0.25">
      <c r="C1369" s="62"/>
    </row>
    <row r="1370" spans="3:3" x14ac:dyDescent="0.25">
      <c r="C1370" s="62"/>
    </row>
    <row r="1371" spans="3:3" x14ac:dyDescent="0.25">
      <c r="C1371" s="62"/>
    </row>
    <row r="1372" spans="3:3" x14ac:dyDescent="0.25">
      <c r="C1372" s="62"/>
    </row>
    <row r="1373" spans="3:3" x14ac:dyDescent="0.25">
      <c r="C1373" s="62"/>
    </row>
    <row r="1374" spans="3:3" x14ac:dyDescent="0.25">
      <c r="C1374" s="62"/>
    </row>
    <row r="1375" spans="3:3" x14ac:dyDescent="0.25">
      <c r="C1375" s="62"/>
    </row>
    <row r="1376" spans="3:3" x14ac:dyDescent="0.25">
      <c r="C1376" s="62"/>
    </row>
    <row r="1377" spans="3:3" x14ac:dyDescent="0.25">
      <c r="C1377" s="62"/>
    </row>
    <row r="1378" spans="3:3" x14ac:dyDescent="0.25">
      <c r="C1378" s="62"/>
    </row>
    <row r="1379" spans="3:3" x14ac:dyDescent="0.25">
      <c r="C1379" s="62"/>
    </row>
    <row r="1380" spans="3:3" x14ac:dyDescent="0.25">
      <c r="C1380" s="62"/>
    </row>
    <row r="1381" spans="3:3" x14ac:dyDescent="0.25">
      <c r="C1381" s="62"/>
    </row>
    <row r="1382" spans="3:3" x14ac:dyDescent="0.25">
      <c r="C1382" s="62"/>
    </row>
    <row r="1383" spans="3:3" x14ac:dyDescent="0.25">
      <c r="C1383" s="62"/>
    </row>
    <row r="1384" spans="3:3" x14ac:dyDescent="0.25">
      <c r="C1384" s="62"/>
    </row>
    <row r="1385" spans="3:3" x14ac:dyDescent="0.25">
      <c r="C1385" s="62"/>
    </row>
    <row r="1386" spans="3:3" x14ac:dyDescent="0.25">
      <c r="C1386" s="62"/>
    </row>
    <row r="1387" spans="3:3" x14ac:dyDescent="0.25">
      <c r="C1387" s="62"/>
    </row>
    <row r="1388" spans="3:3" x14ac:dyDescent="0.25">
      <c r="C1388" s="62"/>
    </row>
    <row r="1389" spans="3:3" x14ac:dyDescent="0.25">
      <c r="C1389" s="62"/>
    </row>
    <row r="1390" spans="3:3" x14ac:dyDescent="0.25">
      <c r="C1390" s="62"/>
    </row>
    <row r="1391" spans="3:3" x14ac:dyDescent="0.25">
      <c r="C1391" s="62"/>
    </row>
    <row r="1392" spans="3:3" x14ac:dyDescent="0.25">
      <c r="C1392" s="62"/>
    </row>
    <row r="1393" spans="3:3" x14ac:dyDescent="0.25">
      <c r="C1393" s="62"/>
    </row>
    <row r="1394" spans="3:3" x14ac:dyDescent="0.25">
      <c r="C1394" s="62"/>
    </row>
    <row r="1395" spans="3:3" x14ac:dyDescent="0.25">
      <c r="C1395" s="62"/>
    </row>
    <row r="1396" spans="3:3" x14ac:dyDescent="0.25">
      <c r="C1396" s="62"/>
    </row>
    <row r="1397" spans="3:3" x14ac:dyDescent="0.25">
      <c r="C1397" s="62"/>
    </row>
    <row r="1398" spans="3:3" x14ac:dyDescent="0.25">
      <c r="C1398" s="62"/>
    </row>
    <row r="1399" spans="3:3" x14ac:dyDescent="0.25">
      <c r="C1399" s="62"/>
    </row>
    <row r="1400" spans="3:3" x14ac:dyDescent="0.25">
      <c r="C1400" s="62"/>
    </row>
    <row r="1401" spans="3:3" x14ac:dyDescent="0.25">
      <c r="C1401" s="62"/>
    </row>
    <row r="1402" spans="3:3" x14ac:dyDescent="0.25">
      <c r="C1402" s="62"/>
    </row>
    <row r="1403" spans="3:3" x14ac:dyDescent="0.25">
      <c r="C1403" s="62"/>
    </row>
    <row r="1404" spans="3:3" x14ac:dyDescent="0.25">
      <c r="C1404" s="62"/>
    </row>
    <row r="1405" spans="3:3" x14ac:dyDescent="0.25">
      <c r="C1405" s="62"/>
    </row>
    <row r="1406" spans="3:3" x14ac:dyDescent="0.25">
      <c r="C1406" s="62"/>
    </row>
    <row r="1407" spans="3:3" x14ac:dyDescent="0.25">
      <c r="C1407" s="62"/>
    </row>
    <row r="1408" spans="3:3" x14ac:dyDescent="0.25">
      <c r="C1408" s="62"/>
    </row>
    <row r="1409" spans="3:3" x14ac:dyDescent="0.25">
      <c r="C1409" s="62"/>
    </row>
    <row r="1410" spans="3:3" x14ac:dyDescent="0.25">
      <c r="C1410" s="62"/>
    </row>
    <row r="1411" spans="3:3" x14ac:dyDescent="0.25">
      <c r="C1411" s="62"/>
    </row>
    <row r="1412" spans="3:3" x14ac:dyDescent="0.25">
      <c r="C1412" s="62"/>
    </row>
    <row r="1413" spans="3:3" x14ac:dyDescent="0.25">
      <c r="C1413" s="62"/>
    </row>
    <row r="1414" spans="3:3" x14ac:dyDescent="0.25">
      <c r="C1414" s="62"/>
    </row>
    <row r="1415" spans="3:3" x14ac:dyDescent="0.25">
      <c r="C1415" s="62"/>
    </row>
    <row r="1416" spans="3:3" x14ac:dyDescent="0.25">
      <c r="C1416" s="62"/>
    </row>
    <row r="1417" spans="3:3" x14ac:dyDescent="0.25">
      <c r="C1417" s="62"/>
    </row>
    <row r="1418" spans="3:3" x14ac:dyDescent="0.25">
      <c r="C1418" s="62"/>
    </row>
    <row r="1419" spans="3:3" x14ac:dyDescent="0.25">
      <c r="C1419" s="62"/>
    </row>
    <row r="1420" spans="3:3" x14ac:dyDescent="0.25">
      <c r="C1420" s="62"/>
    </row>
    <row r="1421" spans="3:3" x14ac:dyDescent="0.25">
      <c r="C1421" s="62"/>
    </row>
    <row r="1422" spans="3:3" x14ac:dyDescent="0.25">
      <c r="C1422" s="62"/>
    </row>
    <row r="1423" spans="3:3" x14ac:dyDescent="0.25">
      <c r="C1423" s="62"/>
    </row>
    <row r="1424" spans="3:3" x14ac:dyDescent="0.25">
      <c r="C1424" s="62"/>
    </row>
    <row r="1425" spans="3:3" x14ac:dyDescent="0.25">
      <c r="C1425" s="62"/>
    </row>
    <row r="1426" spans="3:3" x14ac:dyDescent="0.25">
      <c r="C1426" s="62"/>
    </row>
    <row r="1427" spans="3:3" x14ac:dyDescent="0.25">
      <c r="C1427" s="62"/>
    </row>
    <row r="1428" spans="3:3" x14ac:dyDescent="0.25">
      <c r="C1428" s="62"/>
    </row>
    <row r="1429" spans="3:3" x14ac:dyDescent="0.25">
      <c r="C1429" s="62"/>
    </row>
    <row r="1430" spans="3:3" x14ac:dyDescent="0.25">
      <c r="C1430" s="62"/>
    </row>
    <row r="1431" spans="3:3" x14ac:dyDescent="0.25">
      <c r="C1431" s="62"/>
    </row>
    <row r="1432" spans="3:3" x14ac:dyDescent="0.25">
      <c r="C1432" s="62"/>
    </row>
    <row r="1433" spans="3:3" x14ac:dyDescent="0.25">
      <c r="C1433" s="62"/>
    </row>
    <row r="1434" spans="3:3" x14ac:dyDescent="0.25">
      <c r="C1434" s="62"/>
    </row>
    <row r="1435" spans="3:3" x14ac:dyDescent="0.25">
      <c r="C1435" s="62"/>
    </row>
    <row r="1436" spans="3:3" x14ac:dyDescent="0.25">
      <c r="C1436" s="62"/>
    </row>
    <row r="1437" spans="3:3" x14ac:dyDescent="0.25">
      <c r="C1437" s="62"/>
    </row>
    <row r="1438" spans="3:3" x14ac:dyDescent="0.25">
      <c r="C1438" s="62"/>
    </row>
    <row r="1439" spans="3:3" x14ac:dyDescent="0.25">
      <c r="C1439" s="62"/>
    </row>
    <row r="1440" spans="3:3" x14ac:dyDescent="0.25">
      <c r="C1440" s="62"/>
    </row>
    <row r="1441" spans="3:3" x14ac:dyDescent="0.25">
      <c r="C1441" s="62"/>
    </row>
    <row r="1442" spans="3:3" x14ac:dyDescent="0.25">
      <c r="C1442" s="62"/>
    </row>
    <row r="1443" spans="3:3" x14ac:dyDescent="0.25">
      <c r="C1443" s="62"/>
    </row>
    <row r="1444" spans="3:3" x14ac:dyDescent="0.25">
      <c r="C1444" s="62"/>
    </row>
    <row r="1445" spans="3:3" x14ac:dyDescent="0.25">
      <c r="C1445" s="62"/>
    </row>
    <row r="1446" spans="3:3" x14ac:dyDescent="0.25">
      <c r="C1446" s="62"/>
    </row>
    <row r="1447" spans="3:3" x14ac:dyDescent="0.25">
      <c r="C1447" s="62"/>
    </row>
    <row r="1448" spans="3:3" x14ac:dyDescent="0.25">
      <c r="C1448" s="62"/>
    </row>
    <row r="1449" spans="3:3" x14ac:dyDescent="0.25">
      <c r="C1449" s="62"/>
    </row>
    <row r="1450" spans="3:3" x14ac:dyDescent="0.25">
      <c r="C1450" s="62"/>
    </row>
    <row r="1451" spans="3:3" x14ac:dyDescent="0.25">
      <c r="C1451" s="62"/>
    </row>
    <row r="1452" spans="3:3" x14ac:dyDescent="0.25">
      <c r="C1452" s="62"/>
    </row>
    <row r="1453" spans="3:3" x14ac:dyDescent="0.25">
      <c r="C1453" s="62"/>
    </row>
    <row r="1454" spans="3:3" x14ac:dyDescent="0.25">
      <c r="C1454" s="62"/>
    </row>
    <row r="1455" spans="3:3" x14ac:dyDescent="0.25">
      <c r="C1455" s="62"/>
    </row>
    <row r="1456" spans="3:3" x14ac:dyDescent="0.25">
      <c r="C1456" s="62"/>
    </row>
    <row r="1457" spans="3:3" x14ac:dyDescent="0.25">
      <c r="C1457" s="62"/>
    </row>
    <row r="1458" spans="3:3" x14ac:dyDescent="0.25">
      <c r="C1458" s="62"/>
    </row>
    <row r="1459" spans="3:3" x14ac:dyDescent="0.25">
      <c r="C1459" s="62"/>
    </row>
    <row r="1460" spans="3:3" x14ac:dyDescent="0.25">
      <c r="C1460" s="62"/>
    </row>
    <row r="1461" spans="3:3" x14ac:dyDescent="0.25">
      <c r="C1461" s="62"/>
    </row>
    <row r="1462" spans="3:3" x14ac:dyDescent="0.25">
      <c r="C1462" s="62"/>
    </row>
    <row r="1463" spans="3:3" x14ac:dyDescent="0.25">
      <c r="C1463" s="62"/>
    </row>
    <row r="1464" spans="3:3" x14ac:dyDescent="0.25">
      <c r="C1464" s="62"/>
    </row>
    <row r="1465" spans="3:3" x14ac:dyDescent="0.25">
      <c r="C1465" s="62"/>
    </row>
    <row r="1466" spans="3:3" x14ac:dyDescent="0.25">
      <c r="C1466" s="62"/>
    </row>
    <row r="1467" spans="3:3" x14ac:dyDescent="0.25">
      <c r="C1467" s="62"/>
    </row>
    <row r="1468" spans="3:3" x14ac:dyDescent="0.25">
      <c r="C1468" s="62"/>
    </row>
    <row r="1469" spans="3:3" x14ac:dyDescent="0.25">
      <c r="C1469" s="62"/>
    </row>
    <row r="1470" spans="3:3" x14ac:dyDescent="0.25">
      <c r="C1470" s="62"/>
    </row>
    <row r="1471" spans="3:3" x14ac:dyDescent="0.25">
      <c r="C1471" s="62"/>
    </row>
    <row r="1472" spans="3:3" x14ac:dyDescent="0.25">
      <c r="C1472" s="62"/>
    </row>
    <row r="1473" spans="3:3" x14ac:dyDescent="0.25">
      <c r="C1473" s="62"/>
    </row>
    <row r="1474" spans="3:3" x14ac:dyDescent="0.25">
      <c r="C1474" s="62"/>
    </row>
    <row r="1475" spans="3:3" x14ac:dyDescent="0.25">
      <c r="C1475" s="62"/>
    </row>
    <row r="1476" spans="3:3" x14ac:dyDescent="0.25">
      <c r="C1476" s="62"/>
    </row>
    <row r="1477" spans="3:3" x14ac:dyDescent="0.25">
      <c r="C1477" s="62"/>
    </row>
    <row r="1478" spans="3:3" x14ac:dyDescent="0.25">
      <c r="C1478" s="62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0B50C-FE9B-4A8F-A011-E4532BF9FB6C}">
  <sheetPr>
    <tabColor rgb="FFFFFF00"/>
  </sheetPr>
  <dimension ref="A5:R1478"/>
  <sheetViews>
    <sheetView showGridLines="0" zoomScale="160" zoomScaleNormal="160" workbookViewId="0"/>
  </sheetViews>
  <sheetFormatPr defaultRowHeight="15" x14ac:dyDescent="0.25"/>
  <cols>
    <col min="1" max="1" width="9.140625" customWidth="1"/>
    <col min="2" max="2" width="10" customWidth="1"/>
    <col min="3" max="3" width="12.7109375" customWidth="1"/>
    <col min="4" max="5" width="10" customWidth="1"/>
    <col min="7" max="8" width="11.140625" customWidth="1"/>
    <col min="9" max="9" width="18.7109375" customWidth="1"/>
    <col min="10" max="10" width="10.5703125" bestFit="1" customWidth="1"/>
  </cols>
  <sheetData>
    <row r="5" spans="1:18" x14ac:dyDescent="0.25">
      <c r="R5">
        <v>4</v>
      </c>
    </row>
    <row r="6" spans="1:18" x14ac:dyDescent="0.25">
      <c r="B6" s="68" t="s">
        <v>400</v>
      </c>
      <c r="R6">
        <v>365</v>
      </c>
    </row>
    <row r="7" spans="1:18" x14ac:dyDescent="0.25">
      <c r="B7" s="66" t="s">
        <v>285</v>
      </c>
      <c r="C7" s="66" t="s">
        <v>377</v>
      </c>
      <c r="R7">
        <f>R6*R5</f>
        <v>1460</v>
      </c>
    </row>
    <row r="8" spans="1:18" x14ac:dyDescent="0.25">
      <c r="B8" s="67">
        <v>43101</v>
      </c>
      <c r="C8" s="69">
        <f>'CH19(144)'!C8</f>
        <v>175011.65000000029</v>
      </c>
    </row>
    <row r="9" spans="1:18" x14ac:dyDescent="0.25">
      <c r="B9" s="67">
        <v>43102</v>
      </c>
      <c r="C9" s="69">
        <f>SUM(N45:N464)</f>
        <v>164500.29000000012</v>
      </c>
      <c r="D9" s="107" t="str">
        <f>"Total Sales ($) = SUM(fTransactions[Line Sales]) for 1/2/2018 = "&amp;FIXED(C9)</f>
        <v>Total Sales ($) = SUM(fTransactions[Line Sales]) for 1/2/2018 = 164,500.29</v>
      </c>
      <c r="E9" s="14"/>
    </row>
    <row r="10" spans="1:18" x14ac:dyDescent="0.25">
      <c r="B10" s="67">
        <v>43103</v>
      </c>
      <c r="C10" s="69"/>
      <c r="E10" s="14"/>
    </row>
    <row r="11" spans="1:18" x14ac:dyDescent="0.25">
      <c r="B11" s="67">
        <v>43104</v>
      </c>
      <c r="C11" s="69"/>
      <c r="D11" s="108" t="s">
        <v>403</v>
      </c>
      <c r="E11" s="68"/>
    </row>
    <row r="12" spans="1:18" x14ac:dyDescent="0.25">
      <c r="B12" s="67">
        <v>43105</v>
      </c>
      <c r="C12" s="69"/>
    </row>
    <row r="13" spans="1:18" x14ac:dyDescent="0.25">
      <c r="A13" s="90"/>
      <c r="B13" s="67">
        <v>43106</v>
      </c>
      <c r="C13" s="69"/>
    </row>
    <row r="14" spans="1:18" hidden="1" x14ac:dyDescent="0.25">
      <c r="A14" s="90"/>
      <c r="B14" s="67">
        <v>43107</v>
      </c>
      <c r="C14" s="69"/>
    </row>
    <row r="15" spans="1:18" hidden="1" x14ac:dyDescent="0.25">
      <c r="A15" s="90"/>
      <c r="B15" s="67">
        <v>43108</v>
      </c>
      <c r="C15" s="69"/>
    </row>
    <row r="16" spans="1:18" hidden="1" x14ac:dyDescent="0.25">
      <c r="A16" s="90"/>
      <c r="B16" s="67">
        <v>43109</v>
      </c>
      <c r="C16" s="69"/>
    </row>
    <row r="17" spans="1:3" hidden="1" x14ac:dyDescent="0.25">
      <c r="A17" s="90"/>
      <c r="B17" s="67">
        <v>43110</v>
      </c>
      <c r="C17" s="69"/>
    </row>
    <row r="18" spans="1:3" hidden="1" x14ac:dyDescent="0.25">
      <c r="A18" s="90"/>
      <c r="B18" s="67">
        <v>43111</v>
      </c>
      <c r="C18" s="69"/>
    </row>
    <row r="19" spans="1:3" hidden="1" x14ac:dyDescent="0.25">
      <c r="A19" s="90"/>
      <c r="B19" s="67">
        <v>43112</v>
      </c>
      <c r="C19" s="69"/>
    </row>
    <row r="20" spans="1:3" hidden="1" x14ac:dyDescent="0.25">
      <c r="A20" s="90"/>
      <c r="B20" s="67">
        <v>43113</v>
      </c>
      <c r="C20" s="69"/>
    </row>
    <row r="21" spans="1:3" hidden="1" x14ac:dyDescent="0.25">
      <c r="A21" s="90"/>
      <c r="B21" s="67">
        <v>43114</v>
      </c>
      <c r="C21" s="69"/>
    </row>
    <row r="22" spans="1:3" hidden="1" x14ac:dyDescent="0.25">
      <c r="A22" s="90"/>
      <c r="B22" s="67">
        <v>43115</v>
      </c>
      <c r="C22" s="69"/>
    </row>
    <row r="23" spans="1:3" hidden="1" x14ac:dyDescent="0.25">
      <c r="A23" s="90"/>
      <c r="B23" s="67">
        <v>43116</v>
      </c>
      <c r="C23" s="69"/>
    </row>
    <row r="24" spans="1:3" hidden="1" x14ac:dyDescent="0.25">
      <c r="A24" s="90"/>
      <c r="B24" s="67">
        <v>43117</v>
      </c>
      <c r="C24" s="69"/>
    </row>
    <row r="25" spans="1:3" hidden="1" x14ac:dyDescent="0.25">
      <c r="A25" s="90"/>
      <c r="B25" s="67">
        <v>43118</v>
      </c>
      <c r="C25" s="69"/>
    </row>
    <row r="26" spans="1:3" hidden="1" x14ac:dyDescent="0.25">
      <c r="A26" s="90"/>
      <c r="B26" s="67">
        <v>43119</v>
      </c>
      <c r="C26" s="69"/>
    </row>
    <row r="27" spans="1:3" hidden="1" x14ac:dyDescent="0.25">
      <c r="A27" s="90"/>
      <c r="B27" s="67">
        <v>43120</v>
      </c>
      <c r="C27" s="69"/>
    </row>
    <row r="28" spans="1:3" hidden="1" x14ac:dyDescent="0.25">
      <c r="A28" s="90"/>
      <c r="B28" s="67">
        <v>43121</v>
      </c>
      <c r="C28" s="69"/>
    </row>
    <row r="29" spans="1:3" hidden="1" x14ac:dyDescent="0.25">
      <c r="A29" s="90"/>
      <c r="B29" s="67">
        <v>43122</v>
      </c>
      <c r="C29" s="69"/>
    </row>
    <row r="30" spans="1:3" hidden="1" x14ac:dyDescent="0.25">
      <c r="A30" s="90"/>
      <c r="B30" s="67">
        <v>43123</v>
      </c>
      <c r="C30" s="69"/>
    </row>
    <row r="31" spans="1:3" hidden="1" x14ac:dyDescent="0.25">
      <c r="A31" s="90"/>
      <c r="B31" s="67">
        <v>43124</v>
      </c>
      <c r="C31" s="69"/>
    </row>
    <row r="32" spans="1:3" hidden="1" x14ac:dyDescent="0.25">
      <c r="A32" s="90"/>
      <c r="B32" s="67">
        <v>43125</v>
      </c>
      <c r="C32" s="69"/>
    </row>
    <row r="33" spans="1:17" hidden="1" x14ac:dyDescent="0.25">
      <c r="A33" s="90"/>
      <c r="B33" s="67">
        <v>43126</v>
      </c>
      <c r="C33" s="69"/>
    </row>
    <row r="34" spans="1:17" hidden="1" x14ac:dyDescent="0.25">
      <c r="A34" s="90"/>
      <c r="B34" s="67">
        <v>43127</v>
      </c>
      <c r="C34" s="69"/>
    </row>
    <row r="35" spans="1:17" hidden="1" x14ac:dyDescent="0.25">
      <c r="A35" s="90"/>
      <c r="B35" s="67">
        <v>43128</v>
      </c>
      <c r="C35" s="69"/>
    </row>
    <row r="36" spans="1:17" hidden="1" x14ac:dyDescent="0.25">
      <c r="A36" s="90"/>
      <c r="B36" s="67">
        <v>43129</v>
      </c>
      <c r="C36" s="69"/>
    </row>
    <row r="37" spans="1:17" hidden="1" x14ac:dyDescent="0.25">
      <c r="A37" s="90"/>
      <c r="B37" s="67">
        <v>43130</v>
      </c>
      <c r="C37" s="69"/>
    </row>
    <row r="38" spans="1:17" x14ac:dyDescent="0.25">
      <c r="A38" s="90"/>
      <c r="B38" s="67">
        <v>43131</v>
      </c>
      <c r="C38" s="69"/>
    </row>
    <row r="39" spans="1:17" x14ac:dyDescent="0.25">
      <c r="C39" s="62"/>
    </row>
    <row r="40" spans="1:17" x14ac:dyDescent="0.25">
      <c r="C40" s="62"/>
    </row>
    <row r="41" spans="1:17" x14ac:dyDescent="0.25">
      <c r="C41" s="62"/>
    </row>
    <row r="42" spans="1:17" x14ac:dyDescent="0.25">
      <c r="C42" s="62"/>
    </row>
    <row r="43" spans="1:17" x14ac:dyDescent="0.25">
      <c r="C43" s="62"/>
    </row>
    <row r="44" spans="1:17" x14ac:dyDescent="0.25">
      <c r="C44" s="62"/>
      <c r="G44" s="86" t="s">
        <v>285</v>
      </c>
      <c r="H44" s="86" t="s">
        <v>286</v>
      </c>
      <c r="I44" s="86" t="s">
        <v>253</v>
      </c>
      <c r="J44" s="86" t="s">
        <v>287</v>
      </c>
      <c r="K44" s="86" t="s">
        <v>288</v>
      </c>
      <c r="L44" s="86" t="s">
        <v>289</v>
      </c>
      <c r="M44" s="86" t="s">
        <v>0</v>
      </c>
      <c r="N44" s="86" t="s">
        <v>378</v>
      </c>
      <c r="O44" s="86" t="s">
        <v>386</v>
      </c>
      <c r="P44" s="86" t="s">
        <v>364</v>
      </c>
      <c r="Q44" s="86" t="s">
        <v>387</v>
      </c>
    </row>
    <row r="45" spans="1:17" x14ac:dyDescent="0.25">
      <c r="C45" s="62"/>
      <c r="G45" s="87">
        <v>43102</v>
      </c>
      <c r="H45" s="86" t="s">
        <v>292</v>
      </c>
      <c r="I45" s="86" t="s">
        <v>273</v>
      </c>
      <c r="J45" s="88">
        <v>1</v>
      </c>
      <c r="K45" s="86">
        <v>1.9E-2</v>
      </c>
      <c r="L45" s="86">
        <v>0.98</v>
      </c>
      <c r="M45" s="86" t="s">
        <v>111</v>
      </c>
      <c r="N45" s="89">
        <v>6.86</v>
      </c>
      <c r="O45" s="89">
        <v>3.19</v>
      </c>
      <c r="P45" s="89">
        <v>3.67</v>
      </c>
      <c r="Q45" s="87">
        <v>43131</v>
      </c>
    </row>
    <row r="46" spans="1:17" x14ac:dyDescent="0.25">
      <c r="C46" s="62"/>
      <c r="G46" s="87">
        <v>43102</v>
      </c>
      <c r="H46" s="86" t="s">
        <v>292</v>
      </c>
      <c r="I46" s="86" t="s">
        <v>273</v>
      </c>
      <c r="J46" s="88">
        <v>1</v>
      </c>
      <c r="K46" s="86">
        <v>1.9E-2</v>
      </c>
      <c r="L46" s="86">
        <v>0.98</v>
      </c>
      <c r="M46" s="86" t="s">
        <v>241</v>
      </c>
      <c r="N46" s="89">
        <v>6.86</v>
      </c>
      <c r="O46" s="89">
        <v>3.19</v>
      </c>
      <c r="P46" s="89">
        <v>3.67</v>
      </c>
      <c r="Q46" s="87">
        <v>43131</v>
      </c>
    </row>
    <row r="47" spans="1:17" x14ac:dyDescent="0.25">
      <c r="C47" s="62"/>
      <c r="G47" s="87">
        <v>43102</v>
      </c>
      <c r="H47" s="86" t="s">
        <v>292</v>
      </c>
      <c r="I47" s="86" t="s">
        <v>273</v>
      </c>
      <c r="J47" s="88">
        <v>1</v>
      </c>
      <c r="K47" s="86">
        <v>1.9E-2</v>
      </c>
      <c r="L47" s="86">
        <v>0.98</v>
      </c>
      <c r="M47" s="86" t="s">
        <v>57</v>
      </c>
      <c r="N47" s="89">
        <v>6.86</v>
      </c>
      <c r="O47" s="89">
        <v>3.19</v>
      </c>
      <c r="P47" s="89">
        <v>3.67</v>
      </c>
      <c r="Q47" s="87">
        <v>43131</v>
      </c>
    </row>
    <row r="48" spans="1:17" x14ac:dyDescent="0.25">
      <c r="C48" s="62"/>
      <c r="G48" s="87">
        <v>43102</v>
      </c>
      <c r="H48" s="86" t="s">
        <v>292</v>
      </c>
      <c r="I48" s="86" t="s">
        <v>273</v>
      </c>
      <c r="J48" s="88">
        <v>1</v>
      </c>
      <c r="K48" s="86">
        <v>1.9E-2</v>
      </c>
      <c r="L48" s="86">
        <v>0.98</v>
      </c>
      <c r="M48" s="86" t="s">
        <v>245</v>
      </c>
      <c r="N48" s="89">
        <v>6.86</v>
      </c>
      <c r="O48" s="89">
        <v>3.19</v>
      </c>
      <c r="P48" s="89">
        <v>3.67</v>
      </c>
      <c r="Q48" s="87">
        <v>43131</v>
      </c>
    </row>
    <row r="49" spans="3:17" x14ac:dyDescent="0.25">
      <c r="C49" s="62"/>
      <c r="G49" s="87">
        <v>43102</v>
      </c>
      <c r="H49" s="86" t="s">
        <v>292</v>
      </c>
      <c r="I49" s="86" t="s">
        <v>273</v>
      </c>
      <c r="J49" s="88">
        <v>2</v>
      </c>
      <c r="K49" s="86">
        <v>1.9E-2</v>
      </c>
      <c r="L49" s="86">
        <v>0.98</v>
      </c>
      <c r="M49" s="86" t="s">
        <v>81</v>
      </c>
      <c r="N49" s="89">
        <v>13.71</v>
      </c>
      <c r="O49" s="89">
        <v>6.37</v>
      </c>
      <c r="P49" s="89">
        <v>7.34</v>
      </c>
      <c r="Q49" s="87">
        <v>43131</v>
      </c>
    </row>
    <row r="50" spans="3:17" x14ac:dyDescent="0.25">
      <c r="C50" s="62"/>
      <c r="G50" s="87">
        <v>43102</v>
      </c>
      <c r="H50" s="86" t="s">
        <v>292</v>
      </c>
      <c r="I50" s="86" t="s">
        <v>273</v>
      </c>
      <c r="J50" s="88">
        <v>2</v>
      </c>
      <c r="K50" s="86">
        <v>1.9E-2</v>
      </c>
      <c r="L50" s="86">
        <v>0.98</v>
      </c>
      <c r="M50" s="86" t="s">
        <v>35</v>
      </c>
      <c r="N50" s="89">
        <v>13.71</v>
      </c>
      <c r="O50" s="89">
        <v>6.37</v>
      </c>
      <c r="P50" s="89">
        <v>7.34</v>
      </c>
      <c r="Q50" s="87">
        <v>43131</v>
      </c>
    </row>
    <row r="51" spans="3:17" x14ac:dyDescent="0.25">
      <c r="C51" s="62"/>
      <c r="G51" s="87">
        <v>43102</v>
      </c>
      <c r="H51" s="86" t="s">
        <v>292</v>
      </c>
      <c r="I51" s="86" t="s">
        <v>273</v>
      </c>
      <c r="J51" s="88">
        <v>2</v>
      </c>
      <c r="K51" s="86">
        <v>1.9E-2</v>
      </c>
      <c r="L51" s="86">
        <v>0.98</v>
      </c>
      <c r="M51" s="86" t="s">
        <v>109</v>
      </c>
      <c r="N51" s="89">
        <v>13.71</v>
      </c>
      <c r="O51" s="89">
        <v>6.37</v>
      </c>
      <c r="P51" s="89">
        <v>7.34</v>
      </c>
      <c r="Q51" s="87">
        <v>43131</v>
      </c>
    </row>
    <row r="52" spans="3:17" x14ac:dyDescent="0.25">
      <c r="C52" s="62"/>
      <c r="E52" s="14"/>
      <c r="G52" s="87">
        <v>43102</v>
      </c>
      <c r="H52" s="86" t="s">
        <v>292</v>
      </c>
      <c r="I52" s="86" t="s">
        <v>273</v>
      </c>
      <c r="J52" s="88">
        <v>2</v>
      </c>
      <c r="K52" s="86">
        <v>1.9E-2</v>
      </c>
      <c r="L52" s="86">
        <v>0.98</v>
      </c>
      <c r="M52" s="86" t="s">
        <v>57</v>
      </c>
      <c r="N52" s="89">
        <v>13.71</v>
      </c>
      <c r="O52" s="89">
        <v>6.37</v>
      </c>
      <c r="P52" s="89">
        <v>7.34</v>
      </c>
      <c r="Q52" s="87">
        <v>43131</v>
      </c>
    </row>
    <row r="53" spans="3:17" x14ac:dyDescent="0.25">
      <c r="C53" s="62"/>
      <c r="G53" s="87">
        <v>43102</v>
      </c>
      <c r="H53" s="86" t="s">
        <v>292</v>
      </c>
      <c r="I53" s="86" t="s">
        <v>273</v>
      </c>
      <c r="J53" s="88">
        <v>4</v>
      </c>
      <c r="K53" s="86">
        <v>1.9E-2</v>
      </c>
      <c r="L53" s="86">
        <v>0.98</v>
      </c>
      <c r="M53" s="86" t="s">
        <v>57</v>
      </c>
      <c r="N53" s="89">
        <v>27.43</v>
      </c>
      <c r="O53" s="89">
        <v>12.74</v>
      </c>
      <c r="P53" s="89">
        <v>14.69</v>
      </c>
      <c r="Q53" s="87">
        <v>43131</v>
      </c>
    </row>
    <row r="54" spans="3:17" x14ac:dyDescent="0.25">
      <c r="C54" s="62"/>
      <c r="G54" s="87">
        <v>43102</v>
      </c>
      <c r="H54" s="86" t="s">
        <v>292</v>
      </c>
      <c r="I54" s="86" t="s">
        <v>273</v>
      </c>
      <c r="J54" s="88">
        <v>4</v>
      </c>
      <c r="K54" s="86">
        <v>1.9E-2</v>
      </c>
      <c r="L54" s="86">
        <v>0.98</v>
      </c>
      <c r="M54" s="86" t="s">
        <v>105</v>
      </c>
      <c r="N54" s="89">
        <v>27.43</v>
      </c>
      <c r="O54" s="89">
        <v>12.74</v>
      </c>
      <c r="P54" s="89">
        <v>14.69</v>
      </c>
      <c r="Q54" s="87">
        <v>43131</v>
      </c>
    </row>
    <row r="55" spans="3:17" x14ac:dyDescent="0.25">
      <c r="C55" s="62"/>
      <c r="G55" s="87">
        <v>43102</v>
      </c>
      <c r="H55" s="86" t="s">
        <v>292</v>
      </c>
      <c r="I55" s="86" t="s">
        <v>273</v>
      </c>
      <c r="J55" s="88">
        <v>4</v>
      </c>
      <c r="K55" s="86">
        <v>1.9E-2</v>
      </c>
      <c r="L55" s="86">
        <v>0.98</v>
      </c>
      <c r="M55" s="86" t="s">
        <v>241</v>
      </c>
      <c r="N55" s="89">
        <v>27.43</v>
      </c>
      <c r="O55" s="89">
        <v>12.74</v>
      </c>
      <c r="P55" s="89">
        <v>14.69</v>
      </c>
      <c r="Q55" s="87">
        <v>43131</v>
      </c>
    </row>
    <row r="56" spans="3:17" x14ac:dyDescent="0.25">
      <c r="C56" s="62"/>
      <c r="G56" s="87">
        <v>43102</v>
      </c>
      <c r="H56" s="86" t="s">
        <v>292</v>
      </c>
      <c r="I56" s="86" t="s">
        <v>273</v>
      </c>
      <c r="J56" s="88">
        <v>3</v>
      </c>
      <c r="K56" s="86">
        <v>1.9E-2</v>
      </c>
      <c r="L56" s="86">
        <v>0.98</v>
      </c>
      <c r="M56" s="86" t="s">
        <v>79</v>
      </c>
      <c r="N56" s="89">
        <v>20.57</v>
      </c>
      <c r="O56" s="89">
        <v>9.56</v>
      </c>
      <c r="P56" s="89">
        <v>11.01</v>
      </c>
      <c r="Q56" s="87">
        <v>43131</v>
      </c>
    </row>
    <row r="57" spans="3:17" x14ac:dyDescent="0.25">
      <c r="C57" s="62"/>
      <c r="G57" s="87">
        <v>43102</v>
      </c>
      <c r="H57" s="86" t="s">
        <v>292</v>
      </c>
      <c r="I57" s="86" t="s">
        <v>273</v>
      </c>
      <c r="J57" s="88">
        <v>3</v>
      </c>
      <c r="K57" s="86">
        <v>1.9E-2</v>
      </c>
      <c r="L57" s="86">
        <v>0.98</v>
      </c>
      <c r="M57" s="86" t="s">
        <v>245</v>
      </c>
      <c r="N57" s="89">
        <v>20.57</v>
      </c>
      <c r="O57" s="89">
        <v>9.56</v>
      </c>
      <c r="P57" s="89">
        <v>11.01</v>
      </c>
      <c r="Q57" s="87">
        <v>43131</v>
      </c>
    </row>
    <row r="58" spans="3:17" x14ac:dyDescent="0.25">
      <c r="C58" s="62"/>
      <c r="G58" s="87">
        <v>43102</v>
      </c>
      <c r="H58" s="86" t="s">
        <v>292</v>
      </c>
      <c r="I58" s="86" t="s">
        <v>273</v>
      </c>
      <c r="J58" s="88">
        <v>3</v>
      </c>
      <c r="K58" s="86">
        <v>1.9E-2</v>
      </c>
      <c r="L58" s="86">
        <v>0.98</v>
      </c>
      <c r="M58" s="86" t="s">
        <v>20</v>
      </c>
      <c r="N58" s="89">
        <v>20.57</v>
      </c>
      <c r="O58" s="89">
        <v>9.56</v>
      </c>
      <c r="P58" s="89">
        <v>11.01</v>
      </c>
      <c r="Q58" s="87">
        <v>43131</v>
      </c>
    </row>
    <row r="59" spans="3:17" x14ac:dyDescent="0.25">
      <c r="C59" s="62"/>
      <c r="G59" s="87">
        <v>43102</v>
      </c>
      <c r="H59" s="86" t="s">
        <v>292</v>
      </c>
      <c r="I59" s="86" t="s">
        <v>273</v>
      </c>
      <c r="J59" s="88">
        <v>3</v>
      </c>
      <c r="K59" s="86">
        <v>1.9E-2</v>
      </c>
      <c r="L59" s="86">
        <v>0.98</v>
      </c>
      <c r="M59" s="86" t="s">
        <v>119</v>
      </c>
      <c r="N59" s="89">
        <v>20.57</v>
      </c>
      <c r="O59" s="89">
        <v>9.56</v>
      </c>
      <c r="P59" s="89">
        <v>11.01</v>
      </c>
      <c r="Q59" s="87">
        <v>43131</v>
      </c>
    </row>
    <row r="60" spans="3:17" x14ac:dyDescent="0.25">
      <c r="C60" s="62"/>
      <c r="G60" s="87">
        <v>43102</v>
      </c>
      <c r="H60" s="86" t="s">
        <v>292</v>
      </c>
      <c r="I60" s="86" t="s">
        <v>273</v>
      </c>
      <c r="J60" s="88">
        <v>2</v>
      </c>
      <c r="K60" s="86">
        <v>1.7999999999999999E-2</v>
      </c>
      <c r="L60" s="86">
        <v>0.98</v>
      </c>
      <c r="M60" s="86" t="s">
        <v>111</v>
      </c>
      <c r="N60" s="89">
        <v>13.73</v>
      </c>
      <c r="O60" s="89">
        <v>6.37</v>
      </c>
      <c r="P60" s="89">
        <v>7.36</v>
      </c>
      <c r="Q60" s="87">
        <v>43131</v>
      </c>
    </row>
    <row r="61" spans="3:17" x14ac:dyDescent="0.25">
      <c r="C61" s="62"/>
      <c r="G61" s="87">
        <v>43102</v>
      </c>
      <c r="H61" s="86" t="s">
        <v>292</v>
      </c>
      <c r="I61" s="86" t="s">
        <v>273</v>
      </c>
      <c r="J61" s="88">
        <v>2</v>
      </c>
      <c r="K61" s="86">
        <v>1.7999999999999999E-2</v>
      </c>
      <c r="L61" s="86">
        <v>0.98</v>
      </c>
      <c r="M61" s="86" t="s">
        <v>105</v>
      </c>
      <c r="N61" s="89">
        <v>13.73</v>
      </c>
      <c r="O61" s="89">
        <v>6.37</v>
      </c>
      <c r="P61" s="89">
        <v>7.36</v>
      </c>
      <c r="Q61" s="87">
        <v>43131</v>
      </c>
    </row>
    <row r="62" spans="3:17" x14ac:dyDescent="0.25">
      <c r="C62" s="62"/>
      <c r="G62" s="87">
        <v>43102</v>
      </c>
      <c r="H62" s="86" t="s">
        <v>292</v>
      </c>
      <c r="I62" s="86" t="s">
        <v>273</v>
      </c>
      <c r="J62" s="88">
        <v>3</v>
      </c>
      <c r="K62" s="86">
        <v>1.7999999999999999E-2</v>
      </c>
      <c r="L62" s="86">
        <v>0.98</v>
      </c>
      <c r="M62" s="86" t="s">
        <v>175</v>
      </c>
      <c r="N62" s="89">
        <v>20.59</v>
      </c>
      <c r="O62" s="89">
        <v>9.56</v>
      </c>
      <c r="P62" s="89">
        <v>11.03</v>
      </c>
      <c r="Q62" s="87">
        <v>43131</v>
      </c>
    </row>
    <row r="63" spans="3:17" x14ac:dyDescent="0.25">
      <c r="C63" s="62"/>
      <c r="G63" s="87">
        <v>43102</v>
      </c>
      <c r="H63" s="86" t="s">
        <v>292</v>
      </c>
      <c r="I63" s="86" t="s">
        <v>273</v>
      </c>
      <c r="J63" s="88">
        <v>69</v>
      </c>
      <c r="K63" s="86">
        <v>0.36599999999999999</v>
      </c>
      <c r="L63" s="86">
        <v>0.98</v>
      </c>
      <c r="M63" s="86" t="s">
        <v>241</v>
      </c>
      <c r="N63" s="89">
        <v>305.77999999999997</v>
      </c>
      <c r="O63" s="89">
        <v>219.77</v>
      </c>
      <c r="P63" s="89">
        <v>86.01</v>
      </c>
      <c r="Q63" s="87">
        <v>43131</v>
      </c>
    </row>
    <row r="64" spans="3:17" x14ac:dyDescent="0.25">
      <c r="C64" s="62"/>
      <c r="G64" s="87">
        <v>43102</v>
      </c>
      <c r="H64" s="86" t="s">
        <v>292</v>
      </c>
      <c r="I64" s="86" t="s">
        <v>273</v>
      </c>
      <c r="J64" s="88">
        <v>6</v>
      </c>
      <c r="K64" s="86">
        <v>7.0000000000000007E-2</v>
      </c>
      <c r="L64" s="86">
        <v>0.98</v>
      </c>
      <c r="M64" s="86" t="s">
        <v>57</v>
      </c>
      <c r="N64" s="89">
        <v>39</v>
      </c>
      <c r="O64" s="89">
        <v>19.11</v>
      </c>
      <c r="P64" s="89">
        <v>19.89</v>
      </c>
      <c r="Q64" s="87">
        <v>43131</v>
      </c>
    </row>
    <row r="65" spans="3:17" x14ac:dyDescent="0.25">
      <c r="C65" s="62"/>
      <c r="G65" s="87">
        <v>43102</v>
      </c>
      <c r="H65" s="86" t="s">
        <v>292</v>
      </c>
      <c r="I65" s="86" t="s">
        <v>273</v>
      </c>
      <c r="J65" s="88">
        <v>6</v>
      </c>
      <c r="K65" s="86">
        <v>7.2999999999999995E-2</v>
      </c>
      <c r="L65" s="86">
        <v>0.98</v>
      </c>
      <c r="M65" s="86" t="s">
        <v>169</v>
      </c>
      <c r="N65" s="89">
        <v>38.880000000000003</v>
      </c>
      <c r="O65" s="89">
        <v>19.11</v>
      </c>
      <c r="P65" s="89">
        <v>19.77</v>
      </c>
      <c r="Q65" s="87">
        <v>43131</v>
      </c>
    </row>
    <row r="66" spans="3:17" x14ac:dyDescent="0.25">
      <c r="C66" s="62"/>
      <c r="G66" s="87">
        <v>43102</v>
      </c>
      <c r="H66" s="86" t="s">
        <v>292</v>
      </c>
      <c r="I66" s="86" t="s">
        <v>273</v>
      </c>
      <c r="J66" s="88">
        <v>6</v>
      </c>
      <c r="K66" s="86">
        <v>7.0000000000000007E-2</v>
      </c>
      <c r="L66" s="86">
        <v>0.98</v>
      </c>
      <c r="M66" s="86" t="s">
        <v>113</v>
      </c>
      <c r="N66" s="89">
        <v>39</v>
      </c>
      <c r="O66" s="89">
        <v>19.11</v>
      </c>
      <c r="P66" s="89">
        <v>19.89</v>
      </c>
      <c r="Q66" s="87">
        <v>43131</v>
      </c>
    </row>
    <row r="67" spans="3:17" x14ac:dyDescent="0.25">
      <c r="C67" s="62"/>
      <c r="G67" s="87">
        <v>43102</v>
      </c>
      <c r="H67" s="86" t="s">
        <v>292</v>
      </c>
      <c r="I67" s="86" t="s">
        <v>273</v>
      </c>
      <c r="J67" s="88">
        <v>6</v>
      </c>
      <c r="K67" s="86">
        <v>7.1999999999999995E-2</v>
      </c>
      <c r="L67" s="86">
        <v>0.98</v>
      </c>
      <c r="M67" s="86" t="s">
        <v>171</v>
      </c>
      <c r="N67" s="89">
        <v>38.92</v>
      </c>
      <c r="O67" s="89">
        <v>19.11</v>
      </c>
      <c r="P67" s="89">
        <v>19.809999999999999</v>
      </c>
      <c r="Q67" s="87">
        <v>43131</v>
      </c>
    </row>
    <row r="68" spans="3:17" x14ac:dyDescent="0.25">
      <c r="C68" s="62"/>
      <c r="G68" s="87">
        <v>43102</v>
      </c>
      <c r="H68" s="86" t="s">
        <v>292</v>
      </c>
      <c r="I68" s="86" t="s">
        <v>273</v>
      </c>
      <c r="J68" s="88">
        <v>6</v>
      </c>
      <c r="K68" s="86">
        <v>7.2999999999999995E-2</v>
      </c>
      <c r="L68" s="86">
        <v>0.98</v>
      </c>
      <c r="M68" s="86" t="s">
        <v>49</v>
      </c>
      <c r="N68" s="89">
        <v>38.880000000000003</v>
      </c>
      <c r="O68" s="89">
        <v>19.11</v>
      </c>
      <c r="P68" s="89">
        <v>19.77</v>
      </c>
      <c r="Q68" s="87">
        <v>43131</v>
      </c>
    </row>
    <row r="69" spans="3:17" x14ac:dyDescent="0.25">
      <c r="C69" s="62"/>
      <c r="G69" s="87">
        <v>43102</v>
      </c>
      <c r="H69" s="86" t="s">
        <v>292</v>
      </c>
      <c r="I69" s="86" t="s">
        <v>273</v>
      </c>
      <c r="J69" s="88">
        <v>5</v>
      </c>
      <c r="K69" s="86">
        <v>7.0000000000000007E-2</v>
      </c>
      <c r="L69" s="86">
        <v>0.98</v>
      </c>
      <c r="M69" s="86" t="s">
        <v>173</v>
      </c>
      <c r="N69" s="89">
        <v>32.5</v>
      </c>
      <c r="O69" s="89">
        <v>15.93</v>
      </c>
      <c r="P69" s="89">
        <v>16.57</v>
      </c>
      <c r="Q69" s="87">
        <v>43131</v>
      </c>
    </row>
    <row r="70" spans="3:17" x14ac:dyDescent="0.25">
      <c r="C70" s="62"/>
      <c r="G70" s="87">
        <v>43102</v>
      </c>
      <c r="H70" s="86" t="s">
        <v>292</v>
      </c>
      <c r="I70" s="86" t="s">
        <v>273</v>
      </c>
      <c r="J70" s="88">
        <v>5</v>
      </c>
      <c r="K70" s="86">
        <v>7.1999999999999995E-2</v>
      </c>
      <c r="L70" s="86">
        <v>0.98</v>
      </c>
      <c r="M70" s="86" t="s">
        <v>103</v>
      </c>
      <c r="N70" s="89">
        <v>32.43</v>
      </c>
      <c r="O70" s="89">
        <v>15.93</v>
      </c>
      <c r="P70" s="89">
        <v>16.5</v>
      </c>
      <c r="Q70" s="87">
        <v>43131</v>
      </c>
    </row>
    <row r="71" spans="3:17" x14ac:dyDescent="0.25">
      <c r="C71" s="62"/>
      <c r="G71" s="87">
        <v>43102</v>
      </c>
      <c r="H71" s="86" t="s">
        <v>292</v>
      </c>
      <c r="I71" s="86" t="s">
        <v>273</v>
      </c>
      <c r="J71" s="88">
        <v>7</v>
      </c>
      <c r="K71" s="86">
        <v>7.0000000000000007E-2</v>
      </c>
      <c r="L71" s="86">
        <v>0.98</v>
      </c>
      <c r="M71" s="86" t="s">
        <v>135</v>
      </c>
      <c r="N71" s="89">
        <v>45.5</v>
      </c>
      <c r="O71" s="89">
        <v>22.3</v>
      </c>
      <c r="P71" s="89">
        <v>23.2</v>
      </c>
      <c r="Q71" s="87">
        <v>43131</v>
      </c>
    </row>
    <row r="72" spans="3:17" x14ac:dyDescent="0.25">
      <c r="C72" s="62"/>
      <c r="G72" s="87">
        <v>43102</v>
      </c>
      <c r="H72" s="86" t="s">
        <v>292</v>
      </c>
      <c r="I72" s="86" t="s">
        <v>273</v>
      </c>
      <c r="J72" s="88">
        <v>7</v>
      </c>
      <c r="K72" s="86">
        <v>6.8000000000000005E-2</v>
      </c>
      <c r="L72" s="86">
        <v>0.98</v>
      </c>
      <c r="M72" s="86" t="s">
        <v>119</v>
      </c>
      <c r="N72" s="89">
        <v>45.6</v>
      </c>
      <c r="O72" s="89">
        <v>22.3</v>
      </c>
      <c r="P72" s="89">
        <v>23.3</v>
      </c>
      <c r="Q72" s="87">
        <v>43131</v>
      </c>
    </row>
    <row r="73" spans="3:17" x14ac:dyDescent="0.25">
      <c r="C73" s="62"/>
      <c r="G73" s="87">
        <v>43102</v>
      </c>
      <c r="H73" s="86" t="s">
        <v>292</v>
      </c>
      <c r="I73" s="86" t="s">
        <v>273</v>
      </c>
      <c r="J73" s="88">
        <v>7</v>
      </c>
      <c r="K73" s="86">
        <v>6.8000000000000005E-2</v>
      </c>
      <c r="L73" s="86">
        <v>0.98</v>
      </c>
      <c r="M73" s="86" t="s">
        <v>20</v>
      </c>
      <c r="N73" s="89">
        <v>45.6</v>
      </c>
      <c r="O73" s="89">
        <v>22.3</v>
      </c>
      <c r="P73" s="89">
        <v>23.3</v>
      </c>
      <c r="Q73" s="87">
        <v>43131</v>
      </c>
    </row>
    <row r="74" spans="3:17" x14ac:dyDescent="0.25">
      <c r="C74" s="62"/>
      <c r="G74" s="87">
        <v>43102</v>
      </c>
      <c r="H74" s="86" t="s">
        <v>292</v>
      </c>
      <c r="I74" s="86" t="s">
        <v>273</v>
      </c>
      <c r="J74" s="88">
        <v>68</v>
      </c>
      <c r="K74" s="86">
        <v>0.36199999999999999</v>
      </c>
      <c r="L74" s="86">
        <v>0.98</v>
      </c>
      <c r="M74" s="86" t="s">
        <v>129</v>
      </c>
      <c r="N74" s="89">
        <v>303.25</v>
      </c>
      <c r="O74" s="89">
        <v>216.58</v>
      </c>
      <c r="P74" s="89">
        <v>86.67</v>
      </c>
      <c r="Q74" s="87">
        <v>43131</v>
      </c>
    </row>
    <row r="75" spans="3:17" x14ac:dyDescent="0.25">
      <c r="C75" s="62"/>
      <c r="G75" s="87">
        <v>43102</v>
      </c>
      <c r="H75" s="86" t="s">
        <v>292</v>
      </c>
      <c r="I75" s="86" t="s">
        <v>273</v>
      </c>
      <c r="J75" s="88">
        <v>39</v>
      </c>
      <c r="K75" s="86">
        <v>0.16</v>
      </c>
      <c r="L75" s="86">
        <v>0.98</v>
      </c>
      <c r="M75" s="86" t="s">
        <v>223</v>
      </c>
      <c r="N75" s="89">
        <v>228.99</v>
      </c>
      <c r="O75" s="89">
        <v>124.22</v>
      </c>
      <c r="P75" s="89">
        <v>104.77</v>
      </c>
      <c r="Q75" s="87">
        <v>43131</v>
      </c>
    </row>
    <row r="76" spans="3:17" x14ac:dyDescent="0.25">
      <c r="C76" s="62"/>
      <c r="G76" s="87">
        <v>43102</v>
      </c>
      <c r="H76" s="86" t="s">
        <v>292</v>
      </c>
      <c r="I76" s="86" t="s">
        <v>273</v>
      </c>
      <c r="J76" s="88">
        <v>57</v>
      </c>
      <c r="K76" s="86">
        <v>0.36099999999999999</v>
      </c>
      <c r="L76" s="86">
        <v>0.98</v>
      </c>
      <c r="M76" s="86" t="s">
        <v>223</v>
      </c>
      <c r="N76" s="89">
        <v>254.6</v>
      </c>
      <c r="O76" s="89">
        <v>181.55</v>
      </c>
      <c r="P76" s="89">
        <v>73.05</v>
      </c>
      <c r="Q76" s="87">
        <v>43131</v>
      </c>
    </row>
    <row r="77" spans="3:17" x14ac:dyDescent="0.25">
      <c r="C77" s="62"/>
      <c r="G77" s="87">
        <v>43102</v>
      </c>
      <c r="H77" s="86" t="s">
        <v>292</v>
      </c>
      <c r="I77" s="86" t="s">
        <v>273</v>
      </c>
      <c r="J77" s="88">
        <v>72</v>
      </c>
      <c r="K77" s="86">
        <v>0.36499999999999999</v>
      </c>
      <c r="L77" s="86">
        <v>0.98</v>
      </c>
      <c r="M77" s="86" t="s">
        <v>119</v>
      </c>
      <c r="N77" s="89">
        <v>319.58</v>
      </c>
      <c r="O77" s="89">
        <v>229.32</v>
      </c>
      <c r="P77" s="89">
        <v>90.26</v>
      </c>
      <c r="Q77" s="87">
        <v>43131</v>
      </c>
    </row>
    <row r="78" spans="3:17" x14ac:dyDescent="0.25">
      <c r="C78" s="62"/>
      <c r="G78" s="87">
        <v>43102</v>
      </c>
      <c r="H78" s="86" t="s">
        <v>292</v>
      </c>
      <c r="I78" s="86" t="s">
        <v>273</v>
      </c>
      <c r="J78" s="88">
        <v>38</v>
      </c>
      <c r="K78" s="86">
        <v>0.16600000000000001</v>
      </c>
      <c r="L78" s="86">
        <v>0.98</v>
      </c>
      <c r="M78" s="86" t="s">
        <v>20</v>
      </c>
      <c r="N78" s="89">
        <v>221.53</v>
      </c>
      <c r="O78" s="89">
        <v>121.03</v>
      </c>
      <c r="P78" s="89">
        <v>100.5</v>
      </c>
      <c r="Q78" s="87">
        <v>43131</v>
      </c>
    </row>
    <row r="79" spans="3:17" x14ac:dyDescent="0.25">
      <c r="C79" s="62"/>
      <c r="G79" s="87">
        <v>43102</v>
      </c>
      <c r="H79" s="86" t="s">
        <v>292</v>
      </c>
      <c r="I79" s="86" t="s">
        <v>273</v>
      </c>
      <c r="J79" s="88">
        <v>8</v>
      </c>
      <c r="K79" s="86">
        <v>7.1999999999999995E-2</v>
      </c>
      <c r="L79" s="86">
        <v>0.98</v>
      </c>
      <c r="M79" s="86" t="s">
        <v>219</v>
      </c>
      <c r="N79" s="89">
        <v>51.89</v>
      </c>
      <c r="O79" s="89">
        <v>25.48</v>
      </c>
      <c r="P79" s="89">
        <v>26.41</v>
      </c>
      <c r="Q79" s="87">
        <v>43131</v>
      </c>
    </row>
    <row r="80" spans="3:17" x14ac:dyDescent="0.25">
      <c r="C80" s="62"/>
      <c r="G80" s="87">
        <v>43102</v>
      </c>
      <c r="H80" s="86" t="s">
        <v>292</v>
      </c>
      <c r="I80" s="86" t="s">
        <v>273</v>
      </c>
      <c r="J80" s="88">
        <v>72</v>
      </c>
      <c r="K80" s="86">
        <v>0.378</v>
      </c>
      <c r="L80" s="86">
        <v>0.98</v>
      </c>
      <c r="M80" s="86" t="s">
        <v>95</v>
      </c>
      <c r="N80" s="89">
        <v>313.04000000000002</v>
      </c>
      <c r="O80" s="89">
        <v>229.32</v>
      </c>
      <c r="P80" s="89">
        <v>83.72</v>
      </c>
      <c r="Q80" s="87">
        <v>43131</v>
      </c>
    </row>
    <row r="81" spans="3:17" x14ac:dyDescent="0.25">
      <c r="C81" s="62"/>
      <c r="G81" s="87">
        <v>43102</v>
      </c>
      <c r="H81" s="86" t="s">
        <v>292</v>
      </c>
      <c r="I81" s="86" t="s">
        <v>273</v>
      </c>
      <c r="J81" s="88">
        <v>39</v>
      </c>
      <c r="K81" s="86">
        <v>0.16600000000000001</v>
      </c>
      <c r="L81" s="86">
        <v>0.98</v>
      </c>
      <c r="M81" s="86" t="s">
        <v>103</v>
      </c>
      <c r="N81" s="89">
        <v>227.36</v>
      </c>
      <c r="O81" s="89">
        <v>124.22</v>
      </c>
      <c r="P81" s="89">
        <v>103.14</v>
      </c>
      <c r="Q81" s="87">
        <v>43131</v>
      </c>
    </row>
    <row r="82" spans="3:17" x14ac:dyDescent="0.25">
      <c r="C82" s="62"/>
      <c r="G82" s="87">
        <v>43102</v>
      </c>
      <c r="H82" s="86" t="s">
        <v>292</v>
      </c>
      <c r="I82" s="86" t="s">
        <v>273</v>
      </c>
      <c r="J82" s="88">
        <v>33</v>
      </c>
      <c r="K82" s="86">
        <v>0.16500000000000001</v>
      </c>
      <c r="L82" s="86">
        <v>0.98</v>
      </c>
      <c r="M82" s="86" t="s">
        <v>81</v>
      </c>
      <c r="N82" s="89">
        <v>192.61</v>
      </c>
      <c r="O82" s="89">
        <v>105.11</v>
      </c>
      <c r="P82" s="89">
        <v>87.5</v>
      </c>
      <c r="Q82" s="87">
        <v>43131</v>
      </c>
    </row>
    <row r="83" spans="3:17" x14ac:dyDescent="0.25">
      <c r="C83" s="62"/>
      <c r="G83" s="87">
        <v>43102</v>
      </c>
      <c r="H83" s="86" t="s">
        <v>292</v>
      </c>
      <c r="I83" s="86" t="s">
        <v>273</v>
      </c>
      <c r="J83" s="88">
        <v>20</v>
      </c>
      <c r="K83" s="86">
        <v>0.1</v>
      </c>
      <c r="L83" s="86">
        <v>0.98</v>
      </c>
      <c r="M83" s="86" t="s">
        <v>35</v>
      </c>
      <c r="N83" s="89">
        <v>125.82</v>
      </c>
      <c r="O83" s="89">
        <v>63.7</v>
      </c>
      <c r="P83" s="89">
        <v>62.12</v>
      </c>
      <c r="Q83" s="87">
        <v>43131</v>
      </c>
    </row>
    <row r="84" spans="3:17" x14ac:dyDescent="0.25">
      <c r="C84" s="62"/>
      <c r="G84" s="87">
        <v>43102</v>
      </c>
      <c r="H84" s="86" t="s">
        <v>292</v>
      </c>
      <c r="I84" s="86" t="s">
        <v>273</v>
      </c>
      <c r="J84" s="88">
        <v>67</v>
      </c>
      <c r="K84" s="86">
        <v>0.36899999999999999</v>
      </c>
      <c r="L84" s="86">
        <v>0.98</v>
      </c>
      <c r="M84" s="86" t="s">
        <v>103</v>
      </c>
      <c r="N84" s="89">
        <v>295.52</v>
      </c>
      <c r="O84" s="89">
        <v>213.4</v>
      </c>
      <c r="P84" s="89">
        <v>82.12</v>
      </c>
      <c r="Q84" s="87">
        <v>43131</v>
      </c>
    </row>
    <row r="85" spans="3:17" x14ac:dyDescent="0.25">
      <c r="C85" s="62"/>
      <c r="G85" s="87">
        <v>43102</v>
      </c>
      <c r="H85" s="86" t="s">
        <v>292</v>
      </c>
      <c r="I85" s="86" t="s">
        <v>273</v>
      </c>
      <c r="J85" s="88">
        <v>76</v>
      </c>
      <c r="K85" s="86">
        <v>0.374</v>
      </c>
      <c r="L85" s="86">
        <v>0.98</v>
      </c>
      <c r="M85" s="86" t="s">
        <v>119</v>
      </c>
      <c r="N85" s="89">
        <v>332.56</v>
      </c>
      <c r="O85" s="89">
        <v>242.06</v>
      </c>
      <c r="P85" s="89">
        <v>90.5</v>
      </c>
      <c r="Q85" s="87">
        <v>43131</v>
      </c>
    </row>
    <row r="86" spans="3:17" x14ac:dyDescent="0.25">
      <c r="C86" s="62"/>
      <c r="G86" s="87">
        <v>43102</v>
      </c>
      <c r="H86" s="86" t="s">
        <v>292</v>
      </c>
      <c r="I86" s="86" t="s">
        <v>273</v>
      </c>
      <c r="J86" s="88">
        <v>30</v>
      </c>
      <c r="K86" s="86">
        <v>0.161</v>
      </c>
      <c r="L86" s="86">
        <v>0.98</v>
      </c>
      <c r="M86" s="86" t="s">
        <v>161</v>
      </c>
      <c r="N86" s="89">
        <v>175.94</v>
      </c>
      <c r="O86" s="89">
        <v>95.55</v>
      </c>
      <c r="P86" s="89">
        <v>80.39</v>
      </c>
      <c r="Q86" s="87">
        <v>43131</v>
      </c>
    </row>
    <row r="87" spans="3:17" x14ac:dyDescent="0.25">
      <c r="C87" s="62"/>
      <c r="G87" s="87">
        <v>43102</v>
      </c>
      <c r="H87" s="86" t="s">
        <v>292</v>
      </c>
      <c r="I87" s="86" t="s">
        <v>273</v>
      </c>
      <c r="J87" s="88">
        <v>89</v>
      </c>
      <c r="K87" s="86">
        <v>0.36299999999999999</v>
      </c>
      <c r="L87" s="86">
        <v>0.98</v>
      </c>
      <c r="M87" s="86" t="s">
        <v>101</v>
      </c>
      <c r="N87" s="89">
        <v>396.28</v>
      </c>
      <c r="O87" s="89">
        <v>283.47000000000003</v>
      </c>
      <c r="P87" s="89">
        <v>112.81</v>
      </c>
      <c r="Q87" s="87">
        <v>43131</v>
      </c>
    </row>
    <row r="88" spans="3:17" x14ac:dyDescent="0.25">
      <c r="C88" s="62"/>
      <c r="G88" s="87">
        <v>43102</v>
      </c>
      <c r="H88" s="86" t="s">
        <v>292</v>
      </c>
      <c r="I88" s="86" t="s">
        <v>273</v>
      </c>
      <c r="J88" s="88">
        <v>40</v>
      </c>
      <c r="K88" s="86">
        <v>0.17100000000000001</v>
      </c>
      <c r="L88" s="86">
        <v>0.98</v>
      </c>
      <c r="M88" s="86" t="s">
        <v>67</v>
      </c>
      <c r="N88" s="89">
        <v>231.79</v>
      </c>
      <c r="O88" s="89">
        <v>127.4</v>
      </c>
      <c r="P88" s="89">
        <v>104.39</v>
      </c>
      <c r="Q88" s="87">
        <v>43131</v>
      </c>
    </row>
    <row r="89" spans="3:17" x14ac:dyDescent="0.25">
      <c r="C89" s="62"/>
      <c r="G89" s="87">
        <v>43102</v>
      </c>
      <c r="H89" s="86" t="s">
        <v>292</v>
      </c>
      <c r="I89" s="86" t="s">
        <v>273</v>
      </c>
      <c r="J89" s="88">
        <v>62</v>
      </c>
      <c r="K89" s="86">
        <v>0.35499999999999998</v>
      </c>
      <c r="L89" s="86">
        <v>0.98</v>
      </c>
      <c r="M89" s="86" t="s">
        <v>119</v>
      </c>
      <c r="N89" s="89">
        <v>279.52999999999997</v>
      </c>
      <c r="O89" s="89">
        <v>197.47</v>
      </c>
      <c r="P89" s="89">
        <v>82.06</v>
      </c>
      <c r="Q89" s="87">
        <v>43131</v>
      </c>
    </row>
    <row r="90" spans="3:17" x14ac:dyDescent="0.25">
      <c r="C90" s="62"/>
      <c r="G90" s="87">
        <v>43102</v>
      </c>
      <c r="H90" s="86" t="s">
        <v>292</v>
      </c>
      <c r="I90" s="86" t="s">
        <v>273</v>
      </c>
      <c r="J90" s="88">
        <v>35</v>
      </c>
      <c r="K90" s="86">
        <v>0.159</v>
      </c>
      <c r="L90" s="86">
        <v>0.98</v>
      </c>
      <c r="M90" s="86" t="s">
        <v>43</v>
      </c>
      <c r="N90" s="89">
        <v>205.75</v>
      </c>
      <c r="O90" s="89">
        <v>111.48</v>
      </c>
      <c r="P90" s="89">
        <v>94.27</v>
      </c>
      <c r="Q90" s="87">
        <v>43131</v>
      </c>
    </row>
    <row r="91" spans="3:17" x14ac:dyDescent="0.25">
      <c r="C91" s="62"/>
      <c r="G91" s="87">
        <v>43102</v>
      </c>
      <c r="H91" s="86" t="s">
        <v>292</v>
      </c>
      <c r="I91" s="86" t="s">
        <v>273</v>
      </c>
      <c r="J91" s="88">
        <v>38</v>
      </c>
      <c r="K91" s="86">
        <v>0.16200000000000001</v>
      </c>
      <c r="L91" s="86">
        <v>0.98</v>
      </c>
      <c r="M91" s="86" t="s">
        <v>195</v>
      </c>
      <c r="N91" s="89">
        <v>222.59</v>
      </c>
      <c r="O91" s="89">
        <v>121.03</v>
      </c>
      <c r="P91" s="89">
        <v>101.56</v>
      </c>
      <c r="Q91" s="87">
        <v>43131</v>
      </c>
    </row>
    <row r="92" spans="3:17" x14ac:dyDescent="0.25">
      <c r="C92" s="62"/>
      <c r="G92" s="87">
        <v>43102</v>
      </c>
      <c r="H92" s="86" t="s">
        <v>292</v>
      </c>
      <c r="I92" s="86" t="s">
        <v>273</v>
      </c>
      <c r="J92" s="88">
        <v>59</v>
      </c>
      <c r="K92" s="86">
        <v>0.38</v>
      </c>
      <c r="L92" s="86">
        <v>0.98</v>
      </c>
      <c r="M92" s="86" t="s">
        <v>155</v>
      </c>
      <c r="N92" s="89">
        <v>255.69</v>
      </c>
      <c r="O92" s="89">
        <v>187.92</v>
      </c>
      <c r="P92" s="89">
        <v>67.77</v>
      </c>
      <c r="Q92" s="87">
        <v>43131</v>
      </c>
    </row>
    <row r="93" spans="3:17" x14ac:dyDescent="0.25">
      <c r="C93" s="62"/>
      <c r="G93" s="87">
        <v>43102</v>
      </c>
      <c r="H93" s="86" t="s">
        <v>292</v>
      </c>
      <c r="I93" s="86" t="s">
        <v>273</v>
      </c>
      <c r="J93" s="88">
        <v>40</v>
      </c>
      <c r="K93" s="86">
        <v>0.16500000000000001</v>
      </c>
      <c r="L93" s="86">
        <v>0.98</v>
      </c>
      <c r="M93" s="86" t="s">
        <v>183</v>
      </c>
      <c r="N93" s="89">
        <v>233.47</v>
      </c>
      <c r="O93" s="89">
        <v>127.4</v>
      </c>
      <c r="P93" s="89">
        <v>106.07</v>
      </c>
      <c r="Q93" s="87">
        <v>43131</v>
      </c>
    </row>
    <row r="94" spans="3:17" x14ac:dyDescent="0.25">
      <c r="C94" s="62"/>
      <c r="G94" s="87">
        <v>43102</v>
      </c>
      <c r="H94" s="86" t="s">
        <v>292</v>
      </c>
      <c r="I94" s="86" t="s">
        <v>273</v>
      </c>
      <c r="J94" s="88">
        <v>9</v>
      </c>
      <c r="K94" s="86">
        <v>6.8000000000000005E-2</v>
      </c>
      <c r="L94" s="86">
        <v>0.98</v>
      </c>
      <c r="M94" s="86" t="s">
        <v>57</v>
      </c>
      <c r="N94" s="89">
        <v>58.63</v>
      </c>
      <c r="O94" s="89">
        <v>28.67</v>
      </c>
      <c r="P94" s="89">
        <v>29.96</v>
      </c>
      <c r="Q94" s="87">
        <v>43131</v>
      </c>
    </row>
    <row r="95" spans="3:17" x14ac:dyDescent="0.25">
      <c r="C95" s="62"/>
      <c r="G95" s="87">
        <v>43102</v>
      </c>
      <c r="H95" s="86" t="s">
        <v>292</v>
      </c>
      <c r="I95" s="86" t="s">
        <v>273</v>
      </c>
      <c r="J95" s="88">
        <v>15</v>
      </c>
      <c r="K95" s="86">
        <v>0.105</v>
      </c>
      <c r="L95" s="86">
        <v>0.98</v>
      </c>
      <c r="M95" s="86" t="s">
        <v>195</v>
      </c>
      <c r="N95" s="89">
        <v>93.84</v>
      </c>
      <c r="O95" s="89">
        <v>47.78</v>
      </c>
      <c r="P95" s="89">
        <v>46.06</v>
      </c>
      <c r="Q95" s="87">
        <v>43131</v>
      </c>
    </row>
    <row r="96" spans="3:17" x14ac:dyDescent="0.25">
      <c r="C96" s="62"/>
      <c r="G96" s="87">
        <v>43102</v>
      </c>
      <c r="H96" s="86" t="s">
        <v>292</v>
      </c>
      <c r="I96" s="86" t="s">
        <v>273</v>
      </c>
      <c r="J96" s="88">
        <v>63</v>
      </c>
      <c r="K96" s="86">
        <v>0.38</v>
      </c>
      <c r="L96" s="86">
        <v>0.98</v>
      </c>
      <c r="M96" s="86" t="s">
        <v>219</v>
      </c>
      <c r="N96" s="89">
        <v>273.02999999999997</v>
      </c>
      <c r="O96" s="89">
        <v>200.66</v>
      </c>
      <c r="P96" s="89">
        <v>72.37</v>
      </c>
      <c r="Q96" s="87">
        <v>43131</v>
      </c>
    </row>
    <row r="97" spans="3:17" x14ac:dyDescent="0.25">
      <c r="C97" s="62"/>
      <c r="G97" s="87">
        <v>43102</v>
      </c>
      <c r="H97" s="86" t="s">
        <v>292</v>
      </c>
      <c r="I97" s="86" t="s">
        <v>273</v>
      </c>
      <c r="J97" s="88">
        <v>88</v>
      </c>
      <c r="K97" s="86">
        <v>0.35699999999999998</v>
      </c>
      <c r="L97" s="86">
        <v>0.98</v>
      </c>
      <c r="M97" s="86" t="s">
        <v>135</v>
      </c>
      <c r="N97" s="89">
        <v>395.52</v>
      </c>
      <c r="O97" s="89">
        <v>280.27999999999997</v>
      </c>
      <c r="P97" s="89">
        <v>115.24</v>
      </c>
      <c r="Q97" s="87">
        <v>43131</v>
      </c>
    </row>
    <row r="98" spans="3:17" x14ac:dyDescent="0.25">
      <c r="C98" s="62"/>
      <c r="G98" s="87">
        <v>43102</v>
      </c>
      <c r="H98" s="86" t="s">
        <v>292</v>
      </c>
      <c r="I98" s="86" t="s">
        <v>273</v>
      </c>
      <c r="J98" s="88">
        <v>45</v>
      </c>
      <c r="K98" s="86">
        <v>0.16200000000000001</v>
      </c>
      <c r="L98" s="86">
        <v>0.98</v>
      </c>
      <c r="M98" s="86" t="s">
        <v>57</v>
      </c>
      <c r="N98" s="89">
        <v>263.58999999999997</v>
      </c>
      <c r="O98" s="89">
        <v>143.33000000000001</v>
      </c>
      <c r="P98" s="89">
        <v>120.26</v>
      </c>
      <c r="Q98" s="87">
        <v>43131</v>
      </c>
    </row>
    <row r="99" spans="3:17" x14ac:dyDescent="0.25">
      <c r="C99" s="62"/>
      <c r="G99" s="87">
        <v>43102</v>
      </c>
      <c r="H99" s="86" t="s">
        <v>295</v>
      </c>
      <c r="I99" s="86" t="s">
        <v>273</v>
      </c>
      <c r="J99" s="88">
        <v>153</v>
      </c>
      <c r="K99" s="86">
        <v>0.57499999999999996</v>
      </c>
      <c r="L99" s="86">
        <v>0.98</v>
      </c>
      <c r="M99" s="86" t="s">
        <v>45</v>
      </c>
      <c r="N99" s="89">
        <v>454.52</v>
      </c>
      <c r="O99" s="89">
        <v>487.31</v>
      </c>
      <c r="P99" s="89">
        <v>-32.79</v>
      </c>
      <c r="Q99" s="87">
        <v>43131</v>
      </c>
    </row>
    <row r="100" spans="3:17" x14ac:dyDescent="0.25">
      <c r="C100" s="62"/>
      <c r="G100" s="87">
        <v>43102</v>
      </c>
      <c r="H100" s="86" t="s">
        <v>300</v>
      </c>
      <c r="I100" s="86" t="s">
        <v>273</v>
      </c>
      <c r="J100" s="88">
        <v>66</v>
      </c>
      <c r="K100" s="86">
        <v>0.375</v>
      </c>
      <c r="L100" s="86">
        <v>0.98</v>
      </c>
      <c r="M100" s="86" t="s">
        <v>203</v>
      </c>
      <c r="N100" s="89">
        <v>288.33999999999997</v>
      </c>
      <c r="O100" s="89">
        <v>210.21</v>
      </c>
      <c r="P100" s="89">
        <v>78.13</v>
      </c>
      <c r="Q100" s="87">
        <v>43131</v>
      </c>
    </row>
    <row r="101" spans="3:17" x14ac:dyDescent="0.25">
      <c r="C101" s="62"/>
      <c r="G101" s="87">
        <v>43102</v>
      </c>
      <c r="H101" s="86" t="s">
        <v>290</v>
      </c>
      <c r="I101" s="86" t="s">
        <v>273</v>
      </c>
      <c r="J101" s="88">
        <v>72</v>
      </c>
      <c r="K101" s="86">
        <v>0.375</v>
      </c>
      <c r="L101" s="86">
        <v>0.98</v>
      </c>
      <c r="M101" s="86" t="s">
        <v>175</v>
      </c>
      <c r="N101" s="89">
        <v>314.55</v>
      </c>
      <c r="O101" s="89">
        <v>229.32</v>
      </c>
      <c r="P101" s="89">
        <v>85.23</v>
      </c>
      <c r="Q101" s="87">
        <v>43131</v>
      </c>
    </row>
    <row r="102" spans="3:17" x14ac:dyDescent="0.25">
      <c r="C102" s="62"/>
      <c r="G102" s="87">
        <v>43102</v>
      </c>
      <c r="H102" s="86" t="s">
        <v>290</v>
      </c>
      <c r="I102" s="86" t="s">
        <v>273</v>
      </c>
      <c r="J102" s="88">
        <v>85</v>
      </c>
      <c r="K102" s="86">
        <v>0.375</v>
      </c>
      <c r="L102" s="86">
        <v>0.98</v>
      </c>
      <c r="M102" s="86" t="s">
        <v>239</v>
      </c>
      <c r="N102" s="89">
        <v>371.34</v>
      </c>
      <c r="O102" s="89">
        <v>270.73</v>
      </c>
      <c r="P102" s="89">
        <v>100.61</v>
      </c>
      <c r="Q102" s="87">
        <v>43131</v>
      </c>
    </row>
    <row r="103" spans="3:17" x14ac:dyDescent="0.25">
      <c r="C103" s="62"/>
      <c r="G103" s="87">
        <v>43102</v>
      </c>
      <c r="H103" s="86" t="s">
        <v>295</v>
      </c>
      <c r="I103" s="86" t="s">
        <v>273</v>
      </c>
      <c r="J103" s="88">
        <v>72</v>
      </c>
      <c r="K103" s="86">
        <v>0.375</v>
      </c>
      <c r="L103" s="86">
        <v>0.98</v>
      </c>
      <c r="M103" s="86" t="s">
        <v>35</v>
      </c>
      <c r="N103" s="89">
        <v>314.55</v>
      </c>
      <c r="O103" s="89">
        <v>229.32</v>
      </c>
      <c r="P103" s="89">
        <v>85.23</v>
      </c>
      <c r="Q103" s="87">
        <v>43131</v>
      </c>
    </row>
    <row r="104" spans="3:17" x14ac:dyDescent="0.25">
      <c r="C104" s="62"/>
      <c r="G104" s="87">
        <v>43102</v>
      </c>
      <c r="H104" s="86" t="s">
        <v>295</v>
      </c>
      <c r="I104" s="86" t="s">
        <v>273</v>
      </c>
      <c r="J104" s="88">
        <v>59</v>
      </c>
      <c r="K104" s="86">
        <v>0.375</v>
      </c>
      <c r="L104" s="86">
        <v>0.98</v>
      </c>
      <c r="M104" s="86" t="s">
        <v>185</v>
      </c>
      <c r="N104" s="89">
        <v>257.76</v>
      </c>
      <c r="O104" s="89">
        <v>187.92</v>
      </c>
      <c r="P104" s="89">
        <v>69.84</v>
      </c>
      <c r="Q104" s="87">
        <v>43131</v>
      </c>
    </row>
    <row r="105" spans="3:17" x14ac:dyDescent="0.25">
      <c r="C105" s="62"/>
      <c r="G105" s="87">
        <v>43102</v>
      </c>
      <c r="H105" s="86" t="s">
        <v>295</v>
      </c>
      <c r="I105" s="86" t="s">
        <v>273</v>
      </c>
      <c r="J105" s="88">
        <v>67</v>
      </c>
      <c r="K105" s="86">
        <v>0.375</v>
      </c>
      <c r="L105" s="86">
        <v>0.98</v>
      </c>
      <c r="M105" s="86" t="s">
        <v>35</v>
      </c>
      <c r="N105" s="89">
        <v>292.70999999999998</v>
      </c>
      <c r="O105" s="89">
        <v>213.4</v>
      </c>
      <c r="P105" s="89">
        <v>79.31</v>
      </c>
      <c r="Q105" s="87">
        <v>43131</v>
      </c>
    </row>
    <row r="106" spans="3:17" x14ac:dyDescent="0.25">
      <c r="C106" s="62"/>
      <c r="G106" s="87">
        <v>43102</v>
      </c>
      <c r="H106" s="86" t="s">
        <v>295</v>
      </c>
      <c r="I106" s="86" t="s">
        <v>273</v>
      </c>
      <c r="J106" s="88">
        <v>64</v>
      </c>
      <c r="K106" s="86">
        <v>0.375</v>
      </c>
      <c r="L106" s="86">
        <v>0.98</v>
      </c>
      <c r="M106" s="86" t="s">
        <v>57</v>
      </c>
      <c r="N106" s="89">
        <v>279.60000000000002</v>
      </c>
      <c r="O106" s="89">
        <v>203.84</v>
      </c>
      <c r="P106" s="89">
        <v>75.760000000000005</v>
      </c>
      <c r="Q106" s="87">
        <v>43131</v>
      </c>
    </row>
    <row r="107" spans="3:17" x14ac:dyDescent="0.25">
      <c r="C107" s="62"/>
      <c r="G107" s="87">
        <v>43102</v>
      </c>
      <c r="H107" s="86" t="s">
        <v>300</v>
      </c>
      <c r="I107" s="86" t="s">
        <v>273</v>
      </c>
      <c r="J107" s="88">
        <v>6</v>
      </c>
      <c r="K107" s="86">
        <v>0.05</v>
      </c>
      <c r="L107" s="86">
        <v>0.98</v>
      </c>
      <c r="M107" s="86" t="s">
        <v>245</v>
      </c>
      <c r="N107" s="89">
        <v>39.840000000000003</v>
      </c>
      <c r="O107" s="89">
        <v>19.11</v>
      </c>
      <c r="P107" s="89">
        <v>20.73</v>
      </c>
      <c r="Q107" s="87">
        <v>43131</v>
      </c>
    </row>
    <row r="108" spans="3:17" x14ac:dyDescent="0.25">
      <c r="C108" s="62"/>
      <c r="G108" s="87">
        <v>43102</v>
      </c>
      <c r="H108" s="86" t="s">
        <v>295</v>
      </c>
      <c r="I108" s="86" t="s">
        <v>273</v>
      </c>
      <c r="J108" s="88">
        <v>6</v>
      </c>
      <c r="K108" s="86">
        <v>0.05</v>
      </c>
      <c r="L108" s="86">
        <v>0.98</v>
      </c>
      <c r="M108" s="86" t="s">
        <v>241</v>
      </c>
      <c r="N108" s="89">
        <v>39.840000000000003</v>
      </c>
      <c r="O108" s="89">
        <v>19.11</v>
      </c>
      <c r="P108" s="89">
        <v>20.73</v>
      </c>
      <c r="Q108" s="87">
        <v>43131</v>
      </c>
    </row>
    <row r="109" spans="3:17" x14ac:dyDescent="0.25">
      <c r="C109" s="62"/>
      <c r="G109" s="87">
        <v>43102</v>
      </c>
      <c r="H109" s="86" t="s">
        <v>295</v>
      </c>
      <c r="I109" s="86" t="s">
        <v>273</v>
      </c>
      <c r="J109" s="88">
        <v>6</v>
      </c>
      <c r="K109" s="86">
        <v>0.05</v>
      </c>
      <c r="L109" s="86">
        <v>0.98</v>
      </c>
      <c r="M109" s="86" t="s">
        <v>115</v>
      </c>
      <c r="N109" s="89">
        <v>39.840000000000003</v>
      </c>
      <c r="O109" s="89">
        <v>19.11</v>
      </c>
      <c r="P109" s="89">
        <v>20.73</v>
      </c>
      <c r="Q109" s="87">
        <v>43131</v>
      </c>
    </row>
    <row r="110" spans="3:17" x14ac:dyDescent="0.25">
      <c r="C110" s="62"/>
      <c r="G110" s="87">
        <v>43102</v>
      </c>
      <c r="H110" s="86" t="s">
        <v>290</v>
      </c>
      <c r="I110" s="86" t="s">
        <v>273</v>
      </c>
      <c r="J110" s="88">
        <v>6</v>
      </c>
      <c r="K110" s="86">
        <v>0.05</v>
      </c>
      <c r="L110" s="86">
        <v>0.98</v>
      </c>
      <c r="M110" s="86" t="s">
        <v>119</v>
      </c>
      <c r="N110" s="89">
        <v>39.840000000000003</v>
      </c>
      <c r="O110" s="89">
        <v>19.11</v>
      </c>
      <c r="P110" s="89">
        <v>20.73</v>
      </c>
      <c r="Q110" s="87">
        <v>43131</v>
      </c>
    </row>
    <row r="111" spans="3:17" x14ac:dyDescent="0.25">
      <c r="C111" s="62"/>
      <c r="G111" s="87">
        <v>43102</v>
      </c>
      <c r="H111" s="86" t="s">
        <v>295</v>
      </c>
      <c r="I111" s="86" t="s">
        <v>273</v>
      </c>
      <c r="J111" s="88">
        <v>6</v>
      </c>
      <c r="K111" s="86">
        <v>0.05</v>
      </c>
      <c r="L111" s="86">
        <v>0.98</v>
      </c>
      <c r="M111" s="86" t="s">
        <v>229</v>
      </c>
      <c r="N111" s="89">
        <v>39.840000000000003</v>
      </c>
      <c r="O111" s="89">
        <v>19.11</v>
      </c>
      <c r="P111" s="89">
        <v>20.73</v>
      </c>
      <c r="Q111" s="87">
        <v>43131</v>
      </c>
    </row>
    <row r="112" spans="3:17" x14ac:dyDescent="0.25">
      <c r="C112" s="62"/>
      <c r="G112" s="87">
        <v>43102</v>
      </c>
      <c r="H112" s="86" t="s">
        <v>300</v>
      </c>
      <c r="I112" s="86" t="s">
        <v>273</v>
      </c>
      <c r="J112" s="88">
        <v>5</v>
      </c>
      <c r="K112" s="86">
        <v>0.05</v>
      </c>
      <c r="L112" s="86">
        <v>0.98</v>
      </c>
      <c r="M112" s="86" t="s">
        <v>59</v>
      </c>
      <c r="N112" s="89">
        <v>33.200000000000003</v>
      </c>
      <c r="O112" s="89">
        <v>15.93</v>
      </c>
      <c r="P112" s="89">
        <v>17.27</v>
      </c>
      <c r="Q112" s="87">
        <v>43131</v>
      </c>
    </row>
    <row r="113" spans="3:17" x14ac:dyDescent="0.25">
      <c r="C113" s="62"/>
      <c r="G113" s="87">
        <v>43102</v>
      </c>
      <c r="H113" s="86" t="s">
        <v>290</v>
      </c>
      <c r="I113" s="86" t="s">
        <v>273</v>
      </c>
      <c r="J113" s="88">
        <v>7</v>
      </c>
      <c r="K113" s="86">
        <v>0.05</v>
      </c>
      <c r="L113" s="86">
        <v>0.98</v>
      </c>
      <c r="M113" s="86" t="s">
        <v>43</v>
      </c>
      <c r="N113" s="89">
        <v>46.48</v>
      </c>
      <c r="O113" s="89">
        <v>22.3</v>
      </c>
      <c r="P113" s="89">
        <v>24.18</v>
      </c>
      <c r="Q113" s="87">
        <v>43131</v>
      </c>
    </row>
    <row r="114" spans="3:17" x14ac:dyDescent="0.25">
      <c r="C114" s="62"/>
      <c r="G114" s="87">
        <v>43102</v>
      </c>
      <c r="H114" s="86" t="s">
        <v>290</v>
      </c>
      <c r="I114" s="86" t="s">
        <v>273</v>
      </c>
      <c r="J114" s="88">
        <v>8</v>
      </c>
      <c r="K114" s="86">
        <v>0.05</v>
      </c>
      <c r="L114" s="86">
        <v>0.98</v>
      </c>
      <c r="M114" s="86" t="s">
        <v>219</v>
      </c>
      <c r="N114" s="89">
        <v>53.12</v>
      </c>
      <c r="O114" s="89">
        <v>25.48</v>
      </c>
      <c r="P114" s="89">
        <v>27.64</v>
      </c>
      <c r="Q114" s="87">
        <v>43131</v>
      </c>
    </row>
    <row r="115" spans="3:17" x14ac:dyDescent="0.25">
      <c r="C115" s="62"/>
      <c r="G115" s="87">
        <v>43102</v>
      </c>
      <c r="H115" s="86" t="s">
        <v>290</v>
      </c>
      <c r="I115" s="86" t="s">
        <v>273</v>
      </c>
      <c r="J115" s="88">
        <v>8</v>
      </c>
      <c r="K115" s="86">
        <v>0.05</v>
      </c>
      <c r="L115" s="86">
        <v>0.98</v>
      </c>
      <c r="M115" s="86" t="s">
        <v>105</v>
      </c>
      <c r="N115" s="89">
        <v>53.12</v>
      </c>
      <c r="O115" s="89">
        <v>25.48</v>
      </c>
      <c r="P115" s="89">
        <v>27.64</v>
      </c>
      <c r="Q115" s="87">
        <v>43131</v>
      </c>
    </row>
    <row r="116" spans="3:17" x14ac:dyDescent="0.25">
      <c r="C116" s="62"/>
      <c r="G116" s="87">
        <v>43102</v>
      </c>
      <c r="H116" s="86" t="s">
        <v>290</v>
      </c>
      <c r="I116" s="86" t="s">
        <v>273</v>
      </c>
      <c r="J116" s="88">
        <v>38</v>
      </c>
      <c r="K116" s="86">
        <v>0.15</v>
      </c>
      <c r="L116" s="86">
        <v>0.98</v>
      </c>
      <c r="M116" s="86" t="s">
        <v>169</v>
      </c>
      <c r="N116" s="89">
        <v>225.78</v>
      </c>
      <c r="O116" s="89">
        <v>121.03</v>
      </c>
      <c r="P116" s="89">
        <v>104.75</v>
      </c>
      <c r="Q116" s="87">
        <v>43131</v>
      </c>
    </row>
    <row r="117" spans="3:17" x14ac:dyDescent="0.25">
      <c r="C117" s="62"/>
      <c r="G117" s="87">
        <v>43102</v>
      </c>
      <c r="H117" s="86" t="s">
        <v>290</v>
      </c>
      <c r="I117" s="86" t="s">
        <v>273</v>
      </c>
      <c r="J117" s="88">
        <v>49</v>
      </c>
      <c r="K117" s="86">
        <v>0.15</v>
      </c>
      <c r="L117" s="86">
        <v>0.98</v>
      </c>
      <c r="M117" s="86" t="s">
        <v>57</v>
      </c>
      <c r="N117" s="89">
        <v>291.13</v>
      </c>
      <c r="O117" s="89">
        <v>156.07</v>
      </c>
      <c r="P117" s="89">
        <v>135.06</v>
      </c>
      <c r="Q117" s="87">
        <v>43131</v>
      </c>
    </row>
    <row r="118" spans="3:17" x14ac:dyDescent="0.25">
      <c r="C118" s="62"/>
      <c r="G118" s="87">
        <v>43102</v>
      </c>
      <c r="H118" s="86" t="s">
        <v>290</v>
      </c>
      <c r="I118" s="86" t="s">
        <v>273</v>
      </c>
      <c r="J118" s="88">
        <v>40</v>
      </c>
      <c r="K118" s="86">
        <v>0.15</v>
      </c>
      <c r="L118" s="86">
        <v>0.98</v>
      </c>
      <c r="M118" s="86" t="s">
        <v>57</v>
      </c>
      <c r="N118" s="89">
        <v>237.66</v>
      </c>
      <c r="O118" s="89">
        <v>127.4</v>
      </c>
      <c r="P118" s="89">
        <v>110.26</v>
      </c>
      <c r="Q118" s="87">
        <v>43131</v>
      </c>
    </row>
    <row r="119" spans="3:17" x14ac:dyDescent="0.25">
      <c r="C119" s="62"/>
      <c r="G119" s="87">
        <v>43102</v>
      </c>
      <c r="H119" s="86" t="s">
        <v>290</v>
      </c>
      <c r="I119" s="86" t="s">
        <v>273</v>
      </c>
      <c r="J119" s="88">
        <v>32</v>
      </c>
      <c r="K119" s="86">
        <v>0.15</v>
      </c>
      <c r="L119" s="86">
        <v>0.98</v>
      </c>
      <c r="M119" s="86" t="s">
        <v>81</v>
      </c>
      <c r="N119" s="89">
        <v>190.13</v>
      </c>
      <c r="O119" s="89">
        <v>101.92</v>
      </c>
      <c r="P119" s="89">
        <v>88.21</v>
      </c>
      <c r="Q119" s="87">
        <v>43131</v>
      </c>
    </row>
    <row r="120" spans="3:17" x14ac:dyDescent="0.25">
      <c r="C120" s="62"/>
      <c r="G120" s="87">
        <v>43102</v>
      </c>
      <c r="H120" s="86" t="s">
        <v>290</v>
      </c>
      <c r="I120" s="86" t="s">
        <v>273</v>
      </c>
      <c r="J120" s="88">
        <v>35</v>
      </c>
      <c r="K120" s="86">
        <v>0.15</v>
      </c>
      <c r="L120" s="86">
        <v>0.98</v>
      </c>
      <c r="M120" s="86" t="s">
        <v>49</v>
      </c>
      <c r="N120" s="89">
        <v>207.95</v>
      </c>
      <c r="O120" s="89">
        <v>111.48</v>
      </c>
      <c r="P120" s="89">
        <v>96.47</v>
      </c>
      <c r="Q120" s="87">
        <v>43131</v>
      </c>
    </row>
    <row r="121" spans="3:17" x14ac:dyDescent="0.25">
      <c r="C121" s="62"/>
      <c r="G121" s="87">
        <v>43102</v>
      </c>
      <c r="H121" s="86" t="s">
        <v>290</v>
      </c>
      <c r="I121" s="86" t="s">
        <v>273</v>
      </c>
      <c r="J121" s="88">
        <v>27</v>
      </c>
      <c r="K121" s="86">
        <v>0.15</v>
      </c>
      <c r="L121" s="86">
        <v>0.98</v>
      </c>
      <c r="M121" s="86" t="s">
        <v>219</v>
      </c>
      <c r="N121" s="89">
        <v>160.41999999999999</v>
      </c>
      <c r="O121" s="89">
        <v>86</v>
      </c>
      <c r="P121" s="89">
        <v>74.42</v>
      </c>
      <c r="Q121" s="87">
        <v>43131</v>
      </c>
    </row>
    <row r="122" spans="3:17" x14ac:dyDescent="0.25">
      <c r="C122" s="62"/>
      <c r="G122" s="87">
        <v>43102</v>
      </c>
      <c r="H122" s="86" t="s">
        <v>290</v>
      </c>
      <c r="I122" s="86" t="s">
        <v>273</v>
      </c>
      <c r="J122" s="88">
        <v>36</v>
      </c>
      <c r="K122" s="86">
        <v>0.15</v>
      </c>
      <c r="L122" s="86">
        <v>0.98</v>
      </c>
      <c r="M122" s="86" t="s">
        <v>20</v>
      </c>
      <c r="N122" s="89">
        <v>213.89</v>
      </c>
      <c r="O122" s="89">
        <v>114.66</v>
      </c>
      <c r="P122" s="89">
        <v>99.23</v>
      </c>
      <c r="Q122" s="87">
        <v>43131</v>
      </c>
    </row>
    <row r="123" spans="3:17" x14ac:dyDescent="0.25">
      <c r="C123" s="62"/>
      <c r="G123" s="87">
        <v>43102</v>
      </c>
      <c r="H123" s="86" t="s">
        <v>290</v>
      </c>
      <c r="I123" s="86" t="s">
        <v>273</v>
      </c>
      <c r="J123" s="88">
        <v>47</v>
      </c>
      <c r="K123" s="86">
        <v>0.15</v>
      </c>
      <c r="L123" s="86">
        <v>0.98</v>
      </c>
      <c r="M123" s="86" t="s">
        <v>223</v>
      </c>
      <c r="N123" s="89">
        <v>279.25</v>
      </c>
      <c r="O123" s="89">
        <v>149.69999999999999</v>
      </c>
      <c r="P123" s="89">
        <v>129.55000000000001</v>
      </c>
      <c r="Q123" s="87">
        <v>43131</v>
      </c>
    </row>
    <row r="124" spans="3:17" x14ac:dyDescent="0.25">
      <c r="C124" s="62"/>
      <c r="G124" s="87">
        <v>43102</v>
      </c>
      <c r="H124" s="86" t="s">
        <v>290</v>
      </c>
      <c r="I124" s="86" t="s">
        <v>273</v>
      </c>
      <c r="J124" s="88">
        <v>38</v>
      </c>
      <c r="K124" s="86">
        <v>0.15</v>
      </c>
      <c r="L124" s="86">
        <v>0.98</v>
      </c>
      <c r="M124" s="86" t="s">
        <v>223</v>
      </c>
      <c r="N124" s="89">
        <v>225.78</v>
      </c>
      <c r="O124" s="89">
        <v>121.03</v>
      </c>
      <c r="P124" s="89">
        <v>104.75</v>
      </c>
      <c r="Q124" s="87">
        <v>43131</v>
      </c>
    </row>
    <row r="125" spans="3:17" x14ac:dyDescent="0.25">
      <c r="C125" s="62"/>
      <c r="G125" s="87">
        <v>43102</v>
      </c>
      <c r="H125" s="86" t="s">
        <v>290</v>
      </c>
      <c r="I125" s="86" t="s">
        <v>273</v>
      </c>
      <c r="J125" s="88">
        <v>38</v>
      </c>
      <c r="K125" s="86">
        <v>0.15</v>
      </c>
      <c r="L125" s="86">
        <v>0.98</v>
      </c>
      <c r="M125" s="86" t="s">
        <v>235</v>
      </c>
      <c r="N125" s="89">
        <v>225.78</v>
      </c>
      <c r="O125" s="89">
        <v>121.03</v>
      </c>
      <c r="P125" s="89">
        <v>104.75</v>
      </c>
      <c r="Q125" s="87">
        <v>43131</v>
      </c>
    </row>
    <row r="126" spans="3:17" x14ac:dyDescent="0.25">
      <c r="C126" s="62"/>
      <c r="G126" s="87">
        <v>43102</v>
      </c>
      <c r="H126" s="86" t="s">
        <v>290</v>
      </c>
      <c r="I126" s="86" t="s">
        <v>273</v>
      </c>
      <c r="J126" s="88">
        <v>31</v>
      </c>
      <c r="K126" s="86">
        <v>0.15</v>
      </c>
      <c r="L126" s="86">
        <v>0.98</v>
      </c>
      <c r="M126" s="86" t="s">
        <v>79</v>
      </c>
      <c r="N126" s="89">
        <v>184.19</v>
      </c>
      <c r="O126" s="89">
        <v>98.74</v>
      </c>
      <c r="P126" s="89">
        <v>85.45</v>
      </c>
      <c r="Q126" s="87">
        <v>43131</v>
      </c>
    </row>
    <row r="127" spans="3:17" x14ac:dyDescent="0.25">
      <c r="C127" s="62"/>
      <c r="G127" s="87">
        <v>43102</v>
      </c>
      <c r="H127" s="86" t="s">
        <v>290</v>
      </c>
      <c r="I127" s="86" t="s">
        <v>273</v>
      </c>
      <c r="J127" s="88">
        <v>38</v>
      </c>
      <c r="K127" s="86">
        <v>0.15</v>
      </c>
      <c r="L127" s="86">
        <v>0.98</v>
      </c>
      <c r="M127" s="86" t="s">
        <v>175</v>
      </c>
      <c r="N127" s="89">
        <v>225.78</v>
      </c>
      <c r="O127" s="89">
        <v>121.03</v>
      </c>
      <c r="P127" s="89">
        <v>104.75</v>
      </c>
      <c r="Q127" s="87">
        <v>43131</v>
      </c>
    </row>
    <row r="128" spans="3:17" x14ac:dyDescent="0.25">
      <c r="C128" s="62"/>
      <c r="G128" s="87">
        <v>43102</v>
      </c>
      <c r="H128" s="86" t="s">
        <v>290</v>
      </c>
      <c r="I128" s="86" t="s">
        <v>273</v>
      </c>
      <c r="J128" s="88">
        <v>26</v>
      </c>
      <c r="K128" s="86">
        <v>0.15</v>
      </c>
      <c r="L128" s="86">
        <v>0.98</v>
      </c>
      <c r="M128" s="86" t="s">
        <v>81</v>
      </c>
      <c r="N128" s="89">
        <v>154.47999999999999</v>
      </c>
      <c r="O128" s="89">
        <v>82.81</v>
      </c>
      <c r="P128" s="89">
        <v>71.67</v>
      </c>
      <c r="Q128" s="87">
        <v>43131</v>
      </c>
    </row>
    <row r="129" spans="3:17" x14ac:dyDescent="0.25">
      <c r="C129" s="62"/>
      <c r="G129" s="87">
        <v>43102</v>
      </c>
      <c r="H129" s="86" t="s">
        <v>295</v>
      </c>
      <c r="I129" s="86" t="s">
        <v>273</v>
      </c>
      <c r="J129" s="88">
        <v>40</v>
      </c>
      <c r="K129" s="86">
        <v>0.15</v>
      </c>
      <c r="L129" s="86">
        <v>0.98</v>
      </c>
      <c r="M129" s="86" t="s">
        <v>171</v>
      </c>
      <c r="N129" s="89">
        <v>237.66</v>
      </c>
      <c r="O129" s="89">
        <v>127.4</v>
      </c>
      <c r="P129" s="89">
        <v>110.26</v>
      </c>
      <c r="Q129" s="87">
        <v>43131</v>
      </c>
    </row>
    <row r="130" spans="3:17" x14ac:dyDescent="0.25">
      <c r="C130" s="62"/>
      <c r="G130" s="87">
        <v>43102</v>
      </c>
      <c r="H130" s="86" t="s">
        <v>295</v>
      </c>
      <c r="I130" s="86" t="s">
        <v>273</v>
      </c>
      <c r="J130" s="88">
        <v>37</v>
      </c>
      <c r="K130" s="86">
        <v>0.15</v>
      </c>
      <c r="L130" s="86">
        <v>0.98</v>
      </c>
      <c r="M130" s="86" t="s">
        <v>175</v>
      </c>
      <c r="N130" s="89">
        <v>219.84</v>
      </c>
      <c r="O130" s="89">
        <v>117.85</v>
      </c>
      <c r="P130" s="89">
        <v>101.99</v>
      </c>
      <c r="Q130" s="87">
        <v>43131</v>
      </c>
    </row>
    <row r="131" spans="3:17" x14ac:dyDescent="0.25">
      <c r="C131" s="62"/>
      <c r="G131" s="87">
        <v>43102</v>
      </c>
      <c r="H131" s="86" t="s">
        <v>295</v>
      </c>
      <c r="I131" s="86" t="s">
        <v>273</v>
      </c>
      <c r="J131" s="88">
        <v>31</v>
      </c>
      <c r="K131" s="86">
        <v>0.15</v>
      </c>
      <c r="L131" s="86">
        <v>0.98</v>
      </c>
      <c r="M131" s="86" t="s">
        <v>57</v>
      </c>
      <c r="N131" s="89">
        <v>184.19</v>
      </c>
      <c r="O131" s="89">
        <v>98.74</v>
      </c>
      <c r="P131" s="89">
        <v>85.45</v>
      </c>
      <c r="Q131" s="87">
        <v>43131</v>
      </c>
    </row>
    <row r="132" spans="3:17" x14ac:dyDescent="0.25">
      <c r="C132" s="62"/>
      <c r="G132" s="87">
        <v>43102</v>
      </c>
      <c r="H132" s="86" t="s">
        <v>295</v>
      </c>
      <c r="I132" s="86" t="s">
        <v>273</v>
      </c>
      <c r="J132" s="88">
        <v>39</v>
      </c>
      <c r="K132" s="86">
        <v>0.15</v>
      </c>
      <c r="L132" s="86">
        <v>0.98</v>
      </c>
      <c r="M132" s="86" t="s">
        <v>35</v>
      </c>
      <c r="N132" s="89">
        <v>231.72</v>
      </c>
      <c r="O132" s="89">
        <v>124.22</v>
      </c>
      <c r="P132" s="89">
        <v>107.5</v>
      </c>
      <c r="Q132" s="87">
        <v>43131</v>
      </c>
    </row>
    <row r="133" spans="3:17" x14ac:dyDescent="0.25">
      <c r="C133" s="62"/>
      <c r="G133" s="87">
        <v>43102</v>
      </c>
      <c r="H133" s="86" t="s">
        <v>295</v>
      </c>
      <c r="I133" s="86" t="s">
        <v>273</v>
      </c>
      <c r="J133" s="88">
        <v>46</v>
      </c>
      <c r="K133" s="86">
        <v>0.15</v>
      </c>
      <c r="L133" s="86">
        <v>0.98</v>
      </c>
      <c r="M133" s="86" t="s">
        <v>111</v>
      </c>
      <c r="N133" s="89">
        <v>273.31</v>
      </c>
      <c r="O133" s="89">
        <v>146.51</v>
      </c>
      <c r="P133" s="89">
        <v>126.8</v>
      </c>
      <c r="Q133" s="87">
        <v>43131</v>
      </c>
    </row>
    <row r="134" spans="3:17" x14ac:dyDescent="0.25">
      <c r="C134" s="62"/>
      <c r="G134" s="87">
        <v>43102</v>
      </c>
      <c r="H134" s="86" t="s">
        <v>295</v>
      </c>
      <c r="I134" s="86" t="s">
        <v>273</v>
      </c>
      <c r="J134" s="88">
        <v>37</v>
      </c>
      <c r="K134" s="86">
        <v>0.15</v>
      </c>
      <c r="L134" s="86">
        <v>0.98</v>
      </c>
      <c r="M134" s="86" t="s">
        <v>245</v>
      </c>
      <c r="N134" s="89">
        <v>219.84</v>
      </c>
      <c r="O134" s="89">
        <v>117.85</v>
      </c>
      <c r="P134" s="89">
        <v>101.99</v>
      </c>
      <c r="Q134" s="87">
        <v>43131</v>
      </c>
    </row>
    <row r="135" spans="3:17" x14ac:dyDescent="0.25">
      <c r="C135" s="62"/>
      <c r="G135" s="87">
        <v>43102</v>
      </c>
      <c r="H135" s="86" t="s">
        <v>295</v>
      </c>
      <c r="I135" s="86" t="s">
        <v>273</v>
      </c>
      <c r="J135" s="88">
        <v>39</v>
      </c>
      <c r="K135" s="86">
        <v>0.15</v>
      </c>
      <c r="L135" s="86">
        <v>0.98</v>
      </c>
      <c r="M135" s="86" t="s">
        <v>79</v>
      </c>
      <c r="N135" s="89">
        <v>231.72</v>
      </c>
      <c r="O135" s="89">
        <v>124.22</v>
      </c>
      <c r="P135" s="89">
        <v>107.5</v>
      </c>
      <c r="Q135" s="87">
        <v>43131</v>
      </c>
    </row>
    <row r="136" spans="3:17" x14ac:dyDescent="0.25">
      <c r="C136" s="62"/>
      <c r="G136" s="87">
        <v>43102</v>
      </c>
      <c r="H136" s="86" t="s">
        <v>295</v>
      </c>
      <c r="I136" s="86" t="s">
        <v>273</v>
      </c>
      <c r="J136" s="88">
        <v>28</v>
      </c>
      <c r="K136" s="86">
        <v>0.15</v>
      </c>
      <c r="L136" s="86">
        <v>0.98</v>
      </c>
      <c r="M136" s="86" t="s">
        <v>223</v>
      </c>
      <c r="N136" s="89">
        <v>166.36</v>
      </c>
      <c r="O136" s="89">
        <v>89.18</v>
      </c>
      <c r="P136" s="89">
        <v>77.180000000000007</v>
      </c>
      <c r="Q136" s="87">
        <v>43131</v>
      </c>
    </row>
    <row r="137" spans="3:17" x14ac:dyDescent="0.25">
      <c r="C137" s="62"/>
      <c r="G137" s="87">
        <v>43102</v>
      </c>
      <c r="H137" s="86" t="s">
        <v>300</v>
      </c>
      <c r="I137" s="86" t="s">
        <v>273</v>
      </c>
      <c r="J137" s="88">
        <v>28</v>
      </c>
      <c r="K137" s="86">
        <v>0.15</v>
      </c>
      <c r="L137" s="86">
        <v>0.98</v>
      </c>
      <c r="M137" s="86" t="s">
        <v>241</v>
      </c>
      <c r="N137" s="89">
        <v>166.36</v>
      </c>
      <c r="O137" s="89">
        <v>89.18</v>
      </c>
      <c r="P137" s="89">
        <v>77.180000000000007</v>
      </c>
      <c r="Q137" s="87">
        <v>43131</v>
      </c>
    </row>
    <row r="138" spans="3:17" x14ac:dyDescent="0.25">
      <c r="C138" s="62"/>
      <c r="G138" s="87">
        <v>43102</v>
      </c>
      <c r="H138" s="86" t="s">
        <v>300</v>
      </c>
      <c r="I138" s="86" t="s">
        <v>273</v>
      </c>
      <c r="J138" s="88">
        <v>31</v>
      </c>
      <c r="K138" s="86">
        <v>0.15</v>
      </c>
      <c r="L138" s="86">
        <v>0.98</v>
      </c>
      <c r="M138" s="86" t="s">
        <v>241</v>
      </c>
      <c r="N138" s="89">
        <v>184.19</v>
      </c>
      <c r="O138" s="89">
        <v>98.74</v>
      </c>
      <c r="P138" s="89">
        <v>85.45</v>
      </c>
      <c r="Q138" s="87">
        <v>43131</v>
      </c>
    </row>
    <row r="139" spans="3:17" x14ac:dyDescent="0.25">
      <c r="C139" s="62"/>
      <c r="G139" s="87">
        <v>43102</v>
      </c>
      <c r="H139" s="86" t="s">
        <v>300</v>
      </c>
      <c r="I139" s="86" t="s">
        <v>273</v>
      </c>
      <c r="J139" s="88">
        <v>39</v>
      </c>
      <c r="K139" s="86">
        <v>0.15</v>
      </c>
      <c r="L139" s="86">
        <v>0.98</v>
      </c>
      <c r="M139" s="86" t="s">
        <v>183</v>
      </c>
      <c r="N139" s="89">
        <v>231.72</v>
      </c>
      <c r="O139" s="89">
        <v>124.22</v>
      </c>
      <c r="P139" s="89">
        <v>107.5</v>
      </c>
      <c r="Q139" s="87">
        <v>43131</v>
      </c>
    </row>
    <row r="140" spans="3:17" x14ac:dyDescent="0.25">
      <c r="C140" s="62"/>
      <c r="G140" s="87">
        <v>43102</v>
      </c>
      <c r="H140" s="86" t="s">
        <v>300</v>
      </c>
      <c r="I140" s="86" t="s">
        <v>273</v>
      </c>
      <c r="J140" s="88">
        <v>36</v>
      </c>
      <c r="K140" s="86">
        <v>0.15</v>
      </c>
      <c r="L140" s="86">
        <v>0.98</v>
      </c>
      <c r="M140" s="86" t="s">
        <v>35</v>
      </c>
      <c r="N140" s="89">
        <v>213.89</v>
      </c>
      <c r="O140" s="89">
        <v>114.66</v>
      </c>
      <c r="P140" s="89">
        <v>99.23</v>
      </c>
      <c r="Q140" s="87">
        <v>43131</v>
      </c>
    </row>
    <row r="141" spans="3:17" x14ac:dyDescent="0.25">
      <c r="C141" s="62"/>
      <c r="G141" s="87">
        <v>43102</v>
      </c>
      <c r="H141" s="86" t="s">
        <v>300</v>
      </c>
      <c r="I141" s="86" t="s">
        <v>273</v>
      </c>
      <c r="J141" s="88">
        <v>39</v>
      </c>
      <c r="K141" s="86">
        <v>0.15</v>
      </c>
      <c r="L141" s="86">
        <v>0.98</v>
      </c>
      <c r="M141" s="86" t="s">
        <v>213</v>
      </c>
      <c r="N141" s="89">
        <v>231.72</v>
      </c>
      <c r="O141" s="89">
        <v>124.22</v>
      </c>
      <c r="P141" s="89">
        <v>107.5</v>
      </c>
      <c r="Q141" s="87">
        <v>43131</v>
      </c>
    </row>
    <row r="142" spans="3:17" x14ac:dyDescent="0.25">
      <c r="C142" s="62"/>
      <c r="G142" s="87">
        <v>43102</v>
      </c>
      <c r="H142" s="86" t="s">
        <v>292</v>
      </c>
      <c r="I142" s="86" t="s">
        <v>279</v>
      </c>
      <c r="J142" s="88">
        <v>2</v>
      </c>
      <c r="K142" s="86">
        <v>1.9E-2</v>
      </c>
      <c r="L142" s="86">
        <v>0.98</v>
      </c>
      <c r="M142" s="86" t="s">
        <v>179</v>
      </c>
      <c r="N142" s="89">
        <v>82.31</v>
      </c>
      <c r="O142" s="89">
        <v>31.36</v>
      </c>
      <c r="P142" s="89">
        <v>50.95</v>
      </c>
      <c r="Q142" s="87">
        <v>43131</v>
      </c>
    </row>
    <row r="143" spans="3:17" x14ac:dyDescent="0.25">
      <c r="C143" s="62"/>
      <c r="G143" s="87">
        <v>43102</v>
      </c>
      <c r="H143" s="86" t="s">
        <v>292</v>
      </c>
      <c r="I143" s="86" t="s">
        <v>259</v>
      </c>
      <c r="J143" s="88">
        <v>2</v>
      </c>
      <c r="K143" s="86">
        <v>1.9E-2</v>
      </c>
      <c r="L143" s="86">
        <v>0.98</v>
      </c>
      <c r="M143" s="86" t="s">
        <v>169</v>
      </c>
      <c r="N143" s="89">
        <v>46.99</v>
      </c>
      <c r="O143" s="89">
        <v>18.579999999999998</v>
      </c>
      <c r="P143" s="89">
        <v>28.41</v>
      </c>
      <c r="Q143" s="87">
        <v>43131</v>
      </c>
    </row>
    <row r="144" spans="3:17" x14ac:dyDescent="0.25">
      <c r="C144" s="62"/>
      <c r="G144" s="87">
        <v>43102</v>
      </c>
      <c r="H144" s="86" t="s">
        <v>292</v>
      </c>
      <c r="I144" s="86" t="s">
        <v>275</v>
      </c>
      <c r="J144" s="88">
        <v>2</v>
      </c>
      <c r="K144" s="86">
        <v>1.9E-2</v>
      </c>
      <c r="L144" s="86">
        <v>0.98</v>
      </c>
      <c r="M144" s="86" t="s">
        <v>229</v>
      </c>
      <c r="N144" s="89">
        <v>494.42</v>
      </c>
      <c r="O144" s="89">
        <v>196.49</v>
      </c>
      <c r="P144" s="89">
        <v>297.93</v>
      </c>
      <c r="Q144" s="87">
        <v>43131</v>
      </c>
    </row>
    <row r="145" spans="3:17" x14ac:dyDescent="0.25">
      <c r="C145" s="62"/>
      <c r="G145" s="87">
        <v>43102</v>
      </c>
      <c r="H145" s="86" t="s">
        <v>292</v>
      </c>
      <c r="I145" s="86" t="s">
        <v>278</v>
      </c>
      <c r="J145" s="88">
        <v>2</v>
      </c>
      <c r="K145" s="86">
        <v>1.9E-2</v>
      </c>
      <c r="L145" s="86">
        <v>0.98</v>
      </c>
      <c r="M145" s="86" t="s">
        <v>245</v>
      </c>
      <c r="N145" s="89">
        <v>50.91</v>
      </c>
      <c r="O145" s="89">
        <v>21.27</v>
      </c>
      <c r="P145" s="89">
        <v>29.64</v>
      </c>
      <c r="Q145" s="87">
        <v>43131</v>
      </c>
    </row>
    <row r="146" spans="3:17" x14ac:dyDescent="0.25">
      <c r="C146" s="62"/>
      <c r="G146" s="87">
        <v>43102</v>
      </c>
      <c r="H146" s="86" t="s">
        <v>292</v>
      </c>
      <c r="I146" s="86" t="s">
        <v>279</v>
      </c>
      <c r="J146" s="88">
        <v>1</v>
      </c>
      <c r="K146" s="86">
        <v>1.9E-2</v>
      </c>
      <c r="L146" s="86">
        <v>0.98</v>
      </c>
      <c r="M146" s="86" t="s">
        <v>119</v>
      </c>
      <c r="N146" s="89">
        <v>41.15</v>
      </c>
      <c r="O146" s="89">
        <v>15.68</v>
      </c>
      <c r="P146" s="89">
        <v>25.47</v>
      </c>
      <c r="Q146" s="87">
        <v>43131</v>
      </c>
    </row>
    <row r="147" spans="3:17" x14ac:dyDescent="0.25">
      <c r="C147" s="62"/>
      <c r="G147" s="87">
        <v>43102</v>
      </c>
      <c r="H147" s="86" t="s">
        <v>292</v>
      </c>
      <c r="I147" s="86" t="s">
        <v>269</v>
      </c>
      <c r="J147" s="88">
        <v>1</v>
      </c>
      <c r="K147" s="86">
        <v>1.9E-2</v>
      </c>
      <c r="L147" s="86">
        <v>0.98</v>
      </c>
      <c r="M147" s="86" t="s">
        <v>185</v>
      </c>
      <c r="N147" s="89">
        <v>23.49</v>
      </c>
      <c r="O147" s="89">
        <v>8.7899999999999991</v>
      </c>
      <c r="P147" s="89">
        <v>14.7</v>
      </c>
      <c r="Q147" s="87">
        <v>43131</v>
      </c>
    </row>
    <row r="148" spans="3:17" x14ac:dyDescent="0.25">
      <c r="C148" s="62"/>
      <c r="G148" s="87">
        <v>43102</v>
      </c>
      <c r="H148" s="86" t="s">
        <v>292</v>
      </c>
      <c r="I148" s="86" t="s">
        <v>277</v>
      </c>
      <c r="J148" s="88">
        <v>1</v>
      </c>
      <c r="K148" s="86">
        <v>1.9E-2</v>
      </c>
      <c r="L148" s="86">
        <v>0.98</v>
      </c>
      <c r="M148" s="86" t="s">
        <v>231</v>
      </c>
      <c r="N148" s="89">
        <v>28.4</v>
      </c>
      <c r="O148" s="89">
        <v>11.26</v>
      </c>
      <c r="P148" s="89">
        <v>17.14</v>
      </c>
      <c r="Q148" s="87">
        <v>43131</v>
      </c>
    </row>
    <row r="149" spans="3:17" x14ac:dyDescent="0.25">
      <c r="C149" s="62"/>
      <c r="G149" s="87">
        <v>43102</v>
      </c>
      <c r="H149" s="86" t="s">
        <v>292</v>
      </c>
      <c r="I149" s="86" t="s">
        <v>274</v>
      </c>
      <c r="J149" s="88">
        <v>1</v>
      </c>
      <c r="K149" s="86">
        <v>1.9E-2</v>
      </c>
      <c r="L149" s="86">
        <v>0.98</v>
      </c>
      <c r="M149" s="86" t="s">
        <v>10</v>
      </c>
      <c r="N149" s="89">
        <v>25.51</v>
      </c>
      <c r="O149" s="89">
        <v>10.82</v>
      </c>
      <c r="P149" s="89">
        <v>14.69</v>
      </c>
      <c r="Q149" s="87">
        <v>43131</v>
      </c>
    </row>
    <row r="150" spans="3:17" x14ac:dyDescent="0.25">
      <c r="C150" s="62"/>
      <c r="G150" s="87">
        <v>43102</v>
      </c>
      <c r="H150" s="86" t="s">
        <v>292</v>
      </c>
      <c r="I150" s="86" t="s">
        <v>263</v>
      </c>
      <c r="J150" s="88">
        <v>1</v>
      </c>
      <c r="K150" s="86">
        <v>1.9E-2</v>
      </c>
      <c r="L150" s="86">
        <v>0.98</v>
      </c>
      <c r="M150" s="86" t="s">
        <v>8</v>
      </c>
      <c r="N150" s="89">
        <v>21.53</v>
      </c>
      <c r="O150" s="89">
        <v>8.31</v>
      </c>
      <c r="P150" s="89">
        <v>13.22</v>
      </c>
      <c r="Q150" s="87">
        <v>43131</v>
      </c>
    </row>
    <row r="151" spans="3:17" x14ac:dyDescent="0.25">
      <c r="C151" s="62"/>
      <c r="G151" s="87">
        <v>43102</v>
      </c>
      <c r="H151" s="86" t="s">
        <v>292</v>
      </c>
      <c r="I151" s="86" t="s">
        <v>277</v>
      </c>
      <c r="J151" s="88">
        <v>1</v>
      </c>
      <c r="K151" s="86">
        <v>1.9E-2</v>
      </c>
      <c r="L151" s="86">
        <v>0.98</v>
      </c>
      <c r="M151" s="86" t="s">
        <v>113</v>
      </c>
      <c r="N151" s="89">
        <v>28.4</v>
      </c>
      <c r="O151" s="89">
        <v>11.26</v>
      </c>
      <c r="P151" s="89">
        <v>17.14</v>
      </c>
      <c r="Q151" s="87">
        <v>43131</v>
      </c>
    </row>
    <row r="152" spans="3:17" x14ac:dyDescent="0.25">
      <c r="C152" s="62"/>
      <c r="G152" s="87">
        <v>43102</v>
      </c>
      <c r="H152" s="86" t="s">
        <v>292</v>
      </c>
      <c r="I152" s="86" t="s">
        <v>257</v>
      </c>
      <c r="J152" s="88">
        <v>1</v>
      </c>
      <c r="K152" s="86">
        <v>1.9E-2</v>
      </c>
      <c r="L152" s="86">
        <v>0.98</v>
      </c>
      <c r="M152" s="86" t="s">
        <v>81</v>
      </c>
      <c r="N152" s="89">
        <v>23.49</v>
      </c>
      <c r="O152" s="89">
        <v>9.89</v>
      </c>
      <c r="P152" s="89">
        <v>13.6</v>
      </c>
      <c r="Q152" s="87">
        <v>43131</v>
      </c>
    </row>
    <row r="153" spans="3:17" x14ac:dyDescent="0.25">
      <c r="C153" s="62"/>
      <c r="G153" s="87">
        <v>43102</v>
      </c>
      <c r="H153" s="86" t="s">
        <v>292</v>
      </c>
      <c r="I153" s="86" t="s">
        <v>268</v>
      </c>
      <c r="J153" s="88">
        <v>1</v>
      </c>
      <c r="K153" s="86">
        <v>1.9E-2</v>
      </c>
      <c r="L153" s="86">
        <v>0.98</v>
      </c>
      <c r="M153" s="86" t="s">
        <v>219</v>
      </c>
      <c r="N153" s="89">
        <v>11.72</v>
      </c>
      <c r="O153" s="89">
        <v>5.15</v>
      </c>
      <c r="P153" s="89">
        <v>6.57</v>
      </c>
      <c r="Q153" s="87">
        <v>43131</v>
      </c>
    </row>
    <row r="154" spans="3:17" x14ac:dyDescent="0.25">
      <c r="C154" s="62"/>
      <c r="G154" s="87">
        <v>43102</v>
      </c>
      <c r="H154" s="86" t="s">
        <v>292</v>
      </c>
      <c r="I154" s="86" t="s">
        <v>263</v>
      </c>
      <c r="J154" s="88">
        <v>1</v>
      </c>
      <c r="K154" s="86">
        <v>1.9E-2</v>
      </c>
      <c r="L154" s="86">
        <v>0.98</v>
      </c>
      <c r="M154" s="86" t="s">
        <v>59</v>
      </c>
      <c r="N154" s="89">
        <v>21.53</v>
      </c>
      <c r="O154" s="89">
        <v>8.31</v>
      </c>
      <c r="P154" s="89">
        <v>13.22</v>
      </c>
      <c r="Q154" s="87">
        <v>43131</v>
      </c>
    </row>
    <row r="155" spans="3:17" x14ac:dyDescent="0.25">
      <c r="C155" s="62"/>
      <c r="G155" s="87">
        <v>43102</v>
      </c>
      <c r="H155" s="86" t="s">
        <v>292</v>
      </c>
      <c r="I155" s="86" t="s">
        <v>278</v>
      </c>
      <c r="J155" s="88">
        <v>58</v>
      </c>
      <c r="K155" s="86">
        <v>1.9E-2</v>
      </c>
      <c r="L155" s="86">
        <v>0.98</v>
      </c>
      <c r="M155" s="86" t="s">
        <v>241</v>
      </c>
      <c r="N155" s="89">
        <v>1476.5</v>
      </c>
      <c r="O155" s="89">
        <v>616.71</v>
      </c>
      <c r="P155" s="89">
        <v>859.79</v>
      </c>
      <c r="Q155" s="87">
        <v>43131</v>
      </c>
    </row>
    <row r="156" spans="3:17" x14ac:dyDescent="0.25">
      <c r="C156" s="62"/>
      <c r="G156" s="87">
        <v>43102</v>
      </c>
      <c r="H156" s="86" t="s">
        <v>292</v>
      </c>
      <c r="I156" s="86" t="s">
        <v>272</v>
      </c>
      <c r="J156" s="88">
        <v>4</v>
      </c>
      <c r="K156" s="86">
        <v>1.9E-2</v>
      </c>
      <c r="L156" s="86">
        <v>0.98</v>
      </c>
      <c r="M156" s="86" t="s">
        <v>221</v>
      </c>
      <c r="N156" s="89">
        <v>164.61</v>
      </c>
      <c r="O156" s="89">
        <v>84.08</v>
      </c>
      <c r="P156" s="89">
        <v>80.53</v>
      </c>
      <c r="Q156" s="87">
        <v>43131</v>
      </c>
    </row>
    <row r="157" spans="3:17" x14ac:dyDescent="0.25">
      <c r="C157" s="62"/>
      <c r="G157" s="87">
        <v>43102</v>
      </c>
      <c r="H157" s="86" t="s">
        <v>292</v>
      </c>
      <c r="I157" s="86" t="s">
        <v>276</v>
      </c>
      <c r="J157" s="88">
        <v>4</v>
      </c>
      <c r="K157" s="86">
        <v>1.9E-2</v>
      </c>
      <c r="L157" s="86">
        <v>0.98</v>
      </c>
      <c r="M157" s="86" t="s">
        <v>57</v>
      </c>
      <c r="N157" s="89">
        <v>478.73</v>
      </c>
      <c r="O157" s="89">
        <v>195.14</v>
      </c>
      <c r="P157" s="89">
        <v>283.58999999999997</v>
      </c>
      <c r="Q157" s="87">
        <v>43131</v>
      </c>
    </row>
    <row r="158" spans="3:17" x14ac:dyDescent="0.25">
      <c r="C158" s="62"/>
      <c r="G158" s="87">
        <v>43102</v>
      </c>
      <c r="H158" s="86" t="s">
        <v>292</v>
      </c>
      <c r="I158" s="86" t="s">
        <v>284</v>
      </c>
      <c r="J158" s="88">
        <v>4</v>
      </c>
      <c r="K158" s="86">
        <v>1.9E-2</v>
      </c>
      <c r="L158" s="86">
        <v>0.98</v>
      </c>
      <c r="M158" s="86" t="s">
        <v>221</v>
      </c>
      <c r="N158" s="89">
        <v>101.98</v>
      </c>
      <c r="O158" s="89">
        <v>39.28</v>
      </c>
      <c r="P158" s="89">
        <v>62.7</v>
      </c>
      <c r="Q158" s="87">
        <v>43131</v>
      </c>
    </row>
    <row r="159" spans="3:17" x14ac:dyDescent="0.25">
      <c r="C159" s="62"/>
      <c r="G159" s="87">
        <v>43102</v>
      </c>
      <c r="H159" s="86" t="s">
        <v>292</v>
      </c>
      <c r="I159" s="86" t="s">
        <v>275</v>
      </c>
      <c r="J159" s="88">
        <v>4</v>
      </c>
      <c r="K159" s="86">
        <v>1.9E-2</v>
      </c>
      <c r="L159" s="86">
        <v>0.98</v>
      </c>
      <c r="M159" s="86" t="s">
        <v>87</v>
      </c>
      <c r="N159" s="89">
        <v>988.85</v>
      </c>
      <c r="O159" s="89">
        <v>392.98</v>
      </c>
      <c r="P159" s="89">
        <v>595.87</v>
      </c>
      <c r="Q159" s="87">
        <v>43131</v>
      </c>
    </row>
    <row r="160" spans="3:17" x14ac:dyDescent="0.25">
      <c r="C160" s="62"/>
      <c r="G160" s="87">
        <v>43102</v>
      </c>
      <c r="H160" s="86" t="s">
        <v>292</v>
      </c>
      <c r="I160" s="86" t="s">
        <v>281</v>
      </c>
      <c r="J160" s="88">
        <v>4</v>
      </c>
      <c r="K160" s="86">
        <v>1.9E-2</v>
      </c>
      <c r="L160" s="86">
        <v>0.98</v>
      </c>
      <c r="M160" s="86" t="s">
        <v>107</v>
      </c>
      <c r="N160" s="89">
        <v>86.13</v>
      </c>
      <c r="O160" s="89">
        <v>33.909999999999997</v>
      </c>
      <c r="P160" s="89">
        <v>52.22</v>
      </c>
      <c r="Q160" s="87">
        <v>43131</v>
      </c>
    </row>
    <row r="161" spans="3:17" x14ac:dyDescent="0.25">
      <c r="C161" s="62"/>
      <c r="G161" s="87">
        <v>43102</v>
      </c>
      <c r="H161" s="86" t="s">
        <v>292</v>
      </c>
      <c r="I161" s="86" t="s">
        <v>261</v>
      </c>
      <c r="J161" s="88">
        <v>3</v>
      </c>
      <c r="K161" s="86">
        <v>1.9E-2</v>
      </c>
      <c r="L161" s="86">
        <v>0.98</v>
      </c>
      <c r="M161" s="86" t="s">
        <v>43</v>
      </c>
      <c r="N161" s="89">
        <v>132.44</v>
      </c>
      <c r="O161" s="89">
        <v>54.24</v>
      </c>
      <c r="P161" s="89">
        <v>78.2</v>
      </c>
      <c r="Q161" s="87">
        <v>43131</v>
      </c>
    </row>
    <row r="162" spans="3:17" x14ac:dyDescent="0.25">
      <c r="C162" s="62"/>
      <c r="G162" s="87">
        <v>43102</v>
      </c>
      <c r="H162" s="86" t="s">
        <v>292</v>
      </c>
      <c r="I162" s="86" t="s">
        <v>279</v>
      </c>
      <c r="J162" s="88">
        <v>3</v>
      </c>
      <c r="K162" s="86">
        <v>1.9E-2</v>
      </c>
      <c r="L162" s="86">
        <v>0.98</v>
      </c>
      <c r="M162" s="86" t="s">
        <v>12</v>
      </c>
      <c r="N162" s="89">
        <v>123.46</v>
      </c>
      <c r="O162" s="89">
        <v>47.04</v>
      </c>
      <c r="P162" s="89">
        <v>76.42</v>
      </c>
      <c r="Q162" s="87">
        <v>43131</v>
      </c>
    </row>
    <row r="163" spans="3:17" x14ac:dyDescent="0.25">
      <c r="C163" s="62"/>
      <c r="G163" s="87">
        <v>43102</v>
      </c>
      <c r="H163" s="86" t="s">
        <v>292</v>
      </c>
      <c r="I163" s="86" t="s">
        <v>269</v>
      </c>
      <c r="J163" s="88">
        <v>3</v>
      </c>
      <c r="K163" s="86">
        <v>1.9E-2</v>
      </c>
      <c r="L163" s="86">
        <v>0.98</v>
      </c>
      <c r="M163" s="86" t="s">
        <v>35</v>
      </c>
      <c r="N163" s="89">
        <v>70.48</v>
      </c>
      <c r="O163" s="89">
        <v>26.37</v>
      </c>
      <c r="P163" s="89">
        <v>44.11</v>
      </c>
      <c r="Q163" s="87">
        <v>43131</v>
      </c>
    </row>
    <row r="164" spans="3:17" x14ac:dyDescent="0.25">
      <c r="C164" s="62"/>
      <c r="G164" s="87">
        <v>43102</v>
      </c>
      <c r="H164" s="86" t="s">
        <v>292</v>
      </c>
      <c r="I164" s="86" t="s">
        <v>279</v>
      </c>
      <c r="J164" s="88">
        <v>3</v>
      </c>
      <c r="K164" s="86">
        <v>1.9E-2</v>
      </c>
      <c r="L164" s="86">
        <v>0.98</v>
      </c>
      <c r="M164" s="86" t="s">
        <v>35</v>
      </c>
      <c r="N164" s="89">
        <v>123.46</v>
      </c>
      <c r="O164" s="89">
        <v>47.04</v>
      </c>
      <c r="P164" s="89">
        <v>76.42</v>
      </c>
      <c r="Q164" s="87">
        <v>43131</v>
      </c>
    </row>
    <row r="165" spans="3:17" x14ac:dyDescent="0.25">
      <c r="C165" s="62"/>
      <c r="G165" s="87">
        <v>43102</v>
      </c>
      <c r="H165" s="86" t="s">
        <v>292</v>
      </c>
      <c r="I165" s="86" t="s">
        <v>272</v>
      </c>
      <c r="J165" s="88">
        <v>3</v>
      </c>
      <c r="K165" s="86">
        <v>1.9E-2</v>
      </c>
      <c r="L165" s="86">
        <v>0.98</v>
      </c>
      <c r="M165" s="86" t="s">
        <v>24</v>
      </c>
      <c r="N165" s="89">
        <v>123.46</v>
      </c>
      <c r="O165" s="89">
        <v>63.06</v>
      </c>
      <c r="P165" s="89">
        <v>60.4</v>
      </c>
      <c r="Q165" s="87">
        <v>43131</v>
      </c>
    </row>
    <row r="166" spans="3:17" x14ac:dyDescent="0.25">
      <c r="C166" s="62"/>
      <c r="G166" s="87">
        <v>43102</v>
      </c>
      <c r="H166" s="86" t="s">
        <v>292</v>
      </c>
      <c r="I166" s="86" t="s">
        <v>260</v>
      </c>
      <c r="J166" s="88">
        <v>3</v>
      </c>
      <c r="K166" s="86">
        <v>1.9E-2</v>
      </c>
      <c r="L166" s="86">
        <v>0.98</v>
      </c>
      <c r="M166" s="86" t="s">
        <v>219</v>
      </c>
      <c r="N166" s="89">
        <v>79.430000000000007</v>
      </c>
      <c r="O166" s="89">
        <v>31.61</v>
      </c>
      <c r="P166" s="89">
        <v>47.82</v>
      </c>
      <c r="Q166" s="87">
        <v>43131</v>
      </c>
    </row>
    <row r="167" spans="3:17" x14ac:dyDescent="0.25">
      <c r="C167" s="62"/>
      <c r="G167" s="87">
        <v>43102</v>
      </c>
      <c r="H167" s="86" t="s">
        <v>292</v>
      </c>
      <c r="I167" s="86" t="s">
        <v>275</v>
      </c>
      <c r="J167" s="88">
        <v>3</v>
      </c>
      <c r="K167" s="86">
        <v>1.9E-2</v>
      </c>
      <c r="L167" s="86">
        <v>0.98</v>
      </c>
      <c r="M167" s="86" t="s">
        <v>119</v>
      </c>
      <c r="N167" s="89">
        <v>741.64</v>
      </c>
      <c r="O167" s="89">
        <v>294.74</v>
      </c>
      <c r="P167" s="89">
        <v>446.9</v>
      </c>
      <c r="Q167" s="87">
        <v>43131</v>
      </c>
    </row>
    <row r="168" spans="3:17" x14ac:dyDescent="0.25">
      <c r="C168" s="62"/>
      <c r="G168" s="87">
        <v>43102</v>
      </c>
      <c r="H168" s="86" t="s">
        <v>292</v>
      </c>
      <c r="I168" s="86" t="s">
        <v>277</v>
      </c>
      <c r="J168" s="88">
        <v>3</v>
      </c>
      <c r="K168" s="86">
        <v>1.9E-2</v>
      </c>
      <c r="L168" s="86">
        <v>0.98</v>
      </c>
      <c r="M168" s="86" t="s">
        <v>175</v>
      </c>
      <c r="N168" s="89">
        <v>85.2</v>
      </c>
      <c r="O168" s="89">
        <v>33.78</v>
      </c>
      <c r="P168" s="89">
        <v>51.42</v>
      </c>
      <c r="Q168" s="87">
        <v>43131</v>
      </c>
    </row>
    <row r="169" spans="3:17" x14ac:dyDescent="0.25">
      <c r="C169" s="62"/>
      <c r="G169" s="87">
        <v>43102</v>
      </c>
      <c r="H169" s="86" t="s">
        <v>292</v>
      </c>
      <c r="I169" s="86" t="s">
        <v>277</v>
      </c>
      <c r="J169" s="88">
        <v>3</v>
      </c>
      <c r="K169" s="86">
        <v>1.9E-2</v>
      </c>
      <c r="L169" s="86">
        <v>0.98</v>
      </c>
      <c r="M169" s="86" t="s">
        <v>81</v>
      </c>
      <c r="N169" s="89">
        <v>85.2</v>
      </c>
      <c r="O169" s="89">
        <v>33.78</v>
      </c>
      <c r="P169" s="89">
        <v>51.42</v>
      </c>
      <c r="Q169" s="87">
        <v>43131</v>
      </c>
    </row>
    <row r="170" spans="3:17" x14ac:dyDescent="0.25">
      <c r="C170" s="62"/>
      <c r="G170" s="87">
        <v>43102</v>
      </c>
      <c r="H170" s="86" t="s">
        <v>292</v>
      </c>
      <c r="I170" s="86" t="s">
        <v>279</v>
      </c>
      <c r="J170" s="88">
        <v>2</v>
      </c>
      <c r="K170" s="86">
        <v>1.7999999999999999E-2</v>
      </c>
      <c r="L170" s="86">
        <v>0.98</v>
      </c>
      <c r="M170" s="86" t="s">
        <v>103</v>
      </c>
      <c r="N170" s="89">
        <v>82.39</v>
      </c>
      <c r="O170" s="89">
        <v>31.36</v>
      </c>
      <c r="P170" s="89">
        <v>51.03</v>
      </c>
      <c r="Q170" s="87">
        <v>43131</v>
      </c>
    </row>
    <row r="171" spans="3:17" x14ac:dyDescent="0.25">
      <c r="C171" s="62"/>
      <c r="G171" s="87">
        <v>43102</v>
      </c>
      <c r="H171" s="86" t="s">
        <v>292</v>
      </c>
      <c r="I171" s="86" t="s">
        <v>277</v>
      </c>
      <c r="J171" s="88">
        <v>2</v>
      </c>
      <c r="K171" s="86">
        <v>1.7999999999999999E-2</v>
      </c>
      <c r="L171" s="86">
        <v>0.98</v>
      </c>
      <c r="M171" s="86" t="s">
        <v>219</v>
      </c>
      <c r="N171" s="89">
        <v>56.86</v>
      </c>
      <c r="O171" s="89">
        <v>22.52</v>
      </c>
      <c r="P171" s="89">
        <v>34.340000000000003</v>
      </c>
      <c r="Q171" s="87">
        <v>43131</v>
      </c>
    </row>
    <row r="172" spans="3:17" x14ac:dyDescent="0.25">
      <c r="C172" s="62"/>
      <c r="G172" s="87">
        <v>43102</v>
      </c>
      <c r="H172" s="86" t="s">
        <v>292</v>
      </c>
      <c r="I172" s="86" t="s">
        <v>277</v>
      </c>
      <c r="J172" s="88">
        <v>2</v>
      </c>
      <c r="K172" s="86">
        <v>1.7999999999999999E-2</v>
      </c>
      <c r="L172" s="86">
        <v>0.98</v>
      </c>
      <c r="M172" s="86" t="s">
        <v>101</v>
      </c>
      <c r="N172" s="89">
        <v>56.86</v>
      </c>
      <c r="O172" s="89">
        <v>22.52</v>
      </c>
      <c r="P172" s="89">
        <v>34.340000000000003</v>
      </c>
      <c r="Q172" s="87">
        <v>43131</v>
      </c>
    </row>
    <row r="173" spans="3:17" x14ac:dyDescent="0.25">
      <c r="C173" s="62"/>
      <c r="G173" s="87">
        <v>43102</v>
      </c>
      <c r="H173" s="86" t="s">
        <v>292</v>
      </c>
      <c r="I173" s="86" t="s">
        <v>260</v>
      </c>
      <c r="J173" s="88">
        <v>2</v>
      </c>
      <c r="K173" s="86">
        <v>1.7999999999999999E-2</v>
      </c>
      <c r="L173" s="86">
        <v>0.98</v>
      </c>
      <c r="M173" s="86" t="s">
        <v>231</v>
      </c>
      <c r="N173" s="89">
        <v>53.01</v>
      </c>
      <c r="O173" s="89">
        <v>21.07</v>
      </c>
      <c r="P173" s="89">
        <v>31.94</v>
      </c>
      <c r="Q173" s="87">
        <v>43131</v>
      </c>
    </row>
    <row r="174" spans="3:17" x14ac:dyDescent="0.25">
      <c r="C174" s="62"/>
      <c r="G174" s="87">
        <v>43102</v>
      </c>
      <c r="H174" s="86" t="s">
        <v>292</v>
      </c>
      <c r="I174" s="86" t="s">
        <v>260</v>
      </c>
      <c r="J174" s="88">
        <v>2</v>
      </c>
      <c r="K174" s="86">
        <v>1.7999999999999999E-2</v>
      </c>
      <c r="L174" s="86">
        <v>0.98</v>
      </c>
      <c r="M174" s="86" t="s">
        <v>10</v>
      </c>
      <c r="N174" s="89">
        <v>53.01</v>
      </c>
      <c r="O174" s="89">
        <v>21.07</v>
      </c>
      <c r="P174" s="89">
        <v>31.94</v>
      </c>
      <c r="Q174" s="87">
        <v>43131</v>
      </c>
    </row>
    <row r="175" spans="3:17" x14ac:dyDescent="0.25">
      <c r="C175" s="62"/>
      <c r="G175" s="87">
        <v>43102</v>
      </c>
      <c r="H175" s="86" t="s">
        <v>292</v>
      </c>
      <c r="I175" s="86" t="s">
        <v>274</v>
      </c>
      <c r="J175" s="88">
        <v>2</v>
      </c>
      <c r="K175" s="86">
        <v>1.7999999999999999E-2</v>
      </c>
      <c r="L175" s="86">
        <v>0.98</v>
      </c>
      <c r="M175" s="86" t="s">
        <v>241</v>
      </c>
      <c r="N175" s="89">
        <v>51.06</v>
      </c>
      <c r="O175" s="89">
        <v>21.64</v>
      </c>
      <c r="P175" s="89">
        <v>29.42</v>
      </c>
      <c r="Q175" s="87">
        <v>43131</v>
      </c>
    </row>
    <row r="176" spans="3:17" x14ac:dyDescent="0.25">
      <c r="C176" s="62"/>
      <c r="G176" s="87">
        <v>43102</v>
      </c>
      <c r="H176" s="86" t="s">
        <v>292</v>
      </c>
      <c r="I176" s="86" t="s">
        <v>269</v>
      </c>
      <c r="J176" s="88">
        <v>1</v>
      </c>
      <c r="K176" s="86">
        <v>1.7999999999999999E-2</v>
      </c>
      <c r="L176" s="86">
        <v>0.98</v>
      </c>
      <c r="M176" s="86" t="s">
        <v>251</v>
      </c>
      <c r="N176" s="89">
        <v>23.52</v>
      </c>
      <c r="O176" s="89">
        <v>8.7899999999999991</v>
      </c>
      <c r="P176" s="89">
        <v>14.73</v>
      </c>
      <c r="Q176" s="87">
        <v>43131</v>
      </c>
    </row>
    <row r="177" spans="3:17" x14ac:dyDescent="0.25">
      <c r="C177" s="62"/>
      <c r="G177" s="87">
        <v>43102</v>
      </c>
      <c r="H177" s="86" t="s">
        <v>292</v>
      </c>
      <c r="I177" s="86" t="s">
        <v>260</v>
      </c>
      <c r="J177" s="88">
        <v>1</v>
      </c>
      <c r="K177" s="86">
        <v>1.7999999999999999E-2</v>
      </c>
      <c r="L177" s="86">
        <v>0.98</v>
      </c>
      <c r="M177" s="86" t="s">
        <v>145</v>
      </c>
      <c r="N177" s="89">
        <v>26.5</v>
      </c>
      <c r="O177" s="89">
        <v>10.54</v>
      </c>
      <c r="P177" s="89">
        <v>15.96</v>
      </c>
      <c r="Q177" s="87">
        <v>43131</v>
      </c>
    </row>
    <row r="178" spans="3:17" x14ac:dyDescent="0.25">
      <c r="C178" s="62"/>
      <c r="G178" s="87">
        <v>43102</v>
      </c>
      <c r="H178" s="86" t="s">
        <v>292</v>
      </c>
      <c r="I178" s="86" t="s">
        <v>260</v>
      </c>
      <c r="J178" s="88">
        <v>3</v>
      </c>
      <c r="K178" s="86">
        <v>1.7999999999999999E-2</v>
      </c>
      <c r="L178" s="86">
        <v>0.98</v>
      </c>
      <c r="M178" s="86" t="s">
        <v>119</v>
      </c>
      <c r="N178" s="89">
        <v>79.510000000000005</v>
      </c>
      <c r="O178" s="89">
        <v>31.61</v>
      </c>
      <c r="P178" s="89">
        <v>47.9</v>
      </c>
      <c r="Q178" s="87">
        <v>43131</v>
      </c>
    </row>
    <row r="179" spans="3:17" x14ac:dyDescent="0.25">
      <c r="C179" s="62"/>
      <c r="G179" s="87">
        <v>43102</v>
      </c>
      <c r="H179" s="86" t="s">
        <v>292</v>
      </c>
      <c r="I179" s="86" t="s">
        <v>278</v>
      </c>
      <c r="J179" s="88">
        <v>3</v>
      </c>
      <c r="K179" s="86">
        <v>1.7999999999999999E-2</v>
      </c>
      <c r="L179" s="86">
        <v>0.98</v>
      </c>
      <c r="M179" s="86" t="s">
        <v>169</v>
      </c>
      <c r="N179" s="89">
        <v>76.45</v>
      </c>
      <c r="O179" s="89">
        <v>31.9</v>
      </c>
      <c r="P179" s="89">
        <v>44.55</v>
      </c>
      <c r="Q179" s="87">
        <v>43131</v>
      </c>
    </row>
    <row r="180" spans="3:17" x14ac:dyDescent="0.25">
      <c r="C180" s="62"/>
      <c r="G180" s="87">
        <v>43102</v>
      </c>
      <c r="H180" s="86" t="s">
        <v>292</v>
      </c>
      <c r="I180" s="86" t="s">
        <v>261</v>
      </c>
      <c r="J180" s="88">
        <v>3</v>
      </c>
      <c r="K180" s="86">
        <v>1.7999999999999999E-2</v>
      </c>
      <c r="L180" s="86">
        <v>0.98</v>
      </c>
      <c r="M180" s="86" t="s">
        <v>103</v>
      </c>
      <c r="N180" s="89">
        <v>132.57</v>
      </c>
      <c r="O180" s="89">
        <v>54.24</v>
      </c>
      <c r="P180" s="89">
        <v>78.33</v>
      </c>
      <c r="Q180" s="87">
        <v>43131</v>
      </c>
    </row>
    <row r="181" spans="3:17" x14ac:dyDescent="0.25">
      <c r="C181" s="62"/>
      <c r="G181" s="87">
        <v>43102</v>
      </c>
      <c r="H181" s="86" t="s">
        <v>292</v>
      </c>
      <c r="I181" s="86" t="s">
        <v>259</v>
      </c>
      <c r="J181" s="88">
        <v>4</v>
      </c>
      <c r="K181" s="86">
        <v>1.7999999999999999E-2</v>
      </c>
      <c r="L181" s="86">
        <v>0.98</v>
      </c>
      <c r="M181" s="86" t="s">
        <v>109</v>
      </c>
      <c r="N181" s="89">
        <v>94.08</v>
      </c>
      <c r="O181" s="89">
        <v>37.159999999999997</v>
      </c>
      <c r="P181" s="89">
        <v>56.92</v>
      </c>
      <c r="Q181" s="87">
        <v>43131</v>
      </c>
    </row>
    <row r="182" spans="3:17" x14ac:dyDescent="0.25">
      <c r="C182" s="62"/>
      <c r="G182" s="87">
        <v>43102</v>
      </c>
      <c r="H182" s="86" t="s">
        <v>292</v>
      </c>
      <c r="I182" s="86" t="s">
        <v>270</v>
      </c>
      <c r="J182" s="88">
        <v>4</v>
      </c>
      <c r="K182" s="86">
        <v>1.7999999999999999E-2</v>
      </c>
      <c r="L182" s="86">
        <v>0.98</v>
      </c>
      <c r="M182" s="86" t="s">
        <v>235</v>
      </c>
      <c r="N182" s="89">
        <v>92.31</v>
      </c>
      <c r="O182" s="89">
        <v>37.44</v>
      </c>
      <c r="P182" s="89">
        <v>54.87</v>
      </c>
      <c r="Q182" s="87">
        <v>43131</v>
      </c>
    </row>
    <row r="183" spans="3:17" x14ac:dyDescent="0.25">
      <c r="C183" s="62"/>
      <c r="G183" s="87">
        <v>43102</v>
      </c>
      <c r="H183" s="86" t="s">
        <v>292</v>
      </c>
      <c r="I183" s="86" t="s">
        <v>276</v>
      </c>
      <c r="J183" s="88">
        <v>4</v>
      </c>
      <c r="K183" s="86">
        <v>1.7999999999999999E-2</v>
      </c>
      <c r="L183" s="86">
        <v>0.98</v>
      </c>
      <c r="M183" s="86" t="s">
        <v>115</v>
      </c>
      <c r="N183" s="89">
        <v>479.22</v>
      </c>
      <c r="O183" s="89">
        <v>195.14</v>
      </c>
      <c r="P183" s="89">
        <v>284.08</v>
      </c>
      <c r="Q183" s="87">
        <v>43131</v>
      </c>
    </row>
    <row r="184" spans="3:17" x14ac:dyDescent="0.25">
      <c r="C184" s="62"/>
      <c r="G184" s="87">
        <v>43102</v>
      </c>
      <c r="H184" s="86" t="s">
        <v>292</v>
      </c>
      <c r="I184" s="86" t="s">
        <v>279</v>
      </c>
      <c r="J184" s="88">
        <v>34</v>
      </c>
      <c r="K184" s="86">
        <v>1.7999999999999999E-2</v>
      </c>
      <c r="L184" s="86">
        <v>0.98</v>
      </c>
      <c r="M184" s="86" t="s">
        <v>119</v>
      </c>
      <c r="N184" s="89">
        <v>1400.63</v>
      </c>
      <c r="O184" s="89">
        <v>533.12</v>
      </c>
      <c r="P184" s="89">
        <v>867.51</v>
      </c>
      <c r="Q184" s="87">
        <v>43131</v>
      </c>
    </row>
    <row r="185" spans="3:17" x14ac:dyDescent="0.25">
      <c r="C185" s="62"/>
      <c r="G185" s="87">
        <v>43102</v>
      </c>
      <c r="H185" s="86" t="s">
        <v>292</v>
      </c>
      <c r="I185" s="86" t="s">
        <v>279</v>
      </c>
      <c r="J185" s="88">
        <v>53</v>
      </c>
      <c r="K185" s="86">
        <v>0.372</v>
      </c>
      <c r="L185" s="86">
        <v>0.98</v>
      </c>
      <c r="M185" s="86" t="s">
        <v>79</v>
      </c>
      <c r="N185" s="89">
        <v>1396.26</v>
      </c>
      <c r="O185" s="89">
        <v>831.04</v>
      </c>
      <c r="P185" s="89">
        <v>565.22</v>
      </c>
      <c r="Q185" s="87">
        <v>43131</v>
      </c>
    </row>
    <row r="186" spans="3:17" x14ac:dyDescent="0.25">
      <c r="C186" s="62"/>
      <c r="G186" s="87">
        <v>43102</v>
      </c>
      <c r="H186" s="86" t="s">
        <v>292</v>
      </c>
      <c r="I186" s="86" t="s">
        <v>279</v>
      </c>
      <c r="J186" s="88">
        <v>50</v>
      </c>
      <c r="K186" s="86">
        <v>0.36499999999999999</v>
      </c>
      <c r="L186" s="86">
        <v>0.98</v>
      </c>
      <c r="M186" s="86" t="s">
        <v>241</v>
      </c>
      <c r="N186" s="89">
        <v>1331.91</v>
      </c>
      <c r="O186" s="89">
        <v>784</v>
      </c>
      <c r="P186" s="89">
        <v>547.91</v>
      </c>
      <c r="Q186" s="87">
        <v>43131</v>
      </c>
    </row>
    <row r="187" spans="3:17" x14ac:dyDescent="0.25">
      <c r="C187" s="62"/>
      <c r="G187" s="87">
        <v>43102</v>
      </c>
      <c r="H187" s="86" t="s">
        <v>292</v>
      </c>
      <c r="I187" s="86" t="s">
        <v>279</v>
      </c>
      <c r="J187" s="88">
        <v>50</v>
      </c>
      <c r="K187" s="86">
        <v>0.35799999999999998</v>
      </c>
      <c r="L187" s="86">
        <v>0.98</v>
      </c>
      <c r="M187" s="86" t="s">
        <v>103</v>
      </c>
      <c r="N187" s="89">
        <v>1346.6</v>
      </c>
      <c r="O187" s="89">
        <v>784</v>
      </c>
      <c r="P187" s="89">
        <v>562.6</v>
      </c>
      <c r="Q187" s="87">
        <v>43131</v>
      </c>
    </row>
    <row r="188" spans="3:17" x14ac:dyDescent="0.25">
      <c r="C188" s="62"/>
      <c r="G188" s="87">
        <v>43102</v>
      </c>
      <c r="H188" s="86" t="s">
        <v>292</v>
      </c>
      <c r="I188" s="86" t="s">
        <v>279</v>
      </c>
      <c r="J188" s="88">
        <v>35</v>
      </c>
      <c r="K188" s="86">
        <v>0.16800000000000001</v>
      </c>
      <c r="L188" s="86">
        <v>0.98</v>
      </c>
      <c r="M188" s="86" t="s">
        <v>241</v>
      </c>
      <c r="N188" s="89">
        <v>1221.58</v>
      </c>
      <c r="O188" s="89">
        <v>548.79999999999995</v>
      </c>
      <c r="P188" s="89">
        <v>672.78</v>
      </c>
      <c r="Q188" s="87">
        <v>43131</v>
      </c>
    </row>
    <row r="189" spans="3:17" x14ac:dyDescent="0.25">
      <c r="C189" s="62"/>
      <c r="G189" s="87">
        <v>43102</v>
      </c>
      <c r="H189" s="86" t="s">
        <v>292</v>
      </c>
      <c r="I189" s="86" t="s">
        <v>279</v>
      </c>
      <c r="J189" s="88">
        <v>5</v>
      </c>
      <c r="K189" s="86">
        <v>7.0999999999999994E-2</v>
      </c>
      <c r="L189" s="86">
        <v>0.98</v>
      </c>
      <c r="M189" s="86" t="s">
        <v>183</v>
      </c>
      <c r="N189" s="89">
        <v>194.86</v>
      </c>
      <c r="O189" s="89">
        <v>78.400000000000006</v>
      </c>
      <c r="P189" s="89">
        <v>116.46</v>
      </c>
      <c r="Q189" s="87">
        <v>43131</v>
      </c>
    </row>
    <row r="190" spans="3:17" x14ac:dyDescent="0.25">
      <c r="C190" s="62"/>
      <c r="G190" s="87">
        <v>43102</v>
      </c>
      <c r="H190" s="86" t="s">
        <v>292</v>
      </c>
      <c r="I190" s="86" t="s">
        <v>279</v>
      </c>
      <c r="J190" s="88">
        <v>7</v>
      </c>
      <c r="K190" s="86">
        <v>6.8000000000000005E-2</v>
      </c>
      <c r="L190" s="86">
        <v>0.98</v>
      </c>
      <c r="M190" s="86" t="s">
        <v>113</v>
      </c>
      <c r="N190" s="89">
        <v>273.68</v>
      </c>
      <c r="O190" s="89">
        <v>109.76</v>
      </c>
      <c r="P190" s="89">
        <v>163.92</v>
      </c>
      <c r="Q190" s="87">
        <v>43131</v>
      </c>
    </row>
    <row r="191" spans="3:17" x14ac:dyDescent="0.25">
      <c r="C191" s="62"/>
      <c r="G191" s="87">
        <v>43102</v>
      </c>
      <c r="H191" s="86" t="s">
        <v>292</v>
      </c>
      <c r="I191" s="86" t="s">
        <v>279</v>
      </c>
      <c r="J191" s="88">
        <v>26</v>
      </c>
      <c r="K191" s="86">
        <v>0.159</v>
      </c>
      <c r="L191" s="86">
        <v>0.98</v>
      </c>
      <c r="M191" s="86" t="s">
        <v>187</v>
      </c>
      <c r="N191" s="89">
        <v>917.28</v>
      </c>
      <c r="O191" s="89">
        <v>407.68</v>
      </c>
      <c r="P191" s="89">
        <v>509.6</v>
      </c>
      <c r="Q191" s="87">
        <v>43131</v>
      </c>
    </row>
    <row r="192" spans="3:17" x14ac:dyDescent="0.25">
      <c r="C192" s="62"/>
      <c r="G192" s="87">
        <v>43102</v>
      </c>
      <c r="H192" s="86" t="s">
        <v>292</v>
      </c>
      <c r="I192" s="86" t="s">
        <v>279</v>
      </c>
      <c r="J192" s="88">
        <v>71</v>
      </c>
      <c r="K192" s="86">
        <v>0.36199999999999999</v>
      </c>
      <c r="L192" s="86">
        <v>0.98</v>
      </c>
      <c r="M192" s="86" t="s">
        <v>171</v>
      </c>
      <c r="N192" s="89">
        <v>1900.25</v>
      </c>
      <c r="O192" s="89">
        <v>1113.28</v>
      </c>
      <c r="P192" s="89">
        <v>786.97</v>
      </c>
      <c r="Q192" s="87">
        <v>43131</v>
      </c>
    </row>
    <row r="193" spans="3:17" x14ac:dyDescent="0.25">
      <c r="C193" s="62"/>
      <c r="G193" s="87">
        <v>43102</v>
      </c>
      <c r="H193" s="86" t="s">
        <v>292</v>
      </c>
      <c r="I193" s="86" t="s">
        <v>279</v>
      </c>
      <c r="J193" s="88">
        <v>97</v>
      </c>
      <c r="K193" s="86">
        <v>0.36499999999999999</v>
      </c>
      <c r="L193" s="86">
        <v>0.98</v>
      </c>
      <c r="M193" s="86" t="s">
        <v>101</v>
      </c>
      <c r="N193" s="89">
        <v>2583.91</v>
      </c>
      <c r="O193" s="89">
        <v>1520.96</v>
      </c>
      <c r="P193" s="89">
        <v>1062.95</v>
      </c>
      <c r="Q193" s="87">
        <v>43131</v>
      </c>
    </row>
    <row r="194" spans="3:17" x14ac:dyDescent="0.25">
      <c r="C194" s="62"/>
      <c r="G194" s="87">
        <v>43102</v>
      </c>
      <c r="H194" s="86" t="s">
        <v>292</v>
      </c>
      <c r="I194" s="86" t="s">
        <v>279</v>
      </c>
      <c r="J194" s="88">
        <v>121</v>
      </c>
      <c r="K194" s="86">
        <v>0.57699999999999996</v>
      </c>
      <c r="L194" s="86">
        <v>0.98</v>
      </c>
      <c r="M194" s="86" t="s">
        <v>169</v>
      </c>
      <c r="N194" s="89">
        <v>2147.13</v>
      </c>
      <c r="O194" s="89">
        <v>1897.28</v>
      </c>
      <c r="P194" s="89">
        <v>249.85</v>
      </c>
      <c r="Q194" s="87">
        <v>43131</v>
      </c>
    </row>
    <row r="195" spans="3:17" x14ac:dyDescent="0.25">
      <c r="C195" s="62"/>
      <c r="G195" s="87">
        <v>43102</v>
      </c>
      <c r="H195" s="86" t="s">
        <v>292</v>
      </c>
      <c r="I195" s="86" t="s">
        <v>279</v>
      </c>
      <c r="J195" s="88">
        <v>28</v>
      </c>
      <c r="K195" s="86">
        <v>0.16300000000000001</v>
      </c>
      <c r="L195" s="86">
        <v>0.98</v>
      </c>
      <c r="M195" s="86" t="s">
        <v>187</v>
      </c>
      <c r="N195" s="89">
        <v>983.14</v>
      </c>
      <c r="O195" s="89">
        <v>439.04</v>
      </c>
      <c r="P195" s="89">
        <v>544.1</v>
      </c>
      <c r="Q195" s="87">
        <v>43131</v>
      </c>
    </row>
    <row r="196" spans="3:17" x14ac:dyDescent="0.25">
      <c r="C196" s="62"/>
      <c r="G196" s="87">
        <v>43102</v>
      </c>
      <c r="H196" s="86" t="s">
        <v>292</v>
      </c>
      <c r="I196" s="86" t="s">
        <v>279</v>
      </c>
      <c r="J196" s="88">
        <v>33</v>
      </c>
      <c r="K196" s="86">
        <v>0.16300000000000001</v>
      </c>
      <c r="L196" s="86">
        <v>0.98</v>
      </c>
      <c r="M196" s="86" t="s">
        <v>79</v>
      </c>
      <c r="N196" s="89">
        <v>1158.7</v>
      </c>
      <c r="O196" s="89">
        <v>517.44000000000005</v>
      </c>
      <c r="P196" s="89">
        <v>641.26</v>
      </c>
      <c r="Q196" s="87">
        <v>43131</v>
      </c>
    </row>
    <row r="197" spans="3:17" x14ac:dyDescent="0.25">
      <c r="C197" s="62"/>
      <c r="G197" s="87">
        <v>43102</v>
      </c>
      <c r="H197" s="86" t="s">
        <v>292</v>
      </c>
      <c r="I197" s="86" t="s">
        <v>279</v>
      </c>
      <c r="J197" s="88">
        <v>128</v>
      </c>
      <c r="K197" s="86">
        <v>0.59699999999999998</v>
      </c>
      <c r="L197" s="86">
        <v>0.98</v>
      </c>
      <c r="M197" s="86" t="s">
        <v>241</v>
      </c>
      <c r="N197" s="89">
        <v>2163.9499999999998</v>
      </c>
      <c r="O197" s="89">
        <v>2007.04</v>
      </c>
      <c r="P197" s="89">
        <v>156.91</v>
      </c>
      <c r="Q197" s="87">
        <v>43131</v>
      </c>
    </row>
    <row r="198" spans="3:17" x14ac:dyDescent="0.25">
      <c r="C198" s="62"/>
      <c r="G198" s="87">
        <v>43102</v>
      </c>
      <c r="H198" s="86" t="s">
        <v>292</v>
      </c>
      <c r="I198" s="86" t="s">
        <v>261</v>
      </c>
      <c r="J198" s="88">
        <v>21</v>
      </c>
      <c r="K198" s="86">
        <v>0.10100000000000001</v>
      </c>
      <c r="L198" s="86">
        <v>0.98</v>
      </c>
      <c r="M198" s="86" t="s">
        <v>241</v>
      </c>
      <c r="N198" s="89">
        <v>849.56</v>
      </c>
      <c r="O198" s="89">
        <v>379.7</v>
      </c>
      <c r="P198" s="89">
        <v>469.86</v>
      </c>
      <c r="Q198" s="87">
        <v>43131</v>
      </c>
    </row>
    <row r="199" spans="3:17" x14ac:dyDescent="0.25">
      <c r="C199" s="62"/>
      <c r="G199" s="87">
        <v>43102</v>
      </c>
      <c r="H199" s="86" t="s">
        <v>292</v>
      </c>
      <c r="I199" s="86" t="s">
        <v>272</v>
      </c>
      <c r="J199" s="88">
        <v>5</v>
      </c>
      <c r="K199" s="86">
        <v>7.0999999999999994E-2</v>
      </c>
      <c r="L199" s="86">
        <v>0.98</v>
      </c>
      <c r="M199" s="86" t="s">
        <v>241</v>
      </c>
      <c r="N199" s="89">
        <v>194.86</v>
      </c>
      <c r="O199" s="89">
        <v>105.11</v>
      </c>
      <c r="P199" s="89">
        <v>89.75</v>
      </c>
      <c r="Q199" s="87">
        <v>43131</v>
      </c>
    </row>
    <row r="200" spans="3:17" x14ac:dyDescent="0.25">
      <c r="C200" s="62"/>
      <c r="G200" s="87">
        <v>43102</v>
      </c>
      <c r="H200" s="86" t="s">
        <v>292</v>
      </c>
      <c r="I200" s="86" t="s">
        <v>277</v>
      </c>
      <c r="J200" s="88">
        <v>44</v>
      </c>
      <c r="K200" s="86">
        <v>0.16</v>
      </c>
      <c r="L200" s="86">
        <v>0.98</v>
      </c>
      <c r="M200" s="86" t="s">
        <v>241</v>
      </c>
      <c r="N200" s="89">
        <v>1069.99</v>
      </c>
      <c r="O200" s="89">
        <v>495.45</v>
      </c>
      <c r="P200" s="89">
        <v>574.54</v>
      </c>
      <c r="Q200" s="87">
        <v>43131</v>
      </c>
    </row>
    <row r="201" spans="3:17" x14ac:dyDescent="0.25">
      <c r="C201" s="62"/>
      <c r="G201" s="87">
        <v>43102</v>
      </c>
      <c r="H201" s="86" t="s">
        <v>292</v>
      </c>
      <c r="I201" s="86" t="s">
        <v>277</v>
      </c>
      <c r="J201" s="88">
        <v>5</v>
      </c>
      <c r="K201" s="86">
        <v>7.0999999999999994E-2</v>
      </c>
      <c r="L201" s="86">
        <v>0.98</v>
      </c>
      <c r="M201" s="86" t="s">
        <v>241</v>
      </c>
      <c r="N201" s="89">
        <v>134.47</v>
      </c>
      <c r="O201" s="89">
        <v>56.3</v>
      </c>
      <c r="P201" s="89">
        <v>78.17</v>
      </c>
      <c r="Q201" s="87">
        <v>43131</v>
      </c>
    </row>
    <row r="202" spans="3:17" x14ac:dyDescent="0.25">
      <c r="C202" s="62"/>
      <c r="G202" s="87">
        <v>43102</v>
      </c>
      <c r="H202" s="86" t="s">
        <v>292</v>
      </c>
      <c r="I202" s="86" t="s">
        <v>270</v>
      </c>
      <c r="J202" s="88">
        <v>50</v>
      </c>
      <c r="K202" s="86">
        <v>0.36299999999999999</v>
      </c>
      <c r="L202" s="86">
        <v>0.98</v>
      </c>
      <c r="M202" s="86" t="s">
        <v>241</v>
      </c>
      <c r="N202" s="89">
        <v>748.48</v>
      </c>
      <c r="O202" s="89">
        <v>467.95</v>
      </c>
      <c r="P202" s="89">
        <v>280.52999999999997</v>
      </c>
      <c r="Q202" s="87">
        <v>43131</v>
      </c>
    </row>
    <row r="203" spans="3:17" x14ac:dyDescent="0.25">
      <c r="C203" s="62"/>
      <c r="G203" s="87">
        <v>43102</v>
      </c>
      <c r="H203" s="86" t="s">
        <v>292</v>
      </c>
      <c r="I203" s="86" t="s">
        <v>278</v>
      </c>
      <c r="J203" s="88">
        <v>54</v>
      </c>
      <c r="K203" s="86">
        <v>0.38100000000000001</v>
      </c>
      <c r="L203" s="86">
        <v>0.98</v>
      </c>
      <c r="M203" s="86" t="s">
        <v>241</v>
      </c>
      <c r="N203" s="89">
        <v>867.4</v>
      </c>
      <c r="O203" s="89">
        <v>574.17999999999995</v>
      </c>
      <c r="P203" s="89">
        <v>293.22000000000003</v>
      </c>
      <c r="Q203" s="87">
        <v>43131</v>
      </c>
    </row>
    <row r="204" spans="3:17" x14ac:dyDescent="0.25">
      <c r="C204" s="62"/>
      <c r="G204" s="87">
        <v>43102</v>
      </c>
      <c r="H204" s="86" t="s">
        <v>292</v>
      </c>
      <c r="I204" s="86" t="s">
        <v>266</v>
      </c>
      <c r="J204" s="88">
        <v>7</v>
      </c>
      <c r="K204" s="86">
        <v>7.0999999999999994E-2</v>
      </c>
      <c r="L204" s="86">
        <v>0.98</v>
      </c>
      <c r="M204" s="86" t="s">
        <v>241</v>
      </c>
      <c r="N204" s="89">
        <v>129.72999999999999</v>
      </c>
      <c r="O204" s="89">
        <v>58.31</v>
      </c>
      <c r="P204" s="89">
        <v>71.42</v>
      </c>
      <c r="Q204" s="87">
        <v>43131</v>
      </c>
    </row>
    <row r="205" spans="3:17" x14ac:dyDescent="0.25">
      <c r="C205" s="62"/>
      <c r="G205" s="87">
        <v>43102</v>
      </c>
      <c r="H205" s="86" t="s">
        <v>292</v>
      </c>
      <c r="I205" s="86" t="s">
        <v>280</v>
      </c>
      <c r="J205" s="88">
        <v>40</v>
      </c>
      <c r="K205" s="86">
        <v>0.16700000000000001</v>
      </c>
      <c r="L205" s="86">
        <v>0.98</v>
      </c>
      <c r="M205" s="86" t="s">
        <v>241</v>
      </c>
      <c r="N205" s="89">
        <v>849.66</v>
      </c>
      <c r="O205" s="89">
        <v>411.99</v>
      </c>
      <c r="P205" s="89">
        <v>437.67</v>
      </c>
      <c r="Q205" s="87">
        <v>43131</v>
      </c>
    </row>
    <row r="206" spans="3:17" x14ac:dyDescent="0.25">
      <c r="C206" s="62"/>
      <c r="G206" s="87">
        <v>43102</v>
      </c>
      <c r="H206" s="86" t="s">
        <v>292</v>
      </c>
      <c r="I206" s="86" t="s">
        <v>284</v>
      </c>
      <c r="J206" s="88">
        <v>6</v>
      </c>
      <c r="K206" s="86">
        <v>7.2999999999999995E-2</v>
      </c>
      <c r="L206" s="86">
        <v>0.98</v>
      </c>
      <c r="M206" s="86" t="s">
        <v>57</v>
      </c>
      <c r="N206" s="89">
        <v>144.56</v>
      </c>
      <c r="O206" s="89">
        <v>58.92</v>
      </c>
      <c r="P206" s="89">
        <v>85.64</v>
      </c>
      <c r="Q206" s="87">
        <v>43131</v>
      </c>
    </row>
    <row r="207" spans="3:17" x14ac:dyDescent="0.25">
      <c r="C207" s="62"/>
      <c r="G207" s="87">
        <v>43102</v>
      </c>
      <c r="H207" s="86" t="s">
        <v>292</v>
      </c>
      <c r="I207" s="86" t="s">
        <v>261</v>
      </c>
      <c r="J207" s="88">
        <v>6</v>
      </c>
      <c r="K207" s="86">
        <v>7.0000000000000007E-2</v>
      </c>
      <c r="L207" s="86">
        <v>0.98</v>
      </c>
      <c r="M207" s="86" t="s">
        <v>219</v>
      </c>
      <c r="N207" s="89">
        <v>251.1</v>
      </c>
      <c r="O207" s="89">
        <v>108.49</v>
      </c>
      <c r="P207" s="89">
        <v>142.61000000000001</v>
      </c>
      <c r="Q207" s="87">
        <v>43131</v>
      </c>
    </row>
    <row r="208" spans="3:17" x14ac:dyDescent="0.25">
      <c r="C208" s="62"/>
      <c r="G208" s="87">
        <v>43102</v>
      </c>
      <c r="H208" s="86" t="s">
        <v>292</v>
      </c>
      <c r="I208" s="86" t="s">
        <v>260</v>
      </c>
      <c r="J208" s="88">
        <v>6</v>
      </c>
      <c r="K208" s="86">
        <v>6.8000000000000005E-2</v>
      </c>
      <c r="L208" s="86">
        <v>0.98</v>
      </c>
      <c r="M208" s="86" t="s">
        <v>79</v>
      </c>
      <c r="N208" s="89">
        <v>150.93</v>
      </c>
      <c r="O208" s="89">
        <v>63.21</v>
      </c>
      <c r="P208" s="89">
        <v>87.72</v>
      </c>
      <c r="Q208" s="87">
        <v>43131</v>
      </c>
    </row>
    <row r="209" spans="3:17" x14ac:dyDescent="0.25">
      <c r="C209" s="62"/>
      <c r="G209" s="87">
        <v>43102</v>
      </c>
      <c r="H209" s="86" t="s">
        <v>292</v>
      </c>
      <c r="I209" s="86" t="s">
        <v>277</v>
      </c>
      <c r="J209" s="88">
        <v>6</v>
      </c>
      <c r="K209" s="86">
        <v>7.1999999999999995E-2</v>
      </c>
      <c r="L209" s="86">
        <v>0.98</v>
      </c>
      <c r="M209" s="86" t="s">
        <v>69</v>
      </c>
      <c r="N209" s="89">
        <v>161.19</v>
      </c>
      <c r="O209" s="89">
        <v>67.56</v>
      </c>
      <c r="P209" s="89">
        <v>93.63</v>
      </c>
      <c r="Q209" s="87">
        <v>43131</v>
      </c>
    </row>
    <row r="210" spans="3:17" x14ac:dyDescent="0.25">
      <c r="C210" s="62"/>
      <c r="G210" s="87">
        <v>43102</v>
      </c>
      <c r="H210" s="86" t="s">
        <v>292</v>
      </c>
      <c r="I210" s="86" t="s">
        <v>275</v>
      </c>
      <c r="J210" s="88">
        <v>5</v>
      </c>
      <c r="K210" s="86">
        <v>6.8000000000000005E-2</v>
      </c>
      <c r="L210" s="86">
        <v>0.98</v>
      </c>
      <c r="M210" s="86" t="s">
        <v>10</v>
      </c>
      <c r="N210" s="89">
        <v>1174.32</v>
      </c>
      <c r="O210" s="89">
        <v>491.23</v>
      </c>
      <c r="P210" s="89">
        <v>683.09</v>
      </c>
      <c r="Q210" s="87">
        <v>43131</v>
      </c>
    </row>
    <row r="211" spans="3:17" x14ac:dyDescent="0.25">
      <c r="C211" s="62"/>
      <c r="G211" s="87">
        <v>43102</v>
      </c>
      <c r="H211" s="86" t="s">
        <v>292</v>
      </c>
      <c r="I211" s="86" t="s">
        <v>275</v>
      </c>
      <c r="J211" s="88">
        <v>5</v>
      </c>
      <c r="K211" s="86">
        <v>7.0000000000000007E-2</v>
      </c>
      <c r="L211" s="86">
        <v>0.98</v>
      </c>
      <c r="M211" s="86" t="s">
        <v>119</v>
      </c>
      <c r="N211" s="89">
        <v>1171.8</v>
      </c>
      <c r="O211" s="89">
        <v>491.23</v>
      </c>
      <c r="P211" s="89">
        <v>680.57</v>
      </c>
      <c r="Q211" s="87">
        <v>43131</v>
      </c>
    </row>
    <row r="212" spans="3:17" x14ac:dyDescent="0.25">
      <c r="C212" s="62"/>
      <c r="G212" s="87">
        <v>43102</v>
      </c>
      <c r="H212" s="86" t="s">
        <v>292</v>
      </c>
      <c r="I212" s="86" t="s">
        <v>269</v>
      </c>
      <c r="J212" s="88">
        <v>5</v>
      </c>
      <c r="K212" s="86">
        <v>6.8000000000000005E-2</v>
      </c>
      <c r="L212" s="86">
        <v>0.98</v>
      </c>
      <c r="M212" s="86" t="s">
        <v>57</v>
      </c>
      <c r="N212" s="89">
        <v>111.61</v>
      </c>
      <c r="O212" s="89">
        <v>43.95</v>
      </c>
      <c r="P212" s="89">
        <v>67.66</v>
      </c>
      <c r="Q212" s="87">
        <v>43131</v>
      </c>
    </row>
    <row r="213" spans="3:17" x14ac:dyDescent="0.25">
      <c r="C213" s="62"/>
      <c r="G213" s="87">
        <v>43102</v>
      </c>
      <c r="H213" s="86" t="s">
        <v>292</v>
      </c>
      <c r="I213" s="86" t="s">
        <v>280</v>
      </c>
      <c r="J213" s="88">
        <v>7</v>
      </c>
      <c r="K213" s="86">
        <v>7.0999999999999994E-2</v>
      </c>
      <c r="L213" s="86">
        <v>0.98</v>
      </c>
      <c r="M213" s="86" t="s">
        <v>65</v>
      </c>
      <c r="N213" s="89">
        <v>165.83</v>
      </c>
      <c r="O213" s="89">
        <v>72.099999999999994</v>
      </c>
      <c r="P213" s="89">
        <v>93.73</v>
      </c>
      <c r="Q213" s="87">
        <v>43131</v>
      </c>
    </row>
    <row r="214" spans="3:17" x14ac:dyDescent="0.25">
      <c r="C214" s="62"/>
      <c r="G214" s="87">
        <v>43102</v>
      </c>
      <c r="H214" s="86" t="s">
        <v>292</v>
      </c>
      <c r="I214" s="86" t="s">
        <v>269</v>
      </c>
      <c r="J214" s="88">
        <v>7</v>
      </c>
      <c r="K214" s="86">
        <v>7.1999999999999995E-2</v>
      </c>
      <c r="L214" s="86">
        <v>0.98</v>
      </c>
      <c r="M214" s="86" t="s">
        <v>59</v>
      </c>
      <c r="N214" s="89">
        <v>155.58000000000001</v>
      </c>
      <c r="O214" s="89">
        <v>61.53</v>
      </c>
      <c r="P214" s="89">
        <v>94.05</v>
      </c>
      <c r="Q214" s="87">
        <v>43131</v>
      </c>
    </row>
    <row r="215" spans="3:17" x14ac:dyDescent="0.25">
      <c r="C215" s="62"/>
      <c r="G215" s="87">
        <v>43102</v>
      </c>
      <c r="H215" s="86" t="s">
        <v>292</v>
      </c>
      <c r="I215" s="86" t="s">
        <v>269</v>
      </c>
      <c r="J215" s="88">
        <v>4</v>
      </c>
      <c r="K215" s="86">
        <v>0.02</v>
      </c>
      <c r="L215" s="86">
        <v>0.98</v>
      </c>
      <c r="M215" s="86" t="s">
        <v>57</v>
      </c>
      <c r="N215" s="89">
        <v>93.88</v>
      </c>
      <c r="O215" s="89">
        <v>35.159999999999997</v>
      </c>
      <c r="P215" s="89">
        <v>58.72</v>
      </c>
      <c r="Q215" s="87">
        <v>43131</v>
      </c>
    </row>
    <row r="216" spans="3:17" x14ac:dyDescent="0.25">
      <c r="C216" s="62"/>
      <c r="G216" s="87">
        <v>43102</v>
      </c>
      <c r="H216" s="86" t="s">
        <v>292</v>
      </c>
      <c r="I216" s="86" t="s">
        <v>280</v>
      </c>
      <c r="J216" s="88">
        <v>36</v>
      </c>
      <c r="K216" s="86">
        <v>0.161</v>
      </c>
      <c r="L216" s="86">
        <v>0.98</v>
      </c>
      <c r="M216" s="86" t="s">
        <v>57</v>
      </c>
      <c r="N216" s="89">
        <v>770.2</v>
      </c>
      <c r="O216" s="89">
        <v>370.79</v>
      </c>
      <c r="P216" s="89">
        <v>399.41</v>
      </c>
      <c r="Q216" s="87">
        <v>43131</v>
      </c>
    </row>
    <row r="217" spans="3:17" x14ac:dyDescent="0.25">
      <c r="C217" s="62"/>
      <c r="G217" s="87">
        <v>43102</v>
      </c>
      <c r="H217" s="86" t="s">
        <v>292</v>
      </c>
      <c r="I217" s="86" t="s">
        <v>284</v>
      </c>
      <c r="J217" s="88">
        <v>39</v>
      </c>
      <c r="K217" s="86">
        <v>0.16</v>
      </c>
      <c r="L217" s="86">
        <v>0.98</v>
      </c>
      <c r="M217" s="86" t="s">
        <v>57</v>
      </c>
      <c r="N217" s="89">
        <v>851.43</v>
      </c>
      <c r="O217" s="89">
        <v>382.96</v>
      </c>
      <c r="P217" s="89">
        <v>468.47</v>
      </c>
      <c r="Q217" s="87">
        <v>43131</v>
      </c>
    </row>
    <row r="218" spans="3:17" x14ac:dyDescent="0.25">
      <c r="C218" s="62"/>
      <c r="G218" s="87">
        <v>43102</v>
      </c>
      <c r="H218" s="86" t="s">
        <v>292</v>
      </c>
      <c r="I218" s="86" t="s">
        <v>268</v>
      </c>
      <c r="J218" s="88">
        <v>53</v>
      </c>
      <c r="K218" s="86">
        <v>0.373</v>
      </c>
      <c r="L218" s="86">
        <v>0.98</v>
      </c>
      <c r="M218" s="86" t="s">
        <v>119</v>
      </c>
      <c r="N218" s="89">
        <v>397.11</v>
      </c>
      <c r="O218" s="89">
        <v>272.69</v>
      </c>
      <c r="P218" s="89">
        <v>124.42</v>
      </c>
      <c r="Q218" s="87">
        <v>43131</v>
      </c>
    </row>
    <row r="219" spans="3:17" x14ac:dyDescent="0.25">
      <c r="C219" s="62"/>
      <c r="G219" s="87">
        <v>43102</v>
      </c>
      <c r="H219" s="86" t="s">
        <v>292</v>
      </c>
      <c r="I219" s="86" t="s">
        <v>281</v>
      </c>
      <c r="J219" s="88">
        <v>117</v>
      </c>
      <c r="K219" s="86">
        <v>0.57199999999999995</v>
      </c>
      <c r="L219" s="86">
        <v>0.98</v>
      </c>
      <c r="M219" s="86" t="s">
        <v>129</v>
      </c>
      <c r="N219" s="89">
        <v>1099.17</v>
      </c>
      <c r="O219" s="89">
        <v>991.81</v>
      </c>
      <c r="P219" s="89">
        <v>107.36</v>
      </c>
      <c r="Q219" s="87">
        <v>43131</v>
      </c>
    </row>
    <row r="220" spans="3:17" x14ac:dyDescent="0.25">
      <c r="C220" s="62"/>
      <c r="G220" s="87">
        <v>43102</v>
      </c>
      <c r="H220" s="86" t="s">
        <v>292</v>
      </c>
      <c r="I220" s="86" t="s">
        <v>261</v>
      </c>
      <c r="J220" s="88">
        <v>50</v>
      </c>
      <c r="K220" s="86">
        <v>0.378</v>
      </c>
      <c r="L220" s="86">
        <v>0.98</v>
      </c>
      <c r="M220" s="86" t="s">
        <v>151</v>
      </c>
      <c r="N220" s="89">
        <v>1399.5</v>
      </c>
      <c r="O220" s="89">
        <v>904.05</v>
      </c>
      <c r="P220" s="89">
        <v>495.45</v>
      </c>
      <c r="Q220" s="87">
        <v>43131</v>
      </c>
    </row>
    <row r="221" spans="3:17" x14ac:dyDescent="0.25">
      <c r="C221" s="62"/>
      <c r="G221" s="87">
        <v>43102</v>
      </c>
      <c r="H221" s="86" t="s">
        <v>292</v>
      </c>
      <c r="I221" s="86" t="s">
        <v>268</v>
      </c>
      <c r="J221" s="88">
        <v>50</v>
      </c>
      <c r="K221" s="86">
        <v>0.35799999999999998</v>
      </c>
      <c r="L221" s="86">
        <v>0.98</v>
      </c>
      <c r="M221" s="86" t="s">
        <v>139</v>
      </c>
      <c r="N221" s="89">
        <v>383.6</v>
      </c>
      <c r="O221" s="89">
        <v>257.25</v>
      </c>
      <c r="P221" s="89">
        <v>126.35</v>
      </c>
      <c r="Q221" s="87">
        <v>43131</v>
      </c>
    </row>
    <row r="222" spans="3:17" x14ac:dyDescent="0.25">
      <c r="C222" s="62"/>
      <c r="G222" s="87">
        <v>43102</v>
      </c>
      <c r="H222" s="86" t="s">
        <v>292</v>
      </c>
      <c r="I222" s="86" t="s">
        <v>259</v>
      </c>
      <c r="J222" s="88">
        <v>33</v>
      </c>
      <c r="K222" s="86">
        <v>0.16200000000000001</v>
      </c>
      <c r="L222" s="86">
        <v>0.98</v>
      </c>
      <c r="M222" s="86" t="s">
        <v>93</v>
      </c>
      <c r="N222" s="89">
        <v>662.31</v>
      </c>
      <c r="O222" s="89">
        <v>306.58</v>
      </c>
      <c r="P222" s="89">
        <v>355.73</v>
      </c>
      <c r="Q222" s="87">
        <v>43131</v>
      </c>
    </row>
    <row r="223" spans="3:17" x14ac:dyDescent="0.25">
      <c r="C223" s="62"/>
      <c r="G223" s="87">
        <v>43102</v>
      </c>
      <c r="H223" s="86" t="s">
        <v>292</v>
      </c>
      <c r="I223" s="86" t="s">
        <v>269</v>
      </c>
      <c r="J223" s="88">
        <v>46</v>
      </c>
      <c r="K223" s="86">
        <v>0.16700000000000001</v>
      </c>
      <c r="L223" s="86">
        <v>0.98</v>
      </c>
      <c r="M223" s="86" t="s">
        <v>43</v>
      </c>
      <c r="N223" s="89">
        <v>917.72</v>
      </c>
      <c r="O223" s="89">
        <v>404.37</v>
      </c>
      <c r="P223" s="89">
        <v>513.35</v>
      </c>
      <c r="Q223" s="87">
        <v>43131</v>
      </c>
    </row>
    <row r="224" spans="3:17" x14ac:dyDescent="0.25">
      <c r="C224" s="62"/>
      <c r="G224" s="87">
        <v>43102</v>
      </c>
      <c r="H224" s="86" t="s">
        <v>292</v>
      </c>
      <c r="I224" s="86" t="s">
        <v>280</v>
      </c>
      <c r="J224" s="88">
        <v>26</v>
      </c>
      <c r="K224" s="86">
        <v>0.16200000000000001</v>
      </c>
      <c r="L224" s="86">
        <v>0.98</v>
      </c>
      <c r="M224" s="86" t="s">
        <v>247</v>
      </c>
      <c r="N224" s="89">
        <v>555.59</v>
      </c>
      <c r="O224" s="89">
        <v>267.79000000000002</v>
      </c>
      <c r="P224" s="89">
        <v>287.8</v>
      </c>
      <c r="Q224" s="87">
        <v>43131</v>
      </c>
    </row>
    <row r="225" spans="3:17" x14ac:dyDescent="0.25">
      <c r="C225" s="62"/>
      <c r="G225" s="87">
        <v>43102</v>
      </c>
      <c r="H225" s="86" t="s">
        <v>292</v>
      </c>
      <c r="I225" s="86" t="s">
        <v>274</v>
      </c>
      <c r="J225" s="88">
        <v>30</v>
      </c>
      <c r="K225" s="86">
        <v>0.161</v>
      </c>
      <c r="L225" s="86">
        <v>0.98</v>
      </c>
      <c r="M225" s="86" t="s">
        <v>81</v>
      </c>
      <c r="N225" s="89">
        <v>654.41999999999996</v>
      </c>
      <c r="O225" s="89">
        <v>324.58</v>
      </c>
      <c r="P225" s="89">
        <v>329.84</v>
      </c>
      <c r="Q225" s="87">
        <v>43131</v>
      </c>
    </row>
    <row r="226" spans="3:17" x14ac:dyDescent="0.25">
      <c r="C226" s="62"/>
      <c r="G226" s="87">
        <v>43102</v>
      </c>
      <c r="H226" s="86" t="s">
        <v>292</v>
      </c>
      <c r="I226" s="86" t="s">
        <v>261</v>
      </c>
      <c r="J226" s="88">
        <v>72</v>
      </c>
      <c r="K226" s="86">
        <v>0.35399999999999998</v>
      </c>
      <c r="L226" s="86">
        <v>0.98</v>
      </c>
      <c r="M226" s="86" t="s">
        <v>43</v>
      </c>
      <c r="N226" s="89">
        <v>2093.04</v>
      </c>
      <c r="O226" s="89">
        <v>1301.83</v>
      </c>
      <c r="P226" s="89">
        <v>791.21</v>
      </c>
      <c r="Q226" s="87">
        <v>43131</v>
      </c>
    </row>
    <row r="227" spans="3:17" x14ac:dyDescent="0.25">
      <c r="C227" s="62"/>
      <c r="G227" s="87">
        <v>43102</v>
      </c>
      <c r="H227" s="86" t="s">
        <v>292</v>
      </c>
      <c r="I227" s="86" t="s">
        <v>278</v>
      </c>
      <c r="J227" s="88">
        <v>8</v>
      </c>
      <c r="K227" s="86">
        <v>7.2999999999999995E-2</v>
      </c>
      <c r="L227" s="86">
        <v>0.98</v>
      </c>
      <c r="M227" s="86" t="s">
        <v>113</v>
      </c>
      <c r="N227" s="89">
        <v>192.45</v>
      </c>
      <c r="O227" s="89">
        <v>85.06</v>
      </c>
      <c r="P227" s="89">
        <v>107.39</v>
      </c>
      <c r="Q227" s="87">
        <v>43131</v>
      </c>
    </row>
    <row r="228" spans="3:17" x14ac:dyDescent="0.25">
      <c r="C228" s="62"/>
      <c r="G228" s="87">
        <v>43102</v>
      </c>
      <c r="H228" s="86" t="s">
        <v>292</v>
      </c>
      <c r="I228" s="86" t="s">
        <v>278</v>
      </c>
      <c r="J228" s="88">
        <v>44</v>
      </c>
      <c r="K228" s="86">
        <v>0.16</v>
      </c>
      <c r="L228" s="86">
        <v>0.98</v>
      </c>
      <c r="M228" s="86" t="s">
        <v>81</v>
      </c>
      <c r="N228" s="89">
        <v>959.11</v>
      </c>
      <c r="O228" s="89">
        <v>467.85</v>
      </c>
      <c r="P228" s="89">
        <v>491.26</v>
      </c>
      <c r="Q228" s="87">
        <v>43131</v>
      </c>
    </row>
    <row r="229" spans="3:17" x14ac:dyDescent="0.25">
      <c r="C229" s="62"/>
      <c r="G229" s="87">
        <v>43102</v>
      </c>
      <c r="H229" s="86" t="s">
        <v>292</v>
      </c>
      <c r="I229" s="86" t="s">
        <v>261</v>
      </c>
      <c r="J229" s="88">
        <v>65</v>
      </c>
      <c r="K229" s="86">
        <v>0.35699999999999998</v>
      </c>
      <c r="L229" s="86">
        <v>0.98</v>
      </c>
      <c r="M229" s="86" t="s">
        <v>14</v>
      </c>
      <c r="N229" s="89">
        <v>1880.78</v>
      </c>
      <c r="O229" s="89">
        <v>1175.27</v>
      </c>
      <c r="P229" s="89">
        <v>705.51</v>
      </c>
      <c r="Q229" s="87">
        <v>43131</v>
      </c>
    </row>
    <row r="230" spans="3:17" x14ac:dyDescent="0.25">
      <c r="C230" s="62"/>
      <c r="G230" s="87">
        <v>43102</v>
      </c>
      <c r="H230" s="86" t="s">
        <v>292</v>
      </c>
      <c r="I230" s="86" t="s">
        <v>277</v>
      </c>
      <c r="J230" s="88">
        <v>115</v>
      </c>
      <c r="K230" s="86">
        <v>0.56100000000000005</v>
      </c>
      <c r="L230" s="86">
        <v>0.98</v>
      </c>
      <c r="M230" s="86" t="s">
        <v>103</v>
      </c>
      <c r="N230" s="89">
        <v>1461.54</v>
      </c>
      <c r="O230" s="89">
        <v>1294.92</v>
      </c>
      <c r="P230" s="89">
        <v>166.62</v>
      </c>
      <c r="Q230" s="87">
        <v>43131</v>
      </c>
    </row>
    <row r="231" spans="3:17" x14ac:dyDescent="0.25">
      <c r="C231" s="62"/>
      <c r="G231" s="87">
        <v>43102</v>
      </c>
      <c r="H231" s="86" t="s">
        <v>292</v>
      </c>
      <c r="I231" s="86" t="s">
        <v>284</v>
      </c>
      <c r="J231" s="88">
        <v>9</v>
      </c>
      <c r="K231" s="86">
        <v>6.8000000000000005E-2</v>
      </c>
      <c r="L231" s="86">
        <v>0.98</v>
      </c>
      <c r="M231" s="86" t="s">
        <v>223</v>
      </c>
      <c r="N231" s="89">
        <v>218</v>
      </c>
      <c r="O231" s="89">
        <v>88.38</v>
      </c>
      <c r="P231" s="89">
        <v>129.62</v>
      </c>
      <c r="Q231" s="87">
        <v>43131</v>
      </c>
    </row>
    <row r="232" spans="3:17" x14ac:dyDescent="0.25">
      <c r="C232" s="62"/>
      <c r="G232" s="87">
        <v>43102</v>
      </c>
      <c r="H232" s="86" t="s">
        <v>292</v>
      </c>
      <c r="I232" s="86" t="s">
        <v>259</v>
      </c>
      <c r="J232" s="88">
        <v>101</v>
      </c>
      <c r="K232" s="86">
        <v>0.57099999999999995</v>
      </c>
      <c r="L232" s="86">
        <v>0.98</v>
      </c>
      <c r="M232" s="86" t="s">
        <v>169</v>
      </c>
      <c r="N232" s="89">
        <v>1037.73</v>
      </c>
      <c r="O232" s="89">
        <v>938.33</v>
      </c>
      <c r="P232" s="89">
        <v>99.4</v>
      </c>
      <c r="Q232" s="87">
        <v>43131</v>
      </c>
    </row>
    <row r="233" spans="3:17" x14ac:dyDescent="0.25">
      <c r="C233" s="62"/>
      <c r="G233" s="87">
        <v>43102</v>
      </c>
      <c r="H233" s="86" t="s">
        <v>292</v>
      </c>
      <c r="I233" s="86" t="s">
        <v>259</v>
      </c>
      <c r="J233" s="88">
        <v>34</v>
      </c>
      <c r="K233" s="86">
        <v>0.16200000000000001</v>
      </c>
      <c r="L233" s="86">
        <v>0.98</v>
      </c>
      <c r="M233" s="86" t="s">
        <v>169</v>
      </c>
      <c r="N233" s="89">
        <v>682.38</v>
      </c>
      <c r="O233" s="89">
        <v>315.87</v>
      </c>
      <c r="P233" s="89">
        <v>366.51</v>
      </c>
      <c r="Q233" s="87">
        <v>43131</v>
      </c>
    </row>
    <row r="234" spans="3:17" x14ac:dyDescent="0.25">
      <c r="C234" s="62"/>
      <c r="G234" s="87">
        <v>43102</v>
      </c>
      <c r="H234" s="86" t="s">
        <v>292</v>
      </c>
      <c r="I234" s="86" t="s">
        <v>259</v>
      </c>
      <c r="J234" s="88">
        <v>9</v>
      </c>
      <c r="K234" s="86">
        <v>7.0999999999999994E-2</v>
      </c>
      <c r="L234" s="86">
        <v>0.98</v>
      </c>
      <c r="M234" s="86" t="s">
        <v>209</v>
      </c>
      <c r="N234" s="89">
        <v>200.25</v>
      </c>
      <c r="O234" s="89">
        <v>83.61</v>
      </c>
      <c r="P234" s="89">
        <v>116.64</v>
      </c>
      <c r="Q234" s="87">
        <v>43131</v>
      </c>
    </row>
    <row r="235" spans="3:17" x14ac:dyDescent="0.25">
      <c r="C235" s="62"/>
      <c r="G235" s="87">
        <v>43102</v>
      </c>
      <c r="H235" s="86" t="s">
        <v>292</v>
      </c>
      <c r="I235" s="86" t="s">
        <v>257</v>
      </c>
      <c r="J235" s="88">
        <v>32</v>
      </c>
      <c r="K235" s="86">
        <v>0.16300000000000001</v>
      </c>
      <c r="L235" s="86">
        <v>0.98</v>
      </c>
      <c r="M235" s="86" t="s">
        <v>43</v>
      </c>
      <c r="N235" s="89">
        <v>641.48</v>
      </c>
      <c r="O235" s="89">
        <v>316.42</v>
      </c>
      <c r="P235" s="89">
        <v>325.06</v>
      </c>
      <c r="Q235" s="87">
        <v>43131</v>
      </c>
    </row>
    <row r="236" spans="3:17" x14ac:dyDescent="0.25">
      <c r="C236" s="62"/>
      <c r="G236" s="87">
        <v>43102</v>
      </c>
      <c r="H236" s="86" t="s">
        <v>292</v>
      </c>
      <c r="I236" s="86" t="s">
        <v>270</v>
      </c>
      <c r="J236" s="88">
        <v>31</v>
      </c>
      <c r="K236" s="86">
        <v>0.161</v>
      </c>
      <c r="L236" s="86">
        <v>0.98</v>
      </c>
      <c r="M236" s="86" t="s">
        <v>53</v>
      </c>
      <c r="N236" s="89">
        <v>611.21</v>
      </c>
      <c r="O236" s="89">
        <v>290.13</v>
      </c>
      <c r="P236" s="89">
        <v>321.08</v>
      </c>
      <c r="Q236" s="87">
        <v>43131</v>
      </c>
    </row>
    <row r="237" spans="3:17" x14ac:dyDescent="0.25">
      <c r="C237" s="62"/>
      <c r="G237" s="87">
        <v>43102</v>
      </c>
      <c r="H237" s="86" t="s">
        <v>292</v>
      </c>
      <c r="I237" s="86" t="s">
        <v>261</v>
      </c>
      <c r="J237" s="88">
        <v>55</v>
      </c>
      <c r="K237" s="86">
        <v>0.375</v>
      </c>
      <c r="L237" s="86">
        <v>0.98</v>
      </c>
      <c r="M237" s="86" t="s">
        <v>10</v>
      </c>
      <c r="N237" s="89">
        <v>1546.88</v>
      </c>
      <c r="O237" s="89">
        <v>994.46</v>
      </c>
      <c r="P237" s="89">
        <v>552.41999999999996</v>
      </c>
      <c r="Q237" s="87">
        <v>43131</v>
      </c>
    </row>
    <row r="238" spans="3:17" x14ac:dyDescent="0.25">
      <c r="C238" s="62"/>
      <c r="G238" s="87">
        <v>43102</v>
      </c>
      <c r="H238" s="86" t="s">
        <v>292</v>
      </c>
      <c r="I238" s="86" t="s">
        <v>278</v>
      </c>
      <c r="J238" s="88">
        <v>8</v>
      </c>
      <c r="K238" s="86">
        <v>7.1999999999999995E-2</v>
      </c>
      <c r="L238" s="86">
        <v>0.98</v>
      </c>
      <c r="M238" s="86" t="s">
        <v>43</v>
      </c>
      <c r="N238" s="89">
        <v>192.65</v>
      </c>
      <c r="O238" s="89">
        <v>85.06</v>
      </c>
      <c r="P238" s="89">
        <v>107.59</v>
      </c>
      <c r="Q238" s="87">
        <v>43131</v>
      </c>
    </row>
    <row r="239" spans="3:17" x14ac:dyDescent="0.25">
      <c r="C239" s="62"/>
      <c r="G239" s="87">
        <v>43102</v>
      </c>
      <c r="H239" s="86" t="s">
        <v>292</v>
      </c>
      <c r="I239" s="86" t="s">
        <v>260</v>
      </c>
      <c r="J239" s="88">
        <v>74</v>
      </c>
      <c r="K239" s="86">
        <v>0.376</v>
      </c>
      <c r="L239" s="86">
        <v>0.98</v>
      </c>
      <c r="M239" s="86" t="s">
        <v>113</v>
      </c>
      <c r="N239" s="89">
        <v>1246.29</v>
      </c>
      <c r="O239" s="89">
        <v>779.59</v>
      </c>
      <c r="P239" s="89">
        <v>466.7</v>
      </c>
      <c r="Q239" s="87">
        <v>43131</v>
      </c>
    </row>
    <row r="240" spans="3:17" x14ac:dyDescent="0.25">
      <c r="C240" s="62"/>
      <c r="G240" s="87">
        <v>43102</v>
      </c>
      <c r="H240" s="86" t="s">
        <v>292</v>
      </c>
      <c r="I240" s="86" t="s">
        <v>260</v>
      </c>
      <c r="J240" s="88">
        <v>8</v>
      </c>
      <c r="K240" s="86">
        <v>7.1999999999999995E-2</v>
      </c>
      <c r="L240" s="86">
        <v>0.98</v>
      </c>
      <c r="M240" s="86" t="s">
        <v>171</v>
      </c>
      <c r="N240" s="89">
        <v>200.37</v>
      </c>
      <c r="O240" s="89">
        <v>84.28</v>
      </c>
      <c r="P240" s="89">
        <v>116.09</v>
      </c>
      <c r="Q240" s="87">
        <v>43131</v>
      </c>
    </row>
    <row r="241" spans="3:17" x14ac:dyDescent="0.25">
      <c r="C241" s="62"/>
      <c r="G241" s="87">
        <v>43102</v>
      </c>
      <c r="H241" s="86" t="s">
        <v>292</v>
      </c>
      <c r="I241" s="86" t="s">
        <v>260</v>
      </c>
      <c r="J241" s="88">
        <v>62</v>
      </c>
      <c r="K241" s="86">
        <v>0.372</v>
      </c>
      <c r="L241" s="86">
        <v>0.98</v>
      </c>
      <c r="M241" s="86" t="s">
        <v>81</v>
      </c>
      <c r="N241" s="89">
        <v>1050.8800000000001</v>
      </c>
      <c r="O241" s="89">
        <v>653.16999999999996</v>
      </c>
      <c r="P241" s="89">
        <v>397.71</v>
      </c>
      <c r="Q241" s="87">
        <v>43131</v>
      </c>
    </row>
    <row r="242" spans="3:17" x14ac:dyDescent="0.25">
      <c r="C242" s="62"/>
      <c r="G242" s="87">
        <v>43102</v>
      </c>
      <c r="H242" s="86" t="s">
        <v>292</v>
      </c>
      <c r="I242" s="86" t="s">
        <v>260</v>
      </c>
      <c r="J242" s="88">
        <v>65</v>
      </c>
      <c r="K242" s="86">
        <v>0.376</v>
      </c>
      <c r="L242" s="86">
        <v>0.98</v>
      </c>
      <c r="M242" s="86" t="s">
        <v>99</v>
      </c>
      <c r="N242" s="89">
        <v>1094.71</v>
      </c>
      <c r="O242" s="89">
        <v>684.78</v>
      </c>
      <c r="P242" s="89">
        <v>409.93</v>
      </c>
      <c r="Q242" s="87">
        <v>43131</v>
      </c>
    </row>
    <row r="243" spans="3:17" x14ac:dyDescent="0.25">
      <c r="C243" s="62"/>
      <c r="G243" s="87">
        <v>43102</v>
      </c>
      <c r="H243" s="86" t="s">
        <v>292</v>
      </c>
      <c r="I243" s="86" t="s">
        <v>260</v>
      </c>
      <c r="J243" s="88">
        <v>34</v>
      </c>
      <c r="K243" s="86">
        <v>0.17100000000000001</v>
      </c>
      <c r="L243" s="86">
        <v>0.98</v>
      </c>
      <c r="M243" s="86" t="s">
        <v>219</v>
      </c>
      <c r="N243" s="89">
        <v>760.74</v>
      </c>
      <c r="O243" s="89">
        <v>358.19</v>
      </c>
      <c r="P243" s="89">
        <v>402.55</v>
      </c>
      <c r="Q243" s="87">
        <v>43131</v>
      </c>
    </row>
    <row r="244" spans="3:17" x14ac:dyDescent="0.25">
      <c r="C244" s="62"/>
      <c r="G244" s="87">
        <v>43102</v>
      </c>
      <c r="H244" s="86" t="s">
        <v>292</v>
      </c>
      <c r="I244" s="86" t="s">
        <v>266</v>
      </c>
      <c r="J244" s="88">
        <v>32</v>
      </c>
      <c r="K244" s="86">
        <v>0.17</v>
      </c>
      <c r="L244" s="86">
        <v>0.98</v>
      </c>
      <c r="M244" s="86" t="s">
        <v>79</v>
      </c>
      <c r="N244" s="89">
        <v>529.87</v>
      </c>
      <c r="O244" s="89">
        <v>266.56</v>
      </c>
      <c r="P244" s="89">
        <v>263.31</v>
      </c>
      <c r="Q244" s="87">
        <v>43131</v>
      </c>
    </row>
    <row r="245" spans="3:17" x14ac:dyDescent="0.25">
      <c r="C245" s="62"/>
      <c r="G245" s="87">
        <v>43102</v>
      </c>
      <c r="H245" s="86" t="s">
        <v>292</v>
      </c>
      <c r="I245" s="86" t="s">
        <v>266</v>
      </c>
      <c r="J245" s="88">
        <v>72</v>
      </c>
      <c r="K245" s="86">
        <v>0.376</v>
      </c>
      <c r="L245" s="86">
        <v>0.98</v>
      </c>
      <c r="M245" s="86" t="s">
        <v>175</v>
      </c>
      <c r="N245" s="89">
        <v>896.31</v>
      </c>
      <c r="O245" s="89">
        <v>599.76</v>
      </c>
      <c r="P245" s="89">
        <v>296.55</v>
      </c>
      <c r="Q245" s="87">
        <v>43131</v>
      </c>
    </row>
    <row r="246" spans="3:17" x14ac:dyDescent="0.25">
      <c r="C246" s="62"/>
      <c r="G246" s="87">
        <v>43102</v>
      </c>
      <c r="H246" s="86" t="s">
        <v>292</v>
      </c>
      <c r="I246" s="86" t="s">
        <v>266</v>
      </c>
      <c r="J246" s="88">
        <v>71</v>
      </c>
      <c r="K246" s="86">
        <v>0.36599999999999999</v>
      </c>
      <c r="L246" s="86">
        <v>0.98</v>
      </c>
      <c r="M246" s="86" t="s">
        <v>119</v>
      </c>
      <c r="N246" s="89">
        <v>898.03</v>
      </c>
      <c r="O246" s="89">
        <v>591.42999999999995</v>
      </c>
      <c r="P246" s="89">
        <v>306.60000000000002</v>
      </c>
      <c r="Q246" s="87">
        <v>43131</v>
      </c>
    </row>
    <row r="247" spans="3:17" x14ac:dyDescent="0.25">
      <c r="C247" s="62"/>
      <c r="G247" s="87">
        <v>43102</v>
      </c>
      <c r="H247" s="86" t="s">
        <v>292</v>
      </c>
      <c r="I247" s="86" t="s">
        <v>266</v>
      </c>
      <c r="J247" s="88">
        <v>7</v>
      </c>
      <c r="K247" s="86">
        <v>7.0999999999999994E-2</v>
      </c>
      <c r="L247" s="86">
        <v>0.98</v>
      </c>
      <c r="M247" s="86" t="s">
        <v>183</v>
      </c>
      <c r="N247" s="89">
        <v>129.72999999999999</v>
      </c>
      <c r="O247" s="89">
        <v>58.31</v>
      </c>
      <c r="P247" s="89">
        <v>71.42</v>
      </c>
      <c r="Q247" s="87">
        <v>43131</v>
      </c>
    </row>
    <row r="248" spans="3:17" x14ac:dyDescent="0.25">
      <c r="C248" s="62"/>
      <c r="G248" s="87">
        <v>43102</v>
      </c>
      <c r="H248" s="86" t="s">
        <v>292</v>
      </c>
      <c r="I248" s="86" t="s">
        <v>266</v>
      </c>
      <c r="J248" s="88">
        <v>65</v>
      </c>
      <c r="K248" s="86">
        <v>0.35699999999999998</v>
      </c>
      <c r="L248" s="86">
        <v>0.98</v>
      </c>
      <c r="M248" s="86" t="s">
        <v>95</v>
      </c>
      <c r="N248" s="89">
        <v>833.81</v>
      </c>
      <c r="O248" s="89">
        <v>541.45000000000005</v>
      </c>
      <c r="P248" s="89">
        <v>292.36</v>
      </c>
      <c r="Q248" s="87">
        <v>43131</v>
      </c>
    </row>
    <row r="249" spans="3:17" x14ac:dyDescent="0.25">
      <c r="C249" s="62"/>
      <c r="G249" s="87">
        <v>43102</v>
      </c>
      <c r="H249" s="86" t="s">
        <v>292</v>
      </c>
      <c r="I249" s="86" t="s">
        <v>266</v>
      </c>
      <c r="J249" s="88">
        <v>68</v>
      </c>
      <c r="K249" s="86">
        <v>0.36699999999999999</v>
      </c>
      <c r="L249" s="86">
        <v>0.98</v>
      </c>
      <c r="M249" s="86" t="s">
        <v>213</v>
      </c>
      <c r="N249" s="89">
        <v>858.73</v>
      </c>
      <c r="O249" s="89">
        <v>566.44000000000005</v>
      </c>
      <c r="P249" s="89">
        <v>292.29000000000002</v>
      </c>
      <c r="Q249" s="87">
        <v>43131</v>
      </c>
    </row>
    <row r="250" spans="3:17" x14ac:dyDescent="0.25">
      <c r="C250" s="62"/>
      <c r="G250" s="87">
        <v>43102</v>
      </c>
      <c r="H250" s="86" t="s">
        <v>292</v>
      </c>
      <c r="I250" s="86" t="s">
        <v>263</v>
      </c>
      <c r="J250" s="88">
        <v>43</v>
      </c>
      <c r="K250" s="86">
        <v>0.16500000000000001</v>
      </c>
      <c r="L250" s="86">
        <v>0.98</v>
      </c>
      <c r="M250" s="86" t="s">
        <v>57</v>
      </c>
      <c r="N250" s="89">
        <v>788.11</v>
      </c>
      <c r="O250" s="89">
        <v>357.35</v>
      </c>
      <c r="P250" s="89">
        <v>430.76</v>
      </c>
      <c r="Q250" s="87">
        <v>43131</v>
      </c>
    </row>
    <row r="251" spans="3:17" x14ac:dyDescent="0.25">
      <c r="C251" s="62"/>
      <c r="G251" s="87">
        <v>43102</v>
      </c>
      <c r="H251" s="86" t="s">
        <v>292</v>
      </c>
      <c r="I251" s="86" t="s">
        <v>263</v>
      </c>
      <c r="J251" s="88">
        <v>7</v>
      </c>
      <c r="K251" s="86">
        <v>7.0000000000000007E-2</v>
      </c>
      <c r="L251" s="86">
        <v>0.98</v>
      </c>
      <c r="M251" s="86" t="s">
        <v>101</v>
      </c>
      <c r="N251" s="89">
        <v>142.88999999999999</v>
      </c>
      <c r="O251" s="89">
        <v>58.17</v>
      </c>
      <c r="P251" s="89">
        <v>84.72</v>
      </c>
      <c r="Q251" s="87">
        <v>43131</v>
      </c>
    </row>
    <row r="252" spans="3:17" x14ac:dyDescent="0.25">
      <c r="C252" s="62"/>
      <c r="G252" s="87">
        <v>43102</v>
      </c>
      <c r="H252" s="86" t="s">
        <v>292</v>
      </c>
      <c r="I252" s="86" t="s">
        <v>263</v>
      </c>
      <c r="J252" s="88">
        <v>27</v>
      </c>
      <c r="K252" s="86">
        <v>0.16300000000000001</v>
      </c>
      <c r="L252" s="86">
        <v>0.98</v>
      </c>
      <c r="M252" s="86" t="s">
        <v>171</v>
      </c>
      <c r="N252" s="89">
        <v>496.05</v>
      </c>
      <c r="O252" s="89">
        <v>224.38</v>
      </c>
      <c r="P252" s="89">
        <v>271.67</v>
      </c>
      <c r="Q252" s="87">
        <v>43131</v>
      </c>
    </row>
    <row r="253" spans="3:17" x14ac:dyDescent="0.25">
      <c r="C253" s="62"/>
      <c r="G253" s="87">
        <v>43102</v>
      </c>
      <c r="H253" s="86" t="s">
        <v>292</v>
      </c>
      <c r="I253" s="86" t="s">
        <v>263</v>
      </c>
      <c r="J253" s="88">
        <v>24</v>
      </c>
      <c r="K253" s="86">
        <v>0.10199999999999999</v>
      </c>
      <c r="L253" s="86">
        <v>0.98</v>
      </c>
      <c r="M253" s="86" t="s">
        <v>43</v>
      </c>
      <c r="N253" s="89">
        <v>473.07</v>
      </c>
      <c r="O253" s="89">
        <v>199.45</v>
      </c>
      <c r="P253" s="89">
        <v>273.62</v>
      </c>
      <c r="Q253" s="87">
        <v>43131</v>
      </c>
    </row>
    <row r="254" spans="3:17" x14ac:dyDescent="0.25">
      <c r="C254" s="62"/>
      <c r="G254" s="87">
        <v>43102</v>
      </c>
      <c r="H254" s="86" t="s">
        <v>292</v>
      </c>
      <c r="I254" s="86" t="s">
        <v>263</v>
      </c>
      <c r="J254" s="88">
        <v>37</v>
      </c>
      <c r="K254" s="86">
        <v>0.16400000000000001</v>
      </c>
      <c r="L254" s="86">
        <v>0.98</v>
      </c>
      <c r="M254" s="86" t="s">
        <v>79</v>
      </c>
      <c r="N254" s="89">
        <v>678.96</v>
      </c>
      <c r="O254" s="89">
        <v>307.48</v>
      </c>
      <c r="P254" s="89">
        <v>371.48</v>
      </c>
      <c r="Q254" s="87">
        <v>43131</v>
      </c>
    </row>
    <row r="255" spans="3:17" x14ac:dyDescent="0.25">
      <c r="C255" s="62"/>
      <c r="G255" s="87">
        <v>43102</v>
      </c>
      <c r="H255" s="86" t="s">
        <v>292</v>
      </c>
      <c r="I255" s="86" t="s">
        <v>263</v>
      </c>
      <c r="J255" s="88">
        <v>47</v>
      </c>
      <c r="K255" s="86">
        <v>0.16500000000000001</v>
      </c>
      <c r="L255" s="86">
        <v>0.98</v>
      </c>
      <c r="M255" s="86" t="s">
        <v>55</v>
      </c>
      <c r="N255" s="89">
        <v>861.43</v>
      </c>
      <c r="O255" s="89">
        <v>390.59</v>
      </c>
      <c r="P255" s="89">
        <v>470.84</v>
      </c>
      <c r="Q255" s="87">
        <v>43131</v>
      </c>
    </row>
    <row r="256" spans="3:17" x14ac:dyDescent="0.25">
      <c r="C256" s="62"/>
      <c r="G256" s="87">
        <v>43102</v>
      </c>
      <c r="H256" s="86" t="s">
        <v>292</v>
      </c>
      <c r="I256" s="86" t="s">
        <v>263</v>
      </c>
      <c r="J256" s="88">
        <v>56</v>
      </c>
      <c r="K256" s="86">
        <v>0.376</v>
      </c>
      <c r="L256" s="86">
        <v>0.98</v>
      </c>
      <c r="M256" s="86" t="s">
        <v>219</v>
      </c>
      <c r="N256" s="89">
        <v>767.02</v>
      </c>
      <c r="O256" s="89">
        <v>465.38</v>
      </c>
      <c r="P256" s="89">
        <v>301.64</v>
      </c>
      <c r="Q256" s="87">
        <v>43131</v>
      </c>
    </row>
    <row r="257" spans="3:17" x14ac:dyDescent="0.25">
      <c r="C257" s="62"/>
      <c r="G257" s="87">
        <v>43102</v>
      </c>
      <c r="H257" s="86" t="s">
        <v>292</v>
      </c>
      <c r="I257" s="86" t="s">
        <v>263</v>
      </c>
      <c r="J257" s="88">
        <v>114</v>
      </c>
      <c r="K257" s="86">
        <v>0.59499999999999997</v>
      </c>
      <c r="L257" s="86">
        <v>0.98</v>
      </c>
      <c r="M257" s="86" t="s">
        <v>57</v>
      </c>
      <c r="N257" s="89">
        <v>1013.43</v>
      </c>
      <c r="O257" s="89">
        <v>947.39</v>
      </c>
      <c r="P257" s="89">
        <v>66.040000000000006</v>
      </c>
      <c r="Q257" s="87">
        <v>43131</v>
      </c>
    </row>
    <row r="258" spans="3:17" x14ac:dyDescent="0.25">
      <c r="C258" s="62"/>
      <c r="G258" s="87">
        <v>43102</v>
      </c>
      <c r="H258" s="86" t="s">
        <v>292</v>
      </c>
      <c r="I258" s="86" t="s">
        <v>263</v>
      </c>
      <c r="J258" s="88">
        <v>39</v>
      </c>
      <c r="K258" s="86">
        <v>0.16900000000000001</v>
      </c>
      <c r="L258" s="86">
        <v>0.98</v>
      </c>
      <c r="M258" s="86" t="s">
        <v>57</v>
      </c>
      <c r="N258" s="89">
        <v>711.38</v>
      </c>
      <c r="O258" s="89">
        <v>324.11</v>
      </c>
      <c r="P258" s="89">
        <v>387.27</v>
      </c>
      <c r="Q258" s="87">
        <v>43131</v>
      </c>
    </row>
    <row r="259" spans="3:17" x14ac:dyDescent="0.25">
      <c r="C259" s="62"/>
      <c r="G259" s="87">
        <v>43102</v>
      </c>
      <c r="H259" s="86" t="s">
        <v>292</v>
      </c>
      <c r="I259" s="86" t="s">
        <v>263</v>
      </c>
      <c r="J259" s="88">
        <v>36</v>
      </c>
      <c r="K259" s="86">
        <v>0.16800000000000001</v>
      </c>
      <c r="L259" s="86">
        <v>0.98</v>
      </c>
      <c r="M259" s="86" t="s">
        <v>35</v>
      </c>
      <c r="N259" s="89">
        <v>657.45</v>
      </c>
      <c r="O259" s="89">
        <v>299.17</v>
      </c>
      <c r="P259" s="89">
        <v>358.28</v>
      </c>
      <c r="Q259" s="87">
        <v>43131</v>
      </c>
    </row>
    <row r="260" spans="3:17" x14ac:dyDescent="0.25">
      <c r="C260" s="62"/>
      <c r="G260" s="87">
        <v>43102</v>
      </c>
      <c r="H260" s="86" t="s">
        <v>290</v>
      </c>
      <c r="I260" s="86" t="s">
        <v>279</v>
      </c>
      <c r="J260" s="88">
        <v>2</v>
      </c>
      <c r="K260" s="86">
        <v>0.36</v>
      </c>
      <c r="L260" s="86">
        <v>0.98</v>
      </c>
      <c r="M260" s="86" t="s">
        <v>81</v>
      </c>
      <c r="N260" s="89">
        <v>53.7</v>
      </c>
      <c r="O260" s="89">
        <v>31.36</v>
      </c>
      <c r="P260" s="89">
        <v>22.34</v>
      </c>
      <c r="Q260" s="87">
        <v>43131</v>
      </c>
    </row>
    <row r="261" spans="3:17" x14ac:dyDescent="0.25">
      <c r="C261" s="62"/>
      <c r="G261" s="87">
        <v>43102</v>
      </c>
      <c r="H261" s="86" t="s">
        <v>290</v>
      </c>
      <c r="I261" s="86" t="s">
        <v>266</v>
      </c>
      <c r="J261" s="88">
        <v>3</v>
      </c>
      <c r="K261" s="86">
        <v>1.7999999999999999E-2</v>
      </c>
      <c r="L261" s="86">
        <v>0.98</v>
      </c>
      <c r="M261" s="86" t="s">
        <v>151</v>
      </c>
      <c r="N261" s="89">
        <v>58.77</v>
      </c>
      <c r="O261" s="89">
        <v>24.99</v>
      </c>
      <c r="P261" s="89">
        <v>33.78</v>
      </c>
      <c r="Q261" s="87">
        <v>43131</v>
      </c>
    </row>
    <row r="262" spans="3:17" x14ac:dyDescent="0.25">
      <c r="C262" s="62"/>
      <c r="G262" s="87">
        <v>43102</v>
      </c>
      <c r="H262" s="86" t="s">
        <v>290</v>
      </c>
      <c r="I262" s="86" t="s">
        <v>268</v>
      </c>
      <c r="J262" s="88">
        <v>5</v>
      </c>
      <c r="K262" s="86">
        <v>1.9E-2</v>
      </c>
      <c r="L262" s="86">
        <v>0.98</v>
      </c>
      <c r="M262" s="86" t="s">
        <v>103</v>
      </c>
      <c r="N262" s="89">
        <v>58.61</v>
      </c>
      <c r="O262" s="89">
        <v>25.73</v>
      </c>
      <c r="P262" s="89">
        <v>32.880000000000003</v>
      </c>
      <c r="Q262" s="87">
        <v>43131</v>
      </c>
    </row>
    <row r="263" spans="3:17" x14ac:dyDescent="0.25">
      <c r="C263" s="62"/>
      <c r="G263" s="87">
        <v>43102</v>
      </c>
      <c r="H263" s="86" t="s">
        <v>295</v>
      </c>
      <c r="I263" s="86" t="s">
        <v>279</v>
      </c>
      <c r="J263" s="88">
        <v>35</v>
      </c>
      <c r="K263" s="86">
        <v>1.9E-2</v>
      </c>
      <c r="L263" s="86">
        <v>0.98</v>
      </c>
      <c r="M263" s="86" t="s">
        <v>127</v>
      </c>
      <c r="N263" s="89">
        <v>1440.35</v>
      </c>
      <c r="O263" s="89">
        <v>548.79999999999995</v>
      </c>
      <c r="P263" s="89">
        <v>891.55</v>
      </c>
      <c r="Q263" s="87">
        <v>43131</v>
      </c>
    </row>
    <row r="264" spans="3:17" x14ac:dyDescent="0.25">
      <c r="C264" s="62"/>
      <c r="G264" s="87">
        <v>43102</v>
      </c>
      <c r="H264" s="86" t="s">
        <v>290</v>
      </c>
      <c r="I264" s="86" t="s">
        <v>278</v>
      </c>
      <c r="J264" s="88">
        <v>23</v>
      </c>
      <c r="K264" s="86">
        <v>7.4999999999999997E-2</v>
      </c>
      <c r="L264" s="86">
        <v>0.98</v>
      </c>
      <c r="M264" s="86" t="s">
        <v>20</v>
      </c>
      <c r="N264" s="89">
        <v>552.09</v>
      </c>
      <c r="O264" s="89">
        <v>244.56</v>
      </c>
      <c r="P264" s="89">
        <v>307.52999999999997</v>
      </c>
      <c r="Q264" s="87">
        <v>43131</v>
      </c>
    </row>
    <row r="265" spans="3:17" x14ac:dyDescent="0.25">
      <c r="C265" s="62"/>
      <c r="G265" s="87">
        <v>43102</v>
      </c>
      <c r="H265" s="86" t="s">
        <v>295</v>
      </c>
      <c r="I265" s="86" t="s">
        <v>284</v>
      </c>
      <c r="J265" s="88">
        <v>14</v>
      </c>
      <c r="K265" s="86">
        <v>7.4999999999999997E-2</v>
      </c>
      <c r="L265" s="86">
        <v>0.98</v>
      </c>
      <c r="M265" s="86" t="s">
        <v>57</v>
      </c>
      <c r="N265" s="89">
        <v>336.57</v>
      </c>
      <c r="O265" s="89">
        <v>137.47</v>
      </c>
      <c r="P265" s="89">
        <v>199.1</v>
      </c>
      <c r="Q265" s="87">
        <v>43131</v>
      </c>
    </row>
    <row r="266" spans="3:17" x14ac:dyDescent="0.25">
      <c r="C266" s="62"/>
      <c r="G266" s="87">
        <v>43102</v>
      </c>
      <c r="H266" s="86" t="s">
        <v>290</v>
      </c>
      <c r="I266" s="86" t="s">
        <v>284</v>
      </c>
      <c r="J266" s="88">
        <v>115</v>
      </c>
      <c r="K266" s="86">
        <v>0.57499999999999996</v>
      </c>
      <c r="L266" s="86">
        <v>0.98</v>
      </c>
      <c r="M266" s="86" t="s">
        <v>241</v>
      </c>
      <c r="N266" s="89">
        <v>1270.26</v>
      </c>
      <c r="O266" s="89">
        <v>1129.25</v>
      </c>
      <c r="P266" s="89">
        <v>141.01</v>
      </c>
      <c r="Q266" s="87">
        <v>43131</v>
      </c>
    </row>
    <row r="267" spans="3:17" x14ac:dyDescent="0.25">
      <c r="C267" s="62"/>
      <c r="G267" s="87">
        <v>43102</v>
      </c>
      <c r="H267" s="86" t="s">
        <v>290</v>
      </c>
      <c r="I267" s="86" t="s">
        <v>266</v>
      </c>
      <c r="J267" s="88">
        <v>1</v>
      </c>
      <c r="K267" s="86">
        <v>0.57499999999999996</v>
      </c>
      <c r="L267" s="86">
        <v>0.98</v>
      </c>
      <c r="M267" s="86" t="s">
        <v>8</v>
      </c>
      <c r="N267" s="89">
        <v>8.48</v>
      </c>
      <c r="O267" s="89">
        <v>8.33</v>
      </c>
      <c r="P267" s="89">
        <v>0.15</v>
      </c>
      <c r="Q267" s="87">
        <v>43131</v>
      </c>
    </row>
    <row r="268" spans="3:17" x14ac:dyDescent="0.25">
      <c r="C268" s="62"/>
      <c r="G268" s="87">
        <v>43102</v>
      </c>
      <c r="H268" s="86" t="s">
        <v>290</v>
      </c>
      <c r="I268" s="86" t="s">
        <v>279</v>
      </c>
      <c r="J268" s="88">
        <v>123</v>
      </c>
      <c r="K268" s="86">
        <v>0.57499999999999996</v>
      </c>
      <c r="L268" s="86">
        <v>0.98</v>
      </c>
      <c r="M268" s="86" t="s">
        <v>135</v>
      </c>
      <c r="N268" s="89">
        <v>2192.94</v>
      </c>
      <c r="O268" s="89">
        <v>1928.64</v>
      </c>
      <c r="P268" s="89">
        <v>264.3</v>
      </c>
      <c r="Q268" s="87">
        <v>43131</v>
      </c>
    </row>
    <row r="269" spans="3:17" x14ac:dyDescent="0.25">
      <c r="C269" s="62"/>
      <c r="G269" s="87">
        <v>43102</v>
      </c>
      <c r="H269" s="86" t="s">
        <v>290</v>
      </c>
      <c r="I269" s="86" t="s">
        <v>284</v>
      </c>
      <c r="J269" s="88">
        <v>126</v>
      </c>
      <c r="K269" s="86">
        <v>0.57499999999999996</v>
      </c>
      <c r="L269" s="86">
        <v>0.98</v>
      </c>
      <c r="M269" s="86" t="s">
        <v>14</v>
      </c>
      <c r="N269" s="89">
        <v>1391.76</v>
      </c>
      <c r="O269" s="89">
        <v>1237.27</v>
      </c>
      <c r="P269" s="89">
        <v>154.49</v>
      </c>
      <c r="Q269" s="87">
        <v>43131</v>
      </c>
    </row>
    <row r="270" spans="3:17" x14ac:dyDescent="0.25">
      <c r="C270" s="62"/>
      <c r="G270" s="87">
        <v>43102</v>
      </c>
      <c r="H270" s="86" t="s">
        <v>295</v>
      </c>
      <c r="I270" s="86" t="s">
        <v>263</v>
      </c>
      <c r="J270" s="88">
        <v>1</v>
      </c>
      <c r="K270" s="86">
        <v>0.57499999999999996</v>
      </c>
      <c r="L270" s="86">
        <v>0.98</v>
      </c>
      <c r="M270" s="86" t="s">
        <v>249</v>
      </c>
      <c r="N270" s="89">
        <v>9.33</v>
      </c>
      <c r="O270" s="89">
        <v>8.31</v>
      </c>
      <c r="P270" s="89">
        <v>1.02</v>
      </c>
      <c r="Q270" s="87">
        <v>43131</v>
      </c>
    </row>
    <row r="271" spans="3:17" x14ac:dyDescent="0.25">
      <c r="C271" s="62"/>
      <c r="G271" s="87">
        <v>43102</v>
      </c>
      <c r="H271" s="86" t="s">
        <v>295</v>
      </c>
      <c r="I271" s="86" t="s">
        <v>284</v>
      </c>
      <c r="J271" s="88">
        <v>111</v>
      </c>
      <c r="K271" s="86">
        <v>0.57499999999999996</v>
      </c>
      <c r="L271" s="86">
        <v>0.98</v>
      </c>
      <c r="M271" s="86" t="s">
        <v>169</v>
      </c>
      <c r="N271" s="89">
        <v>1226.08</v>
      </c>
      <c r="O271" s="89">
        <v>1089.98</v>
      </c>
      <c r="P271" s="89">
        <v>136.1</v>
      </c>
      <c r="Q271" s="87">
        <v>43131</v>
      </c>
    </row>
    <row r="272" spans="3:17" x14ac:dyDescent="0.25">
      <c r="C272" s="62"/>
      <c r="G272" s="87">
        <v>43102</v>
      </c>
      <c r="H272" s="86" t="s">
        <v>295</v>
      </c>
      <c r="I272" s="86" t="s">
        <v>266</v>
      </c>
      <c r="J272" s="88">
        <v>121</v>
      </c>
      <c r="K272" s="86">
        <v>0.57499999999999996</v>
      </c>
      <c r="L272" s="86">
        <v>0.98</v>
      </c>
      <c r="M272" s="86" t="s">
        <v>81</v>
      </c>
      <c r="N272" s="89">
        <v>1025.93</v>
      </c>
      <c r="O272" s="89">
        <v>1007.93</v>
      </c>
      <c r="P272" s="89">
        <v>18.000000000000099</v>
      </c>
      <c r="Q272" s="87">
        <v>43131</v>
      </c>
    </row>
    <row r="273" spans="3:17" x14ac:dyDescent="0.25">
      <c r="C273" s="62"/>
      <c r="G273" s="87">
        <v>43102</v>
      </c>
      <c r="H273" s="86" t="s">
        <v>295</v>
      </c>
      <c r="I273" s="86" t="s">
        <v>281</v>
      </c>
      <c r="J273" s="88">
        <v>51</v>
      </c>
      <c r="K273" s="86">
        <v>0.375</v>
      </c>
      <c r="L273" s="86">
        <v>0.98</v>
      </c>
      <c r="M273" s="86" t="s">
        <v>49</v>
      </c>
      <c r="N273" s="89">
        <v>699.66</v>
      </c>
      <c r="O273" s="89">
        <v>432.33</v>
      </c>
      <c r="P273" s="89">
        <v>267.33</v>
      </c>
      <c r="Q273" s="87">
        <v>43131</v>
      </c>
    </row>
    <row r="274" spans="3:17" x14ac:dyDescent="0.25">
      <c r="C274" s="62"/>
      <c r="G274" s="87">
        <v>43102</v>
      </c>
      <c r="H274" s="86" t="s">
        <v>295</v>
      </c>
      <c r="I274" s="86" t="s">
        <v>278</v>
      </c>
      <c r="J274" s="88">
        <v>59</v>
      </c>
      <c r="K274" s="86">
        <v>0.375</v>
      </c>
      <c r="L274" s="86">
        <v>0.98</v>
      </c>
      <c r="M274" s="86" t="s">
        <v>167</v>
      </c>
      <c r="N274" s="89">
        <v>956.91</v>
      </c>
      <c r="O274" s="89">
        <v>627.35</v>
      </c>
      <c r="P274" s="89">
        <v>329.56</v>
      </c>
      <c r="Q274" s="87">
        <v>43131</v>
      </c>
    </row>
    <row r="275" spans="3:17" x14ac:dyDescent="0.25">
      <c r="C275" s="62"/>
      <c r="G275" s="87">
        <v>43102</v>
      </c>
      <c r="H275" s="86" t="s">
        <v>295</v>
      </c>
      <c r="I275" s="86" t="s">
        <v>278</v>
      </c>
      <c r="J275" s="88">
        <v>56</v>
      </c>
      <c r="K275" s="86">
        <v>0.375</v>
      </c>
      <c r="L275" s="86">
        <v>0.98</v>
      </c>
      <c r="M275" s="86" t="s">
        <v>8</v>
      </c>
      <c r="N275" s="89">
        <v>908.25</v>
      </c>
      <c r="O275" s="89">
        <v>595.45000000000005</v>
      </c>
      <c r="P275" s="89">
        <v>312.8</v>
      </c>
      <c r="Q275" s="87">
        <v>43131</v>
      </c>
    </row>
    <row r="276" spans="3:17" x14ac:dyDescent="0.25">
      <c r="C276" s="62"/>
      <c r="G276" s="87">
        <v>43102</v>
      </c>
      <c r="H276" s="86" t="s">
        <v>295</v>
      </c>
      <c r="I276" s="86" t="s">
        <v>278</v>
      </c>
      <c r="J276" s="88">
        <v>65</v>
      </c>
      <c r="K276" s="86">
        <v>0.375</v>
      </c>
      <c r="L276" s="86">
        <v>0.98</v>
      </c>
      <c r="M276" s="86" t="s">
        <v>119</v>
      </c>
      <c r="N276" s="89">
        <v>1054.22</v>
      </c>
      <c r="O276" s="89">
        <v>691.15</v>
      </c>
      <c r="P276" s="89">
        <v>363.07</v>
      </c>
      <c r="Q276" s="87">
        <v>43131</v>
      </c>
    </row>
    <row r="277" spans="3:17" x14ac:dyDescent="0.25">
      <c r="C277" s="62"/>
      <c r="G277" s="87">
        <v>43102</v>
      </c>
      <c r="H277" s="86" t="s">
        <v>295</v>
      </c>
      <c r="I277" s="86" t="s">
        <v>261</v>
      </c>
      <c r="J277" s="88">
        <v>60</v>
      </c>
      <c r="K277" s="86">
        <v>0.375</v>
      </c>
      <c r="L277" s="86">
        <v>0.98</v>
      </c>
      <c r="M277" s="86" t="s">
        <v>219</v>
      </c>
      <c r="N277" s="89">
        <v>1687.5</v>
      </c>
      <c r="O277" s="89">
        <v>1084.8599999999999</v>
      </c>
      <c r="P277" s="89">
        <v>602.64</v>
      </c>
      <c r="Q277" s="87">
        <v>43131</v>
      </c>
    </row>
    <row r="278" spans="3:17" x14ac:dyDescent="0.25">
      <c r="C278" s="62"/>
      <c r="G278" s="87">
        <v>43102</v>
      </c>
      <c r="H278" s="86" t="s">
        <v>295</v>
      </c>
      <c r="I278" s="86" t="s">
        <v>263</v>
      </c>
      <c r="J278" s="88">
        <v>55</v>
      </c>
      <c r="K278" s="86">
        <v>0.375</v>
      </c>
      <c r="L278" s="86">
        <v>0.98</v>
      </c>
      <c r="M278" s="86" t="s">
        <v>79</v>
      </c>
      <c r="N278" s="89">
        <v>754.53</v>
      </c>
      <c r="O278" s="89">
        <v>457.07</v>
      </c>
      <c r="P278" s="89">
        <v>297.45999999999998</v>
      </c>
      <c r="Q278" s="87">
        <v>43131</v>
      </c>
    </row>
    <row r="279" spans="3:17" x14ac:dyDescent="0.25">
      <c r="C279" s="62"/>
      <c r="G279" s="87">
        <v>43102</v>
      </c>
      <c r="H279" s="86" t="s">
        <v>295</v>
      </c>
      <c r="I279" s="86" t="s">
        <v>261</v>
      </c>
      <c r="J279" s="88">
        <v>57</v>
      </c>
      <c r="K279" s="86">
        <v>0.375</v>
      </c>
      <c r="L279" s="86">
        <v>0.98</v>
      </c>
      <c r="M279" s="86" t="s">
        <v>79</v>
      </c>
      <c r="N279" s="89">
        <v>1603.13</v>
      </c>
      <c r="O279" s="89">
        <v>1030.6199999999999</v>
      </c>
      <c r="P279" s="89">
        <v>572.51</v>
      </c>
      <c r="Q279" s="87">
        <v>43131</v>
      </c>
    </row>
    <row r="280" spans="3:17" x14ac:dyDescent="0.25">
      <c r="C280" s="62"/>
      <c r="G280" s="87">
        <v>43102</v>
      </c>
      <c r="H280" s="86" t="s">
        <v>290</v>
      </c>
      <c r="I280" s="86" t="s">
        <v>263</v>
      </c>
      <c r="J280" s="88">
        <v>72</v>
      </c>
      <c r="K280" s="86">
        <v>0.375</v>
      </c>
      <c r="L280" s="86">
        <v>0.98</v>
      </c>
      <c r="M280" s="86" t="s">
        <v>79</v>
      </c>
      <c r="N280" s="89">
        <v>987.75</v>
      </c>
      <c r="O280" s="89">
        <v>598.35</v>
      </c>
      <c r="P280" s="89">
        <v>389.4</v>
      </c>
      <c r="Q280" s="87">
        <v>43131</v>
      </c>
    </row>
    <row r="281" spans="3:17" x14ac:dyDescent="0.25">
      <c r="C281" s="62"/>
      <c r="G281" s="87">
        <v>43102</v>
      </c>
      <c r="H281" s="86" t="s">
        <v>290</v>
      </c>
      <c r="I281" s="86" t="s">
        <v>277</v>
      </c>
      <c r="J281" s="88">
        <v>71</v>
      </c>
      <c r="K281" s="86">
        <v>0.375</v>
      </c>
      <c r="L281" s="86">
        <v>0.98</v>
      </c>
      <c r="M281" s="86" t="s">
        <v>79</v>
      </c>
      <c r="N281" s="89">
        <v>1284.6600000000001</v>
      </c>
      <c r="O281" s="89">
        <v>799.47</v>
      </c>
      <c r="P281" s="89">
        <v>485.19</v>
      </c>
      <c r="Q281" s="87">
        <v>43131</v>
      </c>
    </row>
    <row r="282" spans="3:17" x14ac:dyDescent="0.25">
      <c r="C282" s="62"/>
      <c r="G282" s="87">
        <v>43102</v>
      </c>
      <c r="H282" s="86" t="s">
        <v>290</v>
      </c>
      <c r="I282" s="86" t="s">
        <v>257</v>
      </c>
      <c r="J282" s="88">
        <v>57</v>
      </c>
      <c r="K282" s="86">
        <v>0.375</v>
      </c>
      <c r="L282" s="86">
        <v>0.98</v>
      </c>
      <c r="M282" s="86" t="s">
        <v>119</v>
      </c>
      <c r="N282" s="89">
        <v>853.22</v>
      </c>
      <c r="O282" s="89">
        <v>563.63</v>
      </c>
      <c r="P282" s="89">
        <v>289.58999999999997</v>
      </c>
      <c r="Q282" s="87">
        <v>43131</v>
      </c>
    </row>
    <row r="283" spans="3:17" x14ac:dyDescent="0.25">
      <c r="C283" s="62"/>
      <c r="G283" s="87">
        <v>43102</v>
      </c>
      <c r="H283" s="86" t="s">
        <v>290</v>
      </c>
      <c r="I283" s="86" t="s">
        <v>269</v>
      </c>
      <c r="J283" s="88">
        <v>61</v>
      </c>
      <c r="K283" s="86">
        <v>0.375</v>
      </c>
      <c r="L283" s="86">
        <v>0.98</v>
      </c>
      <c r="M283" s="86" t="s">
        <v>171</v>
      </c>
      <c r="N283" s="89">
        <v>913.09</v>
      </c>
      <c r="O283" s="89">
        <v>536.23</v>
      </c>
      <c r="P283" s="89">
        <v>376.86</v>
      </c>
      <c r="Q283" s="87">
        <v>43131</v>
      </c>
    </row>
    <row r="284" spans="3:17" x14ac:dyDescent="0.25">
      <c r="C284" s="62"/>
      <c r="G284" s="87">
        <v>43102</v>
      </c>
      <c r="H284" s="86" t="s">
        <v>300</v>
      </c>
      <c r="I284" s="86" t="s">
        <v>259</v>
      </c>
      <c r="J284" s="88">
        <v>54</v>
      </c>
      <c r="K284" s="86">
        <v>0.375</v>
      </c>
      <c r="L284" s="86">
        <v>0.98</v>
      </c>
      <c r="M284" s="86" t="s">
        <v>35</v>
      </c>
      <c r="N284" s="89">
        <v>808.31</v>
      </c>
      <c r="O284" s="89">
        <v>501.68</v>
      </c>
      <c r="P284" s="89">
        <v>306.63</v>
      </c>
      <c r="Q284" s="87">
        <v>43131</v>
      </c>
    </row>
    <row r="285" spans="3:17" x14ac:dyDescent="0.25">
      <c r="C285" s="62"/>
      <c r="G285" s="87">
        <v>43102</v>
      </c>
      <c r="H285" s="86" t="s">
        <v>300</v>
      </c>
      <c r="I285" s="86" t="s">
        <v>259</v>
      </c>
      <c r="J285" s="88">
        <v>97</v>
      </c>
      <c r="K285" s="86">
        <v>0.375</v>
      </c>
      <c r="L285" s="86">
        <v>0.98</v>
      </c>
      <c r="M285" s="86" t="s">
        <v>35</v>
      </c>
      <c r="N285" s="89">
        <v>1451.97</v>
      </c>
      <c r="O285" s="89">
        <v>901.17</v>
      </c>
      <c r="P285" s="89">
        <v>550.79999999999995</v>
      </c>
      <c r="Q285" s="87">
        <v>43131</v>
      </c>
    </row>
    <row r="286" spans="3:17" x14ac:dyDescent="0.25">
      <c r="C286" s="62"/>
      <c r="G286" s="87">
        <v>43102</v>
      </c>
      <c r="H286" s="86" t="s">
        <v>300</v>
      </c>
      <c r="I286" s="86" t="s">
        <v>278</v>
      </c>
      <c r="J286" s="88">
        <v>80</v>
      </c>
      <c r="K286" s="86">
        <v>0.375</v>
      </c>
      <c r="L286" s="86">
        <v>0.98</v>
      </c>
      <c r="M286" s="86" t="s">
        <v>35</v>
      </c>
      <c r="N286" s="89">
        <v>1297.5</v>
      </c>
      <c r="O286" s="89">
        <v>850.64</v>
      </c>
      <c r="P286" s="89">
        <v>446.86</v>
      </c>
      <c r="Q286" s="87">
        <v>43131</v>
      </c>
    </row>
    <row r="287" spans="3:17" x14ac:dyDescent="0.25">
      <c r="C287" s="62"/>
      <c r="G287" s="87">
        <v>43102</v>
      </c>
      <c r="H287" s="86" t="s">
        <v>295</v>
      </c>
      <c r="I287" s="86" t="s">
        <v>279</v>
      </c>
      <c r="J287" s="88">
        <v>80</v>
      </c>
      <c r="K287" s="86">
        <v>0.375</v>
      </c>
      <c r="L287" s="86">
        <v>0.98</v>
      </c>
      <c r="M287" s="86" t="s">
        <v>103</v>
      </c>
      <c r="N287" s="89">
        <v>2097.5</v>
      </c>
      <c r="O287" s="89">
        <v>1254.4000000000001</v>
      </c>
      <c r="P287" s="89">
        <v>843.1</v>
      </c>
      <c r="Q287" s="87">
        <v>43131</v>
      </c>
    </row>
    <row r="288" spans="3:17" x14ac:dyDescent="0.25">
      <c r="C288" s="62"/>
      <c r="G288" s="87">
        <v>43102</v>
      </c>
      <c r="H288" s="86" t="s">
        <v>295</v>
      </c>
      <c r="I288" s="86" t="s">
        <v>279</v>
      </c>
      <c r="J288" s="88">
        <v>51</v>
      </c>
      <c r="K288" s="86">
        <v>0.375</v>
      </c>
      <c r="L288" s="86">
        <v>0.98</v>
      </c>
      <c r="M288" s="86" t="s">
        <v>131</v>
      </c>
      <c r="N288" s="89">
        <v>1337.16</v>
      </c>
      <c r="O288" s="89">
        <v>799.68</v>
      </c>
      <c r="P288" s="89">
        <v>537.48</v>
      </c>
      <c r="Q288" s="87">
        <v>43131</v>
      </c>
    </row>
    <row r="289" spans="3:17" x14ac:dyDescent="0.25">
      <c r="C289" s="62"/>
      <c r="G289" s="87">
        <v>43102</v>
      </c>
      <c r="H289" s="86" t="s">
        <v>290</v>
      </c>
      <c r="I289" s="86" t="s">
        <v>279</v>
      </c>
      <c r="J289" s="88">
        <v>55</v>
      </c>
      <c r="K289" s="86">
        <v>0.375</v>
      </c>
      <c r="L289" s="86">
        <v>0.98</v>
      </c>
      <c r="M289" s="86" t="s">
        <v>163</v>
      </c>
      <c r="N289" s="89">
        <v>1442.03</v>
      </c>
      <c r="O289" s="89">
        <v>862.4</v>
      </c>
      <c r="P289" s="89">
        <v>579.63</v>
      </c>
      <c r="Q289" s="87">
        <v>43131</v>
      </c>
    </row>
    <row r="290" spans="3:17" x14ac:dyDescent="0.25">
      <c r="C290" s="62"/>
      <c r="G290" s="87">
        <v>43102</v>
      </c>
      <c r="H290" s="86" t="s">
        <v>290</v>
      </c>
      <c r="I290" s="86" t="s">
        <v>279</v>
      </c>
      <c r="J290" s="88">
        <v>67</v>
      </c>
      <c r="K290" s="86">
        <v>0.375</v>
      </c>
      <c r="L290" s="86">
        <v>0.98</v>
      </c>
      <c r="M290" s="86" t="s">
        <v>35</v>
      </c>
      <c r="N290" s="89">
        <v>1756.66</v>
      </c>
      <c r="O290" s="89">
        <v>1050.56</v>
      </c>
      <c r="P290" s="89">
        <v>706.1</v>
      </c>
      <c r="Q290" s="87">
        <v>43131</v>
      </c>
    </row>
    <row r="291" spans="3:17" x14ac:dyDescent="0.25">
      <c r="C291" s="62"/>
      <c r="G291" s="87">
        <v>43102</v>
      </c>
      <c r="H291" s="86" t="s">
        <v>290</v>
      </c>
      <c r="I291" s="86" t="s">
        <v>279</v>
      </c>
      <c r="J291" s="88">
        <v>62</v>
      </c>
      <c r="K291" s="86">
        <v>0.375</v>
      </c>
      <c r="L291" s="86">
        <v>0.98</v>
      </c>
      <c r="M291" s="86" t="s">
        <v>165</v>
      </c>
      <c r="N291" s="89">
        <v>1625.56</v>
      </c>
      <c r="O291" s="89">
        <v>972.16</v>
      </c>
      <c r="P291" s="89">
        <v>653.4</v>
      </c>
      <c r="Q291" s="87">
        <v>43131</v>
      </c>
    </row>
    <row r="292" spans="3:17" x14ac:dyDescent="0.25">
      <c r="C292" s="62"/>
      <c r="G292" s="87">
        <v>43102</v>
      </c>
      <c r="H292" s="86" t="s">
        <v>290</v>
      </c>
      <c r="I292" s="86" t="s">
        <v>280</v>
      </c>
      <c r="J292" s="88">
        <v>5</v>
      </c>
      <c r="K292" s="86">
        <v>0.05</v>
      </c>
      <c r="L292" s="86">
        <v>0.98</v>
      </c>
      <c r="M292" s="86" t="s">
        <v>185</v>
      </c>
      <c r="N292" s="89">
        <v>121.13</v>
      </c>
      <c r="O292" s="89">
        <v>51.5</v>
      </c>
      <c r="P292" s="89">
        <v>69.63</v>
      </c>
      <c r="Q292" s="87">
        <v>43131</v>
      </c>
    </row>
    <row r="293" spans="3:17" x14ac:dyDescent="0.25">
      <c r="C293" s="62"/>
      <c r="G293" s="87">
        <v>43102</v>
      </c>
      <c r="H293" s="86" t="s">
        <v>290</v>
      </c>
      <c r="I293" s="86" t="s">
        <v>263</v>
      </c>
      <c r="J293" s="88">
        <v>5</v>
      </c>
      <c r="K293" s="86">
        <v>0.05</v>
      </c>
      <c r="L293" s="86">
        <v>0.98</v>
      </c>
      <c r="M293" s="86" t="s">
        <v>35</v>
      </c>
      <c r="N293" s="89">
        <v>104.26</v>
      </c>
      <c r="O293" s="89">
        <v>41.55</v>
      </c>
      <c r="P293" s="89">
        <v>62.71</v>
      </c>
      <c r="Q293" s="87">
        <v>43131</v>
      </c>
    </row>
    <row r="294" spans="3:17" x14ac:dyDescent="0.25">
      <c r="C294" s="62"/>
      <c r="G294" s="87">
        <v>43102</v>
      </c>
      <c r="H294" s="86" t="s">
        <v>290</v>
      </c>
      <c r="I294" s="86" t="s">
        <v>281</v>
      </c>
      <c r="J294" s="88">
        <v>5</v>
      </c>
      <c r="K294" s="86">
        <v>0.05</v>
      </c>
      <c r="L294" s="86">
        <v>0.98</v>
      </c>
      <c r="M294" s="86" t="s">
        <v>57</v>
      </c>
      <c r="N294" s="89">
        <v>104.26</v>
      </c>
      <c r="O294" s="89">
        <v>42.39</v>
      </c>
      <c r="P294" s="89">
        <v>61.87</v>
      </c>
      <c r="Q294" s="87">
        <v>43131</v>
      </c>
    </row>
    <row r="295" spans="3:17" x14ac:dyDescent="0.25">
      <c r="C295" s="62"/>
      <c r="G295" s="87">
        <v>43102</v>
      </c>
      <c r="H295" s="86" t="s">
        <v>295</v>
      </c>
      <c r="I295" s="86" t="s">
        <v>257</v>
      </c>
      <c r="J295" s="88">
        <v>5</v>
      </c>
      <c r="K295" s="86">
        <v>0.05</v>
      </c>
      <c r="L295" s="86">
        <v>0.98</v>
      </c>
      <c r="M295" s="86" t="s">
        <v>191</v>
      </c>
      <c r="N295" s="89">
        <v>113.76</v>
      </c>
      <c r="O295" s="89">
        <v>49.44</v>
      </c>
      <c r="P295" s="89">
        <v>64.319999999999993</v>
      </c>
      <c r="Q295" s="87">
        <v>43131</v>
      </c>
    </row>
    <row r="296" spans="3:17" x14ac:dyDescent="0.25">
      <c r="C296" s="62"/>
      <c r="G296" s="87">
        <v>43102</v>
      </c>
      <c r="H296" s="86" t="s">
        <v>295</v>
      </c>
      <c r="I296" s="86" t="s">
        <v>275</v>
      </c>
      <c r="J296" s="88">
        <v>5</v>
      </c>
      <c r="K296" s="86">
        <v>0.05</v>
      </c>
      <c r="L296" s="86">
        <v>0.98</v>
      </c>
      <c r="M296" s="86" t="s">
        <v>37</v>
      </c>
      <c r="N296" s="89">
        <v>1197</v>
      </c>
      <c r="O296" s="89">
        <v>491.23</v>
      </c>
      <c r="P296" s="89">
        <v>705.77</v>
      </c>
      <c r="Q296" s="87">
        <v>43131</v>
      </c>
    </row>
    <row r="297" spans="3:17" x14ac:dyDescent="0.25">
      <c r="C297" s="62"/>
      <c r="G297" s="87">
        <v>43102</v>
      </c>
      <c r="H297" s="86" t="s">
        <v>290</v>
      </c>
      <c r="I297" s="86" t="s">
        <v>279</v>
      </c>
      <c r="J297" s="88">
        <v>6</v>
      </c>
      <c r="K297" s="86">
        <v>0.05</v>
      </c>
      <c r="L297" s="86">
        <v>0.98</v>
      </c>
      <c r="M297" s="86" t="s">
        <v>161</v>
      </c>
      <c r="N297" s="89">
        <v>239.12</v>
      </c>
      <c r="O297" s="89">
        <v>94.08</v>
      </c>
      <c r="P297" s="89">
        <v>145.04</v>
      </c>
      <c r="Q297" s="87">
        <v>43131</v>
      </c>
    </row>
    <row r="298" spans="3:17" x14ac:dyDescent="0.25">
      <c r="C298" s="62"/>
      <c r="G298" s="87">
        <v>43102</v>
      </c>
      <c r="H298" s="86" t="s">
        <v>290</v>
      </c>
      <c r="I298" s="86" t="s">
        <v>268</v>
      </c>
      <c r="J298" s="88">
        <v>6</v>
      </c>
      <c r="K298" s="86">
        <v>0.05</v>
      </c>
      <c r="L298" s="86">
        <v>0.98</v>
      </c>
      <c r="M298" s="86" t="s">
        <v>195</v>
      </c>
      <c r="N298" s="89">
        <v>68.12</v>
      </c>
      <c r="O298" s="89">
        <v>30.87</v>
      </c>
      <c r="P298" s="89">
        <v>37.25</v>
      </c>
      <c r="Q298" s="87">
        <v>43131</v>
      </c>
    </row>
    <row r="299" spans="3:17" x14ac:dyDescent="0.25">
      <c r="C299" s="62"/>
      <c r="G299" s="87">
        <v>43102</v>
      </c>
      <c r="H299" s="86" t="s">
        <v>295</v>
      </c>
      <c r="I299" s="86" t="s">
        <v>270</v>
      </c>
      <c r="J299" s="88">
        <v>6</v>
      </c>
      <c r="K299" s="86">
        <v>0.05</v>
      </c>
      <c r="L299" s="86">
        <v>0.98</v>
      </c>
      <c r="M299" s="86" t="s">
        <v>113</v>
      </c>
      <c r="N299" s="89">
        <v>133.94999999999999</v>
      </c>
      <c r="O299" s="89">
        <v>56.15</v>
      </c>
      <c r="P299" s="89">
        <v>77.8</v>
      </c>
      <c r="Q299" s="87">
        <v>43131</v>
      </c>
    </row>
    <row r="300" spans="3:17" x14ac:dyDescent="0.25">
      <c r="C300" s="62"/>
      <c r="G300" s="87">
        <v>43102</v>
      </c>
      <c r="H300" s="86" t="s">
        <v>300</v>
      </c>
      <c r="I300" s="86" t="s">
        <v>284</v>
      </c>
      <c r="J300" s="88">
        <v>6</v>
      </c>
      <c r="K300" s="86">
        <v>0.05</v>
      </c>
      <c r="L300" s="86">
        <v>0.98</v>
      </c>
      <c r="M300" s="86" t="s">
        <v>79</v>
      </c>
      <c r="N300" s="89">
        <v>148.13999999999999</v>
      </c>
      <c r="O300" s="89">
        <v>58.92</v>
      </c>
      <c r="P300" s="89">
        <v>89.22</v>
      </c>
      <c r="Q300" s="87">
        <v>43131</v>
      </c>
    </row>
    <row r="301" spans="3:17" x14ac:dyDescent="0.25">
      <c r="C301" s="62"/>
      <c r="G301" s="87">
        <v>43102</v>
      </c>
      <c r="H301" s="86" t="s">
        <v>295</v>
      </c>
      <c r="I301" s="86" t="s">
        <v>279</v>
      </c>
      <c r="J301" s="88">
        <v>6</v>
      </c>
      <c r="K301" s="86">
        <v>0.05</v>
      </c>
      <c r="L301" s="86">
        <v>0.98</v>
      </c>
      <c r="M301" s="86" t="s">
        <v>105</v>
      </c>
      <c r="N301" s="89">
        <v>239.12</v>
      </c>
      <c r="O301" s="89">
        <v>94.08</v>
      </c>
      <c r="P301" s="89">
        <v>145.04</v>
      </c>
      <c r="Q301" s="87">
        <v>43131</v>
      </c>
    </row>
    <row r="302" spans="3:17" x14ac:dyDescent="0.25">
      <c r="C302" s="62"/>
      <c r="G302" s="87">
        <v>43102</v>
      </c>
      <c r="H302" s="86" t="s">
        <v>300</v>
      </c>
      <c r="I302" s="86" t="s">
        <v>279</v>
      </c>
      <c r="J302" s="88">
        <v>6</v>
      </c>
      <c r="K302" s="86">
        <v>0.05</v>
      </c>
      <c r="L302" s="86">
        <v>0.98</v>
      </c>
      <c r="M302" s="86" t="s">
        <v>223</v>
      </c>
      <c r="N302" s="89">
        <v>239.12</v>
      </c>
      <c r="O302" s="89">
        <v>94.08</v>
      </c>
      <c r="P302" s="89">
        <v>145.04</v>
      </c>
      <c r="Q302" s="87">
        <v>43131</v>
      </c>
    </row>
    <row r="303" spans="3:17" x14ac:dyDescent="0.25">
      <c r="C303" s="62"/>
      <c r="G303" s="87">
        <v>43102</v>
      </c>
      <c r="H303" s="86" t="s">
        <v>295</v>
      </c>
      <c r="I303" s="86" t="s">
        <v>259</v>
      </c>
      <c r="J303" s="88">
        <v>6</v>
      </c>
      <c r="K303" s="86">
        <v>0.05</v>
      </c>
      <c r="L303" s="86">
        <v>0.98</v>
      </c>
      <c r="M303" s="86" t="s">
        <v>119</v>
      </c>
      <c r="N303" s="89">
        <v>136.52000000000001</v>
      </c>
      <c r="O303" s="89">
        <v>55.74</v>
      </c>
      <c r="P303" s="89">
        <v>80.78</v>
      </c>
      <c r="Q303" s="87">
        <v>43131</v>
      </c>
    </row>
    <row r="304" spans="3:17" x14ac:dyDescent="0.25">
      <c r="C304" s="62"/>
      <c r="G304" s="87">
        <v>43102</v>
      </c>
      <c r="H304" s="86" t="s">
        <v>295</v>
      </c>
      <c r="I304" s="86" t="s">
        <v>263</v>
      </c>
      <c r="J304" s="88">
        <v>6</v>
      </c>
      <c r="K304" s="86">
        <v>0.05</v>
      </c>
      <c r="L304" s="86">
        <v>0.98</v>
      </c>
      <c r="M304" s="86" t="s">
        <v>6</v>
      </c>
      <c r="N304" s="89">
        <v>125.12</v>
      </c>
      <c r="O304" s="89">
        <v>49.86</v>
      </c>
      <c r="P304" s="89">
        <v>75.260000000000005</v>
      </c>
      <c r="Q304" s="87">
        <v>43131</v>
      </c>
    </row>
    <row r="305" spans="3:17" x14ac:dyDescent="0.25">
      <c r="C305" s="62"/>
      <c r="G305" s="87">
        <v>43102</v>
      </c>
      <c r="H305" s="86" t="s">
        <v>290</v>
      </c>
      <c r="I305" s="86" t="s">
        <v>281</v>
      </c>
      <c r="J305" s="88">
        <v>6</v>
      </c>
      <c r="K305" s="86">
        <v>0.05</v>
      </c>
      <c r="L305" s="86">
        <v>0.98</v>
      </c>
      <c r="M305" s="86" t="s">
        <v>45</v>
      </c>
      <c r="N305" s="89">
        <v>125.12</v>
      </c>
      <c r="O305" s="89">
        <v>50.86</v>
      </c>
      <c r="P305" s="89">
        <v>74.260000000000005</v>
      </c>
      <c r="Q305" s="87">
        <v>43131</v>
      </c>
    </row>
    <row r="306" spans="3:17" x14ac:dyDescent="0.25">
      <c r="C306" s="62"/>
      <c r="G306" s="87">
        <v>43102</v>
      </c>
      <c r="H306" s="86" t="s">
        <v>295</v>
      </c>
      <c r="I306" s="86" t="s">
        <v>259</v>
      </c>
      <c r="J306" s="88">
        <v>6</v>
      </c>
      <c r="K306" s="86">
        <v>0.05</v>
      </c>
      <c r="L306" s="86">
        <v>0.98</v>
      </c>
      <c r="M306" s="86" t="s">
        <v>81</v>
      </c>
      <c r="N306" s="89">
        <v>136.52000000000001</v>
      </c>
      <c r="O306" s="89">
        <v>55.74</v>
      </c>
      <c r="P306" s="89">
        <v>80.78</v>
      </c>
      <c r="Q306" s="87">
        <v>43131</v>
      </c>
    </row>
    <row r="307" spans="3:17" x14ac:dyDescent="0.25">
      <c r="C307" s="62"/>
      <c r="G307" s="87">
        <v>43102</v>
      </c>
      <c r="H307" s="86" t="s">
        <v>300</v>
      </c>
      <c r="I307" s="86" t="s">
        <v>279</v>
      </c>
      <c r="J307" s="88">
        <v>6</v>
      </c>
      <c r="K307" s="86">
        <v>0.05</v>
      </c>
      <c r="L307" s="86">
        <v>0.98</v>
      </c>
      <c r="M307" s="86" t="s">
        <v>211</v>
      </c>
      <c r="N307" s="89">
        <v>239.12</v>
      </c>
      <c r="O307" s="89">
        <v>94.08</v>
      </c>
      <c r="P307" s="89">
        <v>145.04</v>
      </c>
      <c r="Q307" s="87">
        <v>43131</v>
      </c>
    </row>
    <row r="308" spans="3:17" x14ac:dyDescent="0.25">
      <c r="C308" s="62"/>
      <c r="G308" s="87">
        <v>43102</v>
      </c>
      <c r="H308" s="86" t="s">
        <v>300</v>
      </c>
      <c r="I308" s="86" t="s">
        <v>263</v>
      </c>
      <c r="J308" s="88">
        <v>6</v>
      </c>
      <c r="K308" s="86">
        <v>0.05</v>
      </c>
      <c r="L308" s="86">
        <v>0.98</v>
      </c>
      <c r="M308" s="86" t="s">
        <v>35</v>
      </c>
      <c r="N308" s="89">
        <v>125.12</v>
      </c>
      <c r="O308" s="89">
        <v>49.86</v>
      </c>
      <c r="P308" s="89">
        <v>75.260000000000005</v>
      </c>
      <c r="Q308" s="87">
        <v>43131</v>
      </c>
    </row>
    <row r="309" spans="3:17" x14ac:dyDescent="0.25">
      <c r="C309" s="62"/>
      <c r="G309" s="87">
        <v>43102</v>
      </c>
      <c r="H309" s="86" t="s">
        <v>290</v>
      </c>
      <c r="I309" s="86" t="s">
        <v>279</v>
      </c>
      <c r="J309" s="88">
        <v>7</v>
      </c>
      <c r="K309" s="86">
        <v>0.05</v>
      </c>
      <c r="L309" s="86">
        <v>0.98</v>
      </c>
      <c r="M309" s="86" t="s">
        <v>103</v>
      </c>
      <c r="N309" s="89">
        <v>278.97000000000003</v>
      </c>
      <c r="O309" s="89">
        <v>109.76</v>
      </c>
      <c r="P309" s="89">
        <v>169.21</v>
      </c>
      <c r="Q309" s="87">
        <v>43131</v>
      </c>
    </row>
    <row r="310" spans="3:17" x14ac:dyDescent="0.25">
      <c r="C310" s="62"/>
      <c r="G310" s="87">
        <v>43102</v>
      </c>
      <c r="H310" s="86" t="s">
        <v>290</v>
      </c>
      <c r="I310" s="86" t="s">
        <v>279</v>
      </c>
      <c r="J310" s="88">
        <v>7</v>
      </c>
      <c r="K310" s="86">
        <v>0.05</v>
      </c>
      <c r="L310" s="86">
        <v>0.98</v>
      </c>
      <c r="M310" s="86" t="s">
        <v>57</v>
      </c>
      <c r="N310" s="89">
        <v>278.97000000000003</v>
      </c>
      <c r="O310" s="89">
        <v>109.76</v>
      </c>
      <c r="P310" s="89">
        <v>169.21</v>
      </c>
      <c r="Q310" s="87">
        <v>43131</v>
      </c>
    </row>
    <row r="311" spans="3:17" x14ac:dyDescent="0.25">
      <c r="C311" s="62"/>
      <c r="G311" s="87">
        <v>43102</v>
      </c>
      <c r="H311" s="86" t="s">
        <v>295</v>
      </c>
      <c r="I311" s="86" t="s">
        <v>280</v>
      </c>
      <c r="J311" s="88">
        <v>7</v>
      </c>
      <c r="K311" s="86">
        <v>0.05</v>
      </c>
      <c r="L311" s="86">
        <v>0.98</v>
      </c>
      <c r="M311" s="86" t="s">
        <v>39</v>
      </c>
      <c r="N311" s="89">
        <v>169.58</v>
      </c>
      <c r="O311" s="89">
        <v>72.099999999999994</v>
      </c>
      <c r="P311" s="89">
        <v>97.48</v>
      </c>
      <c r="Q311" s="87">
        <v>43131</v>
      </c>
    </row>
    <row r="312" spans="3:17" x14ac:dyDescent="0.25">
      <c r="C312" s="62"/>
      <c r="G312" s="87">
        <v>43102</v>
      </c>
      <c r="H312" s="86" t="s">
        <v>295</v>
      </c>
      <c r="I312" s="86" t="s">
        <v>279</v>
      </c>
      <c r="J312" s="88">
        <v>7</v>
      </c>
      <c r="K312" s="86">
        <v>0.05</v>
      </c>
      <c r="L312" s="86">
        <v>0.98</v>
      </c>
      <c r="M312" s="86" t="s">
        <v>43</v>
      </c>
      <c r="N312" s="89">
        <v>278.97000000000003</v>
      </c>
      <c r="O312" s="89">
        <v>109.76</v>
      </c>
      <c r="P312" s="89">
        <v>169.21</v>
      </c>
      <c r="Q312" s="87">
        <v>43131</v>
      </c>
    </row>
    <row r="313" spans="3:17" x14ac:dyDescent="0.25">
      <c r="C313" s="62"/>
      <c r="G313" s="87">
        <v>43102</v>
      </c>
      <c r="H313" s="86" t="s">
        <v>295</v>
      </c>
      <c r="I313" s="86" t="s">
        <v>280</v>
      </c>
      <c r="J313" s="88">
        <v>7</v>
      </c>
      <c r="K313" s="86">
        <v>0.05</v>
      </c>
      <c r="L313" s="86">
        <v>0.98</v>
      </c>
      <c r="M313" s="86" t="s">
        <v>35</v>
      </c>
      <c r="N313" s="89">
        <v>169.58</v>
      </c>
      <c r="O313" s="89">
        <v>72.099999999999994</v>
      </c>
      <c r="P313" s="89">
        <v>97.48</v>
      </c>
      <c r="Q313" s="87">
        <v>43131</v>
      </c>
    </row>
    <row r="314" spans="3:17" x14ac:dyDescent="0.25">
      <c r="C314" s="62"/>
      <c r="G314" s="87">
        <v>43102</v>
      </c>
      <c r="H314" s="86" t="s">
        <v>290</v>
      </c>
      <c r="I314" s="86" t="s">
        <v>278</v>
      </c>
      <c r="J314" s="88">
        <v>8</v>
      </c>
      <c r="K314" s="86">
        <v>0.05</v>
      </c>
      <c r="L314" s="86">
        <v>0.98</v>
      </c>
      <c r="M314" s="86" t="s">
        <v>241</v>
      </c>
      <c r="N314" s="89">
        <v>197.22</v>
      </c>
      <c r="O314" s="89">
        <v>85.06</v>
      </c>
      <c r="P314" s="89">
        <v>112.16</v>
      </c>
      <c r="Q314" s="87">
        <v>43131</v>
      </c>
    </row>
    <row r="315" spans="3:17" x14ac:dyDescent="0.25">
      <c r="C315" s="62"/>
      <c r="G315" s="87">
        <v>43102</v>
      </c>
      <c r="H315" s="86" t="s">
        <v>300</v>
      </c>
      <c r="I315" s="86" t="s">
        <v>284</v>
      </c>
      <c r="J315" s="88">
        <v>8</v>
      </c>
      <c r="K315" s="86">
        <v>0.05</v>
      </c>
      <c r="L315" s="86">
        <v>0.98</v>
      </c>
      <c r="M315" s="86" t="s">
        <v>79</v>
      </c>
      <c r="N315" s="89">
        <v>197.52</v>
      </c>
      <c r="O315" s="89">
        <v>78.56</v>
      </c>
      <c r="P315" s="89">
        <v>118.96</v>
      </c>
      <c r="Q315" s="87">
        <v>43131</v>
      </c>
    </row>
    <row r="316" spans="3:17" x14ac:dyDescent="0.25">
      <c r="C316" s="62"/>
      <c r="G316" s="87">
        <v>43102</v>
      </c>
      <c r="H316" s="86" t="s">
        <v>290</v>
      </c>
      <c r="I316" s="86" t="s">
        <v>279</v>
      </c>
      <c r="J316" s="88">
        <v>8</v>
      </c>
      <c r="K316" s="86">
        <v>0.05</v>
      </c>
      <c r="L316" s="86">
        <v>0.98</v>
      </c>
      <c r="M316" s="86" t="s">
        <v>20</v>
      </c>
      <c r="N316" s="89">
        <v>318.82</v>
      </c>
      <c r="O316" s="89">
        <v>125.44</v>
      </c>
      <c r="P316" s="89">
        <v>193.38</v>
      </c>
      <c r="Q316" s="87">
        <v>43131</v>
      </c>
    </row>
    <row r="317" spans="3:17" x14ac:dyDescent="0.25">
      <c r="C317" s="62"/>
      <c r="G317" s="87">
        <v>43102</v>
      </c>
      <c r="H317" s="86" t="s">
        <v>295</v>
      </c>
      <c r="I317" s="86" t="s">
        <v>279</v>
      </c>
      <c r="J317" s="88">
        <v>9</v>
      </c>
      <c r="K317" s="86">
        <v>0.05</v>
      </c>
      <c r="L317" s="86">
        <v>0.98</v>
      </c>
      <c r="M317" s="86" t="s">
        <v>20</v>
      </c>
      <c r="N317" s="89">
        <v>358.67</v>
      </c>
      <c r="O317" s="89">
        <v>141.12</v>
      </c>
      <c r="P317" s="89">
        <v>217.55</v>
      </c>
      <c r="Q317" s="87">
        <v>43131</v>
      </c>
    </row>
    <row r="318" spans="3:17" x14ac:dyDescent="0.25">
      <c r="C318" s="62"/>
      <c r="G318" s="87">
        <v>43102</v>
      </c>
      <c r="H318" s="86" t="s">
        <v>290</v>
      </c>
      <c r="I318" s="86" t="s">
        <v>284</v>
      </c>
      <c r="J318" s="88">
        <v>9</v>
      </c>
      <c r="K318" s="86">
        <v>0.05</v>
      </c>
      <c r="L318" s="86">
        <v>0.98</v>
      </c>
      <c r="M318" s="86" t="s">
        <v>135</v>
      </c>
      <c r="N318" s="89">
        <v>222.21</v>
      </c>
      <c r="O318" s="89">
        <v>88.38</v>
      </c>
      <c r="P318" s="89">
        <v>133.83000000000001</v>
      </c>
      <c r="Q318" s="87">
        <v>43131</v>
      </c>
    </row>
    <row r="319" spans="3:17" x14ac:dyDescent="0.25">
      <c r="C319" s="62"/>
      <c r="G319" s="87">
        <v>43102</v>
      </c>
      <c r="H319" s="86" t="s">
        <v>290</v>
      </c>
      <c r="I319" s="86" t="s">
        <v>257</v>
      </c>
      <c r="J319" s="88">
        <v>43</v>
      </c>
      <c r="K319" s="86">
        <v>0.05</v>
      </c>
      <c r="L319" s="86">
        <v>0.98</v>
      </c>
      <c r="M319" s="86" t="s">
        <v>14</v>
      </c>
      <c r="N319" s="89">
        <v>978.36</v>
      </c>
      <c r="O319" s="89">
        <v>425.19</v>
      </c>
      <c r="P319" s="89">
        <v>553.16999999999996</v>
      </c>
      <c r="Q319" s="87">
        <v>43131</v>
      </c>
    </row>
    <row r="320" spans="3:17" x14ac:dyDescent="0.25">
      <c r="C320" s="62"/>
      <c r="G320" s="87">
        <v>43102</v>
      </c>
      <c r="H320" s="86" t="s">
        <v>300</v>
      </c>
      <c r="I320" s="86" t="s">
        <v>279</v>
      </c>
      <c r="J320" s="88">
        <v>1</v>
      </c>
      <c r="K320" s="86">
        <v>0.15</v>
      </c>
      <c r="L320" s="86">
        <v>0.98</v>
      </c>
      <c r="M320" s="86" t="s">
        <v>105</v>
      </c>
      <c r="N320" s="89">
        <v>35.659999999999997</v>
      </c>
      <c r="O320" s="89">
        <v>15.68</v>
      </c>
      <c r="P320" s="89">
        <v>19.98</v>
      </c>
      <c r="Q320" s="87">
        <v>43131</v>
      </c>
    </row>
    <row r="321" spans="3:17" x14ac:dyDescent="0.25">
      <c r="C321" s="62"/>
      <c r="G321" s="87">
        <v>43102</v>
      </c>
      <c r="H321" s="86" t="s">
        <v>295</v>
      </c>
      <c r="I321" s="86" t="s">
        <v>279</v>
      </c>
      <c r="J321" s="88">
        <v>34</v>
      </c>
      <c r="K321" s="86">
        <v>0.15</v>
      </c>
      <c r="L321" s="86">
        <v>0.98</v>
      </c>
      <c r="M321" s="86" t="s">
        <v>10</v>
      </c>
      <c r="N321" s="89">
        <v>1212.3599999999999</v>
      </c>
      <c r="O321" s="89">
        <v>533.12</v>
      </c>
      <c r="P321" s="89">
        <v>679.24</v>
      </c>
      <c r="Q321" s="87">
        <v>43131</v>
      </c>
    </row>
    <row r="322" spans="3:17" x14ac:dyDescent="0.25">
      <c r="C322" s="62"/>
      <c r="G322" s="87">
        <v>43102</v>
      </c>
      <c r="H322" s="86" t="s">
        <v>295</v>
      </c>
      <c r="I322" s="86" t="s">
        <v>279</v>
      </c>
      <c r="J322" s="88">
        <v>45</v>
      </c>
      <c r="K322" s="86">
        <v>0.15</v>
      </c>
      <c r="L322" s="86">
        <v>0.98</v>
      </c>
      <c r="M322" s="86" t="s">
        <v>81</v>
      </c>
      <c r="N322" s="89">
        <v>1604.59</v>
      </c>
      <c r="O322" s="89">
        <v>705.6</v>
      </c>
      <c r="P322" s="89">
        <v>898.99</v>
      </c>
      <c r="Q322" s="87">
        <v>43131</v>
      </c>
    </row>
    <row r="323" spans="3:17" x14ac:dyDescent="0.25">
      <c r="C323" s="62"/>
      <c r="G323" s="87">
        <v>43102</v>
      </c>
      <c r="H323" s="86" t="s">
        <v>290</v>
      </c>
      <c r="I323" s="86" t="s">
        <v>279</v>
      </c>
      <c r="J323" s="88">
        <v>37</v>
      </c>
      <c r="K323" s="86">
        <v>0.15</v>
      </c>
      <c r="L323" s="86">
        <v>0.98</v>
      </c>
      <c r="M323" s="86" t="s">
        <v>235</v>
      </c>
      <c r="N323" s="89">
        <v>1319.33</v>
      </c>
      <c r="O323" s="89">
        <v>580.16</v>
      </c>
      <c r="P323" s="89">
        <v>739.17</v>
      </c>
      <c r="Q323" s="87">
        <v>43131</v>
      </c>
    </row>
    <row r="324" spans="3:17" x14ac:dyDescent="0.25">
      <c r="C324" s="62"/>
      <c r="G324" s="87">
        <v>43102</v>
      </c>
      <c r="H324" s="86" t="s">
        <v>290</v>
      </c>
      <c r="I324" s="86" t="s">
        <v>279</v>
      </c>
      <c r="J324" s="88">
        <v>32</v>
      </c>
      <c r="K324" s="86">
        <v>0.15</v>
      </c>
      <c r="L324" s="86">
        <v>0.98</v>
      </c>
      <c r="M324" s="86" t="s">
        <v>79</v>
      </c>
      <c r="N324" s="89">
        <v>1141.04</v>
      </c>
      <c r="O324" s="89">
        <v>501.76</v>
      </c>
      <c r="P324" s="89">
        <v>639.28</v>
      </c>
      <c r="Q324" s="87">
        <v>43131</v>
      </c>
    </row>
    <row r="325" spans="3:17" x14ac:dyDescent="0.25">
      <c r="C325" s="62"/>
      <c r="G325" s="87">
        <v>43102</v>
      </c>
      <c r="H325" s="86" t="s">
        <v>290</v>
      </c>
      <c r="I325" s="86" t="s">
        <v>279</v>
      </c>
      <c r="J325" s="88">
        <v>29</v>
      </c>
      <c r="K325" s="86">
        <v>0.15</v>
      </c>
      <c r="L325" s="86">
        <v>0.98</v>
      </c>
      <c r="M325" s="86" t="s">
        <v>85</v>
      </c>
      <c r="N325" s="89">
        <v>1034.07</v>
      </c>
      <c r="O325" s="89">
        <v>454.72</v>
      </c>
      <c r="P325" s="89">
        <v>579.35</v>
      </c>
      <c r="Q325" s="87">
        <v>43131</v>
      </c>
    </row>
    <row r="326" spans="3:17" x14ac:dyDescent="0.25">
      <c r="C326" s="62"/>
      <c r="G326" s="87">
        <v>43102</v>
      </c>
      <c r="H326" s="86" t="s">
        <v>290</v>
      </c>
      <c r="I326" s="86" t="s">
        <v>263</v>
      </c>
      <c r="J326" s="88">
        <v>31</v>
      </c>
      <c r="K326" s="86">
        <v>0.15</v>
      </c>
      <c r="L326" s="86">
        <v>0.98</v>
      </c>
      <c r="M326" s="86" t="s">
        <v>81</v>
      </c>
      <c r="N326" s="89">
        <v>578.38</v>
      </c>
      <c r="O326" s="89">
        <v>257.62</v>
      </c>
      <c r="P326" s="89">
        <v>320.76</v>
      </c>
      <c r="Q326" s="87">
        <v>43131</v>
      </c>
    </row>
    <row r="327" spans="3:17" x14ac:dyDescent="0.25">
      <c r="C327" s="62"/>
      <c r="G327" s="87">
        <v>43102</v>
      </c>
      <c r="H327" s="86" t="s">
        <v>290</v>
      </c>
      <c r="I327" s="86" t="s">
        <v>270</v>
      </c>
      <c r="J327" s="88">
        <v>38</v>
      </c>
      <c r="K327" s="86">
        <v>0.15</v>
      </c>
      <c r="L327" s="86">
        <v>0.98</v>
      </c>
      <c r="M327" s="86" t="s">
        <v>77</v>
      </c>
      <c r="N327" s="89">
        <v>759.05</v>
      </c>
      <c r="O327" s="89">
        <v>355.64</v>
      </c>
      <c r="P327" s="89">
        <v>403.41</v>
      </c>
      <c r="Q327" s="87">
        <v>43131</v>
      </c>
    </row>
    <row r="328" spans="3:17" x14ac:dyDescent="0.25">
      <c r="C328" s="62"/>
      <c r="G328" s="87">
        <v>43102</v>
      </c>
      <c r="H328" s="86" t="s">
        <v>290</v>
      </c>
      <c r="I328" s="86" t="s">
        <v>278</v>
      </c>
      <c r="J328" s="88">
        <v>30</v>
      </c>
      <c r="K328" s="86">
        <v>0.15</v>
      </c>
      <c r="L328" s="86">
        <v>0.98</v>
      </c>
      <c r="M328" s="86" t="s">
        <v>119</v>
      </c>
      <c r="N328" s="89">
        <v>661.73</v>
      </c>
      <c r="O328" s="89">
        <v>318.99</v>
      </c>
      <c r="P328" s="89">
        <v>342.74</v>
      </c>
      <c r="Q328" s="87">
        <v>43131</v>
      </c>
    </row>
    <row r="329" spans="3:17" x14ac:dyDescent="0.25">
      <c r="C329" s="62"/>
      <c r="G329" s="87">
        <v>43102</v>
      </c>
      <c r="H329" s="86" t="s">
        <v>290</v>
      </c>
      <c r="I329" s="86" t="s">
        <v>282</v>
      </c>
      <c r="J329" s="88">
        <v>33</v>
      </c>
      <c r="K329" s="86">
        <v>0.15</v>
      </c>
      <c r="L329" s="86">
        <v>0.98</v>
      </c>
      <c r="M329" s="86" t="s">
        <v>103</v>
      </c>
      <c r="N329" s="89">
        <v>406.73</v>
      </c>
      <c r="O329" s="89">
        <v>194.04</v>
      </c>
      <c r="P329" s="89">
        <v>212.69</v>
      </c>
      <c r="Q329" s="87">
        <v>43131</v>
      </c>
    </row>
    <row r="330" spans="3:17" x14ac:dyDescent="0.25">
      <c r="C330" s="62"/>
      <c r="G330" s="87">
        <v>43102</v>
      </c>
      <c r="H330" s="86" t="s">
        <v>290</v>
      </c>
      <c r="I330" s="86" t="s">
        <v>263</v>
      </c>
      <c r="J330" s="88">
        <v>36</v>
      </c>
      <c r="K330" s="86">
        <v>0.15</v>
      </c>
      <c r="L330" s="86">
        <v>0.98</v>
      </c>
      <c r="M330" s="86" t="s">
        <v>14</v>
      </c>
      <c r="N330" s="89">
        <v>671.67</v>
      </c>
      <c r="O330" s="89">
        <v>299.17</v>
      </c>
      <c r="P330" s="89">
        <v>372.5</v>
      </c>
      <c r="Q330" s="87">
        <v>43131</v>
      </c>
    </row>
    <row r="331" spans="3:17" x14ac:dyDescent="0.25">
      <c r="C331" s="62"/>
      <c r="G331" s="87">
        <v>43102</v>
      </c>
      <c r="H331" s="86" t="s">
        <v>290</v>
      </c>
      <c r="I331" s="86" t="s">
        <v>266</v>
      </c>
      <c r="J331" s="88">
        <v>45</v>
      </c>
      <c r="K331" s="86">
        <v>0.15</v>
      </c>
      <c r="L331" s="86">
        <v>0.98</v>
      </c>
      <c r="M331" s="86" t="s">
        <v>111</v>
      </c>
      <c r="N331" s="89">
        <v>763.09</v>
      </c>
      <c r="O331" s="89">
        <v>374.85</v>
      </c>
      <c r="P331" s="89">
        <v>388.24</v>
      </c>
      <c r="Q331" s="87">
        <v>43131</v>
      </c>
    </row>
    <row r="332" spans="3:17" x14ac:dyDescent="0.25">
      <c r="C332" s="62"/>
      <c r="G332" s="87">
        <v>43102</v>
      </c>
      <c r="H332" s="86" t="s">
        <v>290</v>
      </c>
      <c r="I332" s="86" t="s">
        <v>284</v>
      </c>
      <c r="J332" s="88">
        <v>37</v>
      </c>
      <c r="K332" s="86">
        <v>0.15</v>
      </c>
      <c r="L332" s="86">
        <v>0.98</v>
      </c>
      <c r="M332" s="86" t="s">
        <v>185</v>
      </c>
      <c r="N332" s="89">
        <v>817.39</v>
      </c>
      <c r="O332" s="89">
        <v>363.33</v>
      </c>
      <c r="P332" s="89">
        <v>454.06</v>
      </c>
      <c r="Q332" s="87">
        <v>43131</v>
      </c>
    </row>
    <row r="333" spans="3:17" x14ac:dyDescent="0.25">
      <c r="C333" s="62"/>
      <c r="G333" s="87">
        <v>43102</v>
      </c>
      <c r="H333" s="86" t="s">
        <v>290</v>
      </c>
      <c r="I333" s="86" t="s">
        <v>270</v>
      </c>
      <c r="J333" s="88">
        <v>32</v>
      </c>
      <c r="K333" s="86">
        <v>0.15</v>
      </c>
      <c r="L333" s="86">
        <v>0.98</v>
      </c>
      <c r="M333" s="86" t="s">
        <v>83</v>
      </c>
      <c r="N333" s="89">
        <v>639.20000000000005</v>
      </c>
      <c r="O333" s="89">
        <v>299.49</v>
      </c>
      <c r="P333" s="89">
        <v>339.71</v>
      </c>
      <c r="Q333" s="87">
        <v>43131</v>
      </c>
    </row>
    <row r="334" spans="3:17" x14ac:dyDescent="0.25">
      <c r="C334" s="62"/>
      <c r="G334" s="87">
        <v>43102</v>
      </c>
      <c r="H334" s="86" t="s">
        <v>290</v>
      </c>
      <c r="I334" s="86" t="s">
        <v>257</v>
      </c>
      <c r="J334" s="88">
        <v>37</v>
      </c>
      <c r="K334" s="86">
        <v>0.15</v>
      </c>
      <c r="L334" s="86">
        <v>0.98</v>
      </c>
      <c r="M334" s="86" t="s">
        <v>59</v>
      </c>
      <c r="N334" s="89">
        <v>753.23</v>
      </c>
      <c r="O334" s="89">
        <v>365.86</v>
      </c>
      <c r="P334" s="89">
        <v>387.37</v>
      </c>
      <c r="Q334" s="87">
        <v>43131</v>
      </c>
    </row>
    <row r="335" spans="3:17" x14ac:dyDescent="0.25">
      <c r="C335" s="62"/>
      <c r="G335" s="87">
        <v>43102</v>
      </c>
      <c r="H335" s="86" t="s">
        <v>290</v>
      </c>
      <c r="I335" s="86" t="s">
        <v>266</v>
      </c>
      <c r="J335" s="88">
        <v>41</v>
      </c>
      <c r="K335" s="86">
        <v>0.15</v>
      </c>
      <c r="L335" s="86">
        <v>0.98</v>
      </c>
      <c r="M335" s="86" t="s">
        <v>57</v>
      </c>
      <c r="N335" s="89">
        <v>695.26</v>
      </c>
      <c r="O335" s="89">
        <v>341.53</v>
      </c>
      <c r="P335" s="89">
        <v>353.73</v>
      </c>
      <c r="Q335" s="87">
        <v>43131</v>
      </c>
    </row>
    <row r="336" spans="3:17" x14ac:dyDescent="0.25">
      <c r="C336" s="62"/>
      <c r="G336" s="87">
        <v>43102</v>
      </c>
      <c r="H336" s="86" t="s">
        <v>290</v>
      </c>
      <c r="I336" s="86" t="s">
        <v>257</v>
      </c>
      <c r="J336" s="88">
        <v>39</v>
      </c>
      <c r="K336" s="86">
        <v>0.15</v>
      </c>
      <c r="L336" s="86">
        <v>0.98</v>
      </c>
      <c r="M336" s="86" t="s">
        <v>99</v>
      </c>
      <c r="N336" s="89">
        <v>793.94</v>
      </c>
      <c r="O336" s="89">
        <v>385.64</v>
      </c>
      <c r="P336" s="89">
        <v>408.3</v>
      </c>
      <c r="Q336" s="87">
        <v>43131</v>
      </c>
    </row>
    <row r="337" spans="3:17" x14ac:dyDescent="0.25">
      <c r="C337" s="62"/>
      <c r="G337" s="87">
        <v>43102</v>
      </c>
      <c r="H337" s="86" t="s">
        <v>290</v>
      </c>
      <c r="I337" s="86" t="s">
        <v>257</v>
      </c>
      <c r="J337" s="88">
        <v>34</v>
      </c>
      <c r="K337" s="86">
        <v>0.15</v>
      </c>
      <c r="L337" s="86">
        <v>0.98</v>
      </c>
      <c r="M337" s="86" t="s">
        <v>43</v>
      </c>
      <c r="N337" s="89">
        <v>692.16</v>
      </c>
      <c r="O337" s="89">
        <v>336.2</v>
      </c>
      <c r="P337" s="89">
        <v>355.96</v>
      </c>
      <c r="Q337" s="87">
        <v>43131</v>
      </c>
    </row>
    <row r="338" spans="3:17" x14ac:dyDescent="0.25">
      <c r="C338" s="62"/>
      <c r="G338" s="87">
        <v>43102</v>
      </c>
      <c r="H338" s="86" t="s">
        <v>292</v>
      </c>
      <c r="I338" s="86" t="s">
        <v>281</v>
      </c>
      <c r="J338" s="88">
        <v>1</v>
      </c>
      <c r="K338" s="86">
        <v>0.15</v>
      </c>
      <c r="L338" s="86">
        <v>0.98</v>
      </c>
      <c r="M338" s="86" t="s">
        <v>35</v>
      </c>
      <c r="N338" s="89">
        <v>18.66</v>
      </c>
      <c r="O338" s="89">
        <v>8.48</v>
      </c>
      <c r="P338" s="89">
        <v>10.18</v>
      </c>
      <c r="Q338" s="87">
        <v>43131</v>
      </c>
    </row>
    <row r="339" spans="3:17" x14ac:dyDescent="0.25">
      <c r="C339" s="62"/>
      <c r="G339" s="87">
        <v>43102</v>
      </c>
      <c r="H339" s="86" t="s">
        <v>300</v>
      </c>
      <c r="I339" s="86" t="s">
        <v>268</v>
      </c>
      <c r="J339" s="88">
        <v>34</v>
      </c>
      <c r="K339" s="86">
        <v>0.15</v>
      </c>
      <c r="L339" s="86">
        <v>0.98</v>
      </c>
      <c r="M339" s="86" t="s">
        <v>101</v>
      </c>
      <c r="N339" s="89">
        <v>345.36</v>
      </c>
      <c r="O339" s="89">
        <v>174.93</v>
      </c>
      <c r="P339" s="89">
        <v>170.43</v>
      </c>
      <c r="Q339" s="87">
        <v>43131</v>
      </c>
    </row>
    <row r="340" spans="3:17" x14ac:dyDescent="0.25">
      <c r="C340" s="62"/>
      <c r="G340" s="87">
        <v>43102</v>
      </c>
      <c r="H340" s="86" t="s">
        <v>300</v>
      </c>
      <c r="I340" s="86" t="s">
        <v>268</v>
      </c>
      <c r="J340" s="88">
        <v>33</v>
      </c>
      <c r="K340" s="86">
        <v>0.15</v>
      </c>
      <c r="L340" s="86">
        <v>0.98</v>
      </c>
      <c r="M340" s="86" t="s">
        <v>35</v>
      </c>
      <c r="N340" s="89">
        <v>335.2</v>
      </c>
      <c r="O340" s="89">
        <v>169.79</v>
      </c>
      <c r="P340" s="89">
        <v>165.41</v>
      </c>
      <c r="Q340" s="87">
        <v>43131</v>
      </c>
    </row>
    <row r="341" spans="3:17" x14ac:dyDescent="0.25">
      <c r="C341" s="62"/>
      <c r="G341" s="87">
        <v>43102</v>
      </c>
      <c r="H341" s="86" t="s">
        <v>300</v>
      </c>
      <c r="I341" s="86" t="s">
        <v>282</v>
      </c>
      <c r="J341" s="88">
        <v>30</v>
      </c>
      <c r="K341" s="86">
        <v>0.15</v>
      </c>
      <c r="L341" s="86">
        <v>0.98</v>
      </c>
      <c r="M341" s="86" t="s">
        <v>79</v>
      </c>
      <c r="N341" s="89">
        <v>369.75</v>
      </c>
      <c r="O341" s="89">
        <v>176.4</v>
      </c>
      <c r="P341" s="89">
        <v>193.35</v>
      </c>
      <c r="Q341" s="87">
        <v>43131</v>
      </c>
    </row>
    <row r="342" spans="3:17" x14ac:dyDescent="0.25">
      <c r="C342" s="62"/>
      <c r="G342" s="87">
        <v>43102</v>
      </c>
      <c r="H342" s="86" t="s">
        <v>300</v>
      </c>
      <c r="I342" s="86" t="s">
        <v>259</v>
      </c>
      <c r="J342" s="88">
        <v>26</v>
      </c>
      <c r="K342" s="86">
        <v>0.15</v>
      </c>
      <c r="L342" s="86">
        <v>0.98</v>
      </c>
      <c r="M342" s="86" t="s">
        <v>14</v>
      </c>
      <c r="N342" s="89">
        <v>529.29999999999995</v>
      </c>
      <c r="O342" s="89">
        <v>241.55</v>
      </c>
      <c r="P342" s="89">
        <v>287.75</v>
      </c>
      <c r="Q342" s="87">
        <v>43131</v>
      </c>
    </row>
    <row r="343" spans="3:17" x14ac:dyDescent="0.25">
      <c r="C343" s="62"/>
      <c r="G343" s="87">
        <v>43102</v>
      </c>
      <c r="H343" s="86" t="s">
        <v>295</v>
      </c>
      <c r="I343" s="86" t="s">
        <v>277</v>
      </c>
      <c r="J343" s="88">
        <v>29</v>
      </c>
      <c r="K343" s="86">
        <v>0.15</v>
      </c>
      <c r="L343" s="86">
        <v>0.98</v>
      </c>
      <c r="M343" s="86" t="s">
        <v>57</v>
      </c>
      <c r="N343" s="89">
        <v>713.62</v>
      </c>
      <c r="O343" s="89">
        <v>326.55</v>
      </c>
      <c r="P343" s="89">
        <v>387.07</v>
      </c>
      <c r="Q343" s="87">
        <v>43131</v>
      </c>
    </row>
    <row r="344" spans="3:17" x14ac:dyDescent="0.25">
      <c r="C344" s="62"/>
      <c r="G344" s="87">
        <v>43102</v>
      </c>
      <c r="H344" s="86" t="s">
        <v>295</v>
      </c>
      <c r="I344" s="86" t="s">
        <v>284</v>
      </c>
      <c r="J344" s="88">
        <v>26</v>
      </c>
      <c r="K344" s="86">
        <v>0.15</v>
      </c>
      <c r="L344" s="86">
        <v>0.98</v>
      </c>
      <c r="M344" s="86" t="s">
        <v>241</v>
      </c>
      <c r="N344" s="89">
        <v>574.38</v>
      </c>
      <c r="O344" s="89">
        <v>255.31</v>
      </c>
      <c r="P344" s="89">
        <v>319.07</v>
      </c>
      <c r="Q344" s="87">
        <v>43131</v>
      </c>
    </row>
    <row r="345" spans="3:17" x14ac:dyDescent="0.25">
      <c r="C345" s="62"/>
      <c r="G345" s="87">
        <v>43102</v>
      </c>
      <c r="H345" s="86" t="s">
        <v>295</v>
      </c>
      <c r="I345" s="86" t="s">
        <v>277</v>
      </c>
      <c r="J345" s="88">
        <v>45</v>
      </c>
      <c r="K345" s="86">
        <v>0.15</v>
      </c>
      <c r="L345" s="86">
        <v>0.98</v>
      </c>
      <c r="M345" s="86" t="s">
        <v>35</v>
      </c>
      <c r="N345" s="89">
        <v>1107.3399999999999</v>
      </c>
      <c r="O345" s="89">
        <v>506.71</v>
      </c>
      <c r="P345" s="89">
        <v>600.63</v>
      </c>
      <c r="Q345" s="87">
        <v>43131</v>
      </c>
    </row>
    <row r="346" spans="3:17" x14ac:dyDescent="0.25">
      <c r="C346" s="62"/>
      <c r="G346" s="87">
        <v>43102</v>
      </c>
      <c r="H346" s="86" t="s">
        <v>295</v>
      </c>
      <c r="I346" s="86" t="s">
        <v>261</v>
      </c>
      <c r="J346" s="88">
        <v>26</v>
      </c>
      <c r="K346" s="86">
        <v>0.15</v>
      </c>
      <c r="L346" s="86">
        <v>0.98</v>
      </c>
      <c r="M346" s="86" t="s">
        <v>45</v>
      </c>
      <c r="N346" s="89">
        <v>994.5</v>
      </c>
      <c r="O346" s="89">
        <v>470.11</v>
      </c>
      <c r="P346" s="89">
        <v>524.39</v>
      </c>
      <c r="Q346" s="87">
        <v>43131</v>
      </c>
    </row>
    <row r="347" spans="3:17" x14ac:dyDescent="0.25">
      <c r="C347" s="62"/>
      <c r="G347" s="87">
        <v>43102</v>
      </c>
      <c r="H347" s="86" t="s">
        <v>295</v>
      </c>
      <c r="I347" s="86" t="s">
        <v>269</v>
      </c>
      <c r="J347" s="88">
        <v>28</v>
      </c>
      <c r="K347" s="86">
        <v>0.15</v>
      </c>
      <c r="L347" s="86">
        <v>0.98</v>
      </c>
      <c r="M347" s="86" t="s">
        <v>83</v>
      </c>
      <c r="N347" s="89">
        <v>570.01</v>
      </c>
      <c r="O347" s="89">
        <v>246.14</v>
      </c>
      <c r="P347" s="89">
        <v>323.87</v>
      </c>
      <c r="Q347" s="87">
        <v>43131</v>
      </c>
    </row>
    <row r="348" spans="3:17" x14ac:dyDescent="0.25">
      <c r="C348" s="62"/>
      <c r="G348" s="87">
        <v>43102</v>
      </c>
      <c r="H348" s="86" t="s">
        <v>295</v>
      </c>
      <c r="I348" s="86" t="s">
        <v>269</v>
      </c>
      <c r="J348" s="88">
        <v>32</v>
      </c>
      <c r="K348" s="86">
        <v>0.15</v>
      </c>
      <c r="L348" s="86">
        <v>0.98</v>
      </c>
      <c r="M348" s="86" t="s">
        <v>67</v>
      </c>
      <c r="N348" s="89">
        <v>651.44000000000005</v>
      </c>
      <c r="O348" s="89">
        <v>281.3</v>
      </c>
      <c r="P348" s="89">
        <v>370.14</v>
      </c>
      <c r="Q348" s="87">
        <v>43131</v>
      </c>
    </row>
    <row r="349" spans="3:17" x14ac:dyDescent="0.25">
      <c r="C349" s="62"/>
      <c r="G349" s="87">
        <v>43102</v>
      </c>
      <c r="H349" s="86" t="s">
        <v>295</v>
      </c>
      <c r="I349" s="86" t="s">
        <v>281</v>
      </c>
      <c r="J349" s="88">
        <v>38</v>
      </c>
      <c r="K349" s="86">
        <v>0.15</v>
      </c>
      <c r="L349" s="86">
        <v>0.98</v>
      </c>
      <c r="M349" s="86" t="s">
        <v>241</v>
      </c>
      <c r="N349" s="89">
        <v>708.99</v>
      </c>
      <c r="O349" s="89">
        <v>322.13</v>
      </c>
      <c r="P349" s="89">
        <v>386.86</v>
      </c>
      <c r="Q349" s="87">
        <v>43131</v>
      </c>
    </row>
    <row r="350" spans="3:17" x14ac:dyDescent="0.25">
      <c r="C350" s="62"/>
      <c r="G350" s="87">
        <v>43102</v>
      </c>
      <c r="H350" s="86" t="s">
        <v>295</v>
      </c>
      <c r="I350" s="86" t="s">
        <v>257</v>
      </c>
      <c r="J350" s="88">
        <v>34</v>
      </c>
      <c r="K350" s="86">
        <v>0.15</v>
      </c>
      <c r="L350" s="86">
        <v>0.98</v>
      </c>
      <c r="M350" s="86" t="s">
        <v>115</v>
      </c>
      <c r="N350" s="89">
        <v>692.16</v>
      </c>
      <c r="O350" s="89">
        <v>336.2</v>
      </c>
      <c r="P350" s="89">
        <v>355.96</v>
      </c>
      <c r="Q350" s="87">
        <v>43131</v>
      </c>
    </row>
    <row r="351" spans="3:17" x14ac:dyDescent="0.25">
      <c r="C351" s="62"/>
      <c r="G351" s="87">
        <v>43102</v>
      </c>
      <c r="H351" s="86" t="s">
        <v>295</v>
      </c>
      <c r="I351" s="86" t="s">
        <v>268</v>
      </c>
      <c r="J351" s="88">
        <v>28</v>
      </c>
      <c r="K351" s="86">
        <v>0.15</v>
      </c>
      <c r="L351" s="86">
        <v>0.98</v>
      </c>
      <c r="M351" s="86" t="s">
        <v>35</v>
      </c>
      <c r="N351" s="89">
        <v>284.41000000000003</v>
      </c>
      <c r="O351" s="89">
        <v>144.06</v>
      </c>
      <c r="P351" s="89">
        <v>140.35</v>
      </c>
      <c r="Q351" s="87">
        <v>43131</v>
      </c>
    </row>
    <row r="352" spans="3:17" x14ac:dyDescent="0.25">
      <c r="C352" s="62"/>
      <c r="G352" s="87">
        <v>43102</v>
      </c>
      <c r="H352" s="86" t="s">
        <v>295</v>
      </c>
      <c r="I352" s="86" t="s">
        <v>263</v>
      </c>
      <c r="J352" s="88">
        <v>33</v>
      </c>
      <c r="K352" s="86">
        <v>0.15</v>
      </c>
      <c r="L352" s="86">
        <v>0.98</v>
      </c>
      <c r="M352" s="86" t="s">
        <v>81</v>
      </c>
      <c r="N352" s="89">
        <v>615.70000000000005</v>
      </c>
      <c r="O352" s="89">
        <v>274.24</v>
      </c>
      <c r="P352" s="89">
        <v>341.46</v>
      </c>
      <c r="Q352" s="87">
        <v>43131</v>
      </c>
    </row>
    <row r="353" spans="3:17" x14ac:dyDescent="0.25">
      <c r="C353" s="62"/>
      <c r="G353" s="87">
        <v>43102</v>
      </c>
      <c r="H353" s="86" t="s">
        <v>295</v>
      </c>
      <c r="I353" s="86" t="s">
        <v>261</v>
      </c>
      <c r="J353" s="88">
        <v>36</v>
      </c>
      <c r="K353" s="86">
        <v>0.15</v>
      </c>
      <c r="L353" s="86">
        <v>0.98</v>
      </c>
      <c r="M353" s="86" t="s">
        <v>119</v>
      </c>
      <c r="N353" s="89">
        <v>1377</v>
      </c>
      <c r="O353" s="89">
        <v>650.91999999999996</v>
      </c>
      <c r="P353" s="89">
        <v>726.08</v>
      </c>
      <c r="Q353" s="87">
        <v>43131</v>
      </c>
    </row>
    <row r="354" spans="3:17" x14ac:dyDescent="0.25">
      <c r="C354" s="62"/>
      <c r="G354" s="87">
        <v>43102</v>
      </c>
      <c r="H354" s="86" t="s">
        <v>295</v>
      </c>
      <c r="I354" s="86" t="s">
        <v>280</v>
      </c>
      <c r="J354" s="88">
        <v>29</v>
      </c>
      <c r="K354" s="86">
        <v>0.15</v>
      </c>
      <c r="L354" s="86">
        <v>0.98</v>
      </c>
      <c r="M354" s="86" t="s">
        <v>119</v>
      </c>
      <c r="N354" s="89">
        <v>628.58000000000004</v>
      </c>
      <c r="O354" s="89">
        <v>298.69</v>
      </c>
      <c r="P354" s="89">
        <v>329.89</v>
      </c>
      <c r="Q354" s="87">
        <v>43131</v>
      </c>
    </row>
    <row r="355" spans="3:17" x14ac:dyDescent="0.25">
      <c r="C355" s="62"/>
      <c r="G355" s="87">
        <v>43102</v>
      </c>
      <c r="H355" s="86" t="s">
        <v>295</v>
      </c>
      <c r="I355" s="86" t="s">
        <v>266</v>
      </c>
      <c r="J355" s="88">
        <v>6</v>
      </c>
      <c r="K355" s="86">
        <v>0</v>
      </c>
      <c r="L355" s="86">
        <v>0.98</v>
      </c>
      <c r="M355" s="86" t="s">
        <v>69</v>
      </c>
      <c r="N355" s="89">
        <v>119.7</v>
      </c>
      <c r="O355" s="89">
        <v>49.98</v>
      </c>
      <c r="P355" s="89">
        <v>69.72</v>
      </c>
      <c r="Q355" s="87">
        <v>43131</v>
      </c>
    </row>
    <row r="356" spans="3:17" x14ac:dyDescent="0.25">
      <c r="C356" s="62"/>
      <c r="G356" s="87">
        <v>43102</v>
      </c>
      <c r="H356" s="86" t="s">
        <v>295</v>
      </c>
      <c r="I356" s="86" t="s">
        <v>279</v>
      </c>
      <c r="J356" s="88">
        <v>5</v>
      </c>
      <c r="K356" s="86">
        <v>0</v>
      </c>
      <c r="L356" s="86">
        <v>0.98</v>
      </c>
      <c r="M356" s="86" t="s">
        <v>93</v>
      </c>
      <c r="N356" s="89">
        <v>209.75</v>
      </c>
      <c r="O356" s="89">
        <v>78.400000000000006</v>
      </c>
      <c r="P356" s="89">
        <v>131.35</v>
      </c>
      <c r="Q356" s="87">
        <v>43131</v>
      </c>
    </row>
    <row r="357" spans="3:17" x14ac:dyDescent="0.25">
      <c r="C357" s="62"/>
      <c r="G357" s="87">
        <v>43102</v>
      </c>
      <c r="H357" s="86" t="s">
        <v>292</v>
      </c>
      <c r="I357" s="86" t="s">
        <v>269</v>
      </c>
      <c r="J357" s="88">
        <v>36</v>
      </c>
      <c r="K357" s="86">
        <v>0</v>
      </c>
      <c r="L357" s="86">
        <v>0.98</v>
      </c>
      <c r="M357" s="86" t="s">
        <v>59</v>
      </c>
      <c r="N357" s="89">
        <v>862.2</v>
      </c>
      <c r="O357" s="89">
        <v>316.45999999999998</v>
      </c>
      <c r="P357" s="89">
        <v>545.74</v>
      </c>
      <c r="Q357" s="87">
        <v>43131</v>
      </c>
    </row>
    <row r="358" spans="3:17" x14ac:dyDescent="0.25">
      <c r="C358" s="62"/>
      <c r="G358" s="87">
        <v>43102</v>
      </c>
      <c r="H358" s="86" t="s">
        <v>290</v>
      </c>
      <c r="I358" s="86" t="s">
        <v>281</v>
      </c>
      <c r="J358" s="88">
        <v>29</v>
      </c>
      <c r="K358" s="86">
        <v>0</v>
      </c>
      <c r="L358" s="86">
        <v>0.98</v>
      </c>
      <c r="M358" s="86" t="s">
        <v>79</v>
      </c>
      <c r="N358" s="89">
        <v>636.54999999999995</v>
      </c>
      <c r="O358" s="89">
        <v>245.83</v>
      </c>
      <c r="P358" s="89">
        <v>390.72</v>
      </c>
      <c r="Q358" s="87">
        <v>43131</v>
      </c>
    </row>
    <row r="359" spans="3:17" x14ac:dyDescent="0.25">
      <c r="C359" s="62"/>
      <c r="G359" s="87">
        <v>43102</v>
      </c>
      <c r="H359" s="86" t="s">
        <v>292</v>
      </c>
      <c r="I359" s="86" t="s">
        <v>260</v>
      </c>
      <c r="J359" s="88">
        <v>29</v>
      </c>
      <c r="K359" s="86">
        <v>0</v>
      </c>
      <c r="L359" s="86">
        <v>0.98</v>
      </c>
      <c r="M359" s="86" t="s">
        <v>223</v>
      </c>
      <c r="N359" s="89">
        <v>782.71</v>
      </c>
      <c r="O359" s="89">
        <v>305.52</v>
      </c>
      <c r="P359" s="89">
        <v>477.19</v>
      </c>
      <c r="Q359" s="87">
        <v>43131</v>
      </c>
    </row>
    <row r="360" spans="3:17" x14ac:dyDescent="0.25">
      <c r="C360" s="62"/>
      <c r="G360" s="87">
        <v>43102</v>
      </c>
      <c r="H360" s="86" t="s">
        <v>295</v>
      </c>
      <c r="I360" s="86" t="s">
        <v>279</v>
      </c>
      <c r="J360" s="88">
        <v>31</v>
      </c>
      <c r="K360" s="86">
        <v>0</v>
      </c>
      <c r="L360" s="86">
        <v>0.98</v>
      </c>
      <c r="M360" s="86" t="s">
        <v>241</v>
      </c>
      <c r="N360" s="89">
        <v>1300.45</v>
      </c>
      <c r="O360" s="89">
        <v>486.08</v>
      </c>
      <c r="P360" s="89">
        <v>814.37</v>
      </c>
      <c r="Q360" s="87">
        <v>43131</v>
      </c>
    </row>
    <row r="361" spans="3:17" x14ac:dyDescent="0.25">
      <c r="C361" s="62"/>
      <c r="G361" s="87">
        <v>43102</v>
      </c>
      <c r="H361" s="86" t="s">
        <v>290</v>
      </c>
      <c r="I361" s="86" t="s">
        <v>273</v>
      </c>
      <c r="J361" s="88">
        <v>4</v>
      </c>
      <c r="K361" s="86">
        <v>0</v>
      </c>
      <c r="L361" s="86">
        <v>0.98</v>
      </c>
      <c r="M361" s="86" t="s">
        <v>169</v>
      </c>
      <c r="N361" s="89">
        <v>27.96</v>
      </c>
      <c r="O361" s="89">
        <v>12.74</v>
      </c>
      <c r="P361" s="89">
        <v>15.22</v>
      </c>
      <c r="Q361" s="87">
        <v>43131</v>
      </c>
    </row>
    <row r="362" spans="3:17" x14ac:dyDescent="0.25">
      <c r="C362" s="62"/>
      <c r="G362" s="87">
        <v>43102</v>
      </c>
      <c r="H362" s="86" t="s">
        <v>295</v>
      </c>
      <c r="I362" s="86" t="s">
        <v>273</v>
      </c>
      <c r="J362" s="88">
        <v>4</v>
      </c>
      <c r="K362" s="86">
        <v>0</v>
      </c>
      <c r="L362" s="86">
        <v>0.98</v>
      </c>
      <c r="M362" s="86" t="s">
        <v>119</v>
      </c>
      <c r="N362" s="89">
        <v>27.96</v>
      </c>
      <c r="O362" s="89">
        <v>12.74</v>
      </c>
      <c r="P362" s="89">
        <v>15.22</v>
      </c>
      <c r="Q362" s="87">
        <v>43131</v>
      </c>
    </row>
    <row r="363" spans="3:17" x14ac:dyDescent="0.25">
      <c r="C363" s="62"/>
      <c r="G363" s="87">
        <v>43102</v>
      </c>
      <c r="H363" s="86" t="s">
        <v>290</v>
      </c>
      <c r="I363" s="86" t="s">
        <v>273</v>
      </c>
      <c r="J363" s="88">
        <v>4</v>
      </c>
      <c r="K363" s="86">
        <v>0</v>
      </c>
      <c r="L363" s="86">
        <v>0.98</v>
      </c>
      <c r="M363" s="86" t="s">
        <v>119</v>
      </c>
      <c r="N363" s="89">
        <v>27.96</v>
      </c>
      <c r="O363" s="89">
        <v>12.74</v>
      </c>
      <c r="P363" s="89">
        <v>15.22</v>
      </c>
      <c r="Q363" s="87">
        <v>43131</v>
      </c>
    </row>
    <row r="364" spans="3:17" x14ac:dyDescent="0.25">
      <c r="C364" s="62"/>
      <c r="G364" s="87">
        <v>43102</v>
      </c>
      <c r="H364" s="86" t="s">
        <v>300</v>
      </c>
      <c r="I364" s="86" t="s">
        <v>273</v>
      </c>
      <c r="J364" s="88">
        <v>4</v>
      </c>
      <c r="K364" s="86">
        <v>0</v>
      </c>
      <c r="L364" s="86">
        <v>0.98</v>
      </c>
      <c r="M364" s="86" t="s">
        <v>115</v>
      </c>
      <c r="N364" s="89">
        <v>27.96</v>
      </c>
      <c r="O364" s="89">
        <v>12.74</v>
      </c>
      <c r="P364" s="89">
        <v>15.22</v>
      </c>
      <c r="Q364" s="87">
        <v>43131</v>
      </c>
    </row>
    <row r="365" spans="3:17" x14ac:dyDescent="0.25">
      <c r="C365" s="62"/>
      <c r="G365" s="87">
        <v>43102</v>
      </c>
      <c r="H365" s="86" t="s">
        <v>290</v>
      </c>
      <c r="I365" s="86" t="s">
        <v>277</v>
      </c>
      <c r="J365" s="88">
        <v>4</v>
      </c>
      <c r="K365" s="86">
        <v>0</v>
      </c>
      <c r="L365" s="86">
        <v>0.98</v>
      </c>
      <c r="M365" s="86" t="s">
        <v>119</v>
      </c>
      <c r="N365" s="89">
        <v>115.8</v>
      </c>
      <c r="O365" s="89">
        <v>45.04</v>
      </c>
      <c r="P365" s="89">
        <v>70.760000000000005</v>
      </c>
      <c r="Q365" s="87">
        <v>43131</v>
      </c>
    </row>
    <row r="366" spans="3:17" x14ac:dyDescent="0.25">
      <c r="C366" s="62"/>
      <c r="G366" s="87">
        <v>43102</v>
      </c>
      <c r="H366" s="86" t="s">
        <v>290</v>
      </c>
      <c r="I366" s="86" t="s">
        <v>257</v>
      </c>
      <c r="J366" s="88">
        <v>4</v>
      </c>
      <c r="K366" s="86">
        <v>0</v>
      </c>
      <c r="L366" s="86">
        <v>0.98</v>
      </c>
      <c r="M366" s="86" t="s">
        <v>241</v>
      </c>
      <c r="N366" s="89">
        <v>95.8</v>
      </c>
      <c r="O366" s="89">
        <v>39.549999999999997</v>
      </c>
      <c r="P366" s="89">
        <v>56.25</v>
      </c>
      <c r="Q366" s="87">
        <v>43131</v>
      </c>
    </row>
    <row r="367" spans="3:17" x14ac:dyDescent="0.25">
      <c r="C367" s="62"/>
      <c r="G367" s="87">
        <v>43102</v>
      </c>
      <c r="H367" s="86" t="s">
        <v>290</v>
      </c>
      <c r="I367" s="86" t="s">
        <v>266</v>
      </c>
      <c r="J367" s="88">
        <v>4</v>
      </c>
      <c r="K367" s="86">
        <v>0</v>
      </c>
      <c r="L367" s="86">
        <v>0.98</v>
      </c>
      <c r="M367" s="86" t="s">
        <v>35</v>
      </c>
      <c r="N367" s="89">
        <v>79.8</v>
      </c>
      <c r="O367" s="89">
        <v>33.32</v>
      </c>
      <c r="P367" s="89">
        <v>46.48</v>
      </c>
      <c r="Q367" s="87">
        <v>43131</v>
      </c>
    </row>
    <row r="368" spans="3:17" x14ac:dyDescent="0.25">
      <c r="C368" s="62"/>
      <c r="G368" s="87">
        <v>43102</v>
      </c>
      <c r="H368" s="86" t="s">
        <v>290</v>
      </c>
      <c r="I368" s="86" t="s">
        <v>279</v>
      </c>
      <c r="J368" s="88">
        <v>4</v>
      </c>
      <c r="K368" s="86">
        <v>0</v>
      </c>
      <c r="L368" s="86">
        <v>0.98</v>
      </c>
      <c r="M368" s="86" t="s">
        <v>43</v>
      </c>
      <c r="N368" s="89">
        <v>167.8</v>
      </c>
      <c r="O368" s="89">
        <v>62.72</v>
      </c>
      <c r="P368" s="89">
        <v>105.08</v>
      </c>
      <c r="Q368" s="87">
        <v>43131</v>
      </c>
    </row>
    <row r="369" spans="3:17" x14ac:dyDescent="0.25">
      <c r="C369" s="62"/>
      <c r="G369" s="87">
        <v>43102</v>
      </c>
      <c r="H369" s="86" t="s">
        <v>290</v>
      </c>
      <c r="I369" s="86" t="s">
        <v>276</v>
      </c>
      <c r="J369" s="88">
        <v>4</v>
      </c>
      <c r="K369" s="86">
        <v>0</v>
      </c>
      <c r="L369" s="86">
        <v>0.98</v>
      </c>
      <c r="M369" s="86" t="s">
        <v>171</v>
      </c>
      <c r="N369" s="89">
        <v>488</v>
      </c>
      <c r="O369" s="89">
        <v>195.14</v>
      </c>
      <c r="P369" s="89">
        <v>292.86</v>
      </c>
      <c r="Q369" s="87">
        <v>43131</v>
      </c>
    </row>
    <row r="370" spans="3:17" x14ac:dyDescent="0.25">
      <c r="C370" s="62"/>
      <c r="G370" s="87">
        <v>43102</v>
      </c>
      <c r="H370" s="86" t="s">
        <v>290</v>
      </c>
      <c r="I370" s="86" t="s">
        <v>281</v>
      </c>
      <c r="J370" s="88">
        <v>4</v>
      </c>
      <c r="K370" s="86">
        <v>0</v>
      </c>
      <c r="L370" s="86">
        <v>0.98</v>
      </c>
      <c r="M370" s="86" t="s">
        <v>243</v>
      </c>
      <c r="N370" s="89">
        <v>87.8</v>
      </c>
      <c r="O370" s="89">
        <v>33.909999999999997</v>
      </c>
      <c r="P370" s="89">
        <v>53.89</v>
      </c>
      <c r="Q370" s="87">
        <v>43131</v>
      </c>
    </row>
    <row r="371" spans="3:17" x14ac:dyDescent="0.25">
      <c r="C371" s="62"/>
      <c r="G371" s="87">
        <v>43102</v>
      </c>
      <c r="H371" s="86" t="s">
        <v>290</v>
      </c>
      <c r="I371" s="86" t="s">
        <v>264</v>
      </c>
      <c r="J371" s="88">
        <v>4</v>
      </c>
      <c r="K371" s="86">
        <v>0</v>
      </c>
      <c r="L371" s="86">
        <v>0.98</v>
      </c>
      <c r="M371" s="86" t="s">
        <v>101</v>
      </c>
      <c r="N371" s="89">
        <v>284</v>
      </c>
      <c r="O371" s="89">
        <v>118.58</v>
      </c>
      <c r="P371" s="89">
        <v>165.42</v>
      </c>
      <c r="Q371" s="87">
        <v>43131</v>
      </c>
    </row>
    <row r="372" spans="3:17" x14ac:dyDescent="0.25">
      <c r="C372" s="62"/>
      <c r="G372" s="87">
        <v>43102</v>
      </c>
      <c r="H372" s="86" t="s">
        <v>290</v>
      </c>
      <c r="I372" s="86" t="s">
        <v>276</v>
      </c>
      <c r="J372" s="88">
        <v>4</v>
      </c>
      <c r="K372" s="86">
        <v>0</v>
      </c>
      <c r="L372" s="86">
        <v>0.98</v>
      </c>
      <c r="M372" s="86" t="s">
        <v>20</v>
      </c>
      <c r="N372" s="89">
        <v>488</v>
      </c>
      <c r="O372" s="89">
        <v>195.14</v>
      </c>
      <c r="P372" s="89">
        <v>292.86</v>
      </c>
      <c r="Q372" s="87">
        <v>43131</v>
      </c>
    </row>
    <row r="373" spans="3:17" x14ac:dyDescent="0.25">
      <c r="C373" s="62"/>
      <c r="G373" s="87">
        <v>43102</v>
      </c>
      <c r="H373" s="86" t="s">
        <v>290</v>
      </c>
      <c r="I373" s="86" t="s">
        <v>266</v>
      </c>
      <c r="J373" s="88">
        <v>4</v>
      </c>
      <c r="K373" s="86">
        <v>0</v>
      </c>
      <c r="L373" s="86">
        <v>0.98</v>
      </c>
      <c r="M373" s="86" t="s">
        <v>223</v>
      </c>
      <c r="N373" s="89">
        <v>79.8</v>
      </c>
      <c r="O373" s="89">
        <v>33.32</v>
      </c>
      <c r="P373" s="89">
        <v>46.48</v>
      </c>
      <c r="Q373" s="87">
        <v>43131</v>
      </c>
    </row>
    <row r="374" spans="3:17" x14ac:dyDescent="0.25">
      <c r="C374" s="62"/>
      <c r="G374" s="87">
        <v>43102</v>
      </c>
      <c r="H374" s="86" t="s">
        <v>290</v>
      </c>
      <c r="I374" s="86" t="s">
        <v>284</v>
      </c>
      <c r="J374" s="88">
        <v>4</v>
      </c>
      <c r="K374" s="86">
        <v>0</v>
      </c>
      <c r="L374" s="86">
        <v>0.98</v>
      </c>
      <c r="M374" s="86" t="s">
        <v>35</v>
      </c>
      <c r="N374" s="89">
        <v>103.96</v>
      </c>
      <c r="O374" s="89">
        <v>39.28</v>
      </c>
      <c r="P374" s="89">
        <v>64.680000000000007</v>
      </c>
      <c r="Q374" s="87">
        <v>43131</v>
      </c>
    </row>
    <row r="375" spans="3:17" x14ac:dyDescent="0.25">
      <c r="C375" s="62"/>
      <c r="G375" s="87">
        <v>43102</v>
      </c>
      <c r="H375" s="86" t="s">
        <v>290</v>
      </c>
      <c r="I375" s="86" t="s">
        <v>268</v>
      </c>
      <c r="J375" s="88">
        <v>4</v>
      </c>
      <c r="K375" s="86">
        <v>0</v>
      </c>
      <c r="L375" s="86">
        <v>0.98</v>
      </c>
      <c r="M375" s="86" t="s">
        <v>35</v>
      </c>
      <c r="N375" s="89">
        <v>47.8</v>
      </c>
      <c r="O375" s="89">
        <v>20.58</v>
      </c>
      <c r="P375" s="89">
        <v>27.22</v>
      </c>
      <c r="Q375" s="87">
        <v>43131</v>
      </c>
    </row>
    <row r="376" spans="3:17" x14ac:dyDescent="0.25">
      <c r="C376" s="62"/>
      <c r="G376" s="87">
        <v>43102</v>
      </c>
      <c r="H376" s="86" t="s">
        <v>295</v>
      </c>
      <c r="I376" s="86" t="s">
        <v>270</v>
      </c>
      <c r="J376" s="88">
        <v>4</v>
      </c>
      <c r="K376" s="86">
        <v>0</v>
      </c>
      <c r="L376" s="86">
        <v>0.98</v>
      </c>
      <c r="M376" s="86" t="s">
        <v>77</v>
      </c>
      <c r="N376" s="89">
        <v>94</v>
      </c>
      <c r="O376" s="89">
        <v>37.44</v>
      </c>
      <c r="P376" s="89">
        <v>56.56</v>
      </c>
      <c r="Q376" s="87">
        <v>43131</v>
      </c>
    </row>
    <row r="377" spans="3:17" x14ac:dyDescent="0.25">
      <c r="C377" s="62"/>
      <c r="G377" s="87">
        <v>43102</v>
      </c>
      <c r="H377" s="86" t="s">
        <v>295</v>
      </c>
      <c r="I377" s="86" t="s">
        <v>280</v>
      </c>
      <c r="J377" s="88">
        <v>4</v>
      </c>
      <c r="K377" s="86">
        <v>0</v>
      </c>
      <c r="L377" s="86">
        <v>0.98</v>
      </c>
      <c r="M377" s="86" t="s">
        <v>155</v>
      </c>
      <c r="N377" s="89">
        <v>102</v>
      </c>
      <c r="O377" s="89">
        <v>41.2</v>
      </c>
      <c r="P377" s="89">
        <v>60.8</v>
      </c>
      <c r="Q377" s="87">
        <v>43131</v>
      </c>
    </row>
    <row r="378" spans="3:17" x14ac:dyDescent="0.25">
      <c r="C378" s="62"/>
      <c r="G378" s="87">
        <v>43102</v>
      </c>
      <c r="H378" s="86" t="s">
        <v>295</v>
      </c>
      <c r="I378" s="86" t="s">
        <v>263</v>
      </c>
      <c r="J378" s="88">
        <v>4</v>
      </c>
      <c r="K378" s="86">
        <v>0</v>
      </c>
      <c r="L378" s="86">
        <v>0.98</v>
      </c>
      <c r="M378" s="86" t="s">
        <v>43</v>
      </c>
      <c r="N378" s="89">
        <v>87.8</v>
      </c>
      <c r="O378" s="89">
        <v>33.24</v>
      </c>
      <c r="P378" s="89">
        <v>54.56</v>
      </c>
      <c r="Q378" s="87">
        <v>43131</v>
      </c>
    </row>
    <row r="379" spans="3:17" x14ac:dyDescent="0.25">
      <c r="C379" s="62"/>
      <c r="G379" s="87">
        <v>43102</v>
      </c>
      <c r="H379" s="86" t="s">
        <v>295</v>
      </c>
      <c r="I379" s="86" t="s">
        <v>263</v>
      </c>
      <c r="J379" s="88">
        <v>4</v>
      </c>
      <c r="K379" s="86">
        <v>0</v>
      </c>
      <c r="L379" s="86">
        <v>0.98</v>
      </c>
      <c r="M379" s="86" t="s">
        <v>35</v>
      </c>
      <c r="N379" s="89">
        <v>87.8</v>
      </c>
      <c r="O379" s="89">
        <v>33.24</v>
      </c>
      <c r="P379" s="89">
        <v>54.56</v>
      </c>
      <c r="Q379" s="87">
        <v>43131</v>
      </c>
    </row>
    <row r="380" spans="3:17" x14ac:dyDescent="0.25">
      <c r="C380" s="62"/>
      <c r="G380" s="87">
        <v>43102</v>
      </c>
      <c r="H380" s="86" t="s">
        <v>295</v>
      </c>
      <c r="I380" s="86" t="s">
        <v>276</v>
      </c>
      <c r="J380" s="88">
        <v>4</v>
      </c>
      <c r="K380" s="86">
        <v>0</v>
      </c>
      <c r="L380" s="86">
        <v>0.98</v>
      </c>
      <c r="M380" s="86" t="s">
        <v>87</v>
      </c>
      <c r="N380" s="89">
        <v>488</v>
      </c>
      <c r="O380" s="89">
        <v>195.14</v>
      </c>
      <c r="P380" s="89">
        <v>292.86</v>
      </c>
      <c r="Q380" s="87">
        <v>43131</v>
      </c>
    </row>
    <row r="381" spans="3:17" x14ac:dyDescent="0.25">
      <c r="C381" s="62"/>
      <c r="G381" s="87">
        <v>43102</v>
      </c>
      <c r="H381" s="86" t="s">
        <v>300</v>
      </c>
      <c r="I381" s="86" t="s">
        <v>275</v>
      </c>
      <c r="J381" s="88">
        <v>4</v>
      </c>
      <c r="K381" s="86">
        <v>0</v>
      </c>
      <c r="L381" s="86">
        <v>0.98</v>
      </c>
      <c r="M381" s="86" t="s">
        <v>57</v>
      </c>
      <c r="N381" s="89">
        <v>1008</v>
      </c>
      <c r="O381" s="89">
        <v>392.98</v>
      </c>
      <c r="P381" s="89">
        <v>615.02</v>
      </c>
      <c r="Q381" s="87">
        <v>43131</v>
      </c>
    </row>
    <row r="382" spans="3:17" x14ac:dyDescent="0.25">
      <c r="C382" s="62"/>
      <c r="G382" s="87">
        <v>43102</v>
      </c>
      <c r="H382" s="86" t="s">
        <v>300</v>
      </c>
      <c r="I382" s="86" t="s">
        <v>276</v>
      </c>
      <c r="J382" s="88">
        <v>4</v>
      </c>
      <c r="K382" s="86">
        <v>0</v>
      </c>
      <c r="L382" s="86">
        <v>0.98</v>
      </c>
      <c r="M382" s="86" t="s">
        <v>241</v>
      </c>
      <c r="N382" s="89">
        <v>488</v>
      </c>
      <c r="O382" s="89">
        <v>195.14</v>
      </c>
      <c r="P382" s="89">
        <v>292.86</v>
      </c>
      <c r="Q382" s="87">
        <v>43131</v>
      </c>
    </row>
    <row r="383" spans="3:17" x14ac:dyDescent="0.25">
      <c r="C383" s="62"/>
      <c r="G383" s="87">
        <v>43102</v>
      </c>
      <c r="H383" s="86" t="s">
        <v>300</v>
      </c>
      <c r="I383" s="86" t="s">
        <v>257</v>
      </c>
      <c r="J383" s="88">
        <v>4</v>
      </c>
      <c r="K383" s="86">
        <v>0</v>
      </c>
      <c r="L383" s="86">
        <v>0.98</v>
      </c>
      <c r="M383" s="86" t="s">
        <v>79</v>
      </c>
      <c r="N383" s="89">
        <v>95.8</v>
      </c>
      <c r="O383" s="89">
        <v>39.549999999999997</v>
      </c>
      <c r="P383" s="89">
        <v>56.25</v>
      </c>
      <c r="Q383" s="87">
        <v>43131</v>
      </c>
    </row>
    <row r="384" spans="3:17" x14ac:dyDescent="0.25">
      <c r="C384" s="62"/>
      <c r="G384" s="87">
        <v>43102</v>
      </c>
      <c r="H384" s="86" t="s">
        <v>300</v>
      </c>
      <c r="I384" s="86" t="s">
        <v>270</v>
      </c>
      <c r="J384" s="88">
        <v>4</v>
      </c>
      <c r="K384" s="86">
        <v>0</v>
      </c>
      <c r="L384" s="86">
        <v>0.98</v>
      </c>
      <c r="M384" s="86" t="s">
        <v>71</v>
      </c>
      <c r="N384" s="89">
        <v>94</v>
      </c>
      <c r="O384" s="89">
        <v>37.44</v>
      </c>
      <c r="P384" s="89">
        <v>56.56</v>
      </c>
      <c r="Q384" s="87">
        <v>43131</v>
      </c>
    </row>
    <row r="385" spans="3:17" x14ac:dyDescent="0.25">
      <c r="C385" s="62"/>
      <c r="G385" s="87">
        <v>43102</v>
      </c>
      <c r="H385" s="86" t="s">
        <v>295</v>
      </c>
      <c r="I385" s="86" t="s">
        <v>280</v>
      </c>
      <c r="J385" s="88">
        <v>3</v>
      </c>
      <c r="K385" s="86">
        <v>0</v>
      </c>
      <c r="L385" s="86">
        <v>0.98</v>
      </c>
      <c r="M385" s="86" t="s">
        <v>169</v>
      </c>
      <c r="N385" s="89">
        <v>76.5</v>
      </c>
      <c r="O385" s="89">
        <v>30.9</v>
      </c>
      <c r="P385" s="89">
        <v>45.6</v>
      </c>
      <c r="Q385" s="87">
        <v>43131</v>
      </c>
    </row>
    <row r="386" spans="3:17" x14ac:dyDescent="0.25">
      <c r="C386" s="62"/>
      <c r="G386" s="87">
        <v>43102</v>
      </c>
      <c r="H386" s="86" t="s">
        <v>295</v>
      </c>
      <c r="I386" s="86" t="s">
        <v>278</v>
      </c>
      <c r="J386" s="88">
        <v>3</v>
      </c>
      <c r="K386" s="86">
        <v>0</v>
      </c>
      <c r="L386" s="86">
        <v>0.98</v>
      </c>
      <c r="M386" s="86" t="s">
        <v>115</v>
      </c>
      <c r="N386" s="89">
        <v>77.849999999999994</v>
      </c>
      <c r="O386" s="89">
        <v>31.9</v>
      </c>
      <c r="P386" s="89">
        <v>45.95</v>
      </c>
      <c r="Q386" s="87">
        <v>43131</v>
      </c>
    </row>
    <row r="387" spans="3:17" x14ac:dyDescent="0.25">
      <c r="C387" s="62"/>
      <c r="G387" s="87">
        <v>43102</v>
      </c>
      <c r="H387" s="86" t="s">
        <v>295</v>
      </c>
      <c r="I387" s="86" t="s">
        <v>277</v>
      </c>
      <c r="J387" s="88">
        <v>3</v>
      </c>
      <c r="K387" s="86">
        <v>0</v>
      </c>
      <c r="L387" s="86">
        <v>0.98</v>
      </c>
      <c r="M387" s="86" t="s">
        <v>81</v>
      </c>
      <c r="N387" s="89">
        <v>86.85</v>
      </c>
      <c r="O387" s="89">
        <v>33.78</v>
      </c>
      <c r="P387" s="89">
        <v>53.07</v>
      </c>
      <c r="Q387" s="87">
        <v>43131</v>
      </c>
    </row>
    <row r="388" spans="3:17" x14ac:dyDescent="0.25">
      <c r="C388" s="62"/>
      <c r="G388" s="87">
        <v>43102</v>
      </c>
      <c r="H388" s="86" t="s">
        <v>295</v>
      </c>
      <c r="I388" s="86" t="s">
        <v>263</v>
      </c>
      <c r="J388" s="88">
        <v>3</v>
      </c>
      <c r="K388" s="86">
        <v>0</v>
      </c>
      <c r="L388" s="86">
        <v>0.98</v>
      </c>
      <c r="M388" s="86" t="s">
        <v>43</v>
      </c>
      <c r="N388" s="89">
        <v>65.849999999999994</v>
      </c>
      <c r="O388" s="89">
        <v>24.93</v>
      </c>
      <c r="P388" s="89">
        <v>40.92</v>
      </c>
      <c r="Q388" s="87">
        <v>43131</v>
      </c>
    </row>
    <row r="389" spans="3:17" x14ac:dyDescent="0.25">
      <c r="C389" s="62"/>
      <c r="G389" s="87">
        <v>43102</v>
      </c>
      <c r="H389" s="86" t="s">
        <v>295</v>
      </c>
      <c r="I389" s="86" t="s">
        <v>275</v>
      </c>
      <c r="J389" s="88">
        <v>3</v>
      </c>
      <c r="K389" s="86">
        <v>0</v>
      </c>
      <c r="L389" s="86">
        <v>0.98</v>
      </c>
      <c r="M389" s="86" t="s">
        <v>105</v>
      </c>
      <c r="N389" s="89">
        <v>756</v>
      </c>
      <c r="O389" s="89">
        <v>294.74</v>
      </c>
      <c r="P389" s="89">
        <v>461.26</v>
      </c>
      <c r="Q389" s="87">
        <v>43131</v>
      </c>
    </row>
    <row r="390" spans="3:17" x14ac:dyDescent="0.25">
      <c r="C390" s="62"/>
      <c r="G390" s="87">
        <v>43102</v>
      </c>
      <c r="H390" s="86" t="s">
        <v>295</v>
      </c>
      <c r="I390" s="86" t="s">
        <v>279</v>
      </c>
      <c r="J390" s="88">
        <v>3</v>
      </c>
      <c r="K390" s="86">
        <v>0</v>
      </c>
      <c r="L390" s="86">
        <v>0.98</v>
      </c>
      <c r="M390" s="86" t="s">
        <v>241</v>
      </c>
      <c r="N390" s="89">
        <v>125.85</v>
      </c>
      <c r="O390" s="89">
        <v>47.04</v>
      </c>
      <c r="P390" s="89">
        <v>78.81</v>
      </c>
      <c r="Q390" s="87">
        <v>43131</v>
      </c>
    </row>
    <row r="391" spans="3:17" x14ac:dyDescent="0.25">
      <c r="C391" s="62"/>
      <c r="G391" s="87">
        <v>43102</v>
      </c>
      <c r="H391" s="86" t="s">
        <v>295</v>
      </c>
      <c r="I391" s="86" t="s">
        <v>264</v>
      </c>
      <c r="J391" s="88">
        <v>3</v>
      </c>
      <c r="K391" s="86">
        <v>0</v>
      </c>
      <c r="L391" s="86">
        <v>0.98</v>
      </c>
      <c r="M391" s="86" t="s">
        <v>241</v>
      </c>
      <c r="N391" s="89">
        <v>213</v>
      </c>
      <c r="O391" s="89">
        <v>88.94</v>
      </c>
      <c r="P391" s="89">
        <v>124.06</v>
      </c>
      <c r="Q391" s="87">
        <v>43131</v>
      </c>
    </row>
    <row r="392" spans="3:17" x14ac:dyDescent="0.25">
      <c r="C392" s="62"/>
      <c r="G392" s="87">
        <v>43102</v>
      </c>
      <c r="H392" s="86" t="s">
        <v>295</v>
      </c>
      <c r="I392" s="86" t="s">
        <v>279</v>
      </c>
      <c r="J392" s="88">
        <v>3</v>
      </c>
      <c r="K392" s="86">
        <v>0</v>
      </c>
      <c r="L392" s="86">
        <v>0.98</v>
      </c>
      <c r="M392" s="86" t="s">
        <v>77</v>
      </c>
      <c r="N392" s="89">
        <v>125.85</v>
      </c>
      <c r="O392" s="89">
        <v>47.04</v>
      </c>
      <c r="P392" s="89">
        <v>78.81</v>
      </c>
      <c r="Q392" s="87">
        <v>43131</v>
      </c>
    </row>
    <row r="393" spans="3:17" x14ac:dyDescent="0.25">
      <c r="C393" s="62"/>
      <c r="G393" s="87">
        <v>43102</v>
      </c>
      <c r="H393" s="86" t="s">
        <v>295</v>
      </c>
      <c r="I393" s="86" t="s">
        <v>279</v>
      </c>
      <c r="J393" s="88">
        <v>3</v>
      </c>
      <c r="K393" s="86">
        <v>0</v>
      </c>
      <c r="L393" s="86">
        <v>0.98</v>
      </c>
      <c r="M393" s="86" t="s">
        <v>169</v>
      </c>
      <c r="N393" s="89">
        <v>125.85</v>
      </c>
      <c r="O393" s="89">
        <v>47.04</v>
      </c>
      <c r="P393" s="89">
        <v>78.81</v>
      </c>
      <c r="Q393" s="87">
        <v>43131</v>
      </c>
    </row>
    <row r="394" spans="3:17" x14ac:dyDescent="0.25">
      <c r="C394" s="62"/>
      <c r="G394" s="87">
        <v>43102</v>
      </c>
      <c r="H394" s="86" t="s">
        <v>295</v>
      </c>
      <c r="I394" s="86" t="s">
        <v>260</v>
      </c>
      <c r="J394" s="88">
        <v>3</v>
      </c>
      <c r="K394" s="86">
        <v>0</v>
      </c>
      <c r="L394" s="86">
        <v>0.98</v>
      </c>
      <c r="M394" s="86" t="s">
        <v>77</v>
      </c>
      <c r="N394" s="89">
        <v>80.97</v>
      </c>
      <c r="O394" s="89">
        <v>31.61</v>
      </c>
      <c r="P394" s="89">
        <v>49.36</v>
      </c>
      <c r="Q394" s="87">
        <v>43131</v>
      </c>
    </row>
    <row r="395" spans="3:17" x14ac:dyDescent="0.25">
      <c r="C395" s="62"/>
      <c r="G395" s="87">
        <v>43102</v>
      </c>
      <c r="H395" s="86" t="s">
        <v>300</v>
      </c>
      <c r="I395" s="86" t="s">
        <v>263</v>
      </c>
      <c r="J395" s="88">
        <v>3</v>
      </c>
      <c r="K395" s="86">
        <v>0</v>
      </c>
      <c r="L395" s="86">
        <v>0.98</v>
      </c>
      <c r="M395" s="86" t="s">
        <v>79</v>
      </c>
      <c r="N395" s="89">
        <v>65.849999999999994</v>
      </c>
      <c r="O395" s="89">
        <v>24.93</v>
      </c>
      <c r="P395" s="89">
        <v>40.92</v>
      </c>
      <c r="Q395" s="87">
        <v>43131</v>
      </c>
    </row>
    <row r="396" spans="3:17" x14ac:dyDescent="0.25">
      <c r="C396" s="62"/>
      <c r="G396" s="87">
        <v>43102</v>
      </c>
      <c r="H396" s="86" t="s">
        <v>300</v>
      </c>
      <c r="I396" s="86" t="s">
        <v>279</v>
      </c>
      <c r="J396" s="88">
        <v>3</v>
      </c>
      <c r="K396" s="86">
        <v>0</v>
      </c>
      <c r="L396" s="86">
        <v>0.98</v>
      </c>
      <c r="M396" s="86" t="s">
        <v>113</v>
      </c>
      <c r="N396" s="89">
        <v>125.85</v>
      </c>
      <c r="O396" s="89">
        <v>47.04</v>
      </c>
      <c r="P396" s="89">
        <v>78.81</v>
      </c>
      <c r="Q396" s="87">
        <v>43131</v>
      </c>
    </row>
    <row r="397" spans="3:17" x14ac:dyDescent="0.25">
      <c r="C397" s="62"/>
      <c r="G397" s="87">
        <v>43102</v>
      </c>
      <c r="H397" s="86" t="s">
        <v>290</v>
      </c>
      <c r="I397" s="86" t="s">
        <v>270</v>
      </c>
      <c r="J397" s="88">
        <v>3</v>
      </c>
      <c r="K397" s="86">
        <v>0</v>
      </c>
      <c r="L397" s="86">
        <v>0.98</v>
      </c>
      <c r="M397" s="86" t="s">
        <v>119</v>
      </c>
      <c r="N397" s="89">
        <v>70.5</v>
      </c>
      <c r="O397" s="89">
        <v>28.08</v>
      </c>
      <c r="P397" s="89">
        <v>42.42</v>
      </c>
      <c r="Q397" s="87">
        <v>43131</v>
      </c>
    </row>
    <row r="398" spans="3:17" x14ac:dyDescent="0.25">
      <c r="C398" s="62"/>
      <c r="G398" s="87">
        <v>43102</v>
      </c>
      <c r="H398" s="86" t="s">
        <v>290</v>
      </c>
      <c r="I398" s="86" t="s">
        <v>264</v>
      </c>
      <c r="J398" s="88">
        <v>3</v>
      </c>
      <c r="K398" s="86">
        <v>0</v>
      </c>
      <c r="L398" s="86">
        <v>0.98</v>
      </c>
      <c r="M398" s="86" t="s">
        <v>171</v>
      </c>
      <c r="N398" s="89">
        <v>213</v>
      </c>
      <c r="O398" s="89">
        <v>88.94</v>
      </c>
      <c r="P398" s="89">
        <v>124.06</v>
      </c>
      <c r="Q398" s="87">
        <v>43131</v>
      </c>
    </row>
    <row r="399" spans="3:17" x14ac:dyDescent="0.25">
      <c r="C399" s="62"/>
      <c r="G399" s="87">
        <v>43102</v>
      </c>
      <c r="H399" s="86" t="s">
        <v>290</v>
      </c>
      <c r="I399" s="86" t="s">
        <v>273</v>
      </c>
      <c r="J399" s="88">
        <v>3</v>
      </c>
      <c r="K399" s="86">
        <v>0</v>
      </c>
      <c r="L399" s="86">
        <v>0.98</v>
      </c>
      <c r="M399" s="86" t="s">
        <v>111</v>
      </c>
      <c r="N399" s="89">
        <v>20.97</v>
      </c>
      <c r="O399" s="89">
        <v>9.56</v>
      </c>
      <c r="P399" s="89">
        <v>11.41</v>
      </c>
      <c r="Q399" s="87">
        <v>43131</v>
      </c>
    </row>
    <row r="400" spans="3:17" x14ac:dyDescent="0.25">
      <c r="C400" s="62"/>
      <c r="G400" s="87">
        <v>43102</v>
      </c>
      <c r="H400" s="86" t="s">
        <v>290</v>
      </c>
      <c r="I400" s="86" t="s">
        <v>273</v>
      </c>
      <c r="J400" s="88">
        <v>3</v>
      </c>
      <c r="K400" s="86">
        <v>0</v>
      </c>
      <c r="L400" s="86">
        <v>0.98</v>
      </c>
      <c r="M400" s="86" t="s">
        <v>103</v>
      </c>
      <c r="N400" s="89">
        <v>20.97</v>
      </c>
      <c r="O400" s="89">
        <v>9.56</v>
      </c>
      <c r="P400" s="89">
        <v>11.41</v>
      </c>
      <c r="Q400" s="87">
        <v>43131</v>
      </c>
    </row>
    <row r="401" spans="3:17" x14ac:dyDescent="0.25">
      <c r="C401" s="62"/>
      <c r="G401" s="87">
        <v>43102</v>
      </c>
      <c r="H401" s="86" t="s">
        <v>290</v>
      </c>
      <c r="I401" s="86" t="s">
        <v>273</v>
      </c>
      <c r="J401" s="88">
        <v>3</v>
      </c>
      <c r="K401" s="86">
        <v>0</v>
      </c>
      <c r="L401" s="86">
        <v>0.98</v>
      </c>
      <c r="M401" s="86" t="s">
        <v>59</v>
      </c>
      <c r="N401" s="89">
        <v>20.97</v>
      </c>
      <c r="O401" s="89">
        <v>9.56</v>
      </c>
      <c r="P401" s="89">
        <v>11.41</v>
      </c>
      <c r="Q401" s="87">
        <v>43131</v>
      </c>
    </row>
    <row r="402" spans="3:17" x14ac:dyDescent="0.25">
      <c r="C402" s="62"/>
      <c r="G402" s="87">
        <v>43102</v>
      </c>
      <c r="H402" s="86" t="s">
        <v>290</v>
      </c>
      <c r="I402" s="86" t="s">
        <v>273</v>
      </c>
      <c r="J402" s="88">
        <v>3</v>
      </c>
      <c r="K402" s="86">
        <v>0</v>
      </c>
      <c r="L402" s="86">
        <v>0.98</v>
      </c>
      <c r="M402" s="86" t="s">
        <v>163</v>
      </c>
      <c r="N402" s="89">
        <v>20.97</v>
      </c>
      <c r="O402" s="89">
        <v>9.56</v>
      </c>
      <c r="P402" s="89">
        <v>11.41</v>
      </c>
      <c r="Q402" s="87">
        <v>43131</v>
      </c>
    </row>
    <row r="403" spans="3:17" x14ac:dyDescent="0.25">
      <c r="C403" s="62"/>
      <c r="G403" s="87">
        <v>43102</v>
      </c>
      <c r="H403" s="86" t="s">
        <v>290</v>
      </c>
      <c r="I403" s="86" t="s">
        <v>273</v>
      </c>
      <c r="J403" s="88">
        <v>3</v>
      </c>
      <c r="K403" s="86">
        <v>0</v>
      </c>
      <c r="L403" s="86">
        <v>0.98</v>
      </c>
      <c r="M403" s="86" t="s">
        <v>57</v>
      </c>
      <c r="N403" s="89">
        <v>20.97</v>
      </c>
      <c r="O403" s="89">
        <v>9.56</v>
      </c>
      <c r="P403" s="89">
        <v>11.41</v>
      </c>
      <c r="Q403" s="87">
        <v>43131</v>
      </c>
    </row>
    <row r="404" spans="3:17" x14ac:dyDescent="0.25">
      <c r="C404" s="62"/>
      <c r="G404" s="87">
        <v>43102</v>
      </c>
      <c r="H404" s="86" t="s">
        <v>290</v>
      </c>
      <c r="I404" s="86" t="s">
        <v>273</v>
      </c>
      <c r="J404" s="88">
        <v>1</v>
      </c>
      <c r="K404" s="86">
        <v>0</v>
      </c>
      <c r="L404" s="86">
        <v>0.98</v>
      </c>
      <c r="M404" s="86" t="s">
        <v>241</v>
      </c>
      <c r="N404" s="89">
        <v>6.99</v>
      </c>
      <c r="O404" s="89">
        <v>3.19</v>
      </c>
      <c r="P404" s="89">
        <v>3.8</v>
      </c>
      <c r="Q404" s="87">
        <v>43131</v>
      </c>
    </row>
    <row r="405" spans="3:17" x14ac:dyDescent="0.25">
      <c r="C405" s="62"/>
      <c r="G405" s="87">
        <v>43102</v>
      </c>
      <c r="H405" s="86" t="s">
        <v>290</v>
      </c>
      <c r="I405" s="86" t="s">
        <v>273</v>
      </c>
      <c r="J405" s="88">
        <v>1</v>
      </c>
      <c r="K405" s="86">
        <v>0</v>
      </c>
      <c r="L405" s="86">
        <v>0.98</v>
      </c>
      <c r="M405" s="86" t="s">
        <v>20</v>
      </c>
      <c r="N405" s="89">
        <v>6.99</v>
      </c>
      <c r="O405" s="89">
        <v>3.19</v>
      </c>
      <c r="P405" s="89">
        <v>3.8</v>
      </c>
      <c r="Q405" s="87">
        <v>43131</v>
      </c>
    </row>
    <row r="406" spans="3:17" x14ac:dyDescent="0.25">
      <c r="C406" s="62"/>
      <c r="G406" s="87">
        <v>43102</v>
      </c>
      <c r="H406" s="86" t="s">
        <v>290</v>
      </c>
      <c r="I406" s="86" t="s">
        <v>273</v>
      </c>
      <c r="J406" s="88">
        <v>1</v>
      </c>
      <c r="K406" s="86">
        <v>0</v>
      </c>
      <c r="L406" s="86">
        <v>0.98</v>
      </c>
      <c r="M406" s="86" t="s">
        <v>129</v>
      </c>
      <c r="N406" s="89">
        <v>6.99</v>
      </c>
      <c r="O406" s="89">
        <v>3.19</v>
      </c>
      <c r="P406" s="89">
        <v>3.8</v>
      </c>
      <c r="Q406" s="87">
        <v>43131</v>
      </c>
    </row>
    <row r="407" spans="3:17" x14ac:dyDescent="0.25">
      <c r="C407" s="62"/>
      <c r="G407" s="87">
        <v>43102</v>
      </c>
      <c r="H407" s="86" t="s">
        <v>300</v>
      </c>
      <c r="I407" s="86" t="s">
        <v>273</v>
      </c>
      <c r="J407" s="88">
        <v>1</v>
      </c>
      <c r="K407" s="86">
        <v>0</v>
      </c>
      <c r="L407" s="86">
        <v>0.98</v>
      </c>
      <c r="M407" s="86" t="s">
        <v>81</v>
      </c>
      <c r="N407" s="89">
        <v>6.99</v>
      </c>
      <c r="O407" s="89">
        <v>3.19</v>
      </c>
      <c r="P407" s="89">
        <v>3.8</v>
      </c>
      <c r="Q407" s="87">
        <v>43131</v>
      </c>
    </row>
    <row r="408" spans="3:17" x14ac:dyDescent="0.25">
      <c r="C408" s="62"/>
      <c r="G408" s="87">
        <v>43102</v>
      </c>
      <c r="H408" s="86" t="s">
        <v>295</v>
      </c>
      <c r="I408" s="86" t="s">
        <v>273</v>
      </c>
      <c r="J408" s="88">
        <v>1</v>
      </c>
      <c r="K408" s="86">
        <v>0</v>
      </c>
      <c r="L408" s="86">
        <v>0.98</v>
      </c>
      <c r="M408" s="86" t="s">
        <v>171</v>
      </c>
      <c r="N408" s="89">
        <v>6.99</v>
      </c>
      <c r="O408" s="89">
        <v>3.19</v>
      </c>
      <c r="P408" s="89">
        <v>3.8</v>
      </c>
      <c r="Q408" s="87">
        <v>43131</v>
      </c>
    </row>
    <row r="409" spans="3:17" x14ac:dyDescent="0.25">
      <c r="C409" s="62"/>
      <c r="G409" s="87">
        <v>43102</v>
      </c>
      <c r="H409" s="86" t="s">
        <v>295</v>
      </c>
      <c r="I409" s="86" t="s">
        <v>273</v>
      </c>
      <c r="J409" s="88">
        <v>1</v>
      </c>
      <c r="K409" s="86">
        <v>0</v>
      </c>
      <c r="L409" s="86">
        <v>0.98</v>
      </c>
      <c r="M409" s="86" t="s">
        <v>81</v>
      </c>
      <c r="N409" s="89">
        <v>6.99</v>
      </c>
      <c r="O409" s="89">
        <v>3.19</v>
      </c>
      <c r="P409" s="89">
        <v>3.8</v>
      </c>
      <c r="Q409" s="87">
        <v>43131</v>
      </c>
    </row>
    <row r="410" spans="3:17" x14ac:dyDescent="0.25">
      <c r="C410" s="62"/>
      <c r="G410" s="87">
        <v>43102</v>
      </c>
      <c r="H410" s="86" t="s">
        <v>290</v>
      </c>
      <c r="I410" s="86" t="s">
        <v>269</v>
      </c>
      <c r="J410" s="88">
        <v>1</v>
      </c>
      <c r="K410" s="86">
        <v>0</v>
      </c>
      <c r="L410" s="86">
        <v>0.98</v>
      </c>
      <c r="M410" s="86" t="s">
        <v>57</v>
      </c>
      <c r="N410" s="89">
        <v>23.95</v>
      </c>
      <c r="O410" s="89">
        <v>8.7899999999999991</v>
      </c>
      <c r="P410" s="89">
        <v>15.16</v>
      </c>
      <c r="Q410" s="87">
        <v>43131</v>
      </c>
    </row>
    <row r="411" spans="3:17" x14ac:dyDescent="0.25">
      <c r="C411" s="62"/>
      <c r="G411" s="87">
        <v>43102</v>
      </c>
      <c r="H411" s="86" t="s">
        <v>290</v>
      </c>
      <c r="I411" s="86" t="s">
        <v>263</v>
      </c>
      <c r="J411" s="88">
        <v>1</v>
      </c>
      <c r="K411" s="86">
        <v>0</v>
      </c>
      <c r="L411" s="86">
        <v>0.98</v>
      </c>
      <c r="M411" s="86" t="s">
        <v>241</v>
      </c>
      <c r="N411" s="89">
        <v>21.95</v>
      </c>
      <c r="O411" s="89">
        <v>8.31</v>
      </c>
      <c r="P411" s="89">
        <v>13.64</v>
      </c>
      <c r="Q411" s="87">
        <v>43131</v>
      </c>
    </row>
    <row r="412" spans="3:17" x14ac:dyDescent="0.25">
      <c r="C412" s="62"/>
      <c r="G412" s="87">
        <v>43102</v>
      </c>
      <c r="H412" s="86" t="s">
        <v>290</v>
      </c>
      <c r="I412" s="86" t="s">
        <v>257</v>
      </c>
      <c r="J412" s="88">
        <v>1</v>
      </c>
      <c r="K412" s="86">
        <v>0</v>
      </c>
      <c r="L412" s="86">
        <v>0.98</v>
      </c>
      <c r="M412" s="86" t="s">
        <v>103</v>
      </c>
      <c r="N412" s="89">
        <v>23.95</v>
      </c>
      <c r="O412" s="89">
        <v>9.89</v>
      </c>
      <c r="P412" s="89">
        <v>14.06</v>
      </c>
      <c r="Q412" s="87">
        <v>43131</v>
      </c>
    </row>
    <row r="413" spans="3:17" x14ac:dyDescent="0.25">
      <c r="C413" s="62"/>
      <c r="G413" s="87">
        <v>43102</v>
      </c>
      <c r="H413" s="86" t="s">
        <v>290</v>
      </c>
      <c r="I413" s="86" t="s">
        <v>284</v>
      </c>
      <c r="J413" s="88">
        <v>1</v>
      </c>
      <c r="K413" s="86">
        <v>0</v>
      </c>
      <c r="L413" s="86">
        <v>0.98</v>
      </c>
      <c r="M413" s="86" t="s">
        <v>131</v>
      </c>
      <c r="N413" s="89">
        <v>25.99</v>
      </c>
      <c r="O413" s="89">
        <v>9.82</v>
      </c>
      <c r="P413" s="89">
        <v>16.170000000000002</v>
      </c>
      <c r="Q413" s="87">
        <v>43131</v>
      </c>
    </row>
    <row r="414" spans="3:17" x14ac:dyDescent="0.25">
      <c r="C414" s="62"/>
      <c r="G414" s="87">
        <v>43102</v>
      </c>
      <c r="H414" s="86" t="s">
        <v>290</v>
      </c>
      <c r="I414" s="86" t="s">
        <v>266</v>
      </c>
      <c r="J414" s="88">
        <v>1</v>
      </c>
      <c r="K414" s="86">
        <v>0</v>
      </c>
      <c r="L414" s="86">
        <v>0.98</v>
      </c>
      <c r="M414" s="86" t="s">
        <v>10</v>
      </c>
      <c r="N414" s="89">
        <v>19.95</v>
      </c>
      <c r="O414" s="89">
        <v>8.33</v>
      </c>
      <c r="P414" s="89">
        <v>11.62</v>
      </c>
      <c r="Q414" s="87">
        <v>43131</v>
      </c>
    </row>
    <row r="415" spans="3:17" x14ac:dyDescent="0.25">
      <c r="C415" s="62"/>
      <c r="G415" s="87">
        <v>43102</v>
      </c>
      <c r="H415" s="86" t="s">
        <v>290</v>
      </c>
      <c r="I415" s="86" t="s">
        <v>266</v>
      </c>
      <c r="J415" s="88">
        <v>1</v>
      </c>
      <c r="K415" s="86">
        <v>0</v>
      </c>
      <c r="L415" s="86">
        <v>0.98</v>
      </c>
      <c r="M415" s="86" t="s">
        <v>183</v>
      </c>
      <c r="N415" s="89">
        <v>19.95</v>
      </c>
      <c r="O415" s="89">
        <v>8.33</v>
      </c>
      <c r="P415" s="89">
        <v>11.62</v>
      </c>
      <c r="Q415" s="87">
        <v>43131</v>
      </c>
    </row>
    <row r="416" spans="3:17" x14ac:dyDescent="0.25">
      <c r="C416" s="62"/>
      <c r="G416" s="87">
        <v>43102</v>
      </c>
      <c r="H416" s="86" t="s">
        <v>290</v>
      </c>
      <c r="I416" s="86" t="s">
        <v>257</v>
      </c>
      <c r="J416" s="88">
        <v>1</v>
      </c>
      <c r="K416" s="86">
        <v>0</v>
      </c>
      <c r="L416" s="86">
        <v>0.98</v>
      </c>
      <c r="M416" s="86" t="s">
        <v>219</v>
      </c>
      <c r="N416" s="89">
        <v>23.95</v>
      </c>
      <c r="O416" s="89">
        <v>9.89</v>
      </c>
      <c r="P416" s="89">
        <v>14.06</v>
      </c>
      <c r="Q416" s="87">
        <v>43131</v>
      </c>
    </row>
    <row r="417" spans="3:17" x14ac:dyDescent="0.25">
      <c r="C417" s="62"/>
      <c r="G417" s="87">
        <v>43102</v>
      </c>
      <c r="H417" s="86" t="s">
        <v>295</v>
      </c>
      <c r="I417" s="86" t="s">
        <v>269</v>
      </c>
      <c r="J417" s="88">
        <v>1</v>
      </c>
      <c r="K417" s="86">
        <v>0</v>
      </c>
      <c r="L417" s="86">
        <v>0.98</v>
      </c>
      <c r="M417" s="86" t="s">
        <v>115</v>
      </c>
      <c r="N417" s="89">
        <v>23.95</v>
      </c>
      <c r="O417" s="89">
        <v>8.7899999999999991</v>
      </c>
      <c r="P417" s="89">
        <v>15.16</v>
      </c>
      <c r="Q417" s="87">
        <v>43131</v>
      </c>
    </row>
    <row r="418" spans="3:17" x14ac:dyDescent="0.25">
      <c r="C418" s="62"/>
      <c r="G418" s="87">
        <v>43102</v>
      </c>
      <c r="H418" s="86" t="s">
        <v>295</v>
      </c>
      <c r="I418" s="86" t="s">
        <v>270</v>
      </c>
      <c r="J418" s="88">
        <v>1</v>
      </c>
      <c r="K418" s="86">
        <v>0</v>
      </c>
      <c r="L418" s="86">
        <v>0.98</v>
      </c>
      <c r="M418" s="86" t="s">
        <v>43</v>
      </c>
      <c r="N418" s="89">
        <v>23.5</v>
      </c>
      <c r="O418" s="89">
        <v>9.36</v>
      </c>
      <c r="P418" s="89">
        <v>14.14</v>
      </c>
      <c r="Q418" s="87">
        <v>43131</v>
      </c>
    </row>
    <row r="419" spans="3:17" x14ac:dyDescent="0.25">
      <c r="C419" s="62"/>
      <c r="G419" s="87">
        <v>43102</v>
      </c>
      <c r="H419" s="86" t="s">
        <v>295</v>
      </c>
      <c r="I419" s="86" t="s">
        <v>277</v>
      </c>
      <c r="J419" s="88">
        <v>1</v>
      </c>
      <c r="K419" s="86">
        <v>0</v>
      </c>
      <c r="L419" s="86">
        <v>0.98</v>
      </c>
      <c r="M419" s="86" t="s">
        <v>81</v>
      </c>
      <c r="N419" s="89">
        <v>28.95</v>
      </c>
      <c r="O419" s="89">
        <v>11.26</v>
      </c>
      <c r="P419" s="89">
        <v>17.690000000000001</v>
      </c>
      <c r="Q419" s="87">
        <v>43131</v>
      </c>
    </row>
    <row r="420" spans="3:17" x14ac:dyDescent="0.25">
      <c r="C420" s="62"/>
      <c r="G420" s="87">
        <v>43102</v>
      </c>
      <c r="H420" s="86" t="s">
        <v>295</v>
      </c>
      <c r="I420" s="86" t="s">
        <v>257</v>
      </c>
      <c r="J420" s="88">
        <v>1</v>
      </c>
      <c r="K420" s="86">
        <v>0</v>
      </c>
      <c r="L420" s="86">
        <v>0.98</v>
      </c>
      <c r="M420" s="86" t="s">
        <v>35</v>
      </c>
      <c r="N420" s="89">
        <v>23.95</v>
      </c>
      <c r="O420" s="89">
        <v>9.89</v>
      </c>
      <c r="P420" s="89">
        <v>14.06</v>
      </c>
      <c r="Q420" s="87">
        <v>43131</v>
      </c>
    </row>
    <row r="421" spans="3:17" x14ac:dyDescent="0.25">
      <c r="C421" s="62"/>
      <c r="G421" s="87">
        <v>43102</v>
      </c>
      <c r="H421" s="86" t="s">
        <v>295</v>
      </c>
      <c r="I421" s="86" t="s">
        <v>272</v>
      </c>
      <c r="J421" s="88">
        <v>1</v>
      </c>
      <c r="K421" s="86">
        <v>0</v>
      </c>
      <c r="L421" s="86">
        <v>0.98</v>
      </c>
      <c r="M421" s="86" t="s">
        <v>171</v>
      </c>
      <c r="N421" s="89">
        <v>41.95</v>
      </c>
      <c r="O421" s="89">
        <v>21.02</v>
      </c>
      <c r="P421" s="89">
        <v>20.93</v>
      </c>
      <c r="Q421" s="87">
        <v>43131</v>
      </c>
    </row>
    <row r="422" spans="3:17" x14ac:dyDescent="0.25">
      <c r="C422" s="62"/>
      <c r="G422" s="87">
        <v>43102</v>
      </c>
      <c r="H422" s="86" t="s">
        <v>300</v>
      </c>
      <c r="I422" s="86" t="s">
        <v>281</v>
      </c>
      <c r="J422" s="88">
        <v>1</v>
      </c>
      <c r="K422" s="86">
        <v>0</v>
      </c>
      <c r="L422" s="86">
        <v>0.98</v>
      </c>
      <c r="M422" s="86" t="s">
        <v>103</v>
      </c>
      <c r="N422" s="89">
        <v>21.95</v>
      </c>
      <c r="O422" s="89">
        <v>8.48</v>
      </c>
      <c r="P422" s="89">
        <v>13.47</v>
      </c>
      <c r="Q422" s="87">
        <v>43131</v>
      </c>
    </row>
    <row r="423" spans="3:17" x14ac:dyDescent="0.25">
      <c r="C423" s="62"/>
      <c r="G423" s="87">
        <v>43102</v>
      </c>
      <c r="H423" s="86" t="s">
        <v>300</v>
      </c>
      <c r="I423" s="86" t="s">
        <v>263</v>
      </c>
      <c r="J423" s="88">
        <v>1</v>
      </c>
      <c r="K423" s="86">
        <v>0</v>
      </c>
      <c r="L423" s="86">
        <v>0.98</v>
      </c>
      <c r="M423" s="86" t="s">
        <v>35</v>
      </c>
      <c r="N423" s="89">
        <v>21.95</v>
      </c>
      <c r="O423" s="89">
        <v>8.31</v>
      </c>
      <c r="P423" s="89">
        <v>13.64</v>
      </c>
      <c r="Q423" s="87">
        <v>43131</v>
      </c>
    </row>
    <row r="424" spans="3:17" x14ac:dyDescent="0.25">
      <c r="C424" s="62"/>
      <c r="G424" s="87">
        <v>43102</v>
      </c>
      <c r="H424" s="86" t="s">
        <v>292</v>
      </c>
      <c r="I424" s="86" t="s">
        <v>257</v>
      </c>
      <c r="J424" s="88">
        <v>1</v>
      </c>
      <c r="K424" s="86">
        <v>0</v>
      </c>
      <c r="L424" s="86">
        <v>0.98</v>
      </c>
      <c r="M424" s="86" t="s">
        <v>109</v>
      </c>
      <c r="N424" s="89">
        <v>23.95</v>
      </c>
      <c r="O424" s="89">
        <v>9.89</v>
      </c>
      <c r="P424" s="89">
        <v>14.06</v>
      </c>
      <c r="Q424" s="87">
        <v>43131</v>
      </c>
    </row>
    <row r="425" spans="3:17" x14ac:dyDescent="0.25">
      <c r="C425" s="62"/>
      <c r="G425" s="87">
        <v>43102</v>
      </c>
      <c r="H425" s="86" t="s">
        <v>292</v>
      </c>
      <c r="I425" s="86" t="s">
        <v>280</v>
      </c>
      <c r="J425" s="88">
        <v>1</v>
      </c>
      <c r="K425" s="86">
        <v>0</v>
      </c>
      <c r="L425" s="86">
        <v>0.98</v>
      </c>
      <c r="M425" s="86" t="s">
        <v>43</v>
      </c>
      <c r="N425" s="89">
        <v>25.5</v>
      </c>
      <c r="O425" s="89">
        <v>10.3</v>
      </c>
      <c r="P425" s="89">
        <v>15.2</v>
      </c>
      <c r="Q425" s="87">
        <v>43131</v>
      </c>
    </row>
    <row r="426" spans="3:17" x14ac:dyDescent="0.25">
      <c r="C426" s="62"/>
      <c r="G426" s="87">
        <v>43102</v>
      </c>
      <c r="H426" s="86" t="s">
        <v>295</v>
      </c>
      <c r="I426" s="86" t="s">
        <v>279</v>
      </c>
      <c r="J426" s="88">
        <v>1</v>
      </c>
      <c r="K426" s="86">
        <v>0</v>
      </c>
      <c r="L426" s="86">
        <v>0.98</v>
      </c>
      <c r="M426" s="86" t="s">
        <v>43</v>
      </c>
      <c r="N426" s="89">
        <v>41.95</v>
      </c>
      <c r="O426" s="89">
        <v>15.68</v>
      </c>
      <c r="P426" s="89">
        <v>26.27</v>
      </c>
      <c r="Q426" s="87">
        <v>43131</v>
      </c>
    </row>
    <row r="427" spans="3:17" x14ac:dyDescent="0.25">
      <c r="C427" s="62"/>
      <c r="G427" s="87">
        <v>43102</v>
      </c>
      <c r="H427" s="86" t="s">
        <v>290</v>
      </c>
      <c r="I427" s="86" t="s">
        <v>279</v>
      </c>
      <c r="J427" s="88">
        <v>1</v>
      </c>
      <c r="K427" s="86">
        <v>0</v>
      </c>
      <c r="L427" s="86">
        <v>0.98</v>
      </c>
      <c r="M427" s="86" t="s">
        <v>169</v>
      </c>
      <c r="N427" s="89">
        <v>41.95</v>
      </c>
      <c r="O427" s="89">
        <v>15.68</v>
      </c>
      <c r="P427" s="89">
        <v>26.27</v>
      </c>
      <c r="Q427" s="87">
        <v>43131</v>
      </c>
    </row>
    <row r="428" spans="3:17" x14ac:dyDescent="0.25">
      <c r="C428" s="62"/>
      <c r="G428" s="87">
        <v>43102</v>
      </c>
      <c r="H428" s="86" t="s">
        <v>295</v>
      </c>
      <c r="I428" s="86" t="s">
        <v>279</v>
      </c>
      <c r="J428" s="88">
        <v>1</v>
      </c>
      <c r="K428" s="86">
        <v>0</v>
      </c>
      <c r="L428" s="86">
        <v>0.98</v>
      </c>
      <c r="M428" s="86" t="s">
        <v>26</v>
      </c>
      <c r="N428" s="89">
        <v>41.95</v>
      </c>
      <c r="O428" s="89">
        <v>15.68</v>
      </c>
      <c r="P428" s="89">
        <v>26.27</v>
      </c>
      <c r="Q428" s="87">
        <v>43131</v>
      </c>
    </row>
    <row r="429" spans="3:17" x14ac:dyDescent="0.25">
      <c r="C429" s="62"/>
      <c r="G429" s="87">
        <v>43102</v>
      </c>
      <c r="H429" s="86" t="s">
        <v>300</v>
      </c>
      <c r="I429" s="86" t="s">
        <v>279</v>
      </c>
      <c r="J429" s="88">
        <v>2</v>
      </c>
      <c r="K429" s="86">
        <v>0</v>
      </c>
      <c r="L429" s="86">
        <v>0.98</v>
      </c>
      <c r="M429" s="86" t="s">
        <v>241</v>
      </c>
      <c r="N429" s="89">
        <v>83.9</v>
      </c>
      <c r="O429" s="89">
        <v>31.36</v>
      </c>
      <c r="P429" s="89">
        <v>52.54</v>
      </c>
      <c r="Q429" s="87">
        <v>43131</v>
      </c>
    </row>
    <row r="430" spans="3:17" x14ac:dyDescent="0.25">
      <c r="C430" s="62"/>
      <c r="G430" s="87">
        <v>43102</v>
      </c>
      <c r="H430" s="86" t="s">
        <v>295</v>
      </c>
      <c r="I430" s="86" t="s">
        <v>279</v>
      </c>
      <c r="J430" s="88">
        <v>2</v>
      </c>
      <c r="K430" s="86">
        <v>0</v>
      </c>
      <c r="L430" s="86">
        <v>0.98</v>
      </c>
      <c r="M430" s="86" t="s">
        <v>119</v>
      </c>
      <c r="N430" s="89">
        <v>83.9</v>
      </c>
      <c r="O430" s="89">
        <v>31.36</v>
      </c>
      <c r="P430" s="89">
        <v>52.54</v>
      </c>
      <c r="Q430" s="87">
        <v>43131</v>
      </c>
    </row>
    <row r="431" spans="3:17" x14ac:dyDescent="0.25">
      <c r="C431" s="62"/>
      <c r="G431" s="87">
        <v>43102</v>
      </c>
      <c r="H431" s="86" t="s">
        <v>290</v>
      </c>
      <c r="I431" s="86" t="s">
        <v>279</v>
      </c>
      <c r="J431" s="88">
        <v>2</v>
      </c>
      <c r="K431" s="86">
        <v>0</v>
      </c>
      <c r="L431" s="86">
        <v>0.98</v>
      </c>
      <c r="M431" s="86" t="s">
        <v>119</v>
      </c>
      <c r="N431" s="89">
        <v>83.9</v>
      </c>
      <c r="O431" s="89">
        <v>31.36</v>
      </c>
      <c r="P431" s="89">
        <v>52.54</v>
      </c>
      <c r="Q431" s="87">
        <v>43131</v>
      </c>
    </row>
    <row r="432" spans="3:17" x14ac:dyDescent="0.25">
      <c r="C432" s="62"/>
      <c r="G432" s="87">
        <v>43102</v>
      </c>
      <c r="H432" s="86" t="s">
        <v>290</v>
      </c>
      <c r="I432" s="86" t="s">
        <v>279</v>
      </c>
      <c r="J432" s="88">
        <v>2</v>
      </c>
      <c r="K432" s="86">
        <v>0</v>
      </c>
      <c r="L432" s="86">
        <v>0.98</v>
      </c>
      <c r="M432" s="86" t="s">
        <v>231</v>
      </c>
      <c r="N432" s="89">
        <v>83.9</v>
      </c>
      <c r="O432" s="89">
        <v>31.36</v>
      </c>
      <c r="P432" s="89">
        <v>52.54</v>
      </c>
      <c r="Q432" s="87">
        <v>43131</v>
      </c>
    </row>
    <row r="433" spans="3:17" x14ac:dyDescent="0.25">
      <c r="C433" s="62"/>
      <c r="G433" s="87">
        <v>43102</v>
      </c>
      <c r="H433" s="86" t="s">
        <v>295</v>
      </c>
      <c r="I433" s="86" t="s">
        <v>279</v>
      </c>
      <c r="J433" s="88">
        <v>2</v>
      </c>
      <c r="K433" s="86">
        <v>0</v>
      </c>
      <c r="L433" s="86">
        <v>0.98</v>
      </c>
      <c r="M433" s="86" t="s">
        <v>117</v>
      </c>
      <c r="N433" s="89">
        <v>83.9</v>
      </c>
      <c r="O433" s="89">
        <v>31.36</v>
      </c>
      <c r="P433" s="89">
        <v>52.54</v>
      </c>
      <c r="Q433" s="87">
        <v>43131</v>
      </c>
    </row>
    <row r="434" spans="3:17" x14ac:dyDescent="0.25">
      <c r="C434" s="62"/>
      <c r="G434" s="87">
        <v>43102</v>
      </c>
      <c r="H434" s="86" t="s">
        <v>290</v>
      </c>
      <c r="I434" s="86" t="s">
        <v>259</v>
      </c>
      <c r="J434" s="88">
        <v>2</v>
      </c>
      <c r="K434" s="86">
        <v>0</v>
      </c>
      <c r="L434" s="86">
        <v>0.98</v>
      </c>
      <c r="M434" s="86" t="s">
        <v>45</v>
      </c>
      <c r="N434" s="89">
        <v>47.9</v>
      </c>
      <c r="O434" s="89">
        <v>18.579999999999998</v>
      </c>
      <c r="P434" s="89">
        <v>29.32</v>
      </c>
      <c r="Q434" s="87">
        <v>43131</v>
      </c>
    </row>
    <row r="435" spans="3:17" x14ac:dyDescent="0.25">
      <c r="C435" s="62"/>
      <c r="G435" s="87">
        <v>43102</v>
      </c>
      <c r="H435" s="86" t="s">
        <v>290</v>
      </c>
      <c r="I435" s="86" t="s">
        <v>257</v>
      </c>
      <c r="J435" s="88">
        <v>2</v>
      </c>
      <c r="K435" s="86">
        <v>0</v>
      </c>
      <c r="L435" s="86">
        <v>0.98</v>
      </c>
      <c r="M435" s="86" t="s">
        <v>79</v>
      </c>
      <c r="N435" s="89">
        <v>47.9</v>
      </c>
      <c r="O435" s="89">
        <v>19.78</v>
      </c>
      <c r="P435" s="89">
        <v>28.12</v>
      </c>
      <c r="Q435" s="87">
        <v>43131</v>
      </c>
    </row>
    <row r="436" spans="3:17" x14ac:dyDescent="0.25">
      <c r="C436" s="62"/>
      <c r="G436" s="87">
        <v>43102</v>
      </c>
      <c r="H436" s="86" t="s">
        <v>290</v>
      </c>
      <c r="I436" s="86" t="s">
        <v>280</v>
      </c>
      <c r="J436" s="88">
        <v>2</v>
      </c>
      <c r="K436" s="86">
        <v>0</v>
      </c>
      <c r="L436" s="86">
        <v>0.98</v>
      </c>
      <c r="M436" s="86" t="s">
        <v>43</v>
      </c>
      <c r="N436" s="89">
        <v>51</v>
      </c>
      <c r="O436" s="89">
        <v>20.6</v>
      </c>
      <c r="P436" s="89">
        <v>30.4</v>
      </c>
      <c r="Q436" s="87">
        <v>43131</v>
      </c>
    </row>
    <row r="437" spans="3:17" x14ac:dyDescent="0.25">
      <c r="C437" s="62"/>
      <c r="G437" s="87">
        <v>43102</v>
      </c>
      <c r="H437" s="86" t="s">
        <v>290</v>
      </c>
      <c r="I437" s="86" t="s">
        <v>263</v>
      </c>
      <c r="J437" s="88">
        <v>2</v>
      </c>
      <c r="K437" s="86">
        <v>0</v>
      </c>
      <c r="L437" s="86">
        <v>0.98</v>
      </c>
      <c r="M437" s="86" t="s">
        <v>59</v>
      </c>
      <c r="N437" s="89">
        <v>43.9</v>
      </c>
      <c r="O437" s="89">
        <v>16.62</v>
      </c>
      <c r="P437" s="89">
        <v>27.28</v>
      </c>
      <c r="Q437" s="87">
        <v>43131</v>
      </c>
    </row>
    <row r="438" spans="3:17" x14ac:dyDescent="0.25">
      <c r="C438" s="62"/>
      <c r="G438" s="87">
        <v>43102</v>
      </c>
      <c r="H438" s="86" t="s">
        <v>290</v>
      </c>
      <c r="I438" s="86" t="s">
        <v>281</v>
      </c>
      <c r="J438" s="88">
        <v>2</v>
      </c>
      <c r="K438" s="86">
        <v>0</v>
      </c>
      <c r="L438" s="86">
        <v>0.98</v>
      </c>
      <c r="M438" s="86" t="s">
        <v>43</v>
      </c>
      <c r="N438" s="89">
        <v>43.9</v>
      </c>
      <c r="O438" s="89">
        <v>16.95</v>
      </c>
      <c r="P438" s="89">
        <v>26.95</v>
      </c>
      <c r="Q438" s="87">
        <v>43131</v>
      </c>
    </row>
    <row r="439" spans="3:17" x14ac:dyDescent="0.25">
      <c r="C439" s="62"/>
      <c r="G439" s="87">
        <v>43102</v>
      </c>
      <c r="H439" s="86" t="s">
        <v>290</v>
      </c>
      <c r="I439" s="86" t="s">
        <v>274</v>
      </c>
      <c r="J439" s="88">
        <v>2</v>
      </c>
      <c r="K439" s="86">
        <v>0</v>
      </c>
      <c r="L439" s="86">
        <v>0.98</v>
      </c>
      <c r="M439" s="86" t="s">
        <v>241</v>
      </c>
      <c r="N439" s="89">
        <v>52</v>
      </c>
      <c r="O439" s="89">
        <v>21.64</v>
      </c>
      <c r="P439" s="89">
        <v>30.36</v>
      </c>
      <c r="Q439" s="87">
        <v>43131</v>
      </c>
    </row>
    <row r="440" spans="3:17" x14ac:dyDescent="0.25">
      <c r="C440" s="62"/>
      <c r="G440" s="87">
        <v>43102</v>
      </c>
      <c r="H440" s="86" t="s">
        <v>295</v>
      </c>
      <c r="I440" s="86" t="s">
        <v>276</v>
      </c>
      <c r="J440" s="88">
        <v>2</v>
      </c>
      <c r="K440" s="86">
        <v>0</v>
      </c>
      <c r="L440" s="86">
        <v>0.98</v>
      </c>
      <c r="M440" s="86" t="s">
        <v>81</v>
      </c>
      <c r="N440" s="89">
        <v>244</v>
      </c>
      <c r="O440" s="89">
        <v>97.57</v>
      </c>
      <c r="P440" s="89">
        <v>146.43</v>
      </c>
      <c r="Q440" s="87">
        <v>43131</v>
      </c>
    </row>
    <row r="441" spans="3:17" x14ac:dyDescent="0.25">
      <c r="C441" s="62"/>
      <c r="G441" s="87">
        <v>43102</v>
      </c>
      <c r="H441" s="86" t="s">
        <v>295</v>
      </c>
      <c r="I441" s="86" t="s">
        <v>275</v>
      </c>
      <c r="J441" s="88">
        <v>2</v>
      </c>
      <c r="K441" s="86">
        <v>0</v>
      </c>
      <c r="L441" s="86">
        <v>0.98</v>
      </c>
      <c r="M441" s="86" t="s">
        <v>73</v>
      </c>
      <c r="N441" s="89">
        <v>504</v>
      </c>
      <c r="O441" s="89">
        <v>196.49</v>
      </c>
      <c r="P441" s="89">
        <v>307.51</v>
      </c>
      <c r="Q441" s="87">
        <v>43131</v>
      </c>
    </row>
    <row r="442" spans="3:17" x14ac:dyDescent="0.25">
      <c r="C442" s="62"/>
      <c r="G442" s="87">
        <v>43102</v>
      </c>
      <c r="H442" s="86" t="s">
        <v>295</v>
      </c>
      <c r="I442" s="86" t="s">
        <v>261</v>
      </c>
      <c r="J442" s="88">
        <v>2</v>
      </c>
      <c r="K442" s="86">
        <v>0</v>
      </c>
      <c r="L442" s="86">
        <v>0.98</v>
      </c>
      <c r="M442" s="86" t="s">
        <v>79</v>
      </c>
      <c r="N442" s="89">
        <v>90</v>
      </c>
      <c r="O442" s="89">
        <v>36.159999999999997</v>
      </c>
      <c r="P442" s="89">
        <v>53.84</v>
      </c>
      <c r="Q442" s="87">
        <v>43131</v>
      </c>
    </row>
    <row r="443" spans="3:17" x14ac:dyDescent="0.25">
      <c r="C443" s="62"/>
      <c r="G443" s="87">
        <v>43102</v>
      </c>
      <c r="H443" s="86" t="s">
        <v>295</v>
      </c>
      <c r="I443" s="86" t="s">
        <v>257</v>
      </c>
      <c r="J443" s="88">
        <v>2</v>
      </c>
      <c r="K443" s="86">
        <v>0</v>
      </c>
      <c r="L443" s="86">
        <v>0.98</v>
      </c>
      <c r="M443" s="86" t="s">
        <v>91</v>
      </c>
      <c r="N443" s="89">
        <v>47.9</v>
      </c>
      <c r="O443" s="89">
        <v>19.78</v>
      </c>
      <c r="P443" s="89">
        <v>28.12</v>
      </c>
      <c r="Q443" s="87">
        <v>43131</v>
      </c>
    </row>
    <row r="444" spans="3:17" x14ac:dyDescent="0.25">
      <c r="C444" s="62"/>
      <c r="G444" s="87">
        <v>43102</v>
      </c>
      <c r="H444" s="86" t="s">
        <v>295</v>
      </c>
      <c r="I444" s="86" t="s">
        <v>260</v>
      </c>
      <c r="J444" s="88">
        <v>2</v>
      </c>
      <c r="K444" s="86">
        <v>0</v>
      </c>
      <c r="L444" s="86">
        <v>0.98</v>
      </c>
      <c r="M444" s="86" t="s">
        <v>119</v>
      </c>
      <c r="N444" s="89">
        <v>53.98</v>
      </c>
      <c r="O444" s="89">
        <v>21.07</v>
      </c>
      <c r="P444" s="89">
        <v>32.909999999999997</v>
      </c>
      <c r="Q444" s="87">
        <v>43131</v>
      </c>
    </row>
    <row r="445" spans="3:17" x14ac:dyDescent="0.25">
      <c r="C445" s="62"/>
      <c r="G445" s="87">
        <v>43102</v>
      </c>
      <c r="H445" s="86" t="s">
        <v>295</v>
      </c>
      <c r="I445" s="86" t="s">
        <v>260</v>
      </c>
      <c r="J445" s="88">
        <v>2</v>
      </c>
      <c r="K445" s="86">
        <v>0</v>
      </c>
      <c r="L445" s="86">
        <v>0.98</v>
      </c>
      <c r="M445" s="86" t="s">
        <v>81</v>
      </c>
      <c r="N445" s="89">
        <v>53.98</v>
      </c>
      <c r="O445" s="89">
        <v>21.07</v>
      </c>
      <c r="P445" s="89">
        <v>32.909999999999997</v>
      </c>
      <c r="Q445" s="87">
        <v>43131</v>
      </c>
    </row>
    <row r="446" spans="3:17" x14ac:dyDescent="0.25">
      <c r="C446" s="62"/>
      <c r="G446" s="87">
        <v>43102</v>
      </c>
      <c r="H446" s="86" t="s">
        <v>295</v>
      </c>
      <c r="I446" s="86" t="s">
        <v>263</v>
      </c>
      <c r="J446" s="88">
        <v>2</v>
      </c>
      <c r="K446" s="86">
        <v>0</v>
      </c>
      <c r="L446" s="86">
        <v>0.98</v>
      </c>
      <c r="M446" s="86" t="s">
        <v>79</v>
      </c>
      <c r="N446" s="89">
        <v>43.9</v>
      </c>
      <c r="O446" s="89">
        <v>16.62</v>
      </c>
      <c r="P446" s="89">
        <v>27.28</v>
      </c>
      <c r="Q446" s="87">
        <v>43131</v>
      </c>
    </row>
    <row r="447" spans="3:17" x14ac:dyDescent="0.25">
      <c r="C447" s="62"/>
      <c r="G447" s="87">
        <v>43102</v>
      </c>
      <c r="H447" s="86" t="s">
        <v>295</v>
      </c>
      <c r="I447" s="86" t="s">
        <v>263</v>
      </c>
      <c r="J447" s="88">
        <v>2</v>
      </c>
      <c r="K447" s="86">
        <v>0</v>
      </c>
      <c r="L447" s="86">
        <v>0.98</v>
      </c>
      <c r="M447" s="86" t="s">
        <v>79</v>
      </c>
      <c r="N447" s="89">
        <v>43.9</v>
      </c>
      <c r="O447" s="89">
        <v>16.62</v>
      </c>
      <c r="P447" s="89">
        <v>27.28</v>
      </c>
      <c r="Q447" s="87">
        <v>43131</v>
      </c>
    </row>
    <row r="448" spans="3:17" x14ac:dyDescent="0.25">
      <c r="C448" s="62"/>
      <c r="G448" s="87">
        <v>43102</v>
      </c>
      <c r="H448" s="86" t="s">
        <v>295</v>
      </c>
      <c r="I448" s="86" t="s">
        <v>275</v>
      </c>
      <c r="J448" s="88">
        <v>2</v>
      </c>
      <c r="K448" s="86">
        <v>0</v>
      </c>
      <c r="L448" s="86">
        <v>0.98</v>
      </c>
      <c r="M448" s="86" t="s">
        <v>79</v>
      </c>
      <c r="N448" s="89">
        <v>504</v>
      </c>
      <c r="O448" s="89">
        <v>196.49</v>
      </c>
      <c r="P448" s="89">
        <v>307.51</v>
      </c>
      <c r="Q448" s="87">
        <v>43131</v>
      </c>
    </row>
    <row r="449" spans="3:17" x14ac:dyDescent="0.25">
      <c r="C449" s="62"/>
      <c r="G449" s="87">
        <v>43102</v>
      </c>
      <c r="H449" s="86" t="s">
        <v>295</v>
      </c>
      <c r="I449" s="86" t="s">
        <v>269</v>
      </c>
      <c r="J449" s="88">
        <v>2</v>
      </c>
      <c r="K449" s="86">
        <v>0</v>
      </c>
      <c r="L449" s="86">
        <v>0.98</v>
      </c>
      <c r="M449" s="86" t="s">
        <v>20</v>
      </c>
      <c r="N449" s="89">
        <v>47.9</v>
      </c>
      <c r="O449" s="89">
        <v>17.579999999999998</v>
      </c>
      <c r="P449" s="89">
        <v>30.32</v>
      </c>
      <c r="Q449" s="87">
        <v>43131</v>
      </c>
    </row>
    <row r="450" spans="3:17" x14ac:dyDescent="0.25">
      <c r="C450" s="62"/>
      <c r="G450" s="87">
        <v>43102</v>
      </c>
      <c r="H450" s="86" t="s">
        <v>300</v>
      </c>
      <c r="I450" s="86" t="s">
        <v>263</v>
      </c>
      <c r="J450" s="88">
        <v>2</v>
      </c>
      <c r="K450" s="86">
        <v>0</v>
      </c>
      <c r="L450" s="86">
        <v>0.98</v>
      </c>
      <c r="M450" s="86" t="s">
        <v>81</v>
      </c>
      <c r="N450" s="89">
        <v>43.9</v>
      </c>
      <c r="O450" s="89">
        <v>16.62</v>
      </c>
      <c r="P450" s="89">
        <v>27.28</v>
      </c>
      <c r="Q450" s="87">
        <v>43131</v>
      </c>
    </row>
    <row r="451" spans="3:17" x14ac:dyDescent="0.25">
      <c r="C451" s="62"/>
      <c r="G451" s="87">
        <v>43102</v>
      </c>
      <c r="H451" s="86" t="s">
        <v>300</v>
      </c>
      <c r="I451" s="86" t="s">
        <v>260</v>
      </c>
      <c r="J451" s="88">
        <v>2</v>
      </c>
      <c r="K451" s="86">
        <v>0</v>
      </c>
      <c r="L451" s="86">
        <v>0.98</v>
      </c>
      <c r="M451" s="86" t="s">
        <v>205</v>
      </c>
      <c r="N451" s="89">
        <v>53.98</v>
      </c>
      <c r="O451" s="89">
        <v>21.07</v>
      </c>
      <c r="P451" s="89">
        <v>32.909999999999997</v>
      </c>
      <c r="Q451" s="87">
        <v>43131</v>
      </c>
    </row>
    <row r="452" spans="3:17" x14ac:dyDescent="0.25">
      <c r="C452" s="62"/>
      <c r="G452" s="87">
        <v>43102</v>
      </c>
      <c r="H452" s="86" t="s">
        <v>300</v>
      </c>
      <c r="I452" s="86" t="s">
        <v>278</v>
      </c>
      <c r="J452" s="88">
        <v>2</v>
      </c>
      <c r="K452" s="86">
        <v>0</v>
      </c>
      <c r="L452" s="86">
        <v>0.98</v>
      </c>
      <c r="M452" s="86" t="s">
        <v>18</v>
      </c>
      <c r="N452" s="89">
        <v>51.9</v>
      </c>
      <c r="O452" s="89">
        <v>21.27</v>
      </c>
      <c r="P452" s="89">
        <v>30.63</v>
      </c>
      <c r="Q452" s="87">
        <v>43131</v>
      </c>
    </row>
    <row r="453" spans="3:17" x14ac:dyDescent="0.25">
      <c r="C453" s="62"/>
      <c r="G453" s="87">
        <v>43102</v>
      </c>
      <c r="H453" s="86" t="s">
        <v>292</v>
      </c>
      <c r="I453" s="86" t="s">
        <v>275</v>
      </c>
      <c r="J453" s="88">
        <v>2</v>
      </c>
      <c r="K453" s="86">
        <v>0</v>
      </c>
      <c r="L453" s="86">
        <v>0.98</v>
      </c>
      <c r="M453" s="86" t="s">
        <v>131</v>
      </c>
      <c r="N453" s="89">
        <v>504</v>
      </c>
      <c r="O453" s="89">
        <v>196.49</v>
      </c>
      <c r="P453" s="89">
        <v>307.51</v>
      </c>
      <c r="Q453" s="87">
        <v>43131</v>
      </c>
    </row>
    <row r="454" spans="3:17" x14ac:dyDescent="0.25">
      <c r="C454" s="62"/>
      <c r="G454" s="87">
        <v>43102</v>
      </c>
      <c r="H454" s="86" t="s">
        <v>300</v>
      </c>
      <c r="I454" s="86" t="s">
        <v>273</v>
      </c>
      <c r="J454" s="88">
        <v>2</v>
      </c>
      <c r="K454" s="86">
        <v>0</v>
      </c>
      <c r="L454" s="86">
        <v>0.98</v>
      </c>
      <c r="M454" s="86" t="s">
        <v>45</v>
      </c>
      <c r="N454" s="89">
        <v>13.98</v>
      </c>
      <c r="O454" s="89">
        <v>6.37</v>
      </c>
      <c r="P454" s="89">
        <v>7.61</v>
      </c>
      <c r="Q454" s="87">
        <v>43131</v>
      </c>
    </row>
    <row r="455" spans="3:17" x14ac:dyDescent="0.25">
      <c r="C455" s="62"/>
      <c r="G455" s="87">
        <v>43102</v>
      </c>
      <c r="H455" s="86" t="s">
        <v>290</v>
      </c>
      <c r="I455" s="86" t="s">
        <v>273</v>
      </c>
      <c r="J455" s="88">
        <v>2</v>
      </c>
      <c r="K455" s="86">
        <v>0</v>
      </c>
      <c r="L455" s="86">
        <v>0.98</v>
      </c>
      <c r="M455" s="86" t="s">
        <v>79</v>
      </c>
      <c r="N455" s="89">
        <v>13.98</v>
      </c>
      <c r="O455" s="89">
        <v>6.37</v>
      </c>
      <c r="P455" s="89">
        <v>7.61</v>
      </c>
      <c r="Q455" s="87">
        <v>43131</v>
      </c>
    </row>
    <row r="456" spans="3:17" x14ac:dyDescent="0.25">
      <c r="C456" s="62"/>
      <c r="G456" s="87">
        <v>43102</v>
      </c>
      <c r="H456" s="86" t="s">
        <v>290</v>
      </c>
      <c r="I456" s="86" t="s">
        <v>273</v>
      </c>
      <c r="J456" s="88">
        <v>2</v>
      </c>
      <c r="K456" s="86">
        <v>0</v>
      </c>
      <c r="L456" s="86">
        <v>0.98</v>
      </c>
      <c r="M456" s="86" t="s">
        <v>195</v>
      </c>
      <c r="N456" s="89">
        <v>13.98</v>
      </c>
      <c r="O456" s="89">
        <v>6.37</v>
      </c>
      <c r="P456" s="89">
        <v>7.61</v>
      </c>
      <c r="Q456" s="87">
        <v>43131</v>
      </c>
    </row>
    <row r="457" spans="3:17" x14ac:dyDescent="0.25">
      <c r="C457" s="62"/>
      <c r="G457" s="87">
        <v>43102</v>
      </c>
      <c r="H457" s="86" t="s">
        <v>290</v>
      </c>
      <c r="I457" s="86" t="s">
        <v>273</v>
      </c>
      <c r="J457" s="88">
        <v>2</v>
      </c>
      <c r="K457" s="86">
        <v>0</v>
      </c>
      <c r="L457" s="86">
        <v>0.98</v>
      </c>
      <c r="M457" s="86" t="s">
        <v>113</v>
      </c>
      <c r="N457" s="89">
        <v>13.98</v>
      </c>
      <c r="O457" s="89">
        <v>6.37</v>
      </c>
      <c r="P457" s="89">
        <v>7.61</v>
      </c>
      <c r="Q457" s="87">
        <v>43131</v>
      </c>
    </row>
    <row r="458" spans="3:17" x14ac:dyDescent="0.25">
      <c r="C458" s="62"/>
      <c r="G458" s="87">
        <v>43102</v>
      </c>
      <c r="H458" s="86" t="s">
        <v>290</v>
      </c>
      <c r="I458" s="86" t="s">
        <v>273</v>
      </c>
      <c r="J458" s="88">
        <v>2</v>
      </c>
      <c r="K458" s="86">
        <v>0</v>
      </c>
      <c r="L458" s="86">
        <v>0.98</v>
      </c>
      <c r="M458" s="86" t="s">
        <v>43</v>
      </c>
      <c r="N458" s="89">
        <v>13.98</v>
      </c>
      <c r="O458" s="89">
        <v>6.37</v>
      </c>
      <c r="P458" s="89">
        <v>7.61</v>
      </c>
      <c r="Q458" s="87">
        <v>43131</v>
      </c>
    </row>
    <row r="459" spans="3:17" x14ac:dyDescent="0.25">
      <c r="C459" s="62"/>
      <c r="G459" s="87">
        <v>43102</v>
      </c>
      <c r="H459" s="86" t="s">
        <v>295</v>
      </c>
      <c r="I459" s="86" t="s">
        <v>273</v>
      </c>
      <c r="J459" s="88">
        <v>2</v>
      </c>
      <c r="K459" s="86">
        <v>0</v>
      </c>
      <c r="L459" s="86">
        <v>0.98</v>
      </c>
      <c r="M459" s="86" t="s">
        <v>77</v>
      </c>
      <c r="N459" s="89">
        <v>13.98</v>
      </c>
      <c r="O459" s="89">
        <v>6.37</v>
      </c>
      <c r="P459" s="89">
        <v>7.61</v>
      </c>
      <c r="Q459" s="87">
        <v>43131</v>
      </c>
    </row>
    <row r="460" spans="3:17" x14ac:dyDescent="0.25">
      <c r="C460" s="62"/>
      <c r="G460" s="87">
        <v>43102</v>
      </c>
      <c r="H460" s="86" t="s">
        <v>295</v>
      </c>
      <c r="I460" s="86" t="s">
        <v>273</v>
      </c>
      <c r="J460" s="88">
        <v>2</v>
      </c>
      <c r="K460" s="86">
        <v>0</v>
      </c>
      <c r="L460" s="86">
        <v>0.98</v>
      </c>
      <c r="M460" s="86" t="s">
        <v>169</v>
      </c>
      <c r="N460" s="89">
        <v>13.98</v>
      </c>
      <c r="O460" s="89">
        <v>6.37</v>
      </c>
      <c r="P460" s="89">
        <v>7.61</v>
      </c>
      <c r="Q460" s="87">
        <v>43131</v>
      </c>
    </row>
    <row r="461" spans="3:17" x14ac:dyDescent="0.25">
      <c r="C461" s="62"/>
      <c r="G461" s="87">
        <v>43102</v>
      </c>
      <c r="H461" s="86" t="s">
        <v>295</v>
      </c>
      <c r="I461" s="86" t="s">
        <v>273</v>
      </c>
      <c r="J461" s="88">
        <v>2</v>
      </c>
      <c r="K461" s="86">
        <v>0</v>
      </c>
      <c r="L461" s="86">
        <v>0.98</v>
      </c>
      <c r="M461" s="86" t="s">
        <v>81</v>
      </c>
      <c r="N461" s="89">
        <v>13.98</v>
      </c>
      <c r="O461" s="89">
        <v>6.37</v>
      </c>
      <c r="P461" s="89">
        <v>7.61</v>
      </c>
      <c r="Q461" s="87">
        <v>43131</v>
      </c>
    </row>
    <row r="462" spans="3:17" x14ac:dyDescent="0.25">
      <c r="C462" s="62"/>
      <c r="G462" s="87">
        <v>43102</v>
      </c>
      <c r="H462" s="86" t="s">
        <v>295</v>
      </c>
      <c r="I462" s="86" t="s">
        <v>273</v>
      </c>
      <c r="J462" s="88">
        <v>2</v>
      </c>
      <c r="K462" s="86">
        <v>0</v>
      </c>
      <c r="L462" s="86">
        <v>0.98</v>
      </c>
      <c r="M462" s="86" t="s">
        <v>147</v>
      </c>
      <c r="N462" s="89">
        <v>13.98</v>
      </c>
      <c r="O462" s="89">
        <v>6.37</v>
      </c>
      <c r="P462" s="89">
        <v>7.61</v>
      </c>
      <c r="Q462" s="87">
        <v>43131</v>
      </c>
    </row>
    <row r="463" spans="3:17" x14ac:dyDescent="0.25">
      <c r="C463" s="62"/>
      <c r="G463" s="87">
        <v>43102</v>
      </c>
      <c r="H463" s="86" t="s">
        <v>295</v>
      </c>
      <c r="I463" s="86" t="s">
        <v>273</v>
      </c>
      <c r="J463" s="88">
        <v>2</v>
      </c>
      <c r="K463" s="86">
        <v>0</v>
      </c>
      <c r="L463" s="86">
        <v>0.98</v>
      </c>
      <c r="M463" s="86" t="s">
        <v>75</v>
      </c>
      <c r="N463" s="89">
        <v>13.98</v>
      </c>
      <c r="O463" s="89">
        <v>6.37</v>
      </c>
      <c r="P463" s="89">
        <v>7.61</v>
      </c>
      <c r="Q463" s="87">
        <v>43131</v>
      </c>
    </row>
    <row r="464" spans="3:17" x14ac:dyDescent="0.25">
      <c r="C464" s="62"/>
      <c r="G464" s="87">
        <v>43102</v>
      </c>
      <c r="H464" s="86" t="s">
        <v>295</v>
      </c>
      <c r="I464" s="86" t="s">
        <v>273</v>
      </c>
      <c r="J464" s="88">
        <v>2</v>
      </c>
      <c r="K464" s="86">
        <v>0</v>
      </c>
      <c r="L464" s="86">
        <v>0.98</v>
      </c>
      <c r="M464" s="86" t="s">
        <v>103</v>
      </c>
      <c r="N464" s="89">
        <v>13.98</v>
      </c>
      <c r="O464" s="89">
        <v>6.37</v>
      </c>
      <c r="P464" s="89">
        <v>7.61</v>
      </c>
      <c r="Q464" s="87">
        <v>43131</v>
      </c>
    </row>
    <row r="465" spans="3:3" x14ac:dyDescent="0.25">
      <c r="C465" s="62"/>
    </row>
    <row r="466" spans="3:3" x14ac:dyDescent="0.25">
      <c r="C466" s="62"/>
    </row>
    <row r="467" spans="3:3" x14ac:dyDescent="0.25">
      <c r="C467" s="62"/>
    </row>
    <row r="468" spans="3:3" x14ac:dyDescent="0.25">
      <c r="C468" s="62"/>
    </row>
    <row r="469" spans="3:3" x14ac:dyDescent="0.25">
      <c r="C469" s="62"/>
    </row>
    <row r="470" spans="3:3" x14ac:dyDescent="0.25">
      <c r="C470" s="62"/>
    </row>
    <row r="471" spans="3:3" x14ac:dyDescent="0.25">
      <c r="C471" s="62"/>
    </row>
    <row r="472" spans="3:3" x14ac:dyDescent="0.25">
      <c r="C472" s="62"/>
    </row>
    <row r="473" spans="3:3" x14ac:dyDescent="0.25">
      <c r="C473" s="62"/>
    </row>
    <row r="474" spans="3:3" x14ac:dyDescent="0.25">
      <c r="C474" s="62"/>
    </row>
    <row r="475" spans="3:3" x14ac:dyDescent="0.25">
      <c r="C475" s="62"/>
    </row>
    <row r="476" spans="3:3" x14ac:dyDescent="0.25">
      <c r="C476" s="62"/>
    </row>
    <row r="477" spans="3:3" x14ac:dyDescent="0.25">
      <c r="C477" s="62"/>
    </row>
    <row r="478" spans="3:3" x14ac:dyDescent="0.25">
      <c r="C478" s="62"/>
    </row>
    <row r="479" spans="3:3" x14ac:dyDescent="0.25">
      <c r="C479" s="62"/>
    </row>
    <row r="480" spans="3:3" x14ac:dyDescent="0.25">
      <c r="C480" s="62"/>
    </row>
    <row r="481" spans="3:3" x14ac:dyDescent="0.25">
      <c r="C481" s="62"/>
    </row>
    <row r="482" spans="3:3" x14ac:dyDescent="0.25">
      <c r="C482" s="62"/>
    </row>
    <row r="483" spans="3:3" x14ac:dyDescent="0.25">
      <c r="C483" s="62"/>
    </row>
    <row r="484" spans="3:3" x14ac:dyDescent="0.25">
      <c r="C484" s="62"/>
    </row>
    <row r="485" spans="3:3" x14ac:dyDescent="0.25">
      <c r="C485" s="62"/>
    </row>
    <row r="486" spans="3:3" x14ac:dyDescent="0.25">
      <c r="C486" s="62"/>
    </row>
    <row r="487" spans="3:3" x14ac:dyDescent="0.25">
      <c r="C487" s="62"/>
    </row>
    <row r="488" spans="3:3" x14ac:dyDescent="0.25">
      <c r="C488" s="62"/>
    </row>
    <row r="489" spans="3:3" x14ac:dyDescent="0.25">
      <c r="C489" s="62"/>
    </row>
    <row r="490" spans="3:3" x14ac:dyDescent="0.25">
      <c r="C490" s="62"/>
    </row>
    <row r="491" spans="3:3" x14ac:dyDescent="0.25">
      <c r="C491" s="62"/>
    </row>
    <row r="492" spans="3:3" x14ac:dyDescent="0.25">
      <c r="C492" s="62"/>
    </row>
    <row r="493" spans="3:3" x14ac:dyDescent="0.25">
      <c r="C493" s="62"/>
    </row>
    <row r="494" spans="3:3" x14ac:dyDescent="0.25">
      <c r="C494" s="62"/>
    </row>
    <row r="495" spans="3:3" x14ac:dyDescent="0.25">
      <c r="C495" s="62"/>
    </row>
    <row r="496" spans="3:3" x14ac:dyDescent="0.25">
      <c r="C496" s="62"/>
    </row>
    <row r="497" spans="3:3" x14ac:dyDescent="0.25">
      <c r="C497" s="62"/>
    </row>
    <row r="498" spans="3:3" x14ac:dyDescent="0.25">
      <c r="C498" s="62"/>
    </row>
    <row r="499" spans="3:3" x14ac:dyDescent="0.25">
      <c r="C499" s="62"/>
    </row>
    <row r="500" spans="3:3" x14ac:dyDescent="0.25">
      <c r="C500" s="62"/>
    </row>
    <row r="501" spans="3:3" x14ac:dyDescent="0.25">
      <c r="C501" s="62"/>
    </row>
    <row r="502" spans="3:3" x14ac:dyDescent="0.25">
      <c r="C502" s="62"/>
    </row>
    <row r="503" spans="3:3" x14ac:dyDescent="0.25">
      <c r="C503" s="62"/>
    </row>
    <row r="504" spans="3:3" x14ac:dyDescent="0.25">
      <c r="C504" s="62"/>
    </row>
    <row r="505" spans="3:3" x14ac:dyDescent="0.25">
      <c r="C505" s="62"/>
    </row>
    <row r="506" spans="3:3" x14ac:dyDescent="0.25">
      <c r="C506" s="62"/>
    </row>
    <row r="507" spans="3:3" x14ac:dyDescent="0.25">
      <c r="C507" s="62"/>
    </row>
    <row r="508" spans="3:3" x14ac:dyDescent="0.25">
      <c r="C508" s="62"/>
    </row>
    <row r="509" spans="3:3" x14ac:dyDescent="0.25">
      <c r="C509" s="62"/>
    </row>
    <row r="510" spans="3:3" x14ac:dyDescent="0.25">
      <c r="C510" s="62"/>
    </row>
    <row r="511" spans="3:3" x14ac:dyDescent="0.25">
      <c r="C511" s="62"/>
    </row>
    <row r="512" spans="3:3" x14ac:dyDescent="0.25">
      <c r="C512" s="62"/>
    </row>
    <row r="513" spans="3:3" x14ac:dyDescent="0.25">
      <c r="C513" s="62"/>
    </row>
    <row r="514" spans="3:3" x14ac:dyDescent="0.25">
      <c r="C514" s="62"/>
    </row>
    <row r="515" spans="3:3" x14ac:dyDescent="0.25">
      <c r="C515" s="62"/>
    </row>
    <row r="516" spans="3:3" x14ac:dyDescent="0.25">
      <c r="C516" s="62"/>
    </row>
    <row r="517" spans="3:3" x14ac:dyDescent="0.25">
      <c r="C517" s="62"/>
    </row>
    <row r="518" spans="3:3" x14ac:dyDescent="0.25">
      <c r="C518" s="62"/>
    </row>
    <row r="519" spans="3:3" x14ac:dyDescent="0.25">
      <c r="C519" s="62"/>
    </row>
    <row r="520" spans="3:3" x14ac:dyDescent="0.25">
      <c r="C520" s="62"/>
    </row>
    <row r="521" spans="3:3" x14ac:dyDescent="0.25">
      <c r="C521" s="62"/>
    </row>
    <row r="522" spans="3:3" x14ac:dyDescent="0.25">
      <c r="C522" s="62"/>
    </row>
    <row r="523" spans="3:3" x14ac:dyDescent="0.25">
      <c r="C523" s="62"/>
    </row>
    <row r="524" spans="3:3" x14ac:dyDescent="0.25">
      <c r="C524" s="62"/>
    </row>
    <row r="525" spans="3:3" x14ac:dyDescent="0.25">
      <c r="C525" s="62"/>
    </row>
    <row r="526" spans="3:3" x14ac:dyDescent="0.25">
      <c r="C526" s="62"/>
    </row>
    <row r="527" spans="3:3" x14ac:dyDescent="0.25">
      <c r="C527" s="62"/>
    </row>
    <row r="528" spans="3:3" x14ac:dyDescent="0.25">
      <c r="C528" s="62"/>
    </row>
    <row r="529" spans="3:3" x14ac:dyDescent="0.25">
      <c r="C529" s="62"/>
    </row>
    <row r="530" spans="3:3" x14ac:dyDescent="0.25">
      <c r="C530" s="62"/>
    </row>
    <row r="531" spans="3:3" x14ac:dyDescent="0.25">
      <c r="C531" s="62"/>
    </row>
    <row r="532" spans="3:3" x14ac:dyDescent="0.25">
      <c r="C532" s="62"/>
    </row>
    <row r="533" spans="3:3" x14ac:dyDescent="0.25">
      <c r="C533" s="62"/>
    </row>
    <row r="534" spans="3:3" x14ac:dyDescent="0.25">
      <c r="C534" s="62"/>
    </row>
    <row r="535" spans="3:3" x14ac:dyDescent="0.25">
      <c r="C535" s="62"/>
    </row>
    <row r="536" spans="3:3" x14ac:dyDescent="0.25">
      <c r="C536" s="62"/>
    </row>
    <row r="537" spans="3:3" x14ac:dyDescent="0.25">
      <c r="C537" s="62"/>
    </row>
    <row r="538" spans="3:3" x14ac:dyDescent="0.25">
      <c r="C538" s="62"/>
    </row>
    <row r="539" spans="3:3" x14ac:dyDescent="0.25">
      <c r="C539" s="62"/>
    </row>
    <row r="540" spans="3:3" x14ac:dyDescent="0.25">
      <c r="C540" s="62"/>
    </row>
    <row r="541" spans="3:3" x14ac:dyDescent="0.25">
      <c r="C541" s="62"/>
    </row>
    <row r="542" spans="3:3" x14ac:dyDescent="0.25">
      <c r="C542" s="62"/>
    </row>
    <row r="543" spans="3:3" x14ac:dyDescent="0.25">
      <c r="C543" s="62"/>
    </row>
    <row r="544" spans="3:3" x14ac:dyDescent="0.25">
      <c r="C544" s="62"/>
    </row>
    <row r="545" spans="3:3" x14ac:dyDescent="0.25">
      <c r="C545" s="62"/>
    </row>
    <row r="546" spans="3:3" x14ac:dyDescent="0.25">
      <c r="C546" s="62"/>
    </row>
    <row r="547" spans="3:3" x14ac:dyDescent="0.25">
      <c r="C547" s="62"/>
    </row>
    <row r="548" spans="3:3" x14ac:dyDescent="0.25">
      <c r="C548" s="62"/>
    </row>
    <row r="549" spans="3:3" x14ac:dyDescent="0.25">
      <c r="C549" s="62"/>
    </row>
    <row r="550" spans="3:3" x14ac:dyDescent="0.25">
      <c r="C550" s="62"/>
    </row>
    <row r="551" spans="3:3" x14ac:dyDescent="0.25">
      <c r="C551" s="62"/>
    </row>
    <row r="552" spans="3:3" x14ac:dyDescent="0.25">
      <c r="C552" s="62"/>
    </row>
    <row r="553" spans="3:3" x14ac:dyDescent="0.25">
      <c r="C553" s="62"/>
    </row>
    <row r="554" spans="3:3" x14ac:dyDescent="0.25">
      <c r="C554" s="62"/>
    </row>
    <row r="555" spans="3:3" x14ac:dyDescent="0.25">
      <c r="C555" s="62"/>
    </row>
    <row r="556" spans="3:3" x14ac:dyDescent="0.25">
      <c r="C556" s="62"/>
    </row>
    <row r="557" spans="3:3" x14ac:dyDescent="0.25">
      <c r="C557" s="62"/>
    </row>
    <row r="558" spans="3:3" x14ac:dyDescent="0.25">
      <c r="C558" s="62"/>
    </row>
    <row r="559" spans="3:3" x14ac:dyDescent="0.25">
      <c r="C559" s="62"/>
    </row>
    <row r="560" spans="3:3" x14ac:dyDescent="0.25">
      <c r="C560" s="62"/>
    </row>
    <row r="561" spans="3:3" x14ac:dyDescent="0.25">
      <c r="C561" s="62"/>
    </row>
    <row r="562" spans="3:3" x14ac:dyDescent="0.25">
      <c r="C562" s="62"/>
    </row>
    <row r="563" spans="3:3" x14ac:dyDescent="0.25">
      <c r="C563" s="62"/>
    </row>
    <row r="564" spans="3:3" x14ac:dyDescent="0.25">
      <c r="C564" s="62"/>
    </row>
    <row r="565" spans="3:3" x14ac:dyDescent="0.25">
      <c r="C565" s="62"/>
    </row>
    <row r="566" spans="3:3" x14ac:dyDescent="0.25">
      <c r="C566" s="62"/>
    </row>
    <row r="567" spans="3:3" x14ac:dyDescent="0.25">
      <c r="C567" s="62"/>
    </row>
    <row r="568" spans="3:3" x14ac:dyDescent="0.25">
      <c r="C568" s="62"/>
    </row>
    <row r="569" spans="3:3" x14ac:dyDescent="0.25">
      <c r="C569" s="62"/>
    </row>
    <row r="570" spans="3:3" x14ac:dyDescent="0.25">
      <c r="C570" s="62"/>
    </row>
    <row r="571" spans="3:3" x14ac:dyDescent="0.25">
      <c r="C571" s="62"/>
    </row>
    <row r="572" spans="3:3" x14ac:dyDescent="0.25">
      <c r="C572" s="62"/>
    </row>
    <row r="573" spans="3:3" x14ac:dyDescent="0.25">
      <c r="C573" s="62"/>
    </row>
    <row r="574" spans="3:3" x14ac:dyDescent="0.25">
      <c r="C574" s="62"/>
    </row>
    <row r="575" spans="3:3" x14ac:dyDescent="0.25">
      <c r="C575" s="62"/>
    </row>
    <row r="576" spans="3:3" x14ac:dyDescent="0.25">
      <c r="C576" s="62"/>
    </row>
    <row r="577" spans="3:3" x14ac:dyDescent="0.25">
      <c r="C577" s="62"/>
    </row>
    <row r="578" spans="3:3" x14ac:dyDescent="0.25">
      <c r="C578" s="62"/>
    </row>
    <row r="579" spans="3:3" x14ac:dyDescent="0.25">
      <c r="C579" s="62"/>
    </row>
    <row r="580" spans="3:3" x14ac:dyDescent="0.25">
      <c r="C580" s="62"/>
    </row>
    <row r="581" spans="3:3" x14ac:dyDescent="0.25">
      <c r="C581" s="62"/>
    </row>
    <row r="582" spans="3:3" x14ac:dyDescent="0.25">
      <c r="C582" s="62"/>
    </row>
    <row r="583" spans="3:3" x14ac:dyDescent="0.25">
      <c r="C583" s="62"/>
    </row>
    <row r="584" spans="3:3" x14ac:dyDescent="0.25">
      <c r="C584" s="62"/>
    </row>
    <row r="585" spans="3:3" x14ac:dyDescent="0.25">
      <c r="C585" s="62"/>
    </row>
    <row r="586" spans="3:3" x14ac:dyDescent="0.25">
      <c r="C586" s="62"/>
    </row>
    <row r="587" spans="3:3" x14ac:dyDescent="0.25">
      <c r="C587" s="62"/>
    </row>
    <row r="588" spans="3:3" x14ac:dyDescent="0.25">
      <c r="C588" s="62"/>
    </row>
    <row r="589" spans="3:3" x14ac:dyDescent="0.25">
      <c r="C589" s="62"/>
    </row>
    <row r="590" spans="3:3" x14ac:dyDescent="0.25">
      <c r="C590" s="62"/>
    </row>
    <row r="591" spans="3:3" x14ac:dyDescent="0.25">
      <c r="C591" s="62"/>
    </row>
    <row r="592" spans="3:3" x14ac:dyDescent="0.25">
      <c r="C592" s="62"/>
    </row>
    <row r="593" spans="3:3" x14ac:dyDescent="0.25">
      <c r="C593" s="62"/>
    </row>
    <row r="594" spans="3:3" x14ac:dyDescent="0.25">
      <c r="C594" s="62"/>
    </row>
    <row r="595" spans="3:3" x14ac:dyDescent="0.25">
      <c r="C595" s="62"/>
    </row>
    <row r="596" spans="3:3" x14ac:dyDescent="0.25">
      <c r="C596" s="62"/>
    </row>
    <row r="597" spans="3:3" x14ac:dyDescent="0.25">
      <c r="C597" s="62"/>
    </row>
    <row r="598" spans="3:3" x14ac:dyDescent="0.25">
      <c r="C598" s="62"/>
    </row>
    <row r="599" spans="3:3" x14ac:dyDescent="0.25">
      <c r="C599" s="62"/>
    </row>
    <row r="600" spans="3:3" x14ac:dyDescent="0.25">
      <c r="C600" s="62"/>
    </row>
    <row r="601" spans="3:3" x14ac:dyDescent="0.25">
      <c r="C601" s="62"/>
    </row>
    <row r="602" spans="3:3" x14ac:dyDescent="0.25">
      <c r="C602" s="62"/>
    </row>
    <row r="603" spans="3:3" x14ac:dyDescent="0.25">
      <c r="C603" s="62"/>
    </row>
    <row r="604" spans="3:3" x14ac:dyDescent="0.25">
      <c r="C604" s="62"/>
    </row>
    <row r="605" spans="3:3" x14ac:dyDescent="0.25">
      <c r="C605" s="62"/>
    </row>
    <row r="606" spans="3:3" x14ac:dyDescent="0.25">
      <c r="C606" s="62"/>
    </row>
    <row r="607" spans="3:3" x14ac:dyDescent="0.25">
      <c r="C607" s="62"/>
    </row>
    <row r="608" spans="3:3" x14ac:dyDescent="0.25">
      <c r="C608" s="62"/>
    </row>
    <row r="609" spans="3:3" x14ac:dyDescent="0.25">
      <c r="C609" s="62"/>
    </row>
    <row r="610" spans="3:3" x14ac:dyDescent="0.25">
      <c r="C610" s="62"/>
    </row>
    <row r="611" spans="3:3" x14ac:dyDescent="0.25">
      <c r="C611" s="62"/>
    </row>
    <row r="612" spans="3:3" x14ac:dyDescent="0.25">
      <c r="C612" s="62"/>
    </row>
    <row r="613" spans="3:3" x14ac:dyDescent="0.25">
      <c r="C613" s="62"/>
    </row>
    <row r="614" spans="3:3" x14ac:dyDescent="0.25">
      <c r="C614" s="62"/>
    </row>
    <row r="615" spans="3:3" x14ac:dyDescent="0.25">
      <c r="C615" s="62"/>
    </row>
    <row r="616" spans="3:3" x14ac:dyDescent="0.25">
      <c r="C616" s="62"/>
    </row>
    <row r="617" spans="3:3" x14ac:dyDescent="0.25">
      <c r="C617" s="62"/>
    </row>
    <row r="618" spans="3:3" x14ac:dyDescent="0.25">
      <c r="C618" s="62"/>
    </row>
    <row r="619" spans="3:3" x14ac:dyDescent="0.25">
      <c r="C619" s="62"/>
    </row>
    <row r="620" spans="3:3" x14ac:dyDescent="0.25">
      <c r="C620" s="62"/>
    </row>
    <row r="621" spans="3:3" x14ac:dyDescent="0.25">
      <c r="C621" s="62"/>
    </row>
    <row r="622" spans="3:3" x14ac:dyDescent="0.25">
      <c r="C622" s="62"/>
    </row>
    <row r="623" spans="3:3" x14ac:dyDescent="0.25">
      <c r="C623" s="62"/>
    </row>
    <row r="624" spans="3:3" x14ac:dyDescent="0.25">
      <c r="C624" s="62"/>
    </row>
    <row r="625" spans="3:3" x14ac:dyDescent="0.25">
      <c r="C625" s="62"/>
    </row>
    <row r="626" spans="3:3" x14ac:dyDescent="0.25">
      <c r="C626" s="62"/>
    </row>
    <row r="627" spans="3:3" x14ac:dyDescent="0.25">
      <c r="C627" s="62"/>
    </row>
    <row r="628" spans="3:3" x14ac:dyDescent="0.25">
      <c r="C628" s="62"/>
    </row>
    <row r="629" spans="3:3" x14ac:dyDescent="0.25">
      <c r="C629" s="62"/>
    </row>
    <row r="630" spans="3:3" x14ac:dyDescent="0.25">
      <c r="C630" s="62"/>
    </row>
    <row r="631" spans="3:3" x14ac:dyDescent="0.25">
      <c r="C631" s="62"/>
    </row>
    <row r="632" spans="3:3" x14ac:dyDescent="0.25">
      <c r="C632" s="62"/>
    </row>
    <row r="633" spans="3:3" x14ac:dyDescent="0.25">
      <c r="C633" s="62"/>
    </row>
    <row r="634" spans="3:3" x14ac:dyDescent="0.25">
      <c r="C634" s="62"/>
    </row>
    <row r="635" spans="3:3" x14ac:dyDescent="0.25">
      <c r="C635" s="62"/>
    </row>
    <row r="636" spans="3:3" x14ac:dyDescent="0.25">
      <c r="C636" s="62"/>
    </row>
    <row r="637" spans="3:3" x14ac:dyDescent="0.25">
      <c r="C637" s="62"/>
    </row>
    <row r="638" spans="3:3" x14ac:dyDescent="0.25">
      <c r="C638" s="62"/>
    </row>
    <row r="639" spans="3:3" x14ac:dyDescent="0.25">
      <c r="C639" s="62"/>
    </row>
    <row r="640" spans="3:3" x14ac:dyDescent="0.25">
      <c r="C640" s="62"/>
    </row>
    <row r="641" spans="3:3" x14ac:dyDescent="0.25">
      <c r="C641" s="62"/>
    </row>
    <row r="642" spans="3:3" x14ac:dyDescent="0.25">
      <c r="C642" s="62"/>
    </row>
    <row r="643" spans="3:3" x14ac:dyDescent="0.25">
      <c r="C643" s="62"/>
    </row>
    <row r="644" spans="3:3" x14ac:dyDescent="0.25">
      <c r="C644" s="62"/>
    </row>
    <row r="645" spans="3:3" x14ac:dyDescent="0.25">
      <c r="C645" s="62"/>
    </row>
    <row r="646" spans="3:3" x14ac:dyDescent="0.25">
      <c r="C646" s="62"/>
    </row>
    <row r="647" spans="3:3" x14ac:dyDescent="0.25">
      <c r="C647" s="62"/>
    </row>
    <row r="648" spans="3:3" x14ac:dyDescent="0.25">
      <c r="C648" s="62"/>
    </row>
    <row r="649" spans="3:3" x14ac:dyDescent="0.25">
      <c r="C649" s="62"/>
    </row>
    <row r="650" spans="3:3" x14ac:dyDescent="0.25">
      <c r="C650" s="62"/>
    </row>
    <row r="651" spans="3:3" x14ac:dyDescent="0.25">
      <c r="C651" s="62"/>
    </row>
    <row r="652" spans="3:3" x14ac:dyDescent="0.25">
      <c r="C652" s="62"/>
    </row>
    <row r="653" spans="3:3" x14ac:dyDescent="0.25">
      <c r="C653" s="62"/>
    </row>
    <row r="654" spans="3:3" x14ac:dyDescent="0.25">
      <c r="C654" s="62"/>
    </row>
    <row r="655" spans="3:3" x14ac:dyDescent="0.25">
      <c r="C655" s="62"/>
    </row>
    <row r="656" spans="3:3" x14ac:dyDescent="0.25">
      <c r="C656" s="62"/>
    </row>
    <row r="657" spans="3:3" x14ac:dyDescent="0.25">
      <c r="C657" s="62"/>
    </row>
    <row r="658" spans="3:3" x14ac:dyDescent="0.25">
      <c r="C658" s="62"/>
    </row>
    <row r="659" spans="3:3" x14ac:dyDescent="0.25">
      <c r="C659" s="62"/>
    </row>
    <row r="660" spans="3:3" x14ac:dyDescent="0.25">
      <c r="C660" s="62"/>
    </row>
    <row r="661" spans="3:3" x14ac:dyDescent="0.25">
      <c r="C661" s="62"/>
    </row>
    <row r="662" spans="3:3" x14ac:dyDescent="0.25">
      <c r="C662" s="62"/>
    </row>
    <row r="663" spans="3:3" x14ac:dyDescent="0.25">
      <c r="C663" s="62"/>
    </row>
    <row r="664" spans="3:3" x14ac:dyDescent="0.25">
      <c r="C664" s="62"/>
    </row>
    <row r="665" spans="3:3" x14ac:dyDescent="0.25">
      <c r="C665" s="62"/>
    </row>
    <row r="666" spans="3:3" x14ac:dyDescent="0.25">
      <c r="C666" s="62"/>
    </row>
    <row r="667" spans="3:3" x14ac:dyDescent="0.25">
      <c r="C667" s="62"/>
    </row>
    <row r="668" spans="3:3" x14ac:dyDescent="0.25">
      <c r="C668" s="62"/>
    </row>
    <row r="669" spans="3:3" x14ac:dyDescent="0.25">
      <c r="C669" s="62"/>
    </row>
    <row r="670" spans="3:3" x14ac:dyDescent="0.25">
      <c r="C670" s="62"/>
    </row>
    <row r="671" spans="3:3" x14ac:dyDescent="0.25">
      <c r="C671" s="62"/>
    </row>
    <row r="672" spans="3:3" x14ac:dyDescent="0.25">
      <c r="C672" s="62"/>
    </row>
    <row r="673" spans="3:3" x14ac:dyDescent="0.25">
      <c r="C673" s="62"/>
    </row>
    <row r="674" spans="3:3" x14ac:dyDescent="0.25">
      <c r="C674" s="62"/>
    </row>
    <row r="675" spans="3:3" x14ac:dyDescent="0.25">
      <c r="C675" s="62"/>
    </row>
    <row r="676" spans="3:3" x14ac:dyDescent="0.25">
      <c r="C676" s="62"/>
    </row>
    <row r="677" spans="3:3" x14ac:dyDescent="0.25">
      <c r="C677" s="62"/>
    </row>
    <row r="678" spans="3:3" x14ac:dyDescent="0.25">
      <c r="C678" s="62"/>
    </row>
    <row r="679" spans="3:3" x14ac:dyDescent="0.25">
      <c r="C679" s="62"/>
    </row>
    <row r="680" spans="3:3" x14ac:dyDescent="0.25">
      <c r="C680" s="62"/>
    </row>
    <row r="681" spans="3:3" x14ac:dyDescent="0.25">
      <c r="C681" s="62"/>
    </row>
    <row r="682" spans="3:3" x14ac:dyDescent="0.25">
      <c r="C682" s="62"/>
    </row>
    <row r="683" spans="3:3" x14ac:dyDescent="0.25">
      <c r="C683" s="62"/>
    </row>
    <row r="684" spans="3:3" x14ac:dyDescent="0.25">
      <c r="C684" s="62"/>
    </row>
    <row r="685" spans="3:3" x14ac:dyDescent="0.25">
      <c r="C685" s="62"/>
    </row>
    <row r="686" spans="3:3" x14ac:dyDescent="0.25">
      <c r="C686" s="62"/>
    </row>
    <row r="687" spans="3:3" x14ac:dyDescent="0.25">
      <c r="C687" s="62"/>
    </row>
    <row r="688" spans="3:3" x14ac:dyDescent="0.25">
      <c r="C688" s="62"/>
    </row>
    <row r="689" spans="3:3" x14ac:dyDescent="0.25">
      <c r="C689" s="62"/>
    </row>
    <row r="690" spans="3:3" x14ac:dyDescent="0.25">
      <c r="C690" s="62"/>
    </row>
    <row r="691" spans="3:3" x14ac:dyDescent="0.25">
      <c r="C691" s="62"/>
    </row>
    <row r="692" spans="3:3" x14ac:dyDescent="0.25">
      <c r="C692" s="62"/>
    </row>
    <row r="693" spans="3:3" x14ac:dyDescent="0.25">
      <c r="C693" s="62"/>
    </row>
    <row r="694" spans="3:3" x14ac:dyDescent="0.25">
      <c r="C694" s="62"/>
    </row>
    <row r="695" spans="3:3" x14ac:dyDescent="0.25">
      <c r="C695" s="62"/>
    </row>
    <row r="696" spans="3:3" x14ac:dyDescent="0.25">
      <c r="C696" s="62"/>
    </row>
    <row r="697" spans="3:3" x14ac:dyDescent="0.25">
      <c r="C697" s="62"/>
    </row>
    <row r="698" spans="3:3" x14ac:dyDescent="0.25">
      <c r="C698" s="62"/>
    </row>
    <row r="699" spans="3:3" x14ac:dyDescent="0.25">
      <c r="C699" s="62"/>
    </row>
    <row r="700" spans="3:3" x14ac:dyDescent="0.25">
      <c r="C700" s="62"/>
    </row>
    <row r="701" spans="3:3" x14ac:dyDescent="0.25">
      <c r="C701" s="62"/>
    </row>
    <row r="702" spans="3:3" x14ac:dyDescent="0.25">
      <c r="C702" s="62"/>
    </row>
    <row r="703" spans="3:3" x14ac:dyDescent="0.25">
      <c r="C703" s="62"/>
    </row>
    <row r="704" spans="3:3" x14ac:dyDescent="0.25">
      <c r="C704" s="62"/>
    </row>
    <row r="705" spans="3:3" x14ac:dyDescent="0.25">
      <c r="C705" s="62"/>
    </row>
    <row r="706" spans="3:3" x14ac:dyDescent="0.25">
      <c r="C706" s="62"/>
    </row>
    <row r="707" spans="3:3" x14ac:dyDescent="0.25">
      <c r="C707" s="62"/>
    </row>
    <row r="708" spans="3:3" x14ac:dyDescent="0.25">
      <c r="C708" s="62"/>
    </row>
    <row r="709" spans="3:3" x14ac:dyDescent="0.25">
      <c r="C709" s="62"/>
    </row>
    <row r="710" spans="3:3" x14ac:dyDescent="0.25">
      <c r="C710" s="62"/>
    </row>
    <row r="711" spans="3:3" x14ac:dyDescent="0.25">
      <c r="C711" s="62"/>
    </row>
    <row r="712" spans="3:3" x14ac:dyDescent="0.25">
      <c r="C712" s="62"/>
    </row>
    <row r="713" spans="3:3" x14ac:dyDescent="0.25">
      <c r="C713" s="62"/>
    </row>
    <row r="714" spans="3:3" x14ac:dyDescent="0.25">
      <c r="C714" s="62"/>
    </row>
    <row r="715" spans="3:3" x14ac:dyDescent="0.25">
      <c r="C715" s="62"/>
    </row>
    <row r="716" spans="3:3" x14ac:dyDescent="0.25">
      <c r="C716" s="62"/>
    </row>
    <row r="717" spans="3:3" x14ac:dyDescent="0.25">
      <c r="C717" s="62"/>
    </row>
    <row r="718" spans="3:3" x14ac:dyDescent="0.25">
      <c r="C718" s="62"/>
    </row>
    <row r="719" spans="3:3" x14ac:dyDescent="0.25">
      <c r="C719" s="62"/>
    </row>
    <row r="720" spans="3:3" x14ac:dyDescent="0.25">
      <c r="C720" s="62"/>
    </row>
    <row r="721" spans="3:3" x14ac:dyDescent="0.25">
      <c r="C721" s="62"/>
    </row>
    <row r="722" spans="3:3" x14ac:dyDescent="0.25">
      <c r="C722" s="62"/>
    </row>
    <row r="723" spans="3:3" x14ac:dyDescent="0.25">
      <c r="C723" s="62"/>
    </row>
    <row r="724" spans="3:3" x14ac:dyDescent="0.25">
      <c r="C724" s="62"/>
    </row>
    <row r="725" spans="3:3" x14ac:dyDescent="0.25">
      <c r="C725" s="62"/>
    </row>
    <row r="726" spans="3:3" x14ac:dyDescent="0.25">
      <c r="C726" s="62"/>
    </row>
    <row r="727" spans="3:3" x14ac:dyDescent="0.25">
      <c r="C727" s="62"/>
    </row>
    <row r="728" spans="3:3" x14ac:dyDescent="0.25">
      <c r="C728" s="62"/>
    </row>
    <row r="729" spans="3:3" x14ac:dyDescent="0.25">
      <c r="C729" s="62"/>
    </row>
    <row r="730" spans="3:3" x14ac:dyDescent="0.25">
      <c r="C730" s="62"/>
    </row>
    <row r="731" spans="3:3" x14ac:dyDescent="0.25">
      <c r="C731" s="62"/>
    </row>
    <row r="732" spans="3:3" x14ac:dyDescent="0.25">
      <c r="C732" s="62"/>
    </row>
    <row r="733" spans="3:3" x14ac:dyDescent="0.25">
      <c r="C733" s="62"/>
    </row>
    <row r="734" spans="3:3" x14ac:dyDescent="0.25">
      <c r="C734" s="62"/>
    </row>
    <row r="735" spans="3:3" x14ac:dyDescent="0.25">
      <c r="C735" s="62"/>
    </row>
    <row r="736" spans="3:3" x14ac:dyDescent="0.25">
      <c r="C736" s="62"/>
    </row>
    <row r="737" spans="3:3" x14ac:dyDescent="0.25">
      <c r="C737" s="62"/>
    </row>
    <row r="738" spans="3:3" x14ac:dyDescent="0.25">
      <c r="C738" s="62"/>
    </row>
    <row r="739" spans="3:3" x14ac:dyDescent="0.25">
      <c r="C739" s="62"/>
    </row>
    <row r="740" spans="3:3" x14ac:dyDescent="0.25">
      <c r="C740" s="62"/>
    </row>
    <row r="741" spans="3:3" x14ac:dyDescent="0.25">
      <c r="C741" s="62"/>
    </row>
    <row r="742" spans="3:3" x14ac:dyDescent="0.25">
      <c r="C742" s="62"/>
    </row>
    <row r="743" spans="3:3" x14ac:dyDescent="0.25">
      <c r="C743" s="62"/>
    </row>
    <row r="744" spans="3:3" x14ac:dyDescent="0.25">
      <c r="C744" s="62"/>
    </row>
    <row r="745" spans="3:3" x14ac:dyDescent="0.25">
      <c r="C745" s="62"/>
    </row>
    <row r="746" spans="3:3" x14ac:dyDescent="0.25">
      <c r="C746" s="62"/>
    </row>
    <row r="747" spans="3:3" x14ac:dyDescent="0.25">
      <c r="C747" s="62"/>
    </row>
    <row r="748" spans="3:3" x14ac:dyDescent="0.25">
      <c r="C748" s="62"/>
    </row>
    <row r="749" spans="3:3" x14ac:dyDescent="0.25">
      <c r="C749" s="62"/>
    </row>
    <row r="750" spans="3:3" x14ac:dyDescent="0.25">
      <c r="C750" s="62"/>
    </row>
    <row r="751" spans="3:3" x14ac:dyDescent="0.25">
      <c r="C751" s="62"/>
    </row>
    <row r="752" spans="3:3" x14ac:dyDescent="0.25">
      <c r="C752" s="62"/>
    </row>
    <row r="753" spans="3:3" x14ac:dyDescent="0.25">
      <c r="C753" s="62"/>
    </row>
    <row r="754" spans="3:3" x14ac:dyDescent="0.25">
      <c r="C754" s="62"/>
    </row>
    <row r="755" spans="3:3" x14ac:dyDescent="0.25">
      <c r="C755" s="62"/>
    </row>
    <row r="756" spans="3:3" x14ac:dyDescent="0.25">
      <c r="C756" s="62"/>
    </row>
    <row r="757" spans="3:3" x14ac:dyDescent="0.25">
      <c r="C757" s="62"/>
    </row>
    <row r="758" spans="3:3" x14ac:dyDescent="0.25">
      <c r="C758" s="62"/>
    </row>
    <row r="759" spans="3:3" x14ac:dyDescent="0.25">
      <c r="C759" s="62"/>
    </row>
    <row r="760" spans="3:3" x14ac:dyDescent="0.25">
      <c r="C760" s="62"/>
    </row>
    <row r="761" spans="3:3" x14ac:dyDescent="0.25">
      <c r="C761" s="62"/>
    </row>
    <row r="762" spans="3:3" x14ac:dyDescent="0.25">
      <c r="C762" s="62"/>
    </row>
    <row r="763" spans="3:3" x14ac:dyDescent="0.25">
      <c r="C763" s="62"/>
    </row>
    <row r="764" spans="3:3" x14ac:dyDescent="0.25">
      <c r="C764" s="62"/>
    </row>
    <row r="765" spans="3:3" x14ac:dyDescent="0.25">
      <c r="C765" s="62"/>
    </row>
    <row r="766" spans="3:3" x14ac:dyDescent="0.25">
      <c r="C766" s="62"/>
    </row>
    <row r="767" spans="3:3" x14ac:dyDescent="0.25">
      <c r="C767" s="62"/>
    </row>
    <row r="768" spans="3:3" x14ac:dyDescent="0.25">
      <c r="C768" s="62"/>
    </row>
    <row r="769" spans="3:3" x14ac:dyDescent="0.25">
      <c r="C769" s="62"/>
    </row>
    <row r="770" spans="3:3" x14ac:dyDescent="0.25">
      <c r="C770" s="62"/>
    </row>
    <row r="771" spans="3:3" x14ac:dyDescent="0.25">
      <c r="C771" s="62"/>
    </row>
    <row r="772" spans="3:3" x14ac:dyDescent="0.25">
      <c r="C772" s="62"/>
    </row>
    <row r="773" spans="3:3" x14ac:dyDescent="0.25">
      <c r="C773" s="62"/>
    </row>
    <row r="774" spans="3:3" x14ac:dyDescent="0.25">
      <c r="C774" s="62"/>
    </row>
    <row r="775" spans="3:3" x14ac:dyDescent="0.25">
      <c r="C775" s="62"/>
    </row>
    <row r="776" spans="3:3" x14ac:dyDescent="0.25">
      <c r="C776" s="62"/>
    </row>
    <row r="777" spans="3:3" x14ac:dyDescent="0.25">
      <c r="C777" s="62"/>
    </row>
    <row r="778" spans="3:3" x14ac:dyDescent="0.25">
      <c r="C778" s="62"/>
    </row>
    <row r="779" spans="3:3" x14ac:dyDescent="0.25">
      <c r="C779" s="62"/>
    </row>
    <row r="780" spans="3:3" x14ac:dyDescent="0.25">
      <c r="C780" s="62"/>
    </row>
    <row r="781" spans="3:3" x14ac:dyDescent="0.25">
      <c r="C781" s="62"/>
    </row>
    <row r="782" spans="3:3" x14ac:dyDescent="0.25">
      <c r="C782" s="62"/>
    </row>
    <row r="783" spans="3:3" x14ac:dyDescent="0.25">
      <c r="C783" s="62"/>
    </row>
    <row r="784" spans="3:3" x14ac:dyDescent="0.25">
      <c r="C784" s="62"/>
    </row>
    <row r="785" spans="3:3" x14ac:dyDescent="0.25">
      <c r="C785" s="62"/>
    </row>
    <row r="786" spans="3:3" x14ac:dyDescent="0.25">
      <c r="C786" s="62"/>
    </row>
    <row r="787" spans="3:3" x14ac:dyDescent="0.25">
      <c r="C787" s="62"/>
    </row>
    <row r="788" spans="3:3" x14ac:dyDescent="0.25">
      <c r="C788" s="62"/>
    </row>
    <row r="789" spans="3:3" x14ac:dyDescent="0.25">
      <c r="C789" s="62"/>
    </row>
    <row r="790" spans="3:3" x14ac:dyDescent="0.25">
      <c r="C790" s="62"/>
    </row>
    <row r="791" spans="3:3" x14ac:dyDescent="0.25">
      <c r="C791" s="62"/>
    </row>
    <row r="792" spans="3:3" x14ac:dyDescent="0.25">
      <c r="C792" s="62"/>
    </row>
    <row r="793" spans="3:3" x14ac:dyDescent="0.25">
      <c r="C793" s="62"/>
    </row>
    <row r="794" spans="3:3" x14ac:dyDescent="0.25">
      <c r="C794" s="62"/>
    </row>
    <row r="795" spans="3:3" x14ac:dyDescent="0.25">
      <c r="C795" s="62"/>
    </row>
    <row r="796" spans="3:3" x14ac:dyDescent="0.25">
      <c r="C796" s="62"/>
    </row>
    <row r="797" spans="3:3" x14ac:dyDescent="0.25">
      <c r="C797" s="62"/>
    </row>
    <row r="798" spans="3:3" x14ac:dyDescent="0.25">
      <c r="C798" s="62"/>
    </row>
    <row r="799" spans="3:3" x14ac:dyDescent="0.25">
      <c r="C799" s="62"/>
    </row>
    <row r="800" spans="3:3" x14ac:dyDescent="0.25">
      <c r="C800" s="62"/>
    </row>
    <row r="801" spans="3:3" x14ac:dyDescent="0.25">
      <c r="C801" s="62"/>
    </row>
    <row r="802" spans="3:3" x14ac:dyDescent="0.25">
      <c r="C802" s="62"/>
    </row>
    <row r="803" spans="3:3" x14ac:dyDescent="0.25">
      <c r="C803" s="62"/>
    </row>
    <row r="804" spans="3:3" x14ac:dyDescent="0.25">
      <c r="C804" s="62"/>
    </row>
    <row r="805" spans="3:3" x14ac:dyDescent="0.25">
      <c r="C805" s="62"/>
    </row>
    <row r="806" spans="3:3" x14ac:dyDescent="0.25">
      <c r="C806" s="62"/>
    </row>
    <row r="807" spans="3:3" x14ac:dyDescent="0.25">
      <c r="C807" s="62"/>
    </row>
    <row r="808" spans="3:3" x14ac:dyDescent="0.25">
      <c r="C808" s="62"/>
    </row>
    <row r="809" spans="3:3" x14ac:dyDescent="0.25">
      <c r="C809" s="62"/>
    </row>
    <row r="810" spans="3:3" x14ac:dyDescent="0.25">
      <c r="C810" s="62"/>
    </row>
    <row r="811" spans="3:3" x14ac:dyDescent="0.25">
      <c r="C811" s="62"/>
    </row>
    <row r="812" spans="3:3" x14ac:dyDescent="0.25">
      <c r="C812" s="62"/>
    </row>
    <row r="813" spans="3:3" x14ac:dyDescent="0.25">
      <c r="C813" s="62"/>
    </row>
    <row r="814" spans="3:3" x14ac:dyDescent="0.25">
      <c r="C814" s="62"/>
    </row>
    <row r="815" spans="3:3" x14ac:dyDescent="0.25">
      <c r="C815" s="62"/>
    </row>
    <row r="816" spans="3:3" x14ac:dyDescent="0.25">
      <c r="C816" s="62"/>
    </row>
    <row r="817" spans="3:3" x14ac:dyDescent="0.25">
      <c r="C817" s="62"/>
    </row>
    <row r="818" spans="3:3" x14ac:dyDescent="0.25">
      <c r="C818" s="62"/>
    </row>
    <row r="819" spans="3:3" x14ac:dyDescent="0.25">
      <c r="C819" s="62"/>
    </row>
    <row r="820" spans="3:3" x14ac:dyDescent="0.25">
      <c r="C820" s="62"/>
    </row>
    <row r="821" spans="3:3" x14ac:dyDescent="0.25">
      <c r="C821" s="62"/>
    </row>
    <row r="822" spans="3:3" x14ac:dyDescent="0.25">
      <c r="C822" s="62"/>
    </row>
    <row r="823" spans="3:3" x14ac:dyDescent="0.25">
      <c r="C823" s="62"/>
    </row>
    <row r="824" spans="3:3" x14ac:dyDescent="0.25">
      <c r="C824" s="62"/>
    </row>
    <row r="825" spans="3:3" x14ac:dyDescent="0.25">
      <c r="C825" s="62"/>
    </row>
    <row r="826" spans="3:3" x14ac:dyDescent="0.25">
      <c r="C826" s="62"/>
    </row>
    <row r="827" spans="3:3" x14ac:dyDescent="0.25">
      <c r="C827" s="62"/>
    </row>
    <row r="828" spans="3:3" x14ac:dyDescent="0.25">
      <c r="C828" s="62"/>
    </row>
    <row r="829" spans="3:3" x14ac:dyDescent="0.25">
      <c r="C829" s="62"/>
    </row>
    <row r="830" spans="3:3" x14ac:dyDescent="0.25">
      <c r="C830" s="62"/>
    </row>
    <row r="831" spans="3:3" x14ac:dyDescent="0.25">
      <c r="C831" s="62"/>
    </row>
    <row r="832" spans="3:3" x14ac:dyDescent="0.25">
      <c r="C832" s="62"/>
    </row>
    <row r="833" spans="3:3" x14ac:dyDescent="0.25">
      <c r="C833" s="62"/>
    </row>
    <row r="834" spans="3:3" x14ac:dyDescent="0.25">
      <c r="C834" s="62"/>
    </row>
    <row r="835" spans="3:3" x14ac:dyDescent="0.25">
      <c r="C835" s="62"/>
    </row>
    <row r="836" spans="3:3" x14ac:dyDescent="0.25">
      <c r="C836" s="62"/>
    </row>
    <row r="837" spans="3:3" x14ac:dyDescent="0.25">
      <c r="C837" s="62"/>
    </row>
    <row r="838" spans="3:3" x14ac:dyDescent="0.25">
      <c r="C838" s="62"/>
    </row>
    <row r="839" spans="3:3" x14ac:dyDescent="0.25">
      <c r="C839" s="62"/>
    </row>
    <row r="840" spans="3:3" x14ac:dyDescent="0.25">
      <c r="C840" s="62"/>
    </row>
    <row r="841" spans="3:3" x14ac:dyDescent="0.25">
      <c r="C841" s="62"/>
    </row>
    <row r="842" spans="3:3" x14ac:dyDescent="0.25">
      <c r="C842" s="62"/>
    </row>
    <row r="843" spans="3:3" x14ac:dyDescent="0.25">
      <c r="C843" s="62"/>
    </row>
    <row r="844" spans="3:3" x14ac:dyDescent="0.25">
      <c r="C844" s="62"/>
    </row>
    <row r="845" spans="3:3" x14ac:dyDescent="0.25">
      <c r="C845" s="62"/>
    </row>
    <row r="846" spans="3:3" x14ac:dyDescent="0.25">
      <c r="C846" s="62"/>
    </row>
    <row r="847" spans="3:3" x14ac:dyDescent="0.25">
      <c r="C847" s="62"/>
    </row>
    <row r="848" spans="3:3" x14ac:dyDescent="0.25">
      <c r="C848" s="62"/>
    </row>
    <row r="849" spans="3:3" x14ac:dyDescent="0.25">
      <c r="C849" s="62"/>
    </row>
    <row r="850" spans="3:3" x14ac:dyDescent="0.25">
      <c r="C850" s="62"/>
    </row>
    <row r="851" spans="3:3" x14ac:dyDescent="0.25">
      <c r="C851" s="62"/>
    </row>
    <row r="852" spans="3:3" x14ac:dyDescent="0.25">
      <c r="C852" s="62"/>
    </row>
    <row r="853" spans="3:3" x14ac:dyDescent="0.25">
      <c r="C853" s="62"/>
    </row>
    <row r="854" spans="3:3" x14ac:dyDescent="0.25">
      <c r="C854" s="62"/>
    </row>
    <row r="855" spans="3:3" x14ac:dyDescent="0.25">
      <c r="C855" s="62"/>
    </row>
    <row r="856" spans="3:3" x14ac:dyDescent="0.25">
      <c r="C856" s="62"/>
    </row>
    <row r="857" spans="3:3" x14ac:dyDescent="0.25">
      <c r="C857" s="62"/>
    </row>
    <row r="858" spans="3:3" x14ac:dyDescent="0.25">
      <c r="C858" s="62"/>
    </row>
    <row r="859" spans="3:3" x14ac:dyDescent="0.25">
      <c r="C859" s="62"/>
    </row>
    <row r="860" spans="3:3" x14ac:dyDescent="0.25">
      <c r="C860" s="62"/>
    </row>
    <row r="861" spans="3:3" x14ac:dyDescent="0.25">
      <c r="C861" s="62"/>
    </row>
    <row r="862" spans="3:3" x14ac:dyDescent="0.25">
      <c r="C862" s="62"/>
    </row>
    <row r="863" spans="3:3" x14ac:dyDescent="0.25">
      <c r="C863" s="62"/>
    </row>
    <row r="864" spans="3:3" x14ac:dyDescent="0.25">
      <c r="C864" s="62"/>
    </row>
    <row r="865" spans="3:3" x14ac:dyDescent="0.25">
      <c r="C865" s="62"/>
    </row>
    <row r="866" spans="3:3" x14ac:dyDescent="0.25">
      <c r="C866" s="62"/>
    </row>
    <row r="867" spans="3:3" x14ac:dyDescent="0.25">
      <c r="C867" s="62"/>
    </row>
    <row r="868" spans="3:3" x14ac:dyDescent="0.25">
      <c r="C868" s="62"/>
    </row>
    <row r="869" spans="3:3" x14ac:dyDescent="0.25">
      <c r="C869" s="62"/>
    </row>
    <row r="870" spans="3:3" x14ac:dyDescent="0.25">
      <c r="C870" s="62"/>
    </row>
    <row r="871" spans="3:3" x14ac:dyDescent="0.25">
      <c r="C871" s="62"/>
    </row>
    <row r="872" spans="3:3" x14ac:dyDescent="0.25">
      <c r="C872" s="62"/>
    </row>
    <row r="873" spans="3:3" x14ac:dyDescent="0.25">
      <c r="C873" s="62"/>
    </row>
    <row r="874" spans="3:3" x14ac:dyDescent="0.25">
      <c r="C874" s="62"/>
    </row>
    <row r="875" spans="3:3" x14ac:dyDescent="0.25">
      <c r="C875" s="62"/>
    </row>
    <row r="876" spans="3:3" x14ac:dyDescent="0.25">
      <c r="C876" s="62"/>
    </row>
    <row r="877" spans="3:3" x14ac:dyDescent="0.25">
      <c r="C877" s="62"/>
    </row>
    <row r="878" spans="3:3" x14ac:dyDescent="0.25">
      <c r="C878" s="62"/>
    </row>
    <row r="879" spans="3:3" x14ac:dyDescent="0.25">
      <c r="C879" s="62"/>
    </row>
    <row r="880" spans="3:3" x14ac:dyDescent="0.25">
      <c r="C880" s="62"/>
    </row>
    <row r="881" spans="3:3" x14ac:dyDescent="0.25">
      <c r="C881" s="62"/>
    </row>
    <row r="882" spans="3:3" x14ac:dyDescent="0.25">
      <c r="C882" s="62"/>
    </row>
    <row r="883" spans="3:3" x14ac:dyDescent="0.25">
      <c r="C883" s="62"/>
    </row>
    <row r="884" spans="3:3" x14ac:dyDescent="0.25">
      <c r="C884" s="62"/>
    </row>
    <row r="885" spans="3:3" x14ac:dyDescent="0.25">
      <c r="C885" s="62"/>
    </row>
    <row r="886" spans="3:3" x14ac:dyDescent="0.25">
      <c r="C886" s="62"/>
    </row>
    <row r="887" spans="3:3" x14ac:dyDescent="0.25">
      <c r="C887" s="62"/>
    </row>
    <row r="888" spans="3:3" x14ac:dyDescent="0.25">
      <c r="C888" s="62"/>
    </row>
    <row r="889" spans="3:3" x14ac:dyDescent="0.25">
      <c r="C889" s="62"/>
    </row>
    <row r="890" spans="3:3" x14ac:dyDescent="0.25">
      <c r="C890" s="62"/>
    </row>
    <row r="891" spans="3:3" x14ac:dyDescent="0.25">
      <c r="C891" s="62"/>
    </row>
    <row r="892" spans="3:3" x14ac:dyDescent="0.25">
      <c r="C892" s="62"/>
    </row>
    <row r="893" spans="3:3" x14ac:dyDescent="0.25">
      <c r="C893" s="62"/>
    </row>
    <row r="894" spans="3:3" x14ac:dyDescent="0.25">
      <c r="C894" s="62"/>
    </row>
    <row r="895" spans="3:3" x14ac:dyDescent="0.25">
      <c r="C895" s="62"/>
    </row>
    <row r="896" spans="3:3" x14ac:dyDescent="0.25">
      <c r="C896" s="62"/>
    </row>
    <row r="897" spans="3:3" x14ac:dyDescent="0.25">
      <c r="C897" s="62"/>
    </row>
    <row r="898" spans="3:3" x14ac:dyDescent="0.25">
      <c r="C898" s="62"/>
    </row>
    <row r="899" spans="3:3" x14ac:dyDescent="0.25">
      <c r="C899" s="62"/>
    </row>
    <row r="900" spans="3:3" x14ac:dyDescent="0.25">
      <c r="C900" s="62"/>
    </row>
    <row r="901" spans="3:3" x14ac:dyDescent="0.25">
      <c r="C901" s="62"/>
    </row>
    <row r="902" spans="3:3" x14ac:dyDescent="0.25">
      <c r="C902" s="62"/>
    </row>
    <row r="903" spans="3:3" x14ac:dyDescent="0.25">
      <c r="C903" s="62"/>
    </row>
    <row r="904" spans="3:3" x14ac:dyDescent="0.25">
      <c r="C904" s="62"/>
    </row>
    <row r="905" spans="3:3" x14ac:dyDescent="0.25">
      <c r="C905" s="62"/>
    </row>
    <row r="906" spans="3:3" x14ac:dyDescent="0.25">
      <c r="C906" s="62"/>
    </row>
    <row r="907" spans="3:3" x14ac:dyDescent="0.25">
      <c r="C907" s="62"/>
    </row>
    <row r="908" spans="3:3" x14ac:dyDescent="0.25">
      <c r="C908" s="62"/>
    </row>
    <row r="909" spans="3:3" x14ac:dyDescent="0.25">
      <c r="C909" s="62"/>
    </row>
    <row r="910" spans="3:3" x14ac:dyDescent="0.25">
      <c r="C910" s="62"/>
    </row>
    <row r="911" spans="3:3" x14ac:dyDescent="0.25">
      <c r="C911" s="62"/>
    </row>
    <row r="912" spans="3:3" x14ac:dyDescent="0.25">
      <c r="C912" s="62"/>
    </row>
    <row r="913" spans="3:3" x14ac:dyDescent="0.25">
      <c r="C913" s="62"/>
    </row>
    <row r="914" spans="3:3" x14ac:dyDescent="0.25">
      <c r="C914" s="62"/>
    </row>
    <row r="915" spans="3:3" x14ac:dyDescent="0.25">
      <c r="C915" s="62"/>
    </row>
    <row r="916" spans="3:3" x14ac:dyDescent="0.25">
      <c r="C916" s="62"/>
    </row>
    <row r="917" spans="3:3" x14ac:dyDescent="0.25">
      <c r="C917" s="62"/>
    </row>
    <row r="918" spans="3:3" x14ac:dyDescent="0.25">
      <c r="C918" s="62"/>
    </row>
    <row r="919" spans="3:3" x14ac:dyDescent="0.25">
      <c r="C919" s="62"/>
    </row>
    <row r="920" spans="3:3" x14ac:dyDescent="0.25">
      <c r="C920" s="62"/>
    </row>
    <row r="921" spans="3:3" x14ac:dyDescent="0.25">
      <c r="C921" s="62"/>
    </row>
    <row r="922" spans="3:3" x14ac:dyDescent="0.25">
      <c r="C922" s="62"/>
    </row>
    <row r="923" spans="3:3" x14ac:dyDescent="0.25">
      <c r="C923" s="62"/>
    </row>
    <row r="924" spans="3:3" x14ac:dyDescent="0.25">
      <c r="C924" s="62"/>
    </row>
    <row r="925" spans="3:3" x14ac:dyDescent="0.25">
      <c r="C925" s="62"/>
    </row>
    <row r="926" spans="3:3" x14ac:dyDescent="0.25">
      <c r="C926" s="62"/>
    </row>
    <row r="927" spans="3:3" x14ac:dyDescent="0.25">
      <c r="C927" s="62"/>
    </row>
    <row r="928" spans="3:3" x14ac:dyDescent="0.25">
      <c r="C928" s="62"/>
    </row>
    <row r="929" spans="3:3" x14ac:dyDescent="0.25">
      <c r="C929" s="62"/>
    </row>
    <row r="930" spans="3:3" x14ac:dyDescent="0.25">
      <c r="C930" s="62"/>
    </row>
    <row r="931" spans="3:3" x14ac:dyDescent="0.25">
      <c r="C931" s="62"/>
    </row>
    <row r="932" spans="3:3" x14ac:dyDescent="0.25">
      <c r="C932" s="62"/>
    </row>
    <row r="933" spans="3:3" x14ac:dyDescent="0.25">
      <c r="C933" s="62"/>
    </row>
    <row r="934" spans="3:3" x14ac:dyDescent="0.25">
      <c r="C934" s="62"/>
    </row>
    <row r="935" spans="3:3" x14ac:dyDescent="0.25">
      <c r="C935" s="62"/>
    </row>
    <row r="936" spans="3:3" x14ac:dyDescent="0.25">
      <c r="C936" s="62"/>
    </row>
    <row r="937" spans="3:3" x14ac:dyDescent="0.25">
      <c r="C937" s="62"/>
    </row>
    <row r="938" spans="3:3" x14ac:dyDescent="0.25">
      <c r="C938" s="62"/>
    </row>
    <row r="939" spans="3:3" x14ac:dyDescent="0.25">
      <c r="C939" s="62"/>
    </row>
    <row r="940" spans="3:3" x14ac:dyDescent="0.25">
      <c r="C940" s="62"/>
    </row>
    <row r="941" spans="3:3" x14ac:dyDescent="0.25">
      <c r="C941" s="62"/>
    </row>
    <row r="942" spans="3:3" x14ac:dyDescent="0.25">
      <c r="C942" s="62"/>
    </row>
    <row r="943" spans="3:3" x14ac:dyDescent="0.25">
      <c r="C943" s="62"/>
    </row>
    <row r="944" spans="3:3" x14ac:dyDescent="0.25">
      <c r="C944" s="62"/>
    </row>
    <row r="945" spans="3:3" x14ac:dyDescent="0.25">
      <c r="C945" s="62"/>
    </row>
    <row r="946" spans="3:3" x14ac:dyDescent="0.25">
      <c r="C946" s="62"/>
    </row>
    <row r="947" spans="3:3" x14ac:dyDescent="0.25">
      <c r="C947" s="62"/>
    </row>
    <row r="948" spans="3:3" x14ac:dyDescent="0.25">
      <c r="C948" s="62"/>
    </row>
    <row r="949" spans="3:3" x14ac:dyDescent="0.25">
      <c r="C949" s="62"/>
    </row>
    <row r="950" spans="3:3" x14ac:dyDescent="0.25">
      <c r="C950" s="62"/>
    </row>
    <row r="951" spans="3:3" x14ac:dyDescent="0.25">
      <c r="C951" s="62"/>
    </row>
    <row r="952" spans="3:3" x14ac:dyDescent="0.25">
      <c r="C952" s="62"/>
    </row>
    <row r="953" spans="3:3" x14ac:dyDescent="0.25">
      <c r="C953" s="62"/>
    </row>
    <row r="954" spans="3:3" x14ac:dyDescent="0.25">
      <c r="C954" s="62"/>
    </row>
    <row r="955" spans="3:3" x14ac:dyDescent="0.25">
      <c r="C955" s="62"/>
    </row>
    <row r="956" spans="3:3" x14ac:dyDescent="0.25">
      <c r="C956" s="62"/>
    </row>
    <row r="957" spans="3:3" x14ac:dyDescent="0.25">
      <c r="C957" s="62"/>
    </row>
    <row r="958" spans="3:3" x14ac:dyDescent="0.25">
      <c r="C958" s="62"/>
    </row>
    <row r="959" spans="3:3" x14ac:dyDescent="0.25">
      <c r="C959" s="62"/>
    </row>
    <row r="960" spans="3:3" x14ac:dyDescent="0.25">
      <c r="C960" s="62"/>
    </row>
    <row r="961" spans="3:3" x14ac:dyDescent="0.25">
      <c r="C961" s="62"/>
    </row>
    <row r="962" spans="3:3" x14ac:dyDescent="0.25">
      <c r="C962" s="62"/>
    </row>
    <row r="963" spans="3:3" x14ac:dyDescent="0.25">
      <c r="C963" s="62"/>
    </row>
    <row r="964" spans="3:3" x14ac:dyDescent="0.25">
      <c r="C964" s="62"/>
    </row>
    <row r="965" spans="3:3" x14ac:dyDescent="0.25">
      <c r="C965" s="62"/>
    </row>
    <row r="966" spans="3:3" x14ac:dyDescent="0.25">
      <c r="C966" s="62"/>
    </row>
    <row r="967" spans="3:3" x14ac:dyDescent="0.25">
      <c r="C967" s="62"/>
    </row>
    <row r="968" spans="3:3" x14ac:dyDescent="0.25">
      <c r="C968" s="62"/>
    </row>
    <row r="969" spans="3:3" x14ac:dyDescent="0.25">
      <c r="C969" s="62"/>
    </row>
    <row r="970" spans="3:3" x14ac:dyDescent="0.25">
      <c r="C970" s="62"/>
    </row>
    <row r="971" spans="3:3" x14ac:dyDescent="0.25">
      <c r="C971" s="62"/>
    </row>
    <row r="972" spans="3:3" x14ac:dyDescent="0.25">
      <c r="C972" s="62"/>
    </row>
    <row r="973" spans="3:3" x14ac:dyDescent="0.25">
      <c r="C973" s="62"/>
    </row>
    <row r="974" spans="3:3" x14ac:dyDescent="0.25">
      <c r="C974" s="62"/>
    </row>
    <row r="975" spans="3:3" x14ac:dyDescent="0.25">
      <c r="C975" s="62"/>
    </row>
    <row r="976" spans="3:3" x14ac:dyDescent="0.25">
      <c r="C976" s="62"/>
    </row>
    <row r="977" spans="3:3" x14ac:dyDescent="0.25">
      <c r="C977" s="62"/>
    </row>
    <row r="978" spans="3:3" x14ac:dyDescent="0.25">
      <c r="C978" s="62"/>
    </row>
    <row r="979" spans="3:3" x14ac:dyDescent="0.25">
      <c r="C979" s="62"/>
    </row>
    <row r="980" spans="3:3" x14ac:dyDescent="0.25">
      <c r="C980" s="62"/>
    </row>
    <row r="981" spans="3:3" x14ac:dyDescent="0.25">
      <c r="C981" s="62"/>
    </row>
    <row r="982" spans="3:3" x14ac:dyDescent="0.25">
      <c r="C982" s="62"/>
    </row>
    <row r="983" spans="3:3" x14ac:dyDescent="0.25">
      <c r="C983" s="62"/>
    </row>
    <row r="984" spans="3:3" x14ac:dyDescent="0.25">
      <c r="C984" s="62"/>
    </row>
    <row r="985" spans="3:3" x14ac:dyDescent="0.25">
      <c r="C985" s="62"/>
    </row>
    <row r="986" spans="3:3" x14ac:dyDescent="0.25">
      <c r="C986" s="62"/>
    </row>
    <row r="987" spans="3:3" x14ac:dyDescent="0.25">
      <c r="C987" s="62"/>
    </row>
    <row r="988" spans="3:3" x14ac:dyDescent="0.25">
      <c r="C988" s="62"/>
    </row>
    <row r="989" spans="3:3" x14ac:dyDescent="0.25">
      <c r="C989" s="62"/>
    </row>
    <row r="990" spans="3:3" x14ac:dyDescent="0.25">
      <c r="C990" s="62"/>
    </row>
    <row r="991" spans="3:3" x14ac:dyDescent="0.25">
      <c r="C991" s="62"/>
    </row>
    <row r="992" spans="3:3" x14ac:dyDescent="0.25">
      <c r="C992" s="62"/>
    </row>
    <row r="993" spans="3:3" x14ac:dyDescent="0.25">
      <c r="C993" s="62"/>
    </row>
    <row r="994" spans="3:3" x14ac:dyDescent="0.25">
      <c r="C994" s="62"/>
    </row>
    <row r="995" spans="3:3" x14ac:dyDescent="0.25">
      <c r="C995" s="62"/>
    </row>
    <row r="996" spans="3:3" x14ac:dyDescent="0.25">
      <c r="C996" s="62"/>
    </row>
    <row r="997" spans="3:3" x14ac:dyDescent="0.25">
      <c r="C997" s="62"/>
    </row>
    <row r="998" spans="3:3" x14ac:dyDescent="0.25">
      <c r="C998" s="62"/>
    </row>
    <row r="999" spans="3:3" x14ac:dyDescent="0.25">
      <c r="C999" s="62"/>
    </row>
    <row r="1000" spans="3:3" x14ac:dyDescent="0.25">
      <c r="C1000" s="62"/>
    </row>
    <row r="1001" spans="3:3" x14ac:dyDescent="0.25">
      <c r="C1001" s="62"/>
    </row>
    <row r="1002" spans="3:3" x14ac:dyDescent="0.25">
      <c r="C1002" s="62"/>
    </row>
    <row r="1003" spans="3:3" x14ac:dyDescent="0.25">
      <c r="C1003" s="62"/>
    </row>
    <row r="1004" spans="3:3" x14ac:dyDescent="0.25">
      <c r="C1004" s="62"/>
    </row>
    <row r="1005" spans="3:3" x14ac:dyDescent="0.25">
      <c r="C1005" s="62"/>
    </row>
    <row r="1006" spans="3:3" x14ac:dyDescent="0.25">
      <c r="C1006" s="62"/>
    </row>
    <row r="1007" spans="3:3" x14ac:dyDescent="0.25">
      <c r="C1007" s="62"/>
    </row>
    <row r="1008" spans="3:3" x14ac:dyDescent="0.25">
      <c r="C1008" s="62"/>
    </row>
    <row r="1009" spans="3:3" x14ac:dyDescent="0.25">
      <c r="C1009" s="62"/>
    </row>
    <row r="1010" spans="3:3" x14ac:dyDescent="0.25">
      <c r="C1010" s="62"/>
    </row>
    <row r="1011" spans="3:3" x14ac:dyDescent="0.25">
      <c r="C1011" s="62"/>
    </row>
    <row r="1012" spans="3:3" x14ac:dyDescent="0.25">
      <c r="C1012" s="62"/>
    </row>
    <row r="1013" spans="3:3" x14ac:dyDescent="0.25">
      <c r="C1013" s="62"/>
    </row>
    <row r="1014" spans="3:3" x14ac:dyDescent="0.25">
      <c r="C1014" s="62"/>
    </row>
    <row r="1015" spans="3:3" x14ac:dyDescent="0.25">
      <c r="C1015" s="62"/>
    </row>
    <row r="1016" spans="3:3" x14ac:dyDescent="0.25">
      <c r="C1016" s="62"/>
    </row>
    <row r="1017" spans="3:3" x14ac:dyDescent="0.25">
      <c r="C1017" s="62"/>
    </row>
    <row r="1018" spans="3:3" x14ac:dyDescent="0.25">
      <c r="C1018" s="62"/>
    </row>
    <row r="1019" spans="3:3" x14ac:dyDescent="0.25">
      <c r="C1019" s="62"/>
    </row>
    <row r="1020" spans="3:3" x14ac:dyDescent="0.25">
      <c r="C1020" s="62"/>
    </row>
    <row r="1021" spans="3:3" x14ac:dyDescent="0.25">
      <c r="C1021" s="62"/>
    </row>
    <row r="1022" spans="3:3" x14ac:dyDescent="0.25">
      <c r="C1022" s="62"/>
    </row>
    <row r="1023" spans="3:3" x14ac:dyDescent="0.25">
      <c r="C1023" s="62"/>
    </row>
    <row r="1024" spans="3:3" x14ac:dyDescent="0.25">
      <c r="C1024" s="62"/>
    </row>
    <row r="1025" spans="3:3" x14ac:dyDescent="0.25">
      <c r="C1025" s="62"/>
    </row>
    <row r="1026" spans="3:3" x14ac:dyDescent="0.25">
      <c r="C1026" s="62"/>
    </row>
    <row r="1027" spans="3:3" x14ac:dyDescent="0.25">
      <c r="C1027" s="62"/>
    </row>
    <row r="1028" spans="3:3" x14ac:dyDescent="0.25">
      <c r="C1028" s="62"/>
    </row>
    <row r="1029" spans="3:3" x14ac:dyDescent="0.25">
      <c r="C1029" s="62"/>
    </row>
    <row r="1030" spans="3:3" x14ac:dyDescent="0.25">
      <c r="C1030" s="62"/>
    </row>
    <row r="1031" spans="3:3" x14ac:dyDescent="0.25">
      <c r="C1031" s="62"/>
    </row>
    <row r="1032" spans="3:3" x14ac:dyDescent="0.25">
      <c r="C1032" s="62"/>
    </row>
    <row r="1033" spans="3:3" x14ac:dyDescent="0.25">
      <c r="C1033" s="62"/>
    </row>
    <row r="1034" spans="3:3" x14ac:dyDescent="0.25">
      <c r="C1034" s="62"/>
    </row>
    <row r="1035" spans="3:3" x14ac:dyDescent="0.25">
      <c r="C1035" s="62"/>
    </row>
    <row r="1036" spans="3:3" x14ac:dyDescent="0.25">
      <c r="C1036" s="62"/>
    </row>
    <row r="1037" spans="3:3" x14ac:dyDescent="0.25">
      <c r="C1037" s="62"/>
    </row>
    <row r="1038" spans="3:3" x14ac:dyDescent="0.25">
      <c r="C1038" s="62"/>
    </row>
    <row r="1039" spans="3:3" x14ac:dyDescent="0.25">
      <c r="C1039" s="62"/>
    </row>
    <row r="1040" spans="3:3" x14ac:dyDescent="0.25">
      <c r="C1040" s="62"/>
    </row>
    <row r="1041" spans="3:3" x14ac:dyDescent="0.25">
      <c r="C1041" s="62"/>
    </row>
    <row r="1042" spans="3:3" x14ac:dyDescent="0.25">
      <c r="C1042" s="62"/>
    </row>
    <row r="1043" spans="3:3" x14ac:dyDescent="0.25">
      <c r="C1043" s="62"/>
    </row>
    <row r="1044" spans="3:3" x14ac:dyDescent="0.25">
      <c r="C1044" s="62"/>
    </row>
    <row r="1045" spans="3:3" x14ac:dyDescent="0.25">
      <c r="C1045" s="62"/>
    </row>
    <row r="1046" spans="3:3" x14ac:dyDescent="0.25">
      <c r="C1046" s="62"/>
    </row>
    <row r="1047" spans="3:3" x14ac:dyDescent="0.25">
      <c r="C1047" s="62"/>
    </row>
    <row r="1048" spans="3:3" x14ac:dyDescent="0.25">
      <c r="C1048" s="62"/>
    </row>
    <row r="1049" spans="3:3" x14ac:dyDescent="0.25">
      <c r="C1049" s="62"/>
    </row>
    <row r="1050" spans="3:3" x14ac:dyDescent="0.25">
      <c r="C1050" s="62"/>
    </row>
    <row r="1051" spans="3:3" x14ac:dyDescent="0.25">
      <c r="C1051" s="62"/>
    </row>
    <row r="1052" spans="3:3" x14ac:dyDescent="0.25">
      <c r="C1052" s="62"/>
    </row>
    <row r="1053" spans="3:3" x14ac:dyDescent="0.25">
      <c r="C1053" s="62"/>
    </row>
    <row r="1054" spans="3:3" x14ac:dyDescent="0.25">
      <c r="C1054" s="62"/>
    </row>
    <row r="1055" spans="3:3" x14ac:dyDescent="0.25">
      <c r="C1055" s="62"/>
    </row>
    <row r="1056" spans="3:3" x14ac:dyDescent="0.25">
      <c r="C1056" s="62"/>
    </row>
    <row r="1057" spans="3:3" x14ac:dyDescent="0.25">
      <c r="C1057" s="62"/>
    </row>
    <row r="1058" spans="3:3" x14ac:dyDescent="0.25">
      <c r="C1058" s="62"/>
    </row>
    <row r="1059" spans="3:3" x14ac:dyDescent="0.25">
      <c r="C1059" s="62"/>
    </row>
    <row r="1060" spans="3:3" x14ac:dyDescent="0.25">
      <c r="C1060" s="62"/>
    </row>
    <row r="1061" spans="3:3" x14ac:dyDescent="0.25">
      <c r="C1061" s="62"/>
    </row>
    <row r="1062" spans="3:3" x14ac:dyDescent="0.25">
      <c r="C1062" s="62"/>
    </row>
    <row r="1063" spans="3:3" x14ac:dyDescent="0.25">
      <c r="C1063" s="62"/>
    </row>
    <row r="1064" spans="3:3" x14ac:dyDescent="0.25">
      <c r="C1064" s="62"/>
    </row>
    <row r="1065" spans="3:3" x14ac:dyDescent="0.25">
      <c r="C1065" s="62"/>
    </row>
    <row r="1066" spans="3:3" x14ac:dyDescent="0.25">
      <c r="C1066" s="62"/>
    </row>
    <row r="1067" spans="3:3" x14ac:dyDescent="0.25">
      <c r="C1067" s="62"/>
    </row>
    <row r="1068" spans="3:3" x14ac:dyDescent="0.25">
      <c r="C1068" s="62"/>
    </row>
    <row r="1069" spans="3:3" x14ac:dyDescent="0.25">
      <c r="C1069" s="62"/>
    </row>
    <row r="1070" spans="3:3" x14ac:dyDescent="0.25">
      <c r="C1070" s="62"/>
    </row>
    <row r="1071" spans="3:3" x14ac:dyDescent="0.25">
      <c r="C1071" s="62"/>
    </row>
    <row r="1072" spans="3:3" x14ac:dyDescent="0.25">
      <c r="C1072" s="62"/>
    </row>
    <row r="1073" spans="3:3" x14ac:dyDescent="0.25">
      <c r="C1073" s="62"/>
    </row>
    <row r="1074" spans="3:3" x14ac:dyDescent="0.25">
      <c r="C1074" s="62"/>
    </row>
    <row r="1075" spans="3:3" x14ac:dyDescent="0.25">
      <c r="C1075" s="62"/>
    </row>
    <row r="1076" spans="3:3" x14ac:dyDescent="0.25">
      <c r="C1076" s="62"/>
    </row>
    <row r="1077" spans="3:3" x14ac:dyDescent="0.25">
      <c r="C1077" s="62"/>
    </row>
    <row r="1078" spans="3:3" x14ac:dyDescent="0.25">
      <c r="C1078" s="62"/>
    </row>
    <row r="1079" spans="3:3" x14ac:dyDescent="0.25">
      <c r="C1079" s="62"/>
    </row>
    <row r="1080" spans="3:3" x14ac:dyDescent="0.25">
      <c r="C1080" s="62"/>
    </row>
    <row r="1081" spans="3:3" x14ac:dyDescent="0.25">
      <c r="C1081" s="62"/>
    </row>
    <row r="1082" spans="3:3" x14ac:dyDescent="0.25">
      <c r="C1082" s="62"/>
    </row>
    <row r="1083" spans="3:3" x14ac:dyDescent="0.25">
      <c r="C1083" s="62"/>
    </row>
    <row r="1084" spans="3:3" x14ac:dyDescent="0.25">
      <c r="C1084" s="62"/>
    </row>
    <row r="1085" spans="3:3" x14ac:dyDescent="0.25">
      <c r="C1085" s="62"/>
    </row>
    <row r="1086" spans="3:3" x14ac:dyDescent="0.25">
      <c r="C1086" s="62"/>
    </row>
    <row r="1087" spans="3:3" x14ac:dyDescent="0.25">
      <c r="C1087" s="62"/>
    </row>
    <row r="1088" spans="3:3" x14ac:dyDescent="0.25">
      <c r="C1088" s="62"/>
    </row>
    <row r="1089" spans="3:3" x14ac:dyDescent="0.25">
      <c r="C1089" s="62"/>
    </row>
    <row r="1090" spans="3:3" x14ac:dyDescent="0.25">
      <c r="C1090" s="62"/>
    </row>
    <row r="1091" spans="3:3" x14ac:dyDescent="0.25">
      <c r="C1091" s="62"/>
    </row>
    <row r="1092" spans="3:3" x14ac:dyDescent="0.25">
      <c r="C1092" s="62"/>
    </row>
    <row r="1093" spans="3:3" x14ac:dyDescent="0.25">
      <c r="C1093" s="62"/>
    </row>
    <row r="1094" spans="3:3" x14ac:dyDescent="0.25">
      <c r="C1094" s="62"/>
    </row>
    <row r="1095" spans="3:3" x14ac:dyDescent="0.25">
      <c r="C1095" s="62"/>
    </row>
    <row r="1096" spans="3:3" x14ac:dyDescent="0.25">
      <c r="C1096" s="62"/>
    </row>
    <row r="1097" spans="3:3" x14ac:dyDescent="0.25">
      <c r="C1097" s="62"/>
    </row>
    <row r="1098" spans="3:3" x14ac:dyDescent="0.25">
      <c r="C1098" s="62"/>
    </row>
    <row r="1099" spans="3:3" x14ac:dyDescent="0.25">
      <c r="C1099" s="62"/>
    </row>
    <row r="1100" spans="3:3" x14ac:dyDescent="0.25">
      <c r="C1100" s="62"/>
    </row>
    <row r="1101" spans="3:3" x14ac:dyDescent="0.25">
      <c r="C1101" s="62"/>
    </row>
    <row r="1102" spans="3:3" x14ac:dyDescent="0.25">
      <c r="C1102" s="62"/>
    </row>
    <row r="1103" spans="3:3" x14ac:dyDescent="0.25">
      <c r="C1103" s="62"/>
    </row>
    <row r="1104" spans="3:3" x14ac:dyDescent="0.25">
      <c r="C1104" s="62"/>
    </row>
    <row r="1105" spans="3:3" x14ac:dyDescent="0.25">
      <c r="C1105" s="62"/>
    </row>
    <row r="1106" spans="3:3" x14ac:dyDescent="0.25">
      <c r="C1106" s="62"/>
    </row>
    <row r="1107" spans="3:3" x14ac:dyDescent="0.25">
      <c r="C1107" s="62"/>
    </row>
    <row r="1108" spans="3:3" x14ac:dyDescent="0.25">
      <c r="C1108" s="62"/>
    </row>
    <row r="1109" spans="3:3" x14ac:dyDescent="0.25">
      <c r="C1109" s="62"/>
    </row>
    <row r="1110" spans="3:3" x14ac:dyDescent="0.25">
      <c r="C1110" s="62"/>
    </row>
    <row r="1111" spans="3:3" x14ac:dyDescent="0.25">
      <c r="C1111" s="62"/>
    </row>
    <row r="1112" spans="3:3" x14ac:dyDescent="0.25">
      <c r="C1112" s="62"/>
    </row>
    <row r="1113" spans="3:3" x14ac:dyDescent="0.25">
      <c r="C1113" s="62"/>
    </row>
    <row r="1114" spans="3:3" x14ac:dyDescent="0.25">
      <c r="C1114" s="62"/>
    </row>
    <row r="1115" spans="3:3" x14ac:dyDescent="0.25">
      <c r="C1115" s="62"/>
    </row>
    <row r="1116" spans="3:3" x14ac:dyDescent="0.25">
      <c r="C1116" s="62"/>
    </row>
    <row r="1117" spans="3:3" x14ac:dyDescent="0.25">
      <c r="C1117" s="62"/>
    </row>
    <row r="1118" spans="3:3" x14ac:dyDescent="0.25">
      <c r="C1118" s="62"/>
    </row>
    <row r="1119" spans="3:3" x14ac:dyDescent="0.25">
      <c r="C1119" s="62"/>
    </row>
    <row r="1120" spans="3:3" x14ac:dyDescent="0.25">
      <c r="C1120" s="62"/>
    </row>
    <row r="1121" spans="3:3" x14ac:dyDescent="0.25">
      <c r="C1121" s="62"/>
    </row>
    <row r="1122" spans="3:3" x14ac:dyDescent="0.25">
      <c r="C1122" s="62"/>
    </row>
    <row r="1123" spans="3:3" x14ac:dyDescent="0.25">
      <c r="C1123" s="62"/>
    </row>
    <row r="1124" spans="3:3" x14ac:dyDescent="0.25">
      <c r="C1124" s="62"/>
    </row>
    <row r="1125" spans="3:3" x14ac:dyDescent="0.25">
      <c r="C1125" s="62"/>
    </row>
    <row r="1126" spans="3:3" x14ac:dyDescent="0.25">
      <c r="C1126" s="62"/>
    </row>
    <row r="1127" spans="3:3" x14ac:dyDescent="0.25">
      <c r="C1127" s="62"/>
    </row>
    <row r="1128" spans="3:3" x14ac:dyDescent="0.25">
      <c r="C1128" s="62"/>
    </row>
    <row r="1129" spans="3:3" x14ac:dyDescent="0.25">
      <c r="C1129" s="62"/>
    </row>
    <row r="1130" spans="3:3" x14ac:dyDescent="0.25">
      <c r="C1130" s="62"/>
    </row>
    <row r="1131" spans="3:3" x14ac:dyDescent="0.25">
      <c r="C1131" s="62"/>
    </row>
    <row r="1132" spans="3:3" x14ac:dyDescent="0.25">
      <c r="C1132" s="62"/>
    </row>
    <row r="1133" spans="3:3" x14ac:dyDescent="0.25">
      <c r="C1133" s="62"/>
    </row>
    <row r="1134" spans="3:3" x14ac:dyDescent="0.25">
      <c r="C1134" s="62"/>
    </row>
    <row r="1135" spans="3:3" x14ac:dyDescent="0.25">
      <c r="C1135" s="62"/>
    </row>
    <row r="1136" spans="3:3" x14ac:dyDescent="0.25">
      <c r="C1136" s="62"/>
    </row>
    <row r="1137" spans="3:3" x14ac:dyDescent="0.25">
      <c r="C1137" s="62"/>
    </row>
    <row r="1138" spans="3:3" x14ac:dyDescent="0.25">
      <c r="C1138" s="62"/>
    </row>
    <row r="1139" spans="3:3" x14ac:dyDescent="0.25">
      <c r="C1139" s="62"/>
    </row>
    <row r="1140" spans="3:3" x14ac:dyDescent="0.25">
      <c r="C1140" s="62"/>
    </row>
    <row r="1141" spans="3:3" x14ac:dyDescent="0.25">
      <c r="C1141" s="62"/>
    </row>
    <row r="1142" spans="3:3" x14ac:dyDescent="0.25">
      <c r="C1142" s="62"/>
    </row>
    <row r="1143" spans="3:3" x14ac:dyDescent="0.25">
      <c r="C1143" s="62"/>
    </row>
    <row r="1144" spans="3:3" x14ac:dyDescent="0.25">
      <c r="C1144" s="62"/>
    </row>
    <row r="1145" spans="3:3" x14ac:dyDescent="0.25">
      <c r="C1145" s="62"/>
    </row>
    <row r="1146" spans="3:3" x14ac:dyDescent="0.25">
      <c r="C1146" s="62"/>
    </row>
    <row r="1147" spans="3:3" x14ac:dyDescent="0.25">
      <c r="C1147" s="62"/>
    </row>
    <row r="1148" spans="3:3" x14ac:dyDescent="0.25">
      <c r="C1148" s="62"/>
    </row>
    <row r="1149" spans="3:3" x14ac:dyDescent="0.25">
      <c r="C1149" s="62"/>
    </row>
    <row r="1150" spans="3:3" x14ac:dyDescent="0.25">
      <c r="C1150" s="62"/>
    </row>
    <row r="1151" spans="3:3" x14ac:dyDescent="0.25">
      <c r="C1151" s="62"/>
    </row>
    <row r="1152" spans="3:3" x14ac:dyDescent="0.25">
      <c r="C1152" s="62"/>
    </row>
    <row r="1153" spans="3:3" x14ac:dyDescent="0.25">
      <c r="C1153" s="62"/>
    </row>
    <row r="1154" spans="3:3" x14ac:dyDescent="0.25">
      <c r="C1154" s="62"/>
    </row>
    <row r="1155" spans="3:3" x14ac:dyDescent="0.25">
      <c r="C1155" s="62"/>
    </row>
    <row r="1156" spans="3:3" x14ac:dyDescent="0.25">
      <c r="C1156" s="62"/>
    </row>
    <row r="1157" spans="3:3" x14ac:dyDescent="0.25">
      <c r="C1157" s="62"/>
    </row>
    <row r="1158" spans="3:3" x14ac:dyDescent="0.25">
      <c r="C1158" s="62"/>
    </row>
    <row r="1159" spans="3:3" x14ac:dyDescent="0.25">
      <c r="C1159" s="62"/>
    </row>
    <row r="1160" spans="3:3" x14ac:dyDescent="0.25">
      <c r="C1160" s="62"/>
    </row>
    <row r="1161" spans="3:3" x14ac:dyDescent="0.25">
      <c r="C1161" s="62"/>
    </row>
    <row r="1162" spans="3:3" x14ac:dyDescent="0.25">
      <c r="C1162" s="62"/>
    </row>
    <row r="1163" spans="3:3" x14ac:dyDescent="0.25">
      <c r="C1163" s="62"/>
    </row>
    <row r="1164" spans="3:3" x14ac:dyDescent="0.25">
      <c r="C1164" s="62"/>
    </row>
    <row r="1165" spans="3:3" x14ac:dyDescent="0.25">
      <c r="C1165" s="62"/>
    </row>
    <row r="1166" spans="3:3" x14ac:dyDescent="0.25">
      <c r="C1166" s="62"/>
    </row>
    <row r="1167" spans="3:3" x14ac:dyDescent="0.25">
      <c r="C1167" s="62"/>
    </row>
    <row r="1168" spans="3:3" x14ac:dyDescent="0.25">
      <c r="C1168" s="62"/>
    </row>
    <row r="1169" spans="3:3" x14ac:dyDescent="0.25">
      <c r="C1169" s="62"/>
    </row>
    <row r="1170" spans="3:3" x14ac:dyDescent="0.25">
      <c r="C1170" s="62"/>
    </row>
    <row r="1171" spans="3:3" x14ac:dyDescent="0.25">
      <c r="C1171" s="62"/>
    </row>
    <row r="1172" spans="3:3" x14ac:dyDescent="0.25">
      <c r="C1172" s="62"/>
    </row>
    <row r="1173" spans="3:3" x14ac:dyDescent="0.25">
      <c r="C1173" s="62"/>
    </row>
    <row r="1174" spans="3:3" x14ac:dyDescent="0.25">
      <c r="C1174" s="62"/>
    </row>
    <row r="1175" spans="3:3" x14ac:dyDescent="0.25">
      <c r="C1175" s="62"/>
    </row>
    <row r="1176" spans="3:3" x14ac:dyDescent="0.25">
      <c r="C1176" s="62"/>
    </row>
    <row r="1177" spans="3:3" x14ac:dyDescent="0.25">
      <c r="C1177" s="62"/>
    </row>
    <row r="1178" spans="3:3" x14ac:dyDescent="0.25">
      <c r="C1178" s="62"/>
    </row>
    <row r="1179" spans="3:3" x14ac:dyDescent="0.25">
      <c r="C1179" s="62"/>
    </row>
    <row r="1180" spans="3:3" x14ac:dyDescent="0.25">
      <c r="C1180" s="62"/>
    </row>
    <row r="1181" spans="3:3" x14ac:dyDescent="0.25">
      <c r="C1181" s="62"/>
    </row>
    <row r="1182" spans="3:3" x14ac:dyDescent="0.25">
      <c r="C1182" s="62"/>
    </row>
    <row r="1183" spans="3:3" x14ac:dyDescent="0.25">
      <c r="C1183" s="62"/>
    </row>
    <row r="1184" spans="3:3" x14ac:dyDescent="0.25">
      <c r="C1184" s="62"/>
    </row>
    <row r="1185" spans="3:3" x14ac:dyDescent="0.25">
      <c r="C1185" s="62"/>
    </row>
    <row r="1186" spans="3:3" x14ac:dyDescent="0.25">
      <c r="C1186" s="62"/>
    </row>
    <row r="1187" spans="3:3" x14ac:dyDescent="0.25">
      <c r="C1187" s="62"/>
    </row>
    <row r="1188" spans="3:3" x14ac:dyDescent="0.25">
      <c r="C1188" s="62"/>
    </row>
    <row r="1189" spans="3:3" x14ac:dyDescent="0.25">
      <c r="C1189" s="62"/>
    </row>
    <row r="1190" spans="3:3" x14ac:dyDescent="0.25">
      <c r="C1190" s="62"/>
    </row>
    <row r="1191" spans="3:3" x14ac:dyDescent="0.25">
      <c r="C1191" s="62"/>
    </row>
    <row r="1192" spans="3:3" x14ac:dyDescent="0.25">
      <c r="C1192" s="62"/>
    </row>
    <row r="1193" spans="3:3" x14ac:dyDescent="0.25">
      <c r="C1193" s="62"/>
    </row>
    <row r="1194" spans="3:3" x14ac:dyDescent="0.25">
      <c r="C1194" s="62"/>
    </row>
    <row r="1195" spans="3:3" x14ac:dyDescent="0.25">
      <c r="C1195" s="62"/>
    </row>
    <row r="1196" spans="3:3" x14ac:dyDescent="0.25">
      <c r="C1196" s="62"/>
    </row>
    <row r="1197" spans="3:3" x14ac:dyDescent="0.25">
      <c r="C1197" s="62"/>
    </row>
    <row r="1198" spans="3:3" x14ac:dyDescent="0.25">
      <c r="C1198" s="62"/>
    </row>
    <row r="1199" spans="3:3" x14ac:dyDescent="0.25">
      <c r="C1199" s="62"/>
    </row>
    <row r="1200" spans="3:3" x14ac:dyDescent="0.25">
      <c r="C1200" s="62"/>
    </row>
    <row r="1201" spans="3:3" x14ac:dyDescent="0.25">
      <c r="C1201" s="62"/>
    </row>
    <row r="1202" spans="3:3" x14ac:dyDescent="0.25">
      <c r="C1202" s="62"/>
    </row>
    <row r="1203" spans="3:3" x14ac:dyDescent="0.25">
      <c r="C1203" s="62"/>
    </row>
    <row r="1204" spans="3:3" x14ac:dyDescent="0.25">
      <c r="C1204" s="62"/>
    </row>
    <row r="1205" spans="3:3" x14ac:dyDescent="0.25">
      <c r="C1205" s="62"/>
    </row>
    <row r="1206" spans="3:3" x14ac:dyDescent="0.25">
      <c r="C1206" s="62"/>
    </row>
    <row r="1207" spans="3:3" x14ac:dyDescent="0.25">
      <c r="C1207" s="62"/>
    </row>
    <row r="1208" spans="3:3" x14ac:dyDescent="0.25">
      <c r="C1208" s="62"/>
    </row>
    <row r="1209" spans="3:3" x14ac:dyDescent="0.25">
      <c r="C1209" s="62"/>
    </row>
    <row r="1210" spans="3:3" x14ac:dyDescent="0.25">
      <c r="C1210" s="62"/>
    </row>
    <row r="1211" spans="3:3" x14ac:dyDescent="0.25">
      <c r="C1211" s="62"/>
    </row>
    <row r="1212" spans="3:3" x14ac:dyDescent="0.25">
      <c r="C1212" s="62"/>
    </row>
    <row r="1213" spans="3:3" x14ac:dyDescent="0.25">
      <c r="C1213" s="62"/>
    </row>
    <row r="1214" spans="3:3" x14ac:dyDescent="0.25">
      <c r="C1214" s="62"/>
    </row>
    <row r="1215" spans="3:3" x14ac:dyDescent="0.25">
      <c r="C1215" s="62"/>
    </row>
    <row r="1216" spans="3:3" x14ac:dyDescent="0.25">
      <c r="C1216" s="62"/>
    </row>
    <row r="1217" spans="3:3" x14ac:dyDescent="0.25">
      <c r="C1217" s="62"/>
    </row>
    <row r="1218" spans="3:3" x14ac:dyDescent="0.25">
      <c r="C1218" s="62"/>
    </row>
    <row r="1219" spans="3:3" x14ac:dyDescent="0.25">
      <c r="C1219" s="62"/>
    </row>
    <row r="1220" spans="3:3" x14ac:dyDescent="0.25">
      <c r="C1220" s="62"/>
    </row>
    <row r="1221" spans="3:3" x14ac:dyDescent="0.25">
      <c r="C1221" s="62"/>
    </row>
    <row r="1222" spans="3:3" x14ac:dyDescent="0.25">
      <c r="C1222" s="62"/>
    </row>
    <row r="1223" spans="3:3" x14ac:dyDescent="0.25">
      <c r="C1223" s="62"/>
    </row>
    <row r="1224" spans="3:3" x14ac:dyDescent="0.25">
      <c r="C1224" s="62"/>
    </row>
    <row r="1225" spans="3:3" x14ac:dyDescent="0.25">
      <c r="C1225" s="62"/>
    </row>
    <row r="1226" spans="3:3" x14ac:dyDescent="0.25">
      <c r="C1226" s="62"/>
    </row>
    <row r="1227" spans="3:3" x14ac:dyDescent="0.25">
      <c r="C1227" s="62"/>
    </row>
    <row r="1228" spans="3:3" x14ac:dyDescent="0.25">
      <c r="C1228" s="62"/>
    </row>
    <row r="1229" spans="3:3" x14ac:dyDescent="0.25">
      <c r="C1229" s="62"/>
    </row>
    <row r="1230" spans="3:3" x14ac:dyDescent="0.25">
      <c r="C1230" s="62"/>
    </row>
    <row r="1231" spans="3:3" x14ac:dyDescent="0.25">
      <c r="C1231" s="62"/>
    </row>
    <row r="1232" spans="3:3" x14ac:dyDescent="0.25">
      <c r="C1232" s="62"/>
    </row>
    <row r="1233" spans="3:3" x14ac:dyDescent="0.25">
      <c r="C1233" s="62"/>
    </row>
    <row r="1234" spans="3:3" x14ac:dyDescent="0.25">
      <c r="C1234" s="62"/>
    </row>
    <row r="1235" spans="3:3" x14ac:dyDescent="0.25">
      <c r="C1235" s="62"/>
    </row>
    <row r="1236" spans="3:3" x14ac:dyDescent="0.25">
      <c r="C1236" s="62"/>
    </row>
    <row r="1237" spans="3:3" x14ac:dyDescent="0.25">
      <c r="C1237" s="62"/>
    </row>
    <row r="1238" spans="3:3" x14ac:dyDescent="0.25">
      <c r="C1238" s="62"/>
    </row>
    <row r="1239" spans="3:3" x14ac:dyDescent="0.25">
      <c r="C1239" s="62"/>
    </row>
    <row r="1240" spans="3:3" x14ac:dyDescent="0.25">
      <c r="C1240" s="62"/>
    </row>
    <row r="1241" spans="3:3" x14ac:dyDescent="0.25">
      <c r="C1241" s="62"/>
    </row>
    <row r="1242" spans="3:3" x14ac:dyDescent="0.25">
      <c r="C1242" s="62"/>
    </row>
    <row r="1243" spans="3:3" x14ac:dyDescent="0.25">
      <c r="C1243" s="62"/>
    </row>
    <row r="1244" spans="3:3" x14ac:dyDescent="0.25">
      <c r="C1244" s="62"/>
    </row>
    <row r="1245" spans="3:3" x14ac:dyDescent="0.25">
      <c r="C1245" s="62"/>
    </row>
    <row r="1246" spans="3:3" x14ac:dyDescent="0.25">
      <c r="C1246" s="62"/>
    </row>
    <row r="1247" spans="3:3" x14ac:dyDescent="0.25">
      <c r="C1247" s="62"/>
    </row>
    <row r="1248" spans="3:3" x14ac:dyDescent="0.25">
      <c r="C1248" s="62"/>
    </row>
    <row r="1249" spans="3:3" x14ac:dyDescent="0.25">
      <c r="C1249" s="62"/>
    </row>
    <row r="1250" spans="3:3" x14ac:dyDescent="0.25">
      <c r="C1250" s="62"/>
    </row>
    <row r="1251" spans="3:3" x14ac:dyDescent="0.25">
      <c r="C1251" s="62"/>
    </row>
    <row r="1252" spans="3:3" x14ac:dyDescent="0.25">
      <c r="C1252" s="62"/>
    </row>
    <row r="1253" spans="3:3" x14ac:dyDescent="0.25">
      <c r="C1253" s="62"/>
    </row>
    <row r="1254" spans="3:3" x14ac:dyDescent="0.25">
      <c r="C1254" s="62"/>
    </row>
    <row r="1255" spans="3:3" x14ac:dyDescent="0.25">
      <c r="C1255" s="62"/>
    </row>
    <row r="1256" spans="3:3" x14ac:dyDescent="0.25">
      <c r="C1256" s="62"/>
    </row>
    <row r="1257" spans="3:3" x14ac:dyDescent="0.25">
      <c r="C1257" s="62"/>
    </row>
    <row r="1258" spans="3:3" x14ac:dyDescent="0.25">
      <c r="C1258" s="62"/>
    </row>
    <row r="1259" spans="3:3" x14ac:dyDescent="0.25">
      <c r="C1259" s="62"/>
    </row>
    <row r="1260" spans="3:3" x14ac:dyDescent="0.25">
      <c r="C1260" s="62"/>
    </row>
    <row r="1261" spans="3:3" x14ac:dyDescent="0.25">
      <c r="C1261" s="62"/>
    </row>
    <row r="1262" spans="3:3" x14ac:dyDescent="0.25">
      <c r="C1262" s="62"/>
    </row>
    <row r="1263" spans="3:3" x14ac:dyDescent="0.25">
      <c r="C1263" s="62"/>
    </row>
    <row r="1264" spans="3:3" x14ac:dyDescent="0.25">
      <c r="C1264" s="62"/>
    </row>
    <row r="1265" spans="3:3" x14ac:dyDescent="0.25">
      <c r="C1265" s="62"/>
    </row>
    <row r="1266" spans="3:3" x14ac:dyDescent="0.25">
      <c r="C1266" s="62"/>
    </row>
    <row r="1267" spans="3:3" x14ac:dyDescent="0.25">
      <c r="C1267" s="62"/>
    </row>
    <row r="1268" spans="3:3" x14ac:dyDescent="0.25">
      <c r="C1268" s="62"/>
    </row>
    <row r="1269" spans="3:3" x14ac:dyDescent="0.25">
      <c r="C1269" s="62"/>
    </row>
    <row r="1270" spans="3:3" x14ac:dyDescent="0.25">
      <c r="C1270" s="62"/>
    </row>
    <row r="1271" spans="3:3" x14ac:dyDescent="0.25">
      <c r="C1271" s="62"/>
    </row>
    <row r="1272" spans="3:3" x14ac:dyDescent="0.25">
      <c r="C1272" s="62"/>
    </row>
    <row r="1273" spans="3:3" x14ac:dyDescent="0.25">
      <c r="C1273" s="62"/>
    </row>
    <row r="1274" spans="3:3" x14ac:dyDescent="0.25">
      <c r="C1274" s="62"/>
    </row>
    <row r="1275" spans="3:3" x14ac:dyDescent="0.25">
      <c r="C1275" s="62"/>
    </row>
    <row r="1276" spans="3:3" x14ac:dyDescent="0.25">
      <c r="C1276" s="62"/>
    </row>
    <row r="1277" spans="3:3" x14ac:dyDescent="0.25">
      <c r="C1277" s="62"/>
    </row>
    <row r="1278" spans="3:3" x14ac:dyDescent="0.25">
      <c r="C1278" s="62"/>
    </row>
    <row r="1279" spans="3:3" x14ac:dyDescent="0.25">
      <c r="C1279" s="62"/>
    </row>
    <row r="1280" spans="3:3" x14ac:dyDescent="0.25">
      <c r="C1280" s="62"/>
    </row>
    <row r="1281" spans="3:3" x14ac:dyDescent="0.25">
      <c r="C1281" s="62"/>
    </row>
    <row r="1282" spans="3:3" x14ac:dyDescent="0.25">
      <c r="C1282" s="62"/>
    </row>
    <row r="1283" spans="3:3" x14ac:dyDescent="0.25">
      <c r="C1283" s="62"/>
    </row>
    <row r="1284" spans="3:3" x14ac:dyDescent="0.25">
      <c r="C1284" s="62"/>
    </row>
    <row r="1285" spans="3:3" x14ac:dyDescent="0.25">
      <c r="C1285" s="62"/>
    </row>
    <row r="1286" spans="3:3" x14ac:dyDescent="0.25">
      <c r="C1286" s="62"/>
    </row>
    <row r="1287" spans="3:3" x14ac:dyDescent="0.25">
      <c r="C1287" s="62"/>
    </row>
    <row r="1288" spans="3:3" x14ac:dyDescent="0.25">
      <c r="C1288" s="62"/>
    </row>
    <row r="1289" spans="3:3" x14ac:dyDescent="0.25">
      <c r="C1289" s="62"/>
    </row>
    <row r="1290" spans="3:3" x14ac:dyDescent="0.25">
      <c r="C1290" s="62"/>
    </row>
    <row r="1291" spans="3:3" x14ac:dyDescent="0.25">
      <c r="C1291" s="62"/>
    </row>
    <row r="1292" spans="3:3" x14ac:dyDescent="0.25">
      <c r="C1292" s="62"/>
    </row>
    <row r="1293" spans="3:3" x14ac:dyDescent="0.25">
      <c r="C1293" s="62"/>
    </row>
    <row r="1294" spans="3:3" x14ac:dyDescent="0.25">
      <c r="C1294" s="62"/>
    </row>
    <row r="1295" spans="3:3" x14ac:dyDescent="0.25">
      <c r="C1295" s="62"/>
    </row>
    <row r="1296" spans="3:3" x14ac:dyDescent="0.25">
      <c r="C1296" s="62"/>
    </row>
    <row r="1297" spans="3:3" x14ac:dyDescent="0.25">
      <c r="C1297" s="62"/>
    </row>
    <row r="1298" spans="3:3" x14ac:dyDescent="0.25">
      <c r="C1298" s="62"/>
    </row>
    <row r="1299" spans="3:3" x14ac:dyDescent="0.25">
      <c r="C1299" s="62"/>
    </row>
    <row r="1300" spans="3:3" x14ac:dyDescent="0.25">
      <c r="C1300" s="62"/>
    </row>
    <row r="1301" spans="3:3" x14ac:dyDescent="0.25">
      <c r="C1301" s="62"/>
    </row>
    <row r="1302" spans="3:3" x14ac:dyDescent="0.25">
      <c r="C1302" s="62"/>
    </row>
    <row r="1303" spans="3:3" x14ac:dyDescent="0.25">
      <c r="C1303" s="62"/>
    </row>
    <row r="1304" spans="3:3" x14ac:dyDescent="0.25">
      <c r="C1304" s="62"/>
    </row>
    <row r="1305" spans="3:3" x14ac:dyDescent="0.25">
      <c r="C1305" s="62"/>
    </row>
    <row r="1306" spans="3:3" x14ac:dyDescent="0.25">
      <c r="C1306" s="62"/>
    </row>
    <row r="1307" spans="3:3" x14ac:dyDescent="0.25">
      <c r="C1307" s="62"/>
    </row>
    <row r="1308" spans="3:3" x14ac:dyDescent="0.25">
      <c r="C1308" s="62"/>
    </row>
    <row r="1309" spans="3:3" x14ac:dyDescent="0.25">
      <c r="C1309" s="62"/>
    </row>
    <row r="1310" spans="3:3" x14ac:dyDescent="0.25">
      <c r="C1310" s="62"/>
    </row>
    <row r="1311" spans="3:3" x14ac:dyDescent="0.25">
      <c r="C1311" s="62"/>
    </row>
    <row r="1312" spans="3:3" x14ac:dyDescent="0.25">
      <c r="C1312" s="62"/>
    </row>
    <row r="1313" spans="3:3" x14ac:dyDescent="0.25">
      <c r="C1313" s="62"/>
    </row>
    <row r="1314" spans="3:3" x14ac:dyDescent="0.25">
      <c r="C1314" s="62"/>
    </row>
    <row r="1315" spans="3:3" x14ac:dyDescent="0.25">
      <c r="C1315" s="62"/>
    </row>
    <row r="1316" spans="3:3" x14ac:dyDescent="0.25">
      <c r="C1316" s="62"/>
    </row>
    <row r="1317" spans="3:3" x14ac:dyDescent="0.25">
      <c r="C1317" s="62"/>
    </row>
    <row r="1318" spans="3:3" x14ac:dyDescent="0.25">
      <c r="C1318" s="62"/>
    </row>
    <row r="1319" spans="3:3" x14ac:dyDescent="0.25">
      <c r="C1319" s="62"/>
    </row>
    <row r="1320" spans="3:3" x14ac:dyDescent="0.25">
      <c r="C1320" s="62"/>
    </row>
    <row r="1321" spans="3:3" x14ac:dyDescent="0.25">
      <c r="C1321" s="62"/>
    </row>
    <row r="1322" spans="3:3" x14ac:dyDescent="0.25">
      <c r="C1322" s="62"/>
    </row>
    <row r="1323" spans="3:3" x14ac:dyDescent="0.25">
      <c r="C1323" s="62"/>
    </row>
    <row r="1324" spans="3:3" x14ac:dyDescent="0.25">
      <c r="C1324" s="62"/>
    </row>
    <row r="1325" spans="3:3" x14ac:dyDescent="0.25">
      <c r="C1325" s="62"/>
    </row>
    <row r="1326" spans="3:3" x14ac:dyDescent="0.25">
      <c r="C1326" s="62"/>
    </row>
    <row r="1327" spans="3:3" x14ac:dyDescent="0.25">
      <c r="C1327" s="62"/>
    </row>
    <row r="1328" spans="3:3" x14ac:dyDescent="0.25">
      <c r="C1328" s="62"/>
    </row>
    <row r="1329" spans="3:3" x14ac:dyDescent="0.25">
      <c r="C1329" s="62"/>
    </row>
    <row r="1330" spans="3:3" x14ac:dyDescent="0.25">
      <c r="C1330" s="62"/>
    </row>
    <row r="1331" spans="3:3" x14ac:dyDescent="0.25">
      <c r="C1331" s="62"/>
    </row>
    <row r="1332" spans="3:3" x14ac:dyDescent="0.25">
      <c r="C1332" s="62"/>
    </row>
    <row r="1333" spans="3:3" x14ac:dyDescent="0.25">
      <c r="C1333" s="62"/>
    </row>
    <row r="1334" spans="3:3" x14ac:dyDescent="0.25">
      <c r="C1334" s="62"/>
    </row>
    <row r="1335" spans="3:3" x14ac:dyDescent="0.25">
      <c r="C1335" s="62"/>
    </row>
    <row r="1336" spans="3:3" x14ac:dyDescent="0.25">
      <c r="C1336" s="62"/>
    </row>
    <row r="1337" spans="3:3" x14ac:dyDescent="0.25">
      <c r="C1337" s="62"/>
    </row>
    <row r="1338" spans="3:3" x14ac:dyDescent="0.25">
      <c r="C1338" s="62"/>
    </row>
    <row r="1339" spans="3:3" x14ac:dyDescent="0.25">
      <c r="C1339" s="62"/>
    </row>
    <row r="1340" spans="3:3" x14ac:dyDescent="0.25">
      <c r="C1340" s="62"/>
    </row>
    <row r="1341" spans="3:3" x14ac:dyDescent="0.25">
      <c r="C1341" s="62"/>
    </row>
    <row r="1342" spans="3:3" x14ac:dyDescent="0.25">
      <c r="C1342" s="62"/>
    </row>
    <row r="1343" spans="3:3" x14ac:dyDescent="0.25">
      <c r="C1343" s="62"/>
    </row>
    <row r="1344" spans="3:3" x14ac:dyDescent="0.25">
      <c r="C1344" s="62"/>
    </row>
    <row r="1345" spans="3:3" x14ac:dyDescent="0.25">
      <c r="C1345" s="62"/>
    </row>
    <row r="1346" spans="3:3" x14ac:dyDescent="0.25">
      <c r="C1346" s="62"/>
    </row>
    <row r="1347" spans="3:3" x14ac:dyDescent="0.25">
      <c r="C1347" s="62"/>
    </row>
    <row r="1348" spans="3:3" x14ac:dyDescent="0.25">
      <c r="C1348" s="62"/>
    </row>
    <row r="1349" spans="3:3" x14ac:dyDescent="0.25">
      <c r="C1349" s="62"/>
    </row>
    <row r="1350" spans="3:3" x14ac:dyDescent="0.25">
      <c r="C1350" s="62"/>
    </row>
    <row r="1351" spans="3:3" x14ac:dyDescent="0.25">
      <c r="C1351" s="62"/>
    </row>
    <row r="1352" spans="3:3" x14ac:dyDescent="0.25">
      <c r="C1352" s="62"/>
    </row>
    <row r="1353" spans="3:3" x14ac:dyDescent="0.25">
      <c r="C1353" s="62"/>
    </row>
    <row r="1354" spans="3:3" x14ac:dyDescent="0.25">
      <c r="C1354" s="62"/>
    </row>
    <row r="1355" spans="3:3" x14ac:dyDescent="0.25">
      <c r="C1355" s="62"/>
    </row>
    <row r="1356" spans="3:3" x14ac:dyDescent="0.25">
      <c r="C1356" s="62"/>
    </row>
    <row r="1357" spans="3:3" x14ac:dyDescent="0.25">
      <c r="C1357" s="62"/>
    </row>
    <row r="1358" spans="3:3" x14ac:dyDescent="0.25">
      <c r="C1358" s="62"/>
    </row>
    <row r="1359" spans="3:3" x14ac:dyDescent="0.25">
      <c r="C1359" s="62"/>
    </row>
    <row r="1360" spans="3:3" x14ac:dyDescent="0.25">
      <c r="C1360" s="62"/>
    </row>
    <row r="1361" spans="3:3" x14ac:dyDescent="0.25">
      <c r="C1361" s="62"/>
    </row>
    <row r="1362" spans="3:3" x14ac:dyDescent="0.25">
      <c r="C1362" s="62"/>
    </row>
    <row r="1363" spans="3:3" x14ac:dyDescent="0.25">
      <c r="C1363" s="62"/>
    </row>
    <row r="1364" spans="3:3" x14ac:dyDescent="0.25">
      <c r="C1364" s="62"/>
    </row>
    <row r="1365" spans="3:3" x14ac:dyDescent="0.25">
      <c r="C1365" s="62"/>
    </row>
    <row r="1366" spans="3:3" x14ac:dyDescent="0.25">
      <c r="C1366" s="62"/>
    </row>
    <row r="1367" spans="3:3" x14ac:dyDescent="0.25">
      <c r="C1367" s="62"/>
    </row>
    <row r="1368" spans="3:3" x14ac:dyDescent="0.25">
      <c r="C1368" s="62"/>
    </row>
    <row r="1369" spans="3:3" x14ac:dyDescent="0.25">
      <c r="C1369" s="62"/>
    </row>
    <row r="1370" spans="3:3" x14ac:dyDescent="0.25">
      <c r="C1370" s="62"/>
    </row>
    <row r="1371" spans="3:3" x14ac:dyDescent="0.25">
      <c r="C1371" s="62"/>
    </row>
    <row r="1372" spans="3:3" x14ac:dyDescent="0.25">
      <c r="C1372" s="62"/>
    </row>
    <row r="1373" spans="3:3" x14ac:dyDescent="0.25">
      <c r="C1373" s="62"/>
    </row>
    <row r="1374" spans="3:3" x14ac:dyDescent="0.25">
      <c r="C1374" s="62"/>
    </row>
    <row r="1375" spans="3:3" x14ac:dyDescent="0.25">
      <c r="C1375" s="62"/>
    </row>
    <row r="1376" spans="3:3" x14ac:dyDescent="0.25">
      <c r="C1376" s="62"/>
    </row>
    <row r="1377" spans="3:3" x14ac:dyDescent="0.25">
      <c r="C1377" s="62"/>
    </row>
    <row r="1378" spans="3:3" x14ac:dyDescent="0.25">
      <c r="C1378" s="62"/>
    </row>
    <row r="1379" spans="3:3" x14ac:dyDescent="0.25">
      <c r="C1379" s="62"/>
    </row>
    <row r="1380" spans="3:3" x14ac:dyDescent="0.25">
      <c r="C1380" s="62"/>
    </row>
    <row r="1381" spans="3:3" x14ac:dyDescent="0.25">
      <c r="C1381" s="62"/>
    </row>
    <row r="1382" spans="3:3" x14ac:dyDescent="0.25">
      <c r="C1382" s="62"/>
    </row>
    <row r="1383" spans="3:3" x14ac:dyDescent="0.25">
      <c r="C1383" s="62"/>
    </row>
    <row r="1384" spans="3:3" x14ac:dyDescent="0.25">
      <c r="C1384" s="62"/>
    </row>
    <row r="1385" spans="3:3" x14ac:dyDescent="0.25">
      <c r="C1385" s="62"/>
    </row>
    <row r="1386" spans="3:3" x14ac:dyDescent="0.25">
      <c r="C1386" s="62"/>
    </row>
    <row r="1387" spans="3:3" x14ac:dyDescent="0.25">
      <c r="C1387" s="62"/>
    </row>
    <row r="1388" spans="3:3" x14ac:dyDescent="0.25">
      <c r="C1388" s="62"/>
    </row>
    <row r="1389" spans="3:3" x14ac:dyDescent="0.25">
      <c r="C1389" s="62"/>
    </row>
    <row r="1390" spans="3:3" x14ac:dyDescent="0.25">
      <c r="C1390" s="62"/>
    </row>
    <row r="1391" spans="3:3" x14ac:dyDescent="0.25">
      <c r="C1391" s="62"/>
    </row>
    <row r="1392" spans="3:3" x14ac:dyDescent="0.25">
      <c r="C1392" s="62"/>
    </row>
    <row r="1393" spans="3:3" x14ac:dyDescent="0.25">
      <c r="C1393" s="62"/>
    </row>
    <row r="1394" spans="3:3" x14ac:dyDescent="0.25">
      <c r="C1394" s="62"/>
    </row>
    <row r="1395" spans="3:3" x14ac:dyDescent="0.25">
      <c r="C1395" s="62"/>
    </row>
    <row r="1396" spans="3:3" x14ac:dyDescent="0.25">
      <c r="C1396" s="62"/>
    </row>
    <row r="1397" spans="3:3" x14ac:dyDescent="0.25">
      <c r="C1397" s="62"/>
    </row>
    <row r="1398" spans="3:3" x14ac:dyDescent="0.25">
      <c r="C1398" s="62"/>
    </row>
    <row r="1399" spans="3:3" x14ac:dyDescent="0.25">
      <c r="C1399" s="62"/>
    </row>
    <row r="1400" spans="3:3" x14ac:dyDescent="0.25">
      <c r="C1400" s="62"/>
    </row>
    <row r="1401" spans="3:3" x14ac:dyDescent="0.25">
      <c r="C1401" s="62"/>
    </row>
    <row r="1402" spans="3:3" x14ac:dyDescent="0.25">
      <c r="C1402" s="62"/>
    </row>
    <row r="1403" spans="3:3" x14ac:dyDescent="0.25">
      <c r="C1403" s="62"/>
    </row>
    <row r="1404" spans="3:3" x14ac:dyDescent="0.25">
      <c r="C1404" s="62"/>
    </row>
    <row r="1405" spans="3:3" x14ac:dyDescent="0.25">
      <c r="C1405" s="62"/>
    </row>
    <row r="1406" spans="3:3" x14ac:dyDescent="0.25">
      <c r="C1406" s="62"/>
    </row>
    <row r="1407" spans="3:3" x14ac:dyDescent="0.25">
      <c r="C1407" s="62"/>
    </row>
    <row r="1408" spans="3:3" x14ac:dyDescent="0.25">
      <c r="C1408" s="62"/>
    </row>
    <row r="1409" spans="3:3" x14ac:dyDescent="0.25">
      <c r="C1409" s="62"/>
    </row>
    <row r="1410" spans="3:3" x14ac:dyDescent="0.25">
      <c r="C1410" s="62"/>
    </row>
    <row r="1411" spans="3:3" x14ac:dyDescent="0.25">
      <c r="C1411" s="62"/>
    </row>
    <row r="1412" spans="3:3" x14ac:dyDescent="0.25">
      <c r="C1412" s="62"/>
    </row>
    <row r="1413" spans="3:3" x14ac:dyDescent="0.25">
      <c r="C1413" s="62"/>
    </row>
    <row r="1414" spans="3:3" x14ac:dyDescent="0.25">
      <c r="C1414" s="62"/>
    </row>
    <row r="1415" spans="3:3" x14ac:dyDescent="0.25">
      <c r="C1415" s="62"/>
    </row>
    <row r="1416" spans="3:3" x14ac:dyDescent="0.25">
      <c r="C1416" s="62"/>
    </row>
    <row r="1417" spans="3:3" x14ac:dyDescent="0.25">
      <c r="C1417" s="62"/>
    </row>
    <row r="1418" spans="3:3" x14ac:dyDescent="0.25">
      <c r="C1418" s="62"/>
    </row>
    <row r="1419" spans="3:3" x14ac:dyDescent="0.25">
      <c r="C1419" s="62"/>
    </row>
    <row r="1420" spans="3:3" x14ac:dyDescent="0.25">
      <c r="C1420" s="62"/>
    </row>
    <row r="1421" spans="3:3" x14ac:dyDescent="0.25">
      <c r="C1421" s="62"/>
    </row>
    <row r="1422" spans="3:3" x14ac:dyDescent="0.25">
      <c r="C1422" s="62"/>
    </row>
    <row r="1423" spans="3:3" x14ac:dyDescent="0.25">
      <c r="C1423" s="62"/>
    </row>
    <row r="1424" spans="3:3" x14ac:dyDescent="0.25">
      <c r="C1424" s="62"/>
    </row>
    <row r="1425" spans="3:3" x14ac:dyDescent="0.25">
      <c r="C1425" s="62"/>
    </row>
    <row r="1426" spans="3:3" x14ac:dyDescent="0.25">
      <c r="C1426" s="62"/>
    </row>
    <row r="1427" spans="3:3" x14ac:dyDescent="0.25">
      <c r="C1427" s="62"/>
    </row>
    <row r="1428" spans="3:3" x14ac:dyDescent="0.25">
      <c r="C1428" s="62"/>
    </row>
    <row r="1429" spans="3:3" x14ac:dyDescent="0.25">
      <c r="C1429" s="62"/>
    </row>
    <row r="1430" spans="3:3" x14ac:dyDescent="0.25">
      <c r="C1430" s="62"/>
    </row>
    <row r="1431" spans="3:3" x14ac:dyDescent="0.25">
      <c r="C1431" s="62"/>
    </row>
    <row r="1432" spans="3:3" x14ac:dyDescent="0.25">
      <c r="C1432" s="62"/>
    </row>
    <row r="1433" spans="3:3" x14ac:dyDescent="0.25">
      <c r="C1433" s="62"/>
    </row>
    <row r="1434" spans="3:3" x14ac:dyDescent="0.25">
      <c r="C1434" s="62"/>
    </row>
    <row r="1435" spans="3:3" x14ac:dyDescent="0.25">
      <c r="C1435" s="62"/>
    </row>
    <row r="1436" spans="3:3" x14ac:dyDescent="0.25">
      <c r="C1436" s="62"/>
    </row>
    <row r="1437" spans="3:3" x14ac:dyDescent="0.25">
      <c r="C1437" s="62"/>
    </row>
    <row r="1438" spans="3:3" x14ac:dyDescent="0.25">
      <c r="C1438" s="62"/>
    </row>
    <row r="1439" spans="3:3" x14ac:dyDescent="0.25">
      <c r="C1439" s="62"/>
    </row>
    <row r="1440" spans="3:3" x14ac:dyDescent="0.25">
      <c r="C1440" s="62"/>
    </row>
    <row r="1441" spans="3:3" x14ac:dyDescent="0.25">
      <c r="C1441" s="62"/>
    </row>
    <row r="1442" spans="3:3" x14ac:dyDescent="0.25">
      <c r="C1442" s="62"/>
    </row>
    <row r="1443" spans="3:3" x14ac:dyDescent="0.25">
      <c r="C1443" s="62"/>
    </row>
    <row r="1444" spans="3:3" x14ac:dyDescent="0.25">
      <c r="C1444" s="62"/>
    </row>
    <row r="1445" spans="3:3" x14ac:dyDescent="0.25">
      <c r="C1445" s="62"/>
    </row>
    <row r="1446" spans="3:3" x14ac:dyDescent="0.25">
      <c r="C1446" s="62"/>
    </row>
    <row r="1447" spans="3:3" x14ac:dyDescent="0.25">
      <c r="C1447" s="62"/>
    </row>
    <row r="1448" spans="3:3" x14ac:dyDescent="0.25">
      <c r="C1448" s="62"/>
    </row>
    <row r="1449" spans="3:3" x14ac:dyDescent="0.25">
      <c r="C1449" s="62"/>
    </row>
    <row r="1450" spans="3:3" x14ac:dyDescent="0.25">
      <c r="C1450" s="62"/>
    </row>
    <row r="1451" spans="3:3" x14ac:dyDescent="0.25">
      <c r="C1451" s="62"/>
    </row>
    <row r="1452" spans="3:3" x14ac:dyDescent="0.25">
      <c r="C1452" s="62"/>
    </row>
    <row r="1453" spans="3:3" x14ac:dyDescent="0.25">
      <c r="C1453" s="62"/>
    </row>
    <row r="1454" spans="3:3" x14ac:dyDescent="0.25">
      <c r="C1454" s="62"/>
    </row>
    <row r="1455" spans="3:3" x14ac:dyDescent="0.25">
      <c r="C1455" s="62"/>
    </row>
    <row r="1456" spans="3:3" x14ac:dyDescent="0.25">
      <c r="C1456" s="62"/>
    </row>
    <row r="1457" spans="3:3" x14ac:dyDescent="0.25">
      <c r="C1457" s="62"/>
    </row>
    <row r="1458" spans="3:3" x14ac:dyDescent="0.25">
      <c r="C1458" s="62"/>
    </row>
    <row r="1459" spans="3:3" x14ac:dyDescent="0.25">
      <c r="C1459" s="62"/>
    </row>
    <row r="1460" spans="3:3" x14ac:dyDescent="0.25">
      <c r="C1460" s="62"/>
    </row>
    <row r="1461" spans="3:3" x14ac:dyDescent="0.25">
      <c r="C1461" s="62"/>
    </row>
    <row r="1462" spans="3:3" x14ac:dyDescent="0.25">
      <c r="C1462" s="62"/>
    </row>
    <row r="1463" spans="3:3" x14ac:dyDescent="0.25">
      <c r="C1463" s="62"/>
    </row>
    <row r="1464" spans="3:3" x14ac:dyDescent="0.25">
      <c r="C1464" s="62"/>
    </row>
    <row r="1465" spans="3:3" x14ac:dyDescent="0.25">
      <c r="C1465" s="62"/>
    </row>
    <row r="1466" spans="3:3" x14ac:dyDescent="0.25">
      <c r="C1466" s="62"/>
    </row>
    <row r="1467" spans="3:3" x14ac:dyDescent="0.25">
      <c r="C1467" s="62"/>
    </row>
    <row r="1468" spans="3:3" x14ac:dyDescent="0.25">
      <c r="C1468" s="62"/>
    </row>
    <row r="1469" spans="3:3" x14ac:dyDescent="0.25">
      <c r="C1469" s="62"/>
    </row>
    <row r="1470" spans="3:3" x14ac:dyDescent="0.25">
      <c r="C1470" s="62"/>
    </row>
    <row r="1471" spans="3:3" x14ac:dyDescent="0.25">
      <c r="C1471" s="62"/>
    </row>
    <row r="1472" spans="3:3" x14ac:dyDescent="0.25">
      <c r="C1472" s="62"/>
    </row>
    <row r="1473" spans="3:3" x14ac:dyDescent="0.25">
      <c r="C1473" s="62"/>
    </row>
    <row r="1474" spans="3:3" x14ac:dyDescent="0.25">
      <c r="C1474" s="62"/>
    </row>
    <row r="1475" spans="3:3" x14ac:dyDescent="0.25">
      <c r="C1475" s="62"/>
    </row>
    <row r="1476" spans="3:3" x14ac:dyDescent="0.25">
      <c r="C1476" s="62"/>
    </row>
    <row r="1477" spans="3:3" x14ac:dyDescent="0.25">
      <c r="C1477" s="62"/>
    </row>
    <row r="1478" spans="3:3" x14ac:dyDescent="0.25">
      <c r="C1478" s="62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7C52B-9B5C-4B84-AB64-F77D26F39494}">
  <sheetPr>
    <tabColor rgb="FFFFFF00"/>
  </sheetPr>
  <dimension ref="B2:E44"/>
  <sheetViews>
    <sheetView showGridLines="0" zoomScale="190" zoomScaleNormal="190" workbookViewId="0"/>
  </sheetViews>
  <sheetFormatPr defaultRowHeight="15" x14ac:dyDescent="0.25"/>
  <cols>
    <col min="3" max="3" width="12.7109375" customWidth="1"/>
    <col min="4" max="4" width="7.7109375" bestFit="1" customWidth="1"/>
    <col min="5" max="5" width="13.85546875" customWidth="1"/>
  </cols>
  <sheetData>
    <row r="2" spans="4:5" x14ac:dyDescent="0.25">
      <c r="D2" t="s">
        <v>391</v>
      </c>
    </row>
    <row r="3" spans="4:5" ht="3.75" customHeight="1" x14ac:dyDescent="0.25"/>
    <row r="4" spans="4:5" x14ac:dyDescent="0.25">
      <c r="D4" s="2" t="s">
        <v>285</v>
      </c>
      <c r="E4" s="4" t="s">
        <v>377</v>
      </c>
    </row>
    <row r="5" spans="4:5" x14ac:dyDescent="0.25">
      <c r="D5" s="96">
        <v>43101</v>
      </c>
      <c r="E5" s="98">
        <v>175011.65</v>
      </c>
    </row>
    <row r="6" spans="4:5" x14ac:dyDescent="0.25">
      <c r="D6" s="96">
        <v>43102</v>
      </c>
      <c r="E6" s="98">
        <v>164500.29</v>
      </c>
    </row>
    <row r="7" spans="4:5" x14ac:dyDescent="0.25">
      <c r="D7" s="96">
        <v>43103</v>
      </c>
      <c r="E7" s="98">
        <v>167038.32999999999</v>
      </c>
    </row>
    <row r="8" spans="4:5" x14ac:dyDescent="0.25">
      <c r="D8" s="96">
        <v>43104</v>
      </c>
      <c r="E8" s="98">
        <v>191559.28</v>
      </c>
    </row>
    <row r="9" spans="4:5" x14ac:dyDescent="0.25">
      <c r="D9" s="96">
        <v>43105</v>
      </c>
      <c r="E9" s="98">
        <v>142577.24</v>
      </c>
    </row>
    <row r="10" spans="4:5" hidden="1" x14ac:dyDescent="0.25">
      <c r="D10" s="96">
        <v>43106</v>
      </c>
      <c r="E10" s="98">
        <v>148959</v>
      </c>
    </row>
    <row r="11" spans="4:5" hidden="1" x14ac:dyDescent="0.25">
      <c r="D11" s="96">
        <v>43107</v>
      </c>
      <c r="E11" s="98">
        <v>138945.34</v>
      </c>
    </row>
    <row r="12" spans="4:5" hidden="1" x14ac:dyDescent="0.25">
      <c r="D12" s="96">
        <v>43108</v>
      </c>
      <c r="E12" s="98">
        <v>160075.47</v>
      </c>
    </row>
    <row r="13" spans="4:5" hidden="1" x14ac:dyDescent="0.25">
      <c r="D13" s="96">
        <v>43109</v>
      </c>
      <c r="E13" s="98">
        <v>158063.24</v>
      </c>
    </row>
    <row r="14" spans="4:5" hidden="1" x14ac:dyDescent="0.25">
      <c r="D14" s="96">
        <v>43110</v>
      </c>
      <c r="E14" s="98">
        <v>134258.21</v>
      </c>
    </row>
    <row r="15" spans="4:5" hidden="1" x14ac:dyDescent="0.25">
      <c r="D15" s="96">
        <v>43111</v>
      </c>
      <c r="E15" s="98">
        <v>167613.28</v>
      </c>
    </row>
    <row r="16" spans="4:5" hidden="1" x14ac:dyDescent="0.25">
      <c r="D16" s="96">
        <v>43112</v>
      </c>
      <c r="E16" s="98">
        <v>157554.35</v>
      </c>
    </row>
    <row r="17" spans="4:5" hidden="1" x14ac:dyDescent="0.25">
      <c r="D17" s="96">
        <v>43113</v>
      </c>
      <c r="E17" s="98">
        <v>127096.79</v>
      </c>
    </row>
    <row r="18" spans="4:5" hidden="1" x14ac:dyDescent="0.25">
      <c r="D18" s="96">
        <v>43114</v>
      </c>
      <c r="E18" s="98">
        <v>154382.44</v>
      </c>
    </row>
    <row r="19" spans="4:5" hidden="1" x14ac:dyDescent="0.25">
      <c r="D19" s="96">
        <v>43115</v>
      </c>
      <c r="E19" s="98">
        <v>172738.96</v>
      </c>
    </row>
    <row r="20" spans="4:5" hidden="1" x14ac:dyDescent="0.25">
      <c r="D20" s="96">
        <v>43116</v>
      </c>
      <c r="E20" s="98">
        <v>150513.07</v>
      </c>
    </row>
    <row r="21" spans="4:5" hidden="1" x14ac:dyDescent="0.25">
      <c r="D21" s="96">
        <v>43117</v>
      </c>
      <c r="E21" s="98">
        <v>165897.4</v>
      </c>
    </row>
    <row r="22" spans="4:5" hidden="1" x14ac:dyDescent="0.25">
      <c r="D22" s="96">
        <v>43118</v>
      </c>
      <c r="E22" s="98">
        <v>164649.89000000001</v>
      </c>
    </row>
    <row r="23" spans="4:5" hidden="1" x14ac:dyDescent="0.25">
      <c r="D23" s="96">
        <v>43119</v>
      </c>
      <c r="E23" s="98">
        <v>158339.26</v>
      </c>
    </row>
    <row r="24" spans="4:5" hidden="1" x14ac:dyDescent="0.25">
      <c r="D24" s="96">
        <v>43120</v>
      </c>
      <c r="E24" s="98">
        <v>179278.07</v>
      </c>
    </row>
    <row r="25" spans="4:5" hidden="1" x14ac:dyDescent="0.25">
      <c r="D25" s="96">
        <v>43121</v>
      </c>
      <c r="E25" s="98">
        <v>159430.71</v>
      </c>
    </row>
    <row r="26" spans="4:5" hidden="1" x14ac:dyDescent="0.25">
      <c r="D26" s="96">
        <v>43122</v>
      </c>
      <c r="E26" s="98">
        <v>183984.47</v>
      </c>
    </row>
    <row r="27" spans="4:5" hidden="1" x14ac:dyDescent="0.25">
      <c r="D27" s="96">
        <v>43123</v>
      </c>
      <c r="E27" s="98">
        <v>170523.6</v>
      </c>
    </row>
    <row r="28" spans="4:5" hidden="1" x14ac:dyDescent="0.25">
      <c r="D28" s="96">
        <v>43124</v>
      </c>
      <c r="E28" s="98">
        <v>163022.6</v>
      </c>
    </row>
    <row r="29" spans="4:5" hidden="1" x14ac:dyDescent="0.25">
      <c r="D29" s="96">
        <v>43125</v>
      </c>
      <c r="E29" s="98">
        <v>177706.05</v>
      </c>
    </row>
    <row r="30" spans="4:5" hidden="1" x14ac:dyDescent="0.25">
      <c r="D30" s="96">
        <v>43126</v>
      </c>
      <c r="E30" s="98">
        <v>173828.39</v>
      </c>
    </row>
    <row r="31" spans="4:5" hidden="1" x14ac:dyDescent="0.25">
      <c r="D31" s="96">
        <v>43127</v>
      </c>
      <c r="E31" s="98">
        <v>193036.14</v>
      </c>
    </row>
    <row r="32" spans="4:5" hidden="1" x14ac:dyDescent="0.25">
      <c r="D32" s="96">
        <v>43128</v>
      </c>
      <c r="E32" s="98">
        <v>174996.38</v>
      </c>
    </row>
    <row r="33" spans="2:5" hidden="1" x14ac:dyDescent="0.25">
      <c r="D33" s="96">
        <v>43129</v>
      </c>
      <c r="E33" s="98">
        <v>159211.25</v>
      </c>
    </row>
    <row r="34" spans="2:5" x14ac:dyDescent="0.25">
      <c r="C34" s="90"/>
      <c r="D34" s="96">
        <v>43130</v>
      </c>
      <c r="E34" s="98">
        <v>155417.49</v>
      </c>
    </row>
    <row r="35" spans="2:5" x14ac:dyDescent="0.25">
      <c r="D35" s="97">
        <v>43131</v>
      </c>
      <c r="E35" s="99">
        <v>169081.59</v>
      </c>
    </row>
    <row r="37" spans="2:5" x14ac:dyDescent="0.25">
      <c r="B37" s="80" t="s">
        <v>385</v>
      </c>
    </row>
    <row r="38" spans="2:5" x14ac:dyDescent="0.25">
      <c r="D38" s="75"/>
      <c r="E38" s="34"/>
    </row>
    <row r="39" spans="2:5" x14ac:dyDescent="0.25">
      <c r="B39" s="92" t="str">
        <f>"Ave Daily Sales AVEX ($) = AVERAGEX(            ) = "&amp;FIXED(E44)</f>
        <v>Ave Daily Sales AVEX ($) = AVERAGEX(            ) = 163,202.91</v>
      </c>
    </row>
    <row r="44" spans="2:5" x14ac:dyDescent="0.25">
      <c r="D44" t="s">
        <v>383</v>
      </c>
      <c r="E44" s="62">
        <f>AVERAGE(Jan_2018_TotalSales[Total Sales ($)])</f>
        <v>163202.91064516126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E72D5-0033-4487-B47B-AA614C71EA8D}">
  <sheetPr>
    <tabColor rgb="FFFFFF00"/>
  </sheetPr>
  <dimension ref="C4:C15"/>
  <sheetViews>
    <sheetView showGridLines="0" zoomScale="175" zoomScaleNormal="175" workbookViewId="0"/>
  </sheetViews>
  <sheetFormatPr defaultRowHeight="15" x14ac:dyDescent="0.25"/>
  <cols>
    <col min="3" max="3" width="62.5703125" customWidth="1"/>
  </cols>
  <sheetData>
    <row r="4" spans="3:3" ht="15.75" thickBot="1" x14ac:dyDescent="0.3"/>
    <row r="5" spans="3:3" ht="26.25" x14ac:dyDescent="0.4">
      <c r="C5" s="103" t="s">
        <v>411</v>
      </c>
    </row>
    <row r="6" spans="3:3" x14ac:dyDescent="0.25">
      <c r="C6" s="104" t="s">
        <v>404</v>
      </c>
    </row>
    <row r="7" spans="3:3" x14ac:dyDescent="0.25">
      <c r="C7" s="104" t="s">
        <v>405</v>
      </c>
    </row>
    <row r="8" spans="3:3" x14ac:dyDescent="0.25">
      <c r="C8" s="104" t="s">
        <v>406</v>
      </c>
    </row>
    <row r="9" spans="3:3" ht="15.75" thickBot="1" x14ac:dyDescent="0.3">
      <c r="C9" s="104" t="s">
        <v>407</v>
      </c>
    </row>
    <row r="10" spans="3:3" ht="26.25" x14ac:dyDescent="0.4">
      <c r="C10" s="105" t="s">
        <v>412</v>
      </c>
    </row>
    <row r="11" spans="3:3" x14ac:dyDescent="0.25">
      <c r="C11" s="104" t="s">
        <v>409</v>
      </c>
    </row>
    <row r="12" spans="3:3" x14ac:dyDescent="0.25">
      <c r="C12" s="104" t="s">
        <v>410</v>
      </c>
    </row>
    <row r="13" spans="3:3" x14ac:dyDescent="0.25">
      <c r="C13" s="104" t="s">
        <v>413</v>
      </c>
    </row>
    <row r="14" spans="3:3" ht="15.75" thickBot="1" x14ac:dyDescent="0.3">
      <c r="C14" s="104" t="s">
        <v>407</v>
      </c>
    </row>
    <row r="15" spans="3:3" ht="15.75" thickBot="1" x14ac:dyDescent="0.3">
      <c r="C15" s="109" t="s">
        <v>408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38F7-941A-413F-AFEE-5FF4037E592A}">
  <sheetPr>
    <tabColor rgb="FFFFFF00"/>
  </sheetPr>
  <dimension ref="B1:K55"/>
  <sheetViews>
    <sheetView zoomScale="145" zoomScaleNormal="145" workbookViewId="0"/>
  </sheetViews>
  <sheetFormatPr defaultRowHeight="15" x14ac:dyDescent="0.25"/>
  <cols>
    <col min="1" max="1" width="1.7109375" customWidth="1"/>
    <col min="2" max="2" width="11.28515625" bestFit="1" customWidth="1"/>
    <col min="3" max="3" width="10.85546875" bestFit="1" customWidth="1"/>
    <col min="4" max="4" width="15.85546875" bestFit="1" customWidth="1"/>
    <col min="5" max="5" width="14" customWidth="1"/>
    <col min="6" max="6" width="1.42578125" customWidth="1"/>
    <col min="7" max="7" width="56.140625" customWidth="1"/>
    <col min="9" max="9" width="17.140625" bestFit="1" customWidth="1"/>
    <col min="11" max="11" width="14.42578125" bestFit="1" customWidth="1"/>
  </cols>
  <sheetData>
    <row r="1" spans="2:5" ht="6.75" customHeight="1" x14ac:dyDescent="0.25"/>
    <row r="2" spans="2:5" x14ac:dyDescent="0.25">
      <c r="B2" s="110" t="s">
        <v>334</v>
      </c>
      <c r="C2" s="110" t="s">
        <v>478</v>
      </c>
      <c r="D2" s="110" t="str" vm="42">
        <f>CUBEMEMBER("ThisWorkbookDataModel","[Measures].[Total Sales ($)]")</f>
        <v>Total Sales ($)</v>
      </c>
      <c r="E2" s="110" t="s">
        <v>482</v>
      </c>
    </row>
    <row r="3" spans="2:5" x14ac:dyDescent="0.25">
      <c r="B3" s="30" t="str" vm="11">
        <f>CUBEMEMBER("ThisWorkbookDataModel","[dDate].[Year].&amp;[2018]")</f>
        <v>2018</v>
      </c>
      <c r="C3" s="30" t="str" vm="14">
        <f>CUBEMEMBER("ThisWorkbookDataModel",{"[dDate].[Year].&amp;[2018]","[dDate].[Month].&amp;[January]"})</f>
        <v>January</v>
      </c>
      <c r="D3" s="30" vm="104">
        <f t="shared" ref="D3:D14" si="0">CUBEVALUE("ThisWorkbookDataModel",$C3,D$2)</f>
        <v>5059290.2300001904</v>
      </c>
      <c r="E3" s="30"/>
    </row>
    <row r="4" spans="2:5" x14ac:dyDescent="0.25">
      <c r="B4" s="30"/>
      <c r="C4" s="30" t="str" vm="53">
        <f>CUBEMEMBER("ThisWorkbookDataModel",{"[dDate].[Year].&amp;[2018]","[dDate].[Month].&amp;[February]"})</f>
        <v>February</v>
      </c>
      <c r="D4" s="30" vm="70">
        <f t="shared" si="0"/>
        <v>4500010.8100000918</v>
      </c>
      <c r="E4" s="30"/>
    </row>
    <row r="5" spans="2:5" x14ac:dyDescent="0.25">
      <c r="B5" s="30"/>
      <c r="C5" s="30" t="str" vm="41">
        <f>CUBEMEMBER("ThisWorkbookDataModel",{"[dDate].[Year].&amp;[2018]","[dDate].[Month].&amp;[March]"})</f>
        <v>March</v>
      </c>
      <c r="D5" s="30" vm="72">
        <f t="shared" si="0"/>
        <v>4962490.2500001974</v>
      </c>
      <c r="E5" s="30"/>
    </row>
    <row r="6" spans="2:5" x14ac:dyDescent="0.25">
      <c r="B6" s="30"/>
      <c r="C6" s="30" t="str" vm="28">
        <f>CUBEMEMBER("ThisWorkbookDataModel",{"[dDate].[Year].&amp;[2018]","[dDate].[Month].&amp;[April]"})</f>
        <v>April</v>
      </c>
      <c r="D6" s="30" vm="94">
        <f t="shared" si="0"/>
        <v>4935400.1100001605</v>
      </c>
      <c r="E6" s="30"/>
    </row>
    <row r="7" spans="2:5" x14ac:dyDescent="0.25">
      <c r="B7" s="30"/>
      <c r="C7" s="30" t="str" vm="13">
        <f>CUBEMEMBER("ThisWorkbookDataModel",{"[dDate].[Year].&amp;[2018]","[dDate].[Month].&amp;[May]"})</f>
        <v>May</v>
      </c>
      <c r="D7" s="30" vm="105">
        <f t="shared" si="0"/>
        <v>42399220.09999904</v>
      </c>
      <c r="E7" s="30"/>
    </row>
    <row r="8" spans="2:5" x14ac:dyDescent="0.25">
      <c r="B8" s="30"/>
      <c r="C8" s="30" t="str" vm="52">
        <f>CUBEMEMBER("ThisWorkbookDataModel",{"[dDate].[Year].&amp;[2018]","[dDate].[Month].&amp;[June]"})</f>
        <v>June</v>
      </c>
      <c r="D8" s="30" vm="69">
        <f t="shared" si="0"/>
        <v>55563854.709997997</v>
      </c>
      <c r="E8" s="30"/>
    </row>
    <row r="9" spans="2:5" x14ac:dyDescent="0.25">
      <c r="B9" s="30"/>
      <c r="C9" s="30" t="str" vm="40">
        <f>CUBEMEMBER("ThisWorkbookDataModel",{"[dDate].[Year].&amp;[2018]","[dDate].[Month].&amp;[July]"})</f>
        <v>July</v>
      </c>
      <c r="D9" s="30" vm="73">
        <f t="shared" si="0"/>
        <v>57638453.799996883</v>
      </c>
      <c r="E9" s="30"/>
    </row>
    <row r="10" spans="2:5" x14ac:dyDescent="0.25">
      <c r="B10" s="30"/>
      <c r="C10" s="30" t="str" vm="27">
        <f>CUBEMEMBER("ThisWorkbookDataModel",{"[dDate].[Year].&amp;[2018]","[dDate].[Month].&amp;[August]"})</f>
        <v>August</v>
      </c>
      <c r="D10" s="30" vm="95">
        <f t="shared" si="0"/>
        <v>44145411.119998723</v>
      </c>
      <c r="E10" s="30"/>
    </row>
    <row r="11" spans="2:5" x14ac:dyDescent="0.25">
      <c r="B11" s="30"/>
      <c r="C11" s="30" t="str" vm="12">
        <f>CUBEMEMBER("ThisWorkbookDataModel",{"[dDate].[Year].&amp;[2018]","[dDate].[Month].&amp;[September]"})</f>
        <v>September</v>
      </c>
      <c r="D11" s="30" vm="106">
        <f t="shared" si="0"/>
        <v>4903117.730000197</v>
      </c>
      <c r="E11" s="30"/>
    </row>
    <row r="12" spans="2:5" x14ac:dyDescent="0.25">
      <c r="B12" s="30"/>
      <c r="C12" s="30" t="str" vm="51">
        <f>CUBEMEMBER("ThisWorkbookDataModel",{"[dDate].[Year].&amp;[2018]","[dDate].[Month].&amp;[October]"})</f>
        <v>October</v>
      </c>
      <c r="D12" s="30" vm="68">
        <f t="shared" si="0"/>
        <v>5105360.0300002294</v>
      </c>
      <c r="E12" s="30"/>
    </row>
    <row r="13" spans="2:5" x14ac:dyDescent="0.25">
      <c r="B13" s="30"/>
      <c r="C13" s="30" t="str" vm="39">
        <f>CUBEMEMBER("ThisWorkbookDataModel",{"[dDate].[Year].&amp;[2018]","[dDate].[Month].&amp;[November]"})</f>
        <v>November</v>
      </c>
      <c r="D13" s="30" vm="74">
        <f t="shared" si="0"/>
        <v>86838106.830009058</v>
      </c>
      <c r="E13" s="30"/>
    </row>
    <row r="14" spans="2:5" x14ac:dyDescent="0.25">
      <c r="B14" s="30"/>
      <c r="C14" s="30" t="str" vm="26">
        <f>CUBEMEMBER("ThisWorkbookDataModel",{"[dDate].[Year].&amp;[2018]","[dDate].[Month].&amp;[December]"})</f>
        <v>December</v>
      </c>
      <c r="D14" s="30" vm="96">
        <f t="shared" si="0"/>
        <v>101955272.37999338</v>
      </c>
      <c r="E14" s="30"/>
    </row>
    <row r="15" spans="2:5" x14ac:dyDescent="0.25">
      <c r="B15" s="110" t="str" vm="11">
        <f>CUBEMEMBER("ThisWorkbookDataModel","[dDate].[Year].&amp;[2018]","2018 Total")</f>
        <v>2018 Total</v>
      </c>
      <c r="C15" s="110"/>
      <c r="D15" s="110" vm="107">
        <f>CUBEVALUE("ThisWorkbookDataModel",$B15,D$2)</f>
        <v>418005988.10004538</v>
      </c>
      <c r="E15" s="30"/>
    </row>
    <row r="16" spans="2:5" ht="33.75" customHeight="1" x14ac:dyDescent="0.25">
      <c r="B16" s="30" t="str" vm="15">
        <f>CUBEMEMBER("ThisWorkbookDataModel","[dDate].[Year].&amp;[2019]")</f>
        <v>2019</v>
      </c>
      <c r="C16" s="30" t="str" vm="38">
        <f>CUBEMEMBER("ThisWorkbookDataModel",{"[dDate].[Year].&amp;[2019]","[dDate].[Month].&amp;[January]"})</f>
        <v>January</v>
      </c>
      <c r="D16" s="30" vm="59">
        <f t="shared" ref="D16:D27" si="1">CUBEVALUE("ThisWorkbookDataModel",$C16,D$2)</f>
        <v>5131799.6500001671</v>
      </c>
      <c r="E16" s="111">
        <f>(D16-D3)/D3</f>
        <v>1.4331935252501597E-2</v>
      </c>
    </row>
    <row r="17" spans="2:9" ht="30" x14ac:dyDescent="0.25">
      <c r="B17" s="30"/>
      <c r="C17" s="30" t="str" vm="25">
        <f>CUBEMEMBER("ThisWorkbookDataModel",{"[dDate].[Year].&amp;[2019]","[dDate].[Month].&amp;[February]"})</f>
        <v>February</v>
      </c>
      <c r="D17" s="30" vm="84">
        <f t="shared" si="1"/>
        <v>4446304.8800000539</v>
      </c>
      <c r="E17" s="111">
        <f t="shared" ref="E17:E54" si="2">(D17-D4)/D4</f>
        <v>-1.1934622441504044E-2</v>
      </c>
      <c r="G17" s="116" t="str">
        <f>"Feb YOY % change = ("&amp;FIXED(D17)&amp;"-"&amp;FIXED(D4)&amp;")/"&amp;FIXED(D4)&amp;" = "&amp;FIXED(D17-D4)&amp;"/"&amp;FIXED(D4)&amp;" = "&amp;ROUND((D17-D4)/D4,4)&amp;" =&gt; "&amp;TEXT((D17-D4)/D4,"0.00%")</f>
        <v>Feb YOY % change = (4,446,304.88-4,500,010.81)/4,500,010.81 = -53,705.93/4,500,010.81 = -0.0119 =&gt; -1.19%</v>
      </c>
    </row>
    <row r="18" spans="2:9" x14ac:dyDescent="0.25">
      <c r="B18" s="30"/>
      <c r="C18" s="30" t="str" vm="10">
        <f>CUBEMEMBER("ThisWorkbookDataModel",{"[dDate].[Year].&amp;[2019]","[dDate].[Month].&amp;[March]"})</f>
        <v>March</v>
      </c>
      <c r="D18" s="30" vm="101">
        <f t="shared" si="1"/>
        <v>18851635.569999401</v>
      </c>
      <c r="E18" s="111">
        <f t="shared" si="2"/>
        <v>2.798825714569142</v>
      </c>
    </row>
    <row r="19" spans="2:9" x14ac:dyDescent="0.25">
      <c r="B19" s="30"/>
      <c r="C19" s="30" t="str" vm="50">
        <f>CUBEMEMBER("ThisWorkbookDataModel",{"[dDate].[Year].&amp;[2019]","[dDate].[Month].&amp;[April]"})</f>
        <v>April</v>
      </c>
      <c r="D19" s="30" vm="67">
        <f t="shared" si="1"/>
        <v>23463452.26999962</v>
      </c>
      <c r="E19" s="111">
        <f t="shared" si="2"/>
        <v>3.7541134957746833</v>
      </c>
    </row>
    <row r="20" spans="2:9" x14ac:dyDescent="0.25">
      <c r="B20" s="30"/>
      <c r="C20" s="30" t="str" vm="37">
        <f>CUBEMEMBER("ThisWorkbookDataModel",{"[dDate].[Year].&amp;[2019]","[dDate].[Month].&amp;[May]"})</f>
        <v>May</v>
      </c>
      <c r="D20" s="30" vm="75">
        <f t="shared" si="1"/>
        <v>24114739.369999699</v>
      </c>
      <c r="E20" s="111">
        <f t="shared" si="2"/>
        <v>-0.43124568534221114</v>
      </c>
      <c r="I20" t="s">
        <v>485</v>
      </c>
    </row>
    <row r="21" spans="2:9" x14ac:dyDescent="0.25">
      <c r="B21" s="30"/>
      <c r="C21" s="30" t="str" vm="24">
        <f>CUBEMEMBER("ThisWorkbookDataModel",{"[dDate].[Year].&amp;[2019]","[dDate].[Month].&amp;[June]"})</f>
        <v>June</v>
      </c>
      <c r="D21" s="30" vm="85">
        <f t="shared" si="1"/>
        <v>23577820.099999841</v>
      </c>
      <c r="E21" s="111">
        <f t="shared" si="2"/>
        <v>-0.57566262774498766</v>
      </c>
      <c r="I21" s="115">
        <f>SUM(D15,D28,D41)</f>
        <v>1971520839.5801902</v>
      </c>
    </row>
    <row r="22" spans="2:9" x14ac:dyDescent="0.25">
      <c r="B22" s="30"/>
      <c r="C22" s="30" t="str" vm="9">
        <f>CUBEMEMBER("ThisWorkbookDataModel",{"[dDate].[Year].&amp;[2019]","[dDate].[Month].&amp;[July]"})</f>
        <v>July</v>
      </c>
      <c r="D22" s="30" vm="102">
        <f t="shared" si="1"/>
        <v>24395718.239999156</v>
      </c>
      <c r="E22" s="111">
        <f t="shared" si="2"/>
        <v>-0.57674578980464464</v>
      </c>
    </row>
    <row r="23" spans="2:9" x14ac:dyDescent="0.25">
      <c r="B23" s="30"/>
      <c r="C23" s="30" t="str" vm="54">
        <f>CUBEMEMBER("ThisWorkbookDataModel",{"[dDate].[Year].&amp;[2019]","[dDate].[Month].&amp;[August]"})</f>
        <v>August</v>
      </c>
      <c r="D23" s="30" vm="71">
        <f t="shared" si="1"/>
        <v>24465456.749999095</v>
      </c>
      <c r="E23" s="111">
        <f t="shared" si="2"/>
        <v>-0.445798416431198</v>
      </c>
    </row>
    <row r="24" spans="2:9" x14ac:dyDescent="0.25">
      <c r="B24" s="30"/>
      <c r="C24" s="30" t="str" vm="36">
        <f>CUBEMEMBER("ThisWorkbookDataModel",{"[dDate].[Year].&amp;[2019]","[dDate].[Month].&amp;[September]"})</f>
        <v>September</v>
      </c>
      <c r="D24" s="30" vm="58">
        <f t="shared" si="1"/>
        <v>23567695.460000012</v>
      </c>
      <c r="E24" s="111">
        <f t="shared" si="2"/>
        <v>3.8066754171124226</v>
      </c>
    </row>
    <row r="25" spans="2:9" x14ac:dyDescent="0.25">
      <c r="B25" s="30"/>
      <c r="C25" s="30" t="str" vm="23">
        <f>CUBEMEMBER("ThisWorkbookDataModel",{"[dDate].[Year].&amp;[2019]","[dDate].[Month].&amp;[October]"})</f>
        <v>October</v>
      </c>
      <c r="D25" s="30" vm="86">
        <f t="shared" si="1"/>
        <v>24240497.689999372</v>
      </c>
      <c r="E25" s="111">
        <f t="shared" si="2"/>
        <v>3.748048628805182</v>
      </c>
    </row>
    <row r="26" spans="2:9" x14ac:dyDescent="0.25">
      <c r="B26" s="30"/>
      <c r="C26" s="30" t="str" vm="8">
        <f>CUBEMEMBER("ThisWorkbookDataModel",{"[dDate].[Year].&amp;[2019]","[dDate].[Month].&amp;[November]"})</f>
        <v>November</v>
      </c>
      <c r="D26" s="30" vm="103">
        <f t="shared" si="1"/>
        <v>212228551.17996681</v>
      </c>
      <c r="E26" s="111">
        <f t="shared" si="2"/>
        <v>1.4439564486984644</v>
      </c>
    </row>
    <row r="27" spans="2:9" x14ac:dyDescent="0.25">
      <c r="B27" s="30"/>
      <c r="C27" s="30" t="str" vm="49">
        <f>CUBEMEMBER("ThisWorkbookDataModel",{"[dDate].[Year].&amp;[2019]","[dDate].[Month].&amp;[December]"})</f>
        <v>December</v>
      </c>
      <c r="D27" s="30" vm="66">
        <f t="shared" si="1"/>
        <v>188958923.33003929</v>
      </c>
      <c r="E27" s="111">
        <f t="shared" si="2"/>
        <v>0.85335116977352699</v>
      </c>
    </row>
    <row r="28" spans="2:9" x14ac:dyDescent="0.25">
      <c r="B28" s="110" t="str" vm="15">
        <f>CUBEMEMBER("ThisWorkbookDataModel","[dDate].[Year].&amp;[2019]","2019 Total")</f>
        <v>2019 Total</v>
      </c>
      <c r="C28" s="110"/>
      <c r="D28" s="110" vm="76">
        <f>CUBEVALUE("ThisWorkbookDataModel",$B28,D$2)</f>
        <v>597442594.49012029</v>
      </c>
      <c r="E28" s="111">
        <f t="shared" si="2"/>
        <v>0.42926802844539302</v>
      </c>
    </row>
    <row r="29" spans="2:9" x14ac:dyDescent="0.25">
      <c r="B29" s="30" t="str" vm="4">
        <f>CUBEMEMBER("ThisWorkbookDataModel","[dDate].[Year].&amp;[2020]")</f>
        <v>2020</v>
      </c>
      <c r="C29" s="30" t="str" vm="7">
        <f>CUBEMEMBER("ThisWorkbookDataModel",{"[dDate].[Year].&amp;[2020]","[dDate].[Month].&amp;[January]"})</f>
        <v>January</v>
      </c>
      <c r="D29" s="30" vm="87">
        <f t="shared" ref="D29:D40" si="3">CUBEVALUE("ThisWorkbookDataModel",$C29,D$2)</f>
        <v>5014035.9700001767</v>
      </c>
      <c r="E29" s="111">
        <f t="shared" si="2"/>
        <v>-2.2947832735439419E-2</v>
      </c>
    </row>
    <row r="30" spans="2:9" x14ac:dyDescent="0.25">
      <c r="B30" s="30"/>
      <c r="C30" s="30" t="str" vm="48">
        <f>CUBEMEMBER("ThisWorkbookDataModel",{"[dDate].[Year].&amp;[2020]","[dDate].[Month].&amp;[February]"})</f>
        <v>February</v>
      </c>
      <c r="D30" s="30" vm="65">
        <f t="shared" si="3"/>
        <v>4497346.4600000558</v>
      </c>
      <c r="E30" s="111">
        <f t="shared" si="2"/>
        <v>1.1479550183252687E-2</v>
      </c>
    </row>
    <row r="31" spans="2:9" x14ac:dyDescent="0.25">
      <c r="B31" s="30"/>
      <c r="C31" s="30" t="str" vm="35">
        <f>CUBEMEMBER("ThisWorkbookDataModel",{"[dDate].[Year].&amp;[2020]","[dDate].[Month].&amp;[March]"})</f>
        <v>March</v>
      </c>
      <c r="D31" s="30" vm="77">
        <f t="shared" si="3"/>
        <v>4962037.140000226</v>
      </c>
      <c r="E31" s="111">
        <f t="shared" si="2"/>
        <v>-0.73678479399968666</v>
      </c>
    </row>
    <row r="32" spans="2:9" x14ac:dyDescent="0.25">
      <c r="B32" s="30"/>
      <c r="C32" s="30" t="str" vm="22">
        <f>CUBEMEMBER("ThisWorkbookDataModel",{"[dDate].[Year].&amp;[2020]","[dDate].[Month].&amp;[April]"})</f>
        <v>April</v>
      </c>
      <c r="D32" s="30" vm="57">
        <f t="shared" si="3"/>
        <v>35994261.000000216</v>
      </c>
      <c r="E32" s="111">
        <f t="shared" si="2"/>
        <v>0.5340564800867984</v>
      </c>
    </row>
    <row r="33" spans="2:5" x14ac:dyDescent="0.25">
      <c r="B33" s="30"/>
      <c r="C33" s="30" t="str" vm="6">
        <f>CUBEMEMBER("ThisWorkbookDataModel",{"[dDate].[Year].&amp;[2020]","[dDate].[Month].&amp;[May]"})</f>
        <v>May</v>
      </c>
      <c r="D33" s="30" vm="88">
        <f t="shared" si="3"/>
        <v>47787756.019998401</v>
      </c>
      <c r="E33" s="111">
        <f t="shared" si="2"/>
        <v>0.98168245929497666</v>
      </c>
    </row>
    <row r="34" spans="2:5" x14ac:dyDescent="0.25">
      <c r="B34" s="30"/>
      <c r="C34" s="30" t="str" vm="47">
        <f>CUBEMEMBER("ThisWorkbookDataModel",{"[dDate].[Year].&amp;[2020]","[dDate].[Month].&amp;[June]"})</f>
        <v>June</v>
      </c>
      <c r="D34" s="30" vm="64">
        <f t="shared" si="3"/>
        <v>46335444.219999306</v>
      </c>
      <c r="E34" s="111">
        <f t="shared" si="2"/>
        <v>0.96521323953946103</v>
      </c>
    </row>
    <row r="35" spans="2:5" x14ac:dyDescent="0.25">
      <c r="B35" s="30"/>
      <c r="C35" s="30" t="str" vm="34">
        <f>CUBEMEMBER("ThisWorkbookDataModel",{"[dDate].[Year].&amp;[2020]","[dDate].[Month].&amp;[July]"})</f>
        <v>July</v>
      </c>
      <c r="D35" s="30" vm="78">
        <f t="shared" si="3"/>
        <v>47636934.129998758</v>
      </c>
      <c r="E35" s="111">
        <f t="shared" si="2"/>
        <v>0.95267602541389274</v>
      </c>
    </row>
    <row r="36" spans="2:5" x14ac:dyDescent="0.25">
      <c r="B36" s="30"/>
      <c r="C36" s="30" t="str" vm="21">
        <f>CUBEMEMBER("ThisWorkbookDataModel",{"[dDate].[Year].&amp;[2020]","[dDate].[Month].&amp;[August]"})</f>
        <v>August</v>
      </c>
      <c r="D36" s="30" vm="91">
        <f t="shared" si="3"/>
        <v>48107683.170002155</v>
      </c>
      <c r="E36" s="111">
        <f t="shared" si="2"/>
        <v>0.96635131980537969</v>
      </c>
    </row>
    <row r="37" spans="2:5" x14ac:dyDescent="0.25">
      <c r="B37" s="30"/>
      <c r="C37" s="30" t="str" vm="5">
        <f>CUBEMEMBER("ThisWorkbookDataModel",{"[dDate].[Year].&amp;[2020]","[dDate].[Month].&amp;[September]"})</f>
        <v>September</v>
      </c>
      <c r="D37" s="30" vm="89">
        <f t="shared" si="3"/>
        <v>45978359.119998112</v>
      </c>
      <c r="E37" s="111">
        <f t="shared" si="2"/>
        <v>0.95090602719448447</v>
      </c>
    </row>
    <row r="38" spans="2:5" x14ac:dyDescent="0.25">
      <c r="B38" s="30"/>
      <c r="C38" s="30" t="str" vm="46">
        <f>CUBEMEMBER("ThisWorkbookDataModel",{"[dDate].[Year].&amp;[2020]","[dDate].[Month].&amp;[October]"})</f>
        <v>October</v>
      </c>
      <c r="D38" s="30" vm="63">
        <f t="shared" si="3"/>
        <v>47671000.579998121</v>
      </c>
      <c r="E38" s="111">
        <f t="shared" si="2"/>
        <v>0.9665850590050058</v>
      </c>
    </row>
    <row r="39" spans="2:5" x14ac:dyDescent="0.25">
      <c r="B39" s="30"/>
      <c r="C39" s="30" t="str" vm="33">
        <f>CUBEMEMBER("ThisWorkbookDataModel",{"[dDate].[Year].&amp;[2020]","[dDate].[Month].&amp;[November]"})</f>
        <v>November</v>
      </c>
      <c r="D39" s="30" vm="79">
        <f t="shared" si="3"/>
        <v>132888131.56000566</v>
      </c>
      <c r="E39" s="111">
        <f t="shared" si="2"/>
        <v>-0.37384423150814233</v>
      </c>
    </row>
    <row r="40" spans="2:5" x14ac:dyDescent="0.25">
      <c r="B40" s="30"/>
      <c r="C40" s="30" t="str" vm="20">
        <f>CUBEMEMBER("ThisWorkbookDataModel",{"[dDate].[Year].&amp;[2020]","[dDate].[Month].&amp;[December]"})</f>
        <v>December</v>
      </c>
      <c r="D40" s="30" vm="56">
        <f t="shared" si="3"/>
        <v>489199267.61979061</v>
      </c>
      <c r="E40" s="111">
        <f t="shared" si="2"/>
        <v>1.5889185808142319</v>
      </c>
    </row>
    <row r="41" spans="2:5" x14ac:dyDescent="0.25">
      <c r="B41" s="110" t="str" vm="4">
        <f>CUBEMEMBER("ThisWorkbookDataModel","[dDate].[Year].&amp;[2020]","2020 Total")</f>
        <v>2020 Total</v>
      </c>
      <c r="C41" s="110"/>
      <c r="D41" s="110" vm="90">
        <f>CUBEVALUE("ThisWorkbookDataModel",$B41,D$2)</f>
        <v>956072256.99002457</v>
      </c>
      <c r="E41" s="111">
        <f t="shared" si="2"/>
        <v>0.6002746804585839</v>
      </c>
    </row>
    <row r="42" spans="2:5" x14ac:dyDescent="0.25">
      <c r="B42" s="30" t="str" vm="29">
        <f>CUBEMEMBER("ThisWorkbookDataModel","[dDate].[Year].&amp;[2021]")</f>
        <v>2021</v>
      </c>
      <c r="C42" s="30" t="str" vm="32">
        <f>CUBEMEMBER("ThisWorkbookDataModel",{"[dDate].[Year].&amp;[2021]","[dDate].[Month].&amp;[January]"})</f>
        <v>January</v>
      </c>
      <c r="D42" s="30" vm="80">
        <f t="shared" ref="D42:D53" si="4">CUBEVALUE("ThisWorkbookDataModel",$C42,D$2)</f>
        <v>7237577.580000218</v>
      </c>
      <c r="E42" s="111">
        <f t="shared" si="2"/>
        <v>0.44346343410854372</v>
      </c>
    </row>
    <row r="43" spans="2:5" x14ac:dyDescent="0.25">
      <c r="B43" s="30"/>
      <c r="C43" s="30" t="str" vm="19">
        <f>CUBEMEMBER("ThisWorkbookDataModel",{"[dDate].[Year].&amp;[2021]","[dDate].[Month].&amp;[February]"})</f>
        <v>February</v>
      </c>
      <c r="D43" s="30" vm="97">
        <f t="shared" si="4"/>
        <v>6292259.6299998797</v>
      </c>
      <c r="E43" s="111">
        <f t="shared" si="2"/>
        <v>0.39910493575800732</v>
      </c>
    </row>
    <row r="44" spans="2:5" x14ac:dyDescent="0.25">
      <c r="B44" s="30"/>
      <c r="C44" s="30" t="str" vm="3">
        <f>CUBEMEMBER("ThisWorkbookDataModel",{"[dDate].[Year].&amp;[2021]","[dDate].[Month].&amp;[March]"})</f>
        <v>March</v>
      </c>
      <c r="D44" s="30" vm="92">
        <f t="shared" si="4"/>
        <v>18396936.900000773</v>
      </c>
      <c r="E44" s="111">
        <f t="shared" si="2"/>
        <v>2.7075371225455873</v>
      </c>
    </row>
    <row r="45" spans="2:5" x14ac:dyDescent="0.25">
      <c r="B45" s="30"/>
      <c r="C45" s="30" t="str" vm="45">
        <f>CUBEMEMBER("ThisWorkbookDataModel",{"[dDate].[Year].&amp;[2021]","[dDate].[Month].&amp;[April]"})</f>
        <v>April</v>
      </c>
      <c r="D45" s="30" vm="62">
        <f t="shared" si="4"/>
        <v>31083608.870000061</v>
      </c>
      <c r="E45" s="111">
        <f t="shared" si="2"/>
        <v>-0.13642875262809606</v>
      </c>
    </row>
    <row r="46" spans="2:5" x14ac:dyDescent="0.25">
      <c r="B46" s="30"/>
      <c r="C46" s="30" t="str" vm="31">
        <f>CUBEMEMBER("ThisWorkbookDataModel",{"[dDate].[Year].&amp;[2021]","[dDate].[Month].&amp;[May]"})</f>
        <v>May</v>
      </c>
      <c r="D46" s="30" vm="81">
        <f t="shared" si="4"/>
        <v>46712022.44999744</v>
      </c>
      <c r="E46" s="111">
        <f t="shared" si="2"/>
        <v>-2.2510652510044298E-2</v>
      </c>
    </row>
    <row r="47" spans="2:5" x14ac:dyDescent="0.25">
      <c r="B47" s="30"/>
      <c r="C47" s="30" t="str" vm="18">
        <f>CUBEMEMBER("ThisWorkbookDataModel",{"[dDate].[Year].&amp;[2021]","[dDate].[Month].&amp;[June]"})</f>
        <v>June</v>
      </c>
      <c r="D47" s="30" vm="98">
        <f t="shared" si="4"/>
        <v>49387296.259997942</v>
      </c>
      <c r="E47" s="111">
        <f t="shared" si="2"/>
        <v>6.5864309523148909E-2</v>
      </c>
    </row>
    <row r="48" spans="2:5" x14ac:dyDescent="0.25">
      <c r="B48" s="30"/>
      <c r="C48" s="30" t="str" vm="2">
        <f>CUBEMEMBER("ThisWorkbookDataModel",{"[dDate].[Year].&amp;[2021]","[dDate].[Month].&amp;[July]"})</f>
        <v>July</v>
      </c>
      <c r="D48" s="30" vm="93">
        <f t="shared" si="4"/>
        <v>51029419.709997952</v>
      </c>
      <c r="E48" s="111">
        <f t="shared" si="2"/>
        <v>7.1215447466482076E-2</v>
      </c>
    </row>
    <row r="49" spans="2:11" x14ac:dyDescent="0.25">
      <c r="B49" s="30"/>
      <c r="C49" s="30" t="str" vm="44">
        <f>CUBEMEMBER("ThisWorkbookDataModel",{"[dDate].[Year].&amp;[2021]","[dDate].[Month].&amp;[August]"})</f>
        <v>August</v>
      </c>
      <c r="D49" s="30" vm="61">
        <f t="shared" si="4"/>
        <v>46936441.219999418</v>
      </c>
      <c r="E49" s="111">
        <f t="shared" si="2"/>
        <v>-2.4346255583828916E-2</v>
      </c>
    </row>
    <row r="50" spans="2:11" x14ac:dyDescent="0.25">
      <c r="B50" s="30"/>
      <c r="C50" s="30" t="str" vm="30">
        <f>CUBEMEMBER("ThisWorkbookDataModel",{"[dDate].[Year].&amp;[2021]","[dDate].[Month].&amp;[September]"})</f>
        <v>September</v>
      </c>
      <c r="D50" s="30" vm="82">
        <f t="shared" si="4"/>
        <v>34605193.960000038</v>
      </c>
      <c r="E50" s="111">
        <f t="shared" si="2"/>
        <v>-0.24735909192225522</v>
      </c>
      <c r="K50" s="115">
        <f>AVERAGE(D42:D50,D38:D40)</f>
        <v>80119929.69498235</v>
      </c>
    </row>
    <row r="51" spans="2:11" x14ac:dyDescent="0.25">
      <c r="B51" s="30"/>
      <c r="C51" s="30" t="str" vm="17">
        <f>CUBEMEMBER("ThisWorkbookDataModel",{"[dDate].[Year].&amp;[2021]","[dDate].[Month].&amp;[October]"})</f>
        <v>October</v>
      </c>
      <c r="D51" s="30" vm="99">
        <f t="shared" si="4"/>
        <v>34985784.079999402</v>
      </c>
      <c r="E51" s="111">
        <f t="shared" si="2"/>
        <v>-0.26609922900005589</v>
      </c>
    </row>
    <row r="52" spans="2:11" x14ac:dyDescent="0.25">
      <c r="B52" s="30"/>
      <c r="C52" s="30" t="str" vm="1">
        <f>CUBEMEMBER("ThisWorkbookDataModel",{"[dDate].[Year].&amp;[2021]","[dDate].[Month].&amp;[November]"})</f>
        <v>November</v>
      </c>
      <c r="D52" s="30" vm="55">
        <f t="shared" si="4"/>
        <v>237091596.41000798</v>
      </c>
      <c r="E52" s="111">
        <f t="shared" si="2"/>
        <v>0.7841442544697772</v>
      </c>
      <c r="G52" t="s">
        <v>483</v>
      </c>
      <c r="K52" s="115">
        <f>AVERAGE(D42:D52,D40)</f>
        <v>87746450.390815973</v>
      </c>
    </row>
    <row r="53" spans="2:11" x14ac:dyDescent="0.25">
      <c r="B53" s="30"/>
      <c r="C53" s="30" t="str" vm="43">
        <f>CUBEMEMBER("ThisWorkbookDataModel",{"[dDate].[Year].&amp;[2021]","[dDate].[Month].&amp;[December]"})</f>
        <v>December</v>
      </c>
      <c r="D53" s="30" vm="60">
        <f t="shared" si="4"/>
        <v>330103750.76001292</v>
      </c>
      <c r="E53" s="111">
        <f t="shared" si="2"/>
        <v>-0.32521617956187931</v>
      </c>
    </row>
    <row r="54" spans="2:11" x14ac:dyDescent="0.25">
      <c r="B54" s="110" t="str" vm="29">
        <f>CUBEMEMBER("ThisWorkbookDataModel","[dDate].[Year].&amp;[2021]","2021 Total")</f>
        <v>2021 Total</v>
      </c>
      <c r="C54" s="110"/>
      <c r="D54" s="110" vm="83">
        <f>CUBEVALUE("ThisWorkbookDataModel",$B54,D$2)</f>
        <v>893861887.83011556</v>
      </c>
      <c r="E54" s="111">
        <f t="shared" si="2"/>
        <v>-6.5068689845435082E-2</v>
      </c>
    </row>
    <row r="55" spans="2:11" x14ac:dyDescent="0.25">
      <c r="B55" s="110" t="str" vm="16">
        <f>CUBEMEMBER("ThisWorkbookDataModel","[dDate].[Year].[All]","Grand Total")</f>
        <v>Grand Total</v>
      </c>
      <c r="C55" s="110"/>
      <c r="D55" s="110" vm="100">
        <f>CUBEVALUE("ThisWorkbookDataModel",$B55,D$2)</f>
        <v>2865382727.4099975</v>
      </c>
      <c r="E55" s="30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F5EA5-3C0A-4294-A7D4-ED2A7D15C825}">
  <sheetPr>
    <tabColor rgb="FFFFFF00"/>
  </sheetPr>
  <dimension ref="B1:C32"/>
  <sheetViews>
    <sheetView zoomScale="66" zoomScaleNormal="66" workbookViewId="0"/>
  </sheetViews>
  <sheetFormatPr defaultRowHeight="15" x14ac:dyDescent="0.25"/>
  <cols>
    <col min="2" max="2" width="33.28515625" bestFit="1" customWidth="1"/>
    <col min="3" max="3" width="121.7109375" customWidth="1"/>
  </cols>
  <sheetData>
    <row r="1" spans="2:3" ht="6" customHeight="1" x14ac:dyDescent="0.25"/>
    <row r="2" spans="2:3" ht="21" x14ac:dyDescent="0.25">
      <c r="B2" s="112" t="s">
        <v>414</v>
      </c>
      <c r="C2" s="112" t="s">
        <v>415</v>
      </c>
    </row>
    <row r="3" spans="2:3" ht="42" x14ac:dyDescent="0.35">
      <c r="B3" s="113" t="s">
        <v>416</v>
      </c>
      <c r="C3" s="114" t="s">
        <v>417</v>
      </c>
    </row>
    <row r="4" spans="2:3" ht="42" x14ac:dyDescent="0.35">
      <c r="B4" s="113" t="s">
        <v>418</v>
      </c>
      <c r="C4" s="114" t="s">
        <v>419</v>
      </c>
    </row>
    <row r="5" spans="2:3" ht="42" x14ac:dyDescent="0.35">
      <c r="B5" s="113" t="s">
        <v>420</v>
      </c>
      <c r="C5" s="114" t="s">
        <v>421</v>
      </c>
    </row>
    <row r="6" spans="2:3" ht="42" x14ac:dyDescent="0.35">
      <c r="B6" s="113" t="s">
        <v>422</v>
      </c>
      <c r="C6" s="114" t="s">
        <v>423</v>
      </c>
    </row>
    <row r="7" spans="2:3" ht="42" x14ac:dyDescent="0.35">
      <c r="B7" s="113" t="s">
        <v>424</v>
      </c>
      <c r="C7" s="114" t="s">
        <v>425</v>
      </c>
    </row>
    <row r="8" spans="2:3" ht="21" x14ac:dyDescent="0.35">
      <c r="B8" s="113" t="s">
        <v>426</v>
      </c>
      <c r="C8" s="114" t="s">
        <v>427</v>
      </c>
    </row>
    <row r="9" spans="2:3" ht="21" x14ac:dyDescent="0.35">
      <c r="B9" s="113" t="s">
        <v>428</v>
      </c>
      <c r="C9" s="114" t="s">
        <v>429</v>
      </c>
    </row>
    <row r="10" spans="2:3" ht="21" x14ac:dyDescent="0.35">
      <c r="B10" s="113" t="s">
        <v>430</v>
      </c>
      <c r="C10" s="114" t="s">
        <v>431</v>
      </c>
    </row>
    <row r="11" spans="2:3" ht="21" x14ac:dyDescent="0.35">
      <c r="B11" s="113" t="s">
        <v>432</v>
      </c>
      <c r="C11" s="114" t="s">
        <v>433</v>
      </c>
    </row>
    <row r="12" spans="2:3" ht="21" x14ac:dyDescent="0.35">
      <c r="B12" s="113" t="s">
        <v>434</v>
      </c>
      <c r="C12" s="114" t="s">
        <v>435</v>
      </c>
    </row>
    <row r="13" spans="2:3" ht="42" x14ac:dyDescent="0.35">
      <c r="B13" s="113" t="s">
        <v>436</v>
      </c>
      <c r="C13" s="114" t="s">
        <v>484</v>
      </c>
    </row>
    <row r="14" spans="2:3" ht="21" x14ac:dyDescent="0.35">
      <c r="B14" s="113" t="s">
        <v>437</v>
      </c>
      <c r="C14" s="114" t="s">
        <v>438</v>
      </c>
    </row>
    <row r="15" spans="2:3" ht="42" x14ac:dyDescent="0.35">
      <c r="B15" s="113" t="s">
        <v>439</v>
      </c>
      <c r="C15" s="114" t="s">
        <v>440</v>
      </c>
    </row>
    <row r="16" spans="2:3" ht="42" x14ac:dyDescent="0.35">
      <c r="B16" s="113" t="s">
        <v>441</v>
      </c>
      <c r="C16" s="114" t="s">
        <v>442</v>
      </c>
    </row>
    <row r="17" spans="2:3" ht="42" x14ac:dyDescent="0.35">
      <c r="B17" s="113" t="s">
        <v>443</v>
      </c>
      <c r="C17" s="114" t="s">
        <v>444</v>
      </c>
    </row>
    <row r="18" spans="2:3" ht="42" x14ac:dyDescent="0.35">
      <c r="B18" s="113" t="s">
        <v>445</v>
      </c>
      <c r="C18" s="114" t="s">
        <v>446</v>
      </c>
    </row>
    <row r="19" spans="2:3" ht="42" x14ac:dyDescent="0.35">
      <c r="B19" s="113" t="s">
        <v>447</v>
      </c>
      <c r="C19" s="114" t="s">
        <v>448</v>
      </c>
    </row>
    <row r="20" spans="2:3" ht="63" x14ac:dyDescent="0.35">
      <c r="B20" s="113" t="s">
        <v>449</v>
      </c>
      <c r="C20" s="114" t="s">
        <v>450</v>
      </c>
    </row>
    <row r="21" spans="2:3" ht="42" x14ac:dyDescent="0.35">
      <c r="B21" s="113" t="s">
        <v>451</v>
      </c>
      <c r="C21" s="114" t="s">
        <v>452</v>
      </c>
    </row>
    <row r="22" spans="2:3" ht="42" x14ac:dyDescent="0.35">
      <c r="B22" s="113" t="s">
        <v>453</v>
      </c>
      <c r="C22" s="114" t="s">
        <v>454</v>
      </c>
    </row>
    <row r="23" spans="2:3" ht="42" x14ac:dyDescent="0.35">
      <c r="B23" s="113" t="s">
        <v>455</v>
      </c>
      <c r="C23" s="114" t="s">
        <v>456</v>
      </c>
    </row>
    <row r="24" spans="2:3" ht="42" x14ac:dyDescent="0.35">
      <c r="B24" s="113" t="s">
        <v>457</v>
      </c>
      <c r="C24" s="114" t="s">
        <v>458</v>
      </c>
    </row>
    <row r="25" spans="2:3" ht="42" x14ac:dyDescent="0.35">
      <c r="B25" s="113" t="s">
        <v>459</v>
      </c>
      <c r="C25" s="114" t="s">
        <v>460</v>
      </c>
    </row>
    <row r="26" spans="2:3" ht="21" x14ac:dyDescent="0.35">
      <c r="B26" s="113" t="s">
        <v>461</v>
      </c>
      <c r="C26" s="114" t="s">
        <v>462</v>
      </c>
    </row>
    <row r="27" spans="2:3" ht="21" x14ac:dyDescent="0.35">
      <c r="B27" s="113" t="s">
        <v>463</v>
      </c>
      <c r="C27" s="114" t="s">
        <v>464</v>
      </c>
    </row>
    <row r="28" spans="2:3" ht="21" x14ac:dyDescent="0.35">
      <c r="B28" s="113" t="s">
        <v>465</v>
      </c>
      <c r="C28" s="114" t="s">
        <v>466</v>
      </c>
    </row>
    <row r="29" spans="2:3" ht="21" x14ac:dyDescent="0.35">
      <c r="B29" s="113" t="s">
        <v>467</v>
      </c>
      <c r="C29" s="114" t="s">
        <v>468</v>
      </c>
    </row>
    <row r="30" spans="2:3" ht="42" customHeight="1" x14ac:dyDescent="0.35">
      <c r="B30" s="113" t="s">
        <v>469</v>
      </c>
      <c r="C30" s="114" t="s">
        <v>470</v>
      </c>
    </row>
    <row r="31" spans="2:3" ht="21" x14ac:dyDescent="0.35">
      <c r="B31" s="113" t="s">
        <v>471</v>
      </c>
      <c r="C31" s="114" t="s">
        <v>472</v>
      </c>
    </row>
    <row r="32" spans="2:3" ht="6" customHeight="1" x14ac:dyDescent="0.25"/>
  </sheetData>
  <hyperlinks>
    <hyperlink ref="B3" r:id="rId1" display="https://docs.microsoft.com/en-us/dax/dateadd-function-dax" xr:uid="{B025EDCF-A036-4532-9554-75296C58F15F}"/>
    <hyperlink ref="B4" r:id="rId2" display="https://docs.microsoft.com/en-us/dax/datesbetween-function-dax" xr:uid="{CC2ACF9E-F825-474C-B943-3611EA27975A}"/>
    <hyperlink ref="B5" r:id="rId3" display="https://docs.microsoft.com/en-us/dax/datesinperiod-function-dax" xr:uid="{94999BDD-029B-403B-ADC9-3E36329463C4}"/>
    <hyperlink ref="B6" r:id="rId4" display="https://docs.microsoft.com/en-us/dax/datesmtd-function-dax" xr:uid="{AD21DC3A-E3FE-4E5A-8D74-1A5F184F0A51}"/>
    <hyperlink ref="B7" r:id="rId5" display="https://docs.microsoft.com/en-us/dax/datesqtd-function-dax" xr:uid="{9448B991-6E08-4D1B-A965-30C7F1A0F4A4}"/>
    <hyperlink ref="B8" r:id="rId6" display="https://docs.microsoft.com/en-us/dax/datesytd-function-dax" xr:uid="{F976AC3F-ADB5-46B8-88A4-37149A69ED15}"/>
    <hyperlink ref="B9" r:id="rId7" display="https://docs.microsoft.com/en-us/dax/endofmonth-function-dax" xr:uid="{DDDCD841-9948-4AE8-AAFC-218B85021C92}"/>
    <hyperlink ref="B10" r:id="rId8" display="https://docs.microsoft.com/en-us/dax/endofquarter-function-dax" xr:uid="{22F5BF39-067B-4BC8-83EF-89E7E86EC0FA}"/>
    <hyperlink ref="B11" r:id="rId9" display="https://docs.microsoft.com/en-us/dax/endofyear-function-dax" xr:uid="{456AA4D2-1EED-4B24-B09D-00F8F6B8CFA6}"/>
    <hyperlink ref="B12" r:id="rId10" display="https://docs.microsoft.com/en-us/dax/firstdate-function-dax" xr:uid="{742FD094-B276-450A-BD8A-62BD454026E6}"/>
    <hyperlink ref="B13" r:id="rId11" display="https://docs.microsoft.com/en-us/dax/firstnonblank-function-dax" xr:uid="{3E56B744-99BA-4289-B310-8E66FB866F14}"/>
    <hyperlink ref="B14" r:id="rId12" display="https://docs.microsoft.com/en-us/dax/lastdate-function-dax" xr:uid="{A87A352E-0D77-4096-AA39-8C0CC4432541}"/>
    <hyperlink ref="B15" r:id="rId13" display="https://docs.microsoft.com/en-us/dax/lastnonblank-function-dax" xr:uid="{995CE392-731A-4B60-BE70-C7BD13C09DC4}"/>
    <hyperlink ref="B16" r:id="rId14" display="https://docs.microsoft.com/en-us/dax/nextday-function-dax" xr:uid="{73ADD8EA-C725-4549-9DBD-9BBCE4C6BB7A}"/>
    <hyperlink ref="B17" r:id="rId15" display="https://docs.microsoft.com/en-us/dax/nextmonth-function-dax" xr:uid="{5BAFA9BE-FD79-40D4-B944-6D0ECCBD60FF}"/>
    <hyperlink ref="B18" r:id="rId16" display="https://docs.microsoft.com/en-us/dax/nextquarter-function-dax" xr:uid="{AFF869AF-4198-4511-8911-E4DE027EB6F6}"/>
    <hyperlink ref="B19" r:id="rId17" display="https://docs.microsoft.com/en-us/dax/nextyear-function-dax" xr:uid="{04B3C4C4-905E-4BDA-85DB-593BAF0389BF}"/>
    <hyperlink ref="B20" r:id="rId18" display="https://docs.microsoft.com/en-us/dax/parallelperiod-function-dax" xr:uid="{EE8C93B3-C8FE-4421-9540-BF332A66E378}"/>
    <hyperlink ref="B21" r:id="rId19" display="https://docs.microsoft.com/en-us/dax/previousday-function-dax" xr:uid="{A1B47929-1416-4C47-97DF-27F165408748}"/>
    <hyperlink ref="B22" r:id="rId20" display="https://docs.microsoft.com/en-us/dax/previousmonth-function-dax" xr:uid="{B273A271-DF8B-4091-8476-F9EE1C959A67}"/>
    <hyperlink ref="B23" r:id="rId21" display="https://docs.microsoft.com/en-us/dax/previousquarter-function-dax" xr:uid="{6D8449B5-1932-472D-AACF-5191AC3933A8}"/>
    <hyperlink ref="B24" r:id="rId22" display="https://docs.microsoft.com/en-us/dax/previousyear-function-dax" xr:uid="{C1E2179C-06C9-4F4A-9C51-6E38015AC372}"/>
    <hyperlink ref="B25" r:id="rId23" display="https://docs.microsoft.com/en-us/dax/sameperiodlastyear-function-dax" xr:uid="{E13327BE-ECCD-49DC-A571-569CD2E498CA}"/>
    <hyperlink ref="B26" r:id="rId24" display="https://docs.microsoft.com/en-us/dax/startofmonth-function-dax" xr:uid="{4276C3A0-53CE-4F0D-8CAC-BAE4416CFF4B}"/>
    <hyperlink ref="B27" r:id="rId25" display="https://docs.microsoft.com/en-us/dax/startofquarter-function-dax" xr:uid="{6DBD6DE9-FDDA-4F57-91A6-AD49C4913361}"/>
    <hyperlink ref="B28" r:id="rId26" display="https://docs.microsoft.com/en-us/dax/startofyear-function-dax" xr:uid="{EE2A067A-6BB1-45A8-9CB3-F6AD659EBF8B}"/>
    <hyperlink ref="B29" r:id="rId27" display="https://docs.microsoft.com/en-us/dax/totalmtd-function-dax" xr:uid="{FCC3C2AC-DB56-4806-9D95-0996E6334AD1}"/>
    <hyperlink ref="B30" r:id="rId28" display="https://docs.microsoft.com/en-us/dax/totalqtd-function-dax" xr:uid="{FD6B5AAB-EC22-4AA8-8235-1B9DBF0CA67E}"/>
  </hyperlinks>
  <pageMargins left="0.7" right="0.7" top="0.75" bottom="0.75" header="0.3" footer="0.3"/>
  <pageSetup orientation="portrait" r:id="rId29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D483939C-47E5-4401-961F-8CFB0318311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8397820-2A18-4F7C-8F69-D008BD57A9FD}">
  <ds:schemaRefs/>
</ds:datastoreItem>
</file>

<file path=customXml/itemProps3.xml><?xml version="1.0" encoding="utf-8"?>
<ds:datastoreItem xmlns:ds="http://schemas.openxmlformats.org/officeDocument/2006/customXml" ds:itemID="{FAF50EEE-113F-4436-AE7D-D74224B483FD}">
  <ds:schemaRefs/>
</ds:datastoreItem>
</file>

<file path=customXml/itemProps4.xml><?xml version="1.0" encoding="utf-8"?>
<ds:datastoreItem xmlns:ds="http://schemas.openxmlformats.org/officeDocument/2006/customXml" ds:itemID="{701F2231-64F0-4892-8F0C-448BB27F7DDE}">
  <ds:schemaRefs/>
</ds:datastoreItem>
</file>

<file path=customXml/itemProps5.xml><?xml version="1.0" encoding="utf-8"?>
<ds:datastoreItem xmlns:ds="http://schemas.openxmlformats.org/officeDocument/2006/customXml" ds:itemID="{1B9AA6A8-7816-46EB-B105-5EA57C3DE1F5}">
  <ds:schemaRefs/>
</ds:datastoreItem>
</file>

<file path=customXml/itemProps6.xml><?xml version="1.0" encoding="utf-8"?>
<ds:datastoreItem xmlns:ds="http://schemas.openxmlformats.org/officeDocument/2006/customXml" ds:itemID="{3624E3C6-FB15-4052-A968-E51588A9C0B0}">
  <ds:schemaRefs/>
</ds:datastoreItem>
</file>

<file path=customXml/itemProps7.xml><?xml version="1.0" encoding="utf-8"?>
<ds:datastoreItem xmlns:ds="http://schemas.openxmlformats.org/officeDocument/2006/customXml" ds:itemID="{6FEDB803-1AAA-4B28-9F46-D3E4F232CD11}">
  <ds:schemaRefs/>
</ds:datastoreItem>
</file>

<file path=customXml/itemProps8.xml><?xml version="1.0" encoding="utf-8"?>
<ds:datastoreItem xmlns:ds="http://schemas.openxmlformats.org/officeDocument/2006/customXml" ds:itemID="{62828ABF-FD2D-45D5-B223-A6BD03D0DCDD}">
  <ds:schemaRefs/>
</ds:datastoreItem>
</file>

<file path=customXml/itemProps9.xml><?xml version="1.0" encoding="utf-8"?>
<ds:datastoreItem xmlns:ds="http://schemas.openxmlformats.org/officeDocument/2006/customXml" ds:itemID="{A91E2804-9B66-4B22-95E2-AF1DB2B53BA3}">
  <ds:schemaRefs/>
</ds:datastoreItem>
</file>

<file path=customXml/itemProps10.xml><?xml version="1.0" encoding="utf-8"?>
<ds:datastoreItem xmlns:ds="http://schemas.openxmlformats.org/officeDocument/2006/customXml" ds:itemID="{DCB0152D-9587-4038-BA13-BBFA88C9BEA0}">
  <ds:schemaRefs/>
</ds:datastoreItem>
</file>

<file path=customXml/itemProps11.xml><?xml version="1.0" encoding="utf-8"?>
<ds:datastoreItem xmlns:ds="http://schemas.openxmlformats.org/officeDocument/2006/customXml" ds:itemID="{E955F8BC-38F0-427C-953E-A1A18DD22CBC}">
  <ds:schemaRefs/>
</ds:datastoreItem>
</file>

<file path=customXml/itemProps12.xml><?xml version="1.0" encoding="utf-8"?>
<ds:datastoreItem xmlns:ds="http://schemas.openxmlformats.org/officeDocument/2006/customXml" ds:itemID="{2C19F202-9A6F-41E2-B23A-298FC1DA06EE}">
  <ds:schemaRefs/>
</ds:datastoreItem>
</file>

<file path=customXml/itemProps13.xml><?xml version="1.0" encoding="utf-8"?>
<ds:datastoreItem xmlns:ds="http://schemas.openxmlformats.org/officeDocument/2006/customXml" ds:itemID="{B386873F-AFF0-40DA-8EDE-1FC98B79C538}">
  <ds:schemaRefs/>
</ds:datastoreItem>
</file>

<file path=customXml/itemProps14.xml><?xml version="1.0" encoding="utf-8"?>
<ds:datastoreItem xmlns:ds="http://schemas.openxmlformats.org/officeDocument/2006/customXml" ds:itemID="{C685D546-689D-44A7-ADDE-D6300BE926C8}">
  <ds:schemaRefs/>
</ds:datastoreItem>
</file>

<file path=customXml/itemProps15.xml><?xml version="1.0" encoding="utf-8"?>
<ds:datastoreItem xmlns:ds="http://schemas.openxmlformats.org/officeDocument/2006/customXml" ds:itemID="{4063DF9D-9A5B-4792-ACD8-3CBB7D606900}">
  <ds:schemaRefs/>
</ds:datastoreItem>
</file>

<file path=customXml/itemProps16.xml><?xml version="1.0" encoding="utf-8"?>
<ds:datastoreItem xmlns:ds="http://schemas.openxmlformats.org/officeDocument/2006/customXml" ds:itemID="{A6408C7C-E28C-4850-8DDE-1636E683D865}">
  <ds:schemaRefs/>
</ds:datastoreItem>
</file>

<file path=customXml/itemProps17.xml><?xml version="1.0" encoding="utf-8"?>
<ds:datastoreItem xmlns:ds="http://schemas.openxmlformats.org/officeDocument/2006/customXml" ds:itemID="{3AF3AA69-94F1-4EAA-BBD1-2FC26EB5287D}">
  <ds:schemaRefs/>
</ds:datastoreItem>
</file>

<file path=customXml/itemProps18.xml><?xml version="1.0" encoding="utf-8"?>
<ds:datastoreItem xmlns:ds="http://schemas.openxmlformats.org/officeDocument/2006/customXml" ds:itemID="{764EF79F-DAFB-4FBC-9A63-01317092162B}">
  <ds:schemaRefs/>
</ds:datastoreItem>
</file>

<file path=customXml/itemProps19.xml><?xml version="1.0" encoding="utf-8"?>
<ds:datastoreItem xmlns:ds="http://schemas.openxmlformats.org/officeDocument/2006/customXml" ds:itemID="{82477E04-0395-437C-865B-10C109EF8190}">
  <ds:schemaRefs/>
</ds:datastoreItem>
</file>

<file path=customXml/itemProps20.xml><?xml version="1.0" encoding="utf-8"?>
<ds:datastoreItem xmlns:ds="http://schemas.openxmlformats.org/officeDocument/2006/customXml" ds:itemID="{EFC38C1C-973E-4DFB-88EE-E99F28C1D7B0}">
  <ds:schemaRefs/>
</ds:datastoreItem>
</file>

<file path=customXml/itemProps21.xml><?xml version="1.0" encoding="utf-8"?>
<ds:datastoreItem xmlns:ds="http://schemas.openxmlformats.org/officeDocument/2006/customXml" ds:itemID="{6366CD72-405E-478B-9EC6-35C92C1D4BD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Ch19(48-49)</vt:lpstr>
      <vt:lpstr>Ch19(86)</vt:lpstr>
      <vt:lpstr>Ch19(88)</vt:lpstr>
      <vt:lpstr>Ch19(105)</vt:lpstr>
      <vt:lpstr>19(133x)</vt:lpstr>
      <vt:lpstr>Ch19(133)</vt:lpstr>
      <vt:lpstr>Ch19(134)</vt:lpstr>
      <vt:lpstr>CH19(135)</vt:lpstr>
      <vt:lpstr>19(136x)</vt:lpstr>
      <vt:lpstr>Ch19(136)</vt:lpstr>
      <vt:lpstr>CH19(137)</vt:lpstr>
      <vt:lpstr>CH19(138)</vt:lpstr>
      <vt:lpstr>CH19(139)</vt:lpstr>
      <vt:lpstr>Ch19(141)</vt:lpstr>
      <vt:lpstr>CH19(142)</vt:lpstr>
      <vt:lpstr>Ch19(143)</vt:lpstr>
      <vt:lpstr>CH19(144)</vt:lpstr>
      <vt:lpstr>CH19(145)</vt:lpstr>
      <vt:lpstr>CH19(146)</vt:lpstr>
      <vt:lpstr>CH19(150)</vt:lpstr>
      <vt:lpstr>CH19(167)</vt:lpstr>
      <vt:lpstr>CH19(168)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Girvin, Michael</cp:lastModifiedBy>
  <dcterms:created xsi:type="dcterms:W3CDTF">2015-06-05T18:17:20Z</dcterms:created>
  <dcterms:modified xsi:type="dcterms:W3CDTF">2022-02-28T18:35:29Z</dcterms:modified>
</cp:coreProperties>
</file>