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 Master\2 Paper\2 Ammonia\2 Python\4 code\1 data\input\"/>
    </mc:Choice>
  </mc:AlternateContent>
  <xr:revisionPtr revIDLastSave="0" documentId="13_ncr:1_{10802602-9CD0-4BC9-8224-0A67D6AD8C68}" xr6:coauthVersionLast="47" xr6:coauthVersionMax="47" xr10:uidLastSave="{00000000-0000-0000-0000-000000000000}"/>
  <bookViews>
    <workbookView xWindow="760" yWindow="600" windowWidth="1227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8" i="1" l="1"/>
  <c r="B145" i="1" l="1"/>
  <c r="B14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04" i="1" l="1"/>
  <c r="B103" i="1"/>
  <c r="B101" i="1"/>
  <c r="B100" i="1"/>
  <c r="B99" i="1"/>
  <c r="B98" i="1"/>
  <c r="B97" i="1"/>
  <c r="B96" i="1"/>
  <c r="B95" i="1"/>
  <c r="B94" i="1"/>
  <c r="B93" i="1"/>
  <c r="B157" i="1" l="1"/>
  <c r="B156" i="1" l="1"/>
  <c r="B155" i="1"/>
  <c r="B154" i="1"/>
  <c r="B153" i="1"/>
  <c r="B146" i="1" l="1"/>
  <c r="B82" i="1"/>
  <c r="B150" i="1" l="1"/>
  <c r="B149" i="1"/>
  <c r="B148" i="1"/>
  <c r="B147" i="1"/>
  <c r="B79" i="1"/>
  <c r="B78" i="1"/>
  <c r="B77" i="1"/>
  <c r="B76" i="1"/>
  <c r="B74" i="1"/>
</calcChain>
</file>

<file path=xl/sharedStrings.xml><?xml version="1.0" encoding="utf-8"?>
<sst xmlns="http://schemas.openxmlformats.org/spreadsheetml/2006/main" count="779" uniqueCount="208">
  <si>
    <t>cutoff</t>
  </si>
  <si>
    <t>Database</t>
  </si>
  <si>
    <t>format</t>
  </si>
  <si>
    <t>Excel spreadsheet</t>
  </si>
  <si>
    <t>Activity</t>
  </si>
  <si>
    <t>location</t>
  </si>
  <si>
    <t>production amount</t>
  </si>
  <si>
    <t>code</t>
    <phoneticPr fontId="1" type="noConversion"/>
  </si>
  <si>
    <t>type</t>
  </si>
  <si>
    <t>process</t>
  </si>
  <si>
    <t>unit</t>
  </si>
  <si>
    <t>Exchanges</t>
  </si>
  <si>
    <t>name</t>
  </si>
  <si>
    <t>amount</t>
  </si>
  <si>
    <t>database</t>
  </si>
  <si>
    <t>technosphere</t>
  </si>
  <si>
    <t>GLO</t>
    <phoneticPr fontId="1" type="noConversion"/>
  </si>
  <si>
    <t>pcs</t>
    <phoneticPr fontId="3" type="noConversion"/>
  </si>
  <si>
    <t>GLO</t>
    <phoneticPr fontId="3" type="noConversion"/>
  </si>
  <si>
    <t>technosphere</t>
    <phoneticPr fontId="3" type="noConversion"/>
  </si>
  <si>
    <t>RoW</t>
    <phoneticPr fontId="3" type="noConversion"/>
  </si>
  <si>
    <t>categories</t>
    <phoneticPr fontId="1" type="noConversion"/>
  </si>
  <si>
    <t>other data</t>
    <phoneticPr fontId="1" type="noConversion"/>
  </si>
  <si>
    <t>comment</t>
    <phoneticPr fontId="1" type="noConversion"/>
  </si>
  <si>
    <t>reference</t>
    <phoneticPr fontId="1" type="noConversion"/>
  </si>
  <si>
    <t>uncertainty</t>
    <phoneticPr fontId="1" type="noConversion"/>
  </si>
  <si>
    <t>pcs</t>
    <phoneticPr fontId="1" type="noConversion"/>
  </si>
  <si>
    <t>biosphere3</t>
  </si>
  <si>
    <t>biosphere3</t>
    <phoneticPr fontId="1" type="noConversion"/>
  </si>
  <si>
    <t>air::urban air close to ground</t>
    <phoneticPr fontId="3" type="noConversion"/>
  </si>
  <si>
    <t>(Unknown)</t>
    <phoneticPr fontId="1" type="noConversion"/>
  </si>
  <si>
    <t>biosphere</t>
    <phoneticPr fontId="1" type="noConversion"/>
  </si>
  <si>
    <t>f9749677-9c9f-4678-ab55-c607dfdc2cb9</t>
    <phoneticPr fontId="1" type="noConversion"/>
  </si>
  <si>
    <t>Carbon dioxide, fossil</t>
    <phoneticPr fontId="1" type="noConversion"/>
  </si>
  <si>
    <t>kilogram</t>
    <phoneticPr fontId="1" type="noConversion"/>
  </si>
  <si>
    <t>water::ground-</t>
    <phoneticPr fontId="3" type="noConversion"/>
  </si>
  <si>
    <t>ecoinvent 3.8</t>
    <phoneticPr fontId="1" type="noConversion"/>
  </si>
  <si>
    <t xml:space="preserve">NH3 synthesis catalyst </t>
  </si>
  <si>
    <t xml:space="preserve">Desulfurization catalyst </t>
    <phoneticPr fontId="1" type="noConversion"/>
  </si>
  <si>
    <t>ecoinvent 3.8</t>
    <phoneticPr fontId="3" type="noConversion"/>
  </si>
  <si>
    <t>market for zinc oxide</t>
    <phoneticPr fontId="1" type="noConversion"/>
  </si>
  <si>
    <t>59f4147348f505a029007f0d82bafae6</t>
  </si>
  <si>
    <t>CN</t>
    <phoneticPr fontId="1" type="noConversion"/>
  </si>
  <si>
    <t>5b4a85bacb3e0342226782fbfcb54f0c</t>
  </si>
  <si>
    <t>aca4846a79867225aa13f30122085798</t>
  </si>
  <si>
    <t>market group for electricity, high voltage</t>
    <phoneticPr fontId="1" type="noConversion"/>
  </si>
  <si>
    <t>kilowatt hour</t>
    <phoneticPr fontId="1" type="noConversion"/>
  </si>
  <si>
    <t>347435a02cd4c50db9d03d77ec6fc9a1</t>
  </si>
  <si>
    <t>RoW</t>
    <phoneticPr fontId="1" type="noConversion"/>
  </si>
  <si>
    <t>4635413b43e1117848e018d33ea851c9</t>
  </si>
  <si>
    <t>market for zeolite, powder</t>
    <phoneticPr fontId="1" type="noConversion"/>
  </si>
  <si>
    <t>market for magnetite</t>
    <phoneticPr fontId="1" type="noConversion"/>
  </si>
  <si>
    <t>market for lime, packed</t>
    <phoneticPr fontId="1" type="noConversion"/>
  </si>
  <si>
    <t>market for tap water</t>
    <phoneticPr fontId="3" type="noConversion"/>
  </si>
  <si>
    <t>56c875b407502ee835ab986da2fd5094</t>
    <phoneticPr fontId="3" type="noConversion"/>
  </si>
  <si>
    <t>process</t>
    <phoneticPr fontId="1" type="noConversion"/>
  </si>
  <si>
    <t xml:space="preserve">NH3 synthesis catalyst </t>
    <phoneticPr fontId="1" type="noConversion"/>
  </si>
  <si>
    <t>ecoinvent 3.8</t>
  </si>
  <si>
    <t>pcs</t>
    <phoneticPr fontId="1" type="noConversion"/>
  </si>
  <si>
    <t>pcs</t>
    <phoneticPr fontId="1" type="noConversion"/>
  </si>
  <si>
    <t>manufacturing</t>
    <phoneticPr fontId="1" type="noConversion"/>
  </si>
  <si>
    <t>operation</t>
    <phoneticPr fontId="1" type="noConversion"/>
  </si>
  <si>
    <t>kg</t>
  </si>
  <si>
    <t>kg</t>
    <phoneticPr fontId="1" type="noConversion"/>
  </si>
  <si>
    <t>CG</t>
    <phoneticPr fontId="1" type="noConversion"/>
  </si>
  <si>
    <t xml:space="preserve">Desulfurization catalyst </t>
  </si>
  <si>
    <t>market for hard coal</t>
  </si>
  <si>
    <t>d5e36f38acf6a3f64ad36d501963e829</t>
  </si>
  <si>
    <t>CN</t>
    <phoneticPr fontId="1" type="noConversion"/>
  </si>
  <si>
    <t>ecoinvent 3.8</t>
    <phoneticPr fontId="1" type="noConversion"/>
  </si>
  <si>
    <t>market for diesel</t>
  </si>
  <si>
    <t>RoW</t>
    <phoneticPr fontId="1" type="noConversion"/>
  </si>
  <si>
    <t>445e6803a6a12d239408a97f41fa9c57</t>
  </si>
  <si>
    <t>acetic acid production, product in 98% solution state</t>
  </si>
  <si>
    <t>GLO</t>
    <phoneticPr fontId="1" type="noConversion"/>
  </si>
  <si>
    <t>735c7adef93ccdd7648bf532d31d6fc5</t>
  </si>
  <si>
    <t>a5c3afeb7e4874e8a3655210806ace96</t>
  </si>
  <si>
    <t>5b64503ebe2c3c8ae655f54a747b59f8</t>
  </si>
  <si>
    <t>Ammonia</t>
    <phoneticPr fontId="1" type="noConversion"/>
  </si>
  <si>
    <t>Sulfur dioxide</t>
    <phoneticPr fontId="1" type="noConversion"/>
  </si>
  <si>
    <t>8c52f40c-69b7-4538-8923-b371523c71f5</t>
  </si>
  <si>
    <t>biosphere3</t>
    <phoneticPr fontId="1" type="noConversion"/>
  </si>
  <si>
    <t>9990b51b-7023-4700-bca0-1a32ef921f74</t>
  </si>
  <si>
    <t>Hydrogen sulfide</t>
    <phoneticPr fontId="1" type="noConversion"/>
  </si>
  <si>
    <t>e3cfaa07-9b68-4461-a06f-a0e4e59d41d3</t>
  </si>
  <si>
    <t>be10dd54-eb4d-48ae-9e14-7d79ce8b170d</t>
  </si>
  <si>
    <t>BOD5, Biological Oxygen Demand</t>
    <phoneticPr fontId="1" type="noConversion"/>
  </si>
  <si>
    <t>CG</t>
    <phoneticPr fontId="1" type="noConversion"/>
  </si>
  <si>
    <t>COD, Chemical Oxygen Demand</t>
    <phoneticPr fontId="1" type="noConversion"/>
  </si>
  <si>
    <t>ccb169c3-8aae-4727-89bb-a7dd122946f3</t>
  </si>
  <si>
    <t>Particulate Matter, &lt; 2.5 um</t>
  </si>
  <si>
    <t>kg</t>
    <phoneticPr fontId="1" type="noConversion"/>
  </si>
  <si>
    <t>230d8a0a-517c-43fe-8357-1818dd12997a</t>
  </si>
  <si>
    <t>Sulfide</t>
  </si>
  <si>
    <t>f7ef52c3-1fc7-4c2f-b002-83fab5a50a7f</t>
  </si>
  <si>
    <t>Phenol</t>
  </si>
  <si>
    <t>28febdb5-59ae-41c3-8709-43edb165f74e</t>
  </si>
  <si>
    <t>Cyanide</t>
  </si>
  <si>
    <t>904cd2c2-71ba-4fe5-b073-24a42301c94c</t>
  </si>
  <si>
    <t>Copper ion</t>
  </si>
  <si>
    <t>c3b659e5-35f1-408c-8cb5-b5f9b295c76e</t>
  </si>
  <si>
    <t>Nitrogen oxides</t>
  </si>
  <si>
    <t>d068f3e2-b033-417b-a359-ca4f25da9731</t>
    <phoneticPr fontId="1" type="noConversion"/>
  </si>
  <si>
    <t>market for hard coal</t>
    <phoneticPr fontId="1" type="noConversion"/>
  </si>
  <si>
    <t>market for sodium hydroxide, without water, in 50% solution state</t>
    <phoneticPr fontId="1" type="noConversion"/>
  </si>
  <si>
    <t>market for electrolyte, copper-rich</t>
    <phoneticPr fontId="1" type="noConversion"/>
  </si>
  <si>
    <t>CN</t>
    <phoneticPr fontId="3" type="noConversion"/>
  </si>
  <si>
    <t>operation_input</t>
    <phoneticPr fontId="1" type="noConversion"/>
  </si>
  <si>
    <t>operation_output</t>
    <phoneticPr fontId="1" type="noConversion"/>
  </si>
  <si>
    <t>CG CCS</t>
    <phoneticPr fontId="3" type="noConversion"/>
  </si>
  <si>
    <t>disposal</t>
    <phoneticPr fontId="1" type="noConversion"/>
  </si>
  <si>
    <t>MEA capture, infrastructure</t>
    <phoneticPr fontId="3" type="noConversion"/>
  </si>
  <si>
    <t>SMR</t>
    <phoneticPr fontId="3" type="noConversion"/>
  </si>
  <si>
    <t>Occupation, construction site</t>
    <phoneticPr fontId="3" type="noConversion"/>
  </si>
  <si>
    <t>square meter-year</t>
    <phoneticPr fontId="3" type="noConversion"/>
  </si>
  <si>
    <t>biosphere3</t>
    <phoneticPr fontId="3" type="noConversion"/>
  </si>
  <si>
    <t>(Unknown)</t>
    <phoneticPr fontId="3" type="noConversion"/>
  </si>
  <si>
    <t>natural resource::land</t>
    <phoneticPr fontId="3" type="noConversion"/>
  </si>
  <si>
    <t>4b6b9b76-3199-4bd0-b11d-f8f2efbeac4e</t>
    <phoneticPr fontId="3" type="noConversion"/>
  </si>
  <si>
    <t>biosphere</t>
    <phoneticPr fontId="3" type="noConversion"/>
  </si>
  <si>
    <t>Transformation, from forest, unspecified</t>
    <phoneticPr fontId="3" type="noConversion"/>
  </si>
  <si>
    <t>square meter</t>
    <phoneticPr fontId="3" type="noConversion"/>
  </si>
  <si>
    <t>0930b6b8-d9c6-4462-966f-ac7495b63bed</t>
    <phoneticPr fontId="3" type="noConversion"/>
  </si>
  <si>
    <t>Transformation, to heterogeneous, agricultural</t>
    <phoneticPr fontId="3" type="noConversion"/>
  </si>
  <si>
    <t>fdda4f8e-b620-4df6-92a9-101a251d2f42</t>
    <phoneticPr fontId="3" type="noConversion"/>
  </si>
  <si>
    <t>Sand, unspecified</t>
  </si>
  <si>
    <t>natural resource::in ground</t>
    <phoneticPr fontId="3" type="noConversion"/>
  </si>
  <si>
    <t>423ef039-6057-4f63-94bd-e9410d024bd0</t>
    <phoneticPr fontId="3" type="noConversion"/>
  </si>
  <si>
    <t>market for diesel</t>
    <phoneticPr fontId="3" type="noConversion"/>
  </si>
  <si>
    <t>kilogram</t>
    <phoneticPr fontId="3" type="noConversion"/>
  </si>
  <si>
    <t>445e6803a6a12d239408a97f41fa9c57</t>
    <phoneticPr fontId="3" type="noConversion"/>
  </si>
  <si>
    <t>market for reinforcing steel</t>
    <phoneticPr fontId="3" type="noConversion"/>
  </si>
  <si>
    <t>20f7b0fa3b90280b9052a864c205573a</t>
    <phoneticPr fontId="3" type="noConversion"/>
  </si>
  <si>
    <t>market for drawing of pipe, steel</t>
    <phoneticPr fontId="3" type="noConversion"/>
  </si>
  <si>
    <t>2e35cb7b8470c5abbe0cbb31582fdd96</t>
    <phoneticPr fontId="3" type="noConversion"/>
  </si>
  <si>
    <t>market for bitumen seal, VA4</t>
  </si>
  <si>
    <t>ed25610d1d68a2d88b5a7a3608598dd0</t>
    <phoneticPr fontId="3" type="noConversion"/>
  </si>
  <si>
    <t>market for polyethylene, high density, granulate</t>
    <phoneticPr fontId="3" type="noConversion"/>
  </si>
  <si>
    <t>4210a349676b5668e980fa3baab29d3e</t>
    <phoneticPr fontId="3" type="noConversion"/>
  </si>
  <si>
    <t>transport, freight, lorry with refrigeration machine, 7.5-16 ton, EURO3, carbon dioxide, liquid refrigerant, freezing</t>
  </si>
  <si>
    <t>ton kilometer</t>
    <phoneticPr fontId="3" type="noConversion"/>
  </si>
  <si>
    <t>fd7ac75e9eb88178c12c9348cdb59de7</t>
    <phoneticPr fontId="3" type="noConversion"/>
  </si>
  <si>
    <t>market for onshore well, oil/gas</t>
    <phoneticPr fontId="3" type="noConversion"/>
  </si>
  <si>
    <t>meter</t>
    <phoneticPr fontId="3" type="noConversion"/>
  </si>
  <si>
    <t>b600be0196802143fbd171e791969dca</t>
    <phoneticPr fontId="3" type="noConversion"/>
  </si>
  <si>
    <t>market for steel, unalloyed</t>
    <phoneticPr fontId="3" type="noConversion"/>
  </si>
  <si>
    <t>cfc2778eb503ca4c2cbec88194938ff9</t>
    <phoneticPr fontId="3" type="noConversion"/>
  </si>
  <si>
    <t>market for steel, low-alloyed</t>
    <phoneticPr fontId="3" type="noConversion"/>
  </si>
  <si>
    <t>6a887870a4c93245f87c847a969ea18f</t>
    <phoneticPr fontId="3" type="noConversion"/>
  </si>
  <si>
    <t>market group for concrete, normal</t>
  </si>
  <si>
    <t>cubic meter</t>
    <phoneticPr fontId="1" type="noConversion"/>
  </si>
  <si>
    <t>a63718ddc8a975480cf624318b8e5eb0</t>
    <phoneticPr fontId="3" type="noConversion"/>
  </si>
  <si>
    <t>technosphere</t>
    <phoneticPr fontId="1" type="noConversion"/>
  </si>
  <si>
    <t>market for copper cake</t>
    <phoneticPr fontId="3" type="noConversion"/>
  </si>
  <si>
    <t>0aaa62e4b1ea99b161250a927509c23a</t>
    <phoneticPr fontId="3" type="noConversion"/>
  </si>
  <si>
    <t>MEA capture</t>
  </si>
  <si>
    <t>kilogram</t>
  </si>
  <si>
    <t>SMR</t>
  </si>
  <si>
    <t>GLO</t>
  </si>
  <si>
    <t>D’Angelo, Sebastiano Carlo et.al., ACS Sustainable Chemistry &amp; Engineering, 2021</t>
  </si>
  <si>
    <t>market for monoethanolamine</t>
    <phoneticPr fontId="1" type="noConversion"/>
  </si>
  <si>
    <t>446bcacdd5a30c9afde166b42a7735bf</t>
  </si>
  <si>
    <t>D’Angelo, Sebastiano Carlo et.al., ACS Sustainable Chemistry &amp; Engineering, 2021</t>
    <phoneticPr fontId="1" type="noConversion"/>
  </si>
  <si>
    <t>market for sodium hydroxide, without water, in 50% solution state</t>
    <phoneticPr fontId="3" type="noConversion"/>
  </si>
  <si>
    <t>5b64503ebe2c3c8ae655f54a747b59f8</t>
    <phoneticPr fontId="3" type="noConversion"/>
  </si>
  <si>
    <t>market for activated carbon, granular</t>
    <phoneticPr fontId="3" type="noConversion"/>
  </si>
  <si>
    <t>42a92a8f07985606b7c230a73198c6e3</t>
    <phoneticPr fontId="3" type="noConversion"/>
  </si>
  <si>
    <t>treatment of hazardous waste, hazardous waste incineration</t>
  </si>
  <si>
    <t>a57d72107fb2fa2d139d14ea9324bc46</t>
  </si>
  <si>
    <t>Chisalita et.al., 2020, Renewable and Sustainable Energy Reviews</t>
  </si>
  <si>
    <t>Monoethanolamine</t>
    <phoneticPr fontId="1" type="noConversion"/>
  </si>
  <si>
    <t>water</t>
    <phoneticPr fontId="1" type="noConversion"/>
  </si>
  <si>
    <t>071efe89-12e0-4ff8-80d1-4e6cf1e37233</t>
    <phoneticPr fontId="1" type="noConversion"/>
  </si>
  <si>
    <t>Methane, fossil</t>
    <phoneticPr fontId="1" type="noConversion"/>
  </si>
  <si>
    <t>6b1b495b-70ee-4be6-b1c2-3031aa4d6add</t>
    <phoneticPr fontId="3" type="noConversion"/>
  </si>
  <si>
    <t>Carbon monoxide, fossil</t>
    <phoneticPr fontId="1" type="noConversion"/>
  </si>
  <si>
    <t>9afa0173-ecbd-4f2c-9c5c-b3128a032812</t>
    <phoneticPr fontId="1" type="noConversion"/>
  </si>
  <si>
    <t>Carbon dioxide, fossil</t>
  </si>
  <si>
    <t>(Unknown)</t>
  </si>
  <si>
    <t>air::urban air close to ground</t>
  </si>
  <si>
    <t>f9749677-9c9f-4678-ab55-c607dfdc2cb9</t>
  </si>
  <si>
    <t>biosphere</t>
  </si>
  <si>
    <t>Water</t>
  </si>
  <si>
    <t>5d368100-b1bc-4456-8420-e469edccf349</t>
    <phoneticPr fontId="1" type="noConversion"/>
  </si>
  <si>
    <t>Water</t>
    <phoneticPr fontId="1" type="noConversion"/>
  </si>
  <si>
    <t>water</t>
    <phoneticPr fontId="3" type="noConversion"/>
  </si>
  <si>
    <t>2256a142-8242-4b4f-b9aa-a167803989ca</t>
  </si>
  <si>
    <t>Joris Koornneef et.al., International Journal of Greenhouse Gas Control, 2008</t>
    <phoneticPr fontId="1" type="noConversion"/>
  </si>
  <si>
    <t>Ren et.al., 2021, Journal of Cleaner Production</t>
  </si>
  <si>
    <t>Ren et.al., 2021, Journal of Cleaner Production</t>
    <phoneticPr fontId="1" type="noConversion"/>
  </si>
  <si>
    <t>Jabarivelisdeh et.al., 2022, ACS Sustainable Chemistry &amp; Engineering</t>
    <phoneticPr fontId="1" type="noConversion"/>
  </si>
  <si>
    <t>生态环境部, 2021, 2621氮肥制造行业系数手册</t>
    <phoneticPr fontId="1" type="noConversion"/>
  </si>
  <si>
    <t>Methane, fossil</t>
  </si>
  <si>
    <t>6b1b495b-70ee-4be6-b1c2-3031aa4d6add</t>
  </si>
  <si>
    <t>RoW</t>
  </si>
  <si>
    <t>36f10f446f8629e63ddc56836cea34da</t>
  </si>
  <si>
    <t>chemical factory construction, organics</t>
    <phoneticPr fontId="1" type="noConversion"/>
  </si>
  <si>
    <t>market for lubricating oil</t>
  </si>
  <si>
    <t>15c993b65a45868e9f93a05998f2aca0</t>
  </si>
  <si>
    <t>Dinitrogen monoxide</t>
  </si>
  <si>
    <t>6dc1b46f-ee89-4495-95c4-b8a637bcd6cb</t>
  </si>
  <si>
    <t>treatment of wastewater, average, capacity 1E9l/year</t>
  </si>
  <si>
    <t>cubic meter</t>
  </si>
  <si>
    <t>2b010b846c31eb60ef6bf725b52b846e</t>
  </si>
  <si>
    <t>treatment of municipal solid waste, incineration</t>
  </si>
  <si>
    <t>kg</t>
    <phoneticPr fontId="1" type="noConversion"/>
  </si>
  <si>
    <t>c1c00253bef8f5f6decb3abfeead8f43</t>
  </si>
  <si>
    <t>Particulate Matter, &gt; 2.5 um and &lt; 10um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</si>
</sst>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1" applyFont="1"/>
    <xf numFmtId="0" fontId="4" fillId="2" borderId="0" xfId="0" applyFont="1" applyFill="1"/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常规" xfId="0" builtinId="0"/>
    <cellStyle name="常规 2" xfId="1" xr:uid="{A1A81272-90F3-44CC-A490-16760FB1D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topLeftCell="A166" workbookViewId="0">
      <selection activeCell="B169" sqref="B169"/>
    </sheetView>
  </sheetViews>
  <sheetFormatPr defaultRowHeight="14" x14ac:dyDescent="0.3"/>
  <cols>
    <col min="1" max="1" width="35.58203125" style="1" customWidth="1"/>
    <col min="2" max="2" width="34.08203125" style="1" customWidth="1"/>
    <col min="3" max="3" width="17.4140625" style="1" customWidth="1"/>
    <col min="4" max="5" width="17" style="1" customWidth="1"/>
    <col min="6" max="6" width="28.6640625" style="1" customWidth="1"/>
    <col min="7" max="7" width="35.9140625" style="1" customWidth="1"/>
    <col min="8" max="8" width="12.1640625" style="1" customWidth="1"/>
    <col min="9" max="10" width="20.1640625" style="1" customWidth="1"/>
    <col min="11" max="12" width="16.25" style="1" customWidth="1"/>
    <col min="13" max="16384" width="8.6640625" style="1"/>
  </cols>
  <sheetData>
    <row r="1" spans="1:15" x14ac:dyDescent="0.3">
      <c r="A1" s="1" t="s">
        <v>0</v>
      </c>
      <c r="B1" s="1">
        <v>10</v>
      </c>
      <c r="C1" s="9"/>
    </row>
    <row r="2" spans="1:15" x14ac:dyDescent="0.3">
      <c r="A2" s="2" t="s">
        <v>1</v>
      </c>
      <c r="B2" s="2" t="s">
        <v>109</v>
      </c>
      <c r="C2" s="9"/>
    </row>
    <row r="3" spans="1:15" x14ac:dyDescent="0.3">
      <c r="A3" s="1" t="s">
        <v>2</v>
      </c>
      <c r="B3" s="1" t="s">
        <v>3</v>
      </c>
      <c r="C3" s="9"/>
    </row>
    <row r="5" spans="1:15" x14ac:dyDescent="0.3">
      <c r="A5" s="2" t="s">
        <v>4</v>
      </c>
      <c r="B5" s="3" t="s">
        <v>109</v>
      </c>
    </row>
    <row r="6" spans="1:15" x14ac:dyDescent="0.3">
      <c r="A6" s="1" t="s">
        <v>5</v>
      </c>
      <c r="B6" s="1" t="s">
        <v>42</v>
      </c>
    </row>
    <row r="7" spans="1:15" x14ac:dyDescent="0.3">
      <c r="A7" s="1" t="s">
        <v>6</v>
      </c>
      <c r="B7" s="1">
        <v>1</v>
      </c>
    </row>
    <row r="8" spans="1:15" x14ac:dyDescent="0.3">
      <c r="A8" s="1" t="s">
        <v>7</v>
      </c>
      <c r="B8" s="1" t="s">
        <v>42</v>
      </c>
    </row>
    <row r="9" spans="1:15" x14ac:dyDescent="0.3">
      <c r="A9" s="1" t="s">
        <v>8</v>
      </c>
      <c r="B9" s="1" t="s">
        <v>9</v>
      </c>
    </row>
    <row r="10" spans="1:15" x14ac:dyDescent="0.3">
      <c r="A10" s="1" t="s">
        <v>10</v>
      </c>
      <c r="B10" s="1" t="s">
        <v>17</v>
      </c>
    </row>
    <row r="11" spans="1:15" x14ac:dyDescent="0.3">
      <c r="A11" s="2" t="s">
        <v>11</v>
      </c>
    </row>
    <row r="12" spans="1:15" x14ac:dyDescent="0.3">
      <c r="A12" s="2" t="s">
        <v>12</v>
      </c>
      <c r="B12" s="2" t="s">
        <v>13</v>
      </c>
      <c r="C12" s="2" t="s">
        <v>10</v>
      </c>
      <c r="D12" s="2" t="s">
        <v>14</v>
      </c>
      <c r="E12" s="2" t="s">
        <v>5</v>
      </c>
      <c r="F12" s="2" t="s">
        <v>21</v>
      </c>
      <c r="G12" s="2" t="s">
        <v>7</v>
      </c>
      <c r="H12" s="2" t="s">
        <v>8</v>
      </c>
      <c r="I12" s="2" t="s">
        <v>24</v>
      </c>
      <c r="J12" s="2" t="s">
        <v>23</v>
      </c>
      <c r="K12" s="2" t="s">
        <v>25</v>
      </c>
      <c r="L12" s="2" t="s">
        <v>22</v>
      </c>
      <c r="M12" s="2" t="s">
        <v>24</v>
      </c>
      <c r="N12" s="2" t="s">
        <v>22</v>
      </c>
      <c r="O12" s="2" t="s">
        <v>24</v>
      </c>
    </row>
    <row r="13" spans="1:15" x14ac:dyDescent="0.3">
      <c r="A13" s="1" t="s">
        <v>60</v>
      </c>
      <c r="B13" s="1">
        <v>1</v>
      </c>
      <c r="C13" s="1" t="s">
        <v>59</v>
      </c>
      <c r="D13" s="1" t="s">
        <v>87</v>
      </c>
      <c r="E13" s="1" t="s">
        <v>18</v>
      </c>
      <c r="G13" s="1" t="s">
        <v>60</v>
      </c>
      <c r="H13" s="1" t="s">
        <v>19</v>
      </c>
    </row>
    <row r="14" spans="1:15" x14ac:dyDescent="0.3">
      <c r="A14" s="1" t="s">
        <v>61</v>
      </c>
      <c r="B14" s="1">
        <v>1</v>
      </c>
      <c r="C14" s="1" t="s">
        <v>17</v>
      </c>
      <c r="D14" s="1" t="s">
        <v>87</v>
      </c>
      <c r="E14" s="1" t="s">
        <v>106</v>
      </c>
      <c r="G14" s="1" t="s">
        <v>61</v>
      </c>
      <c r="H14" s="1" t="s">
        <v>19</v>
      </c>
    </row>
    <row r="15" spans="1:15" x14ac:dyDescent="0.3">
      <c r="A15" s="1" t="s">
        <v>110</v>
      </c>
      <c r="B15" s="1">
        <v>1</v>
      </c>
      <c r="C15" s="1" t="s">
        <v>58</v>
      </c>
      <c r="D15" s="1" t="s">
        <v>87</v>
      </c>
      <c r="E15" s="1" t="s">
        <v>106</v>
      </c>
      <c r="G15" s="1" t="s">
        <v>110</v>
      </c>
      <c r="H15" s="1" t="s">
        <v>19</v>
      </c>
    </row>
    <row r="17" spans="1:15" x14ac:dyDescent="0.3">
      <c r="A17" s="2" t="s">
        <v>4</v>
      </c>
      <c r="B17" s="1" t="s">
        <v>60</v>
      </c>
    </row>
    <row r="18" spans="1:15" x14ac:dyDescent="0.3">
      <c r="A18" s="1" t="s">
        <v>5</v>
      </c>
      <c r="B18" s="1" t="s">
        <v>16</v>
      </c>
    </row>
    <row r="19" spans="1:15" x14ac:dyDescent="0.3">
      <c r="A19" s="1" t="s">
        <v>6</v>
      </c>
      <c r="B19" s="1">
        <v>1</v>
      </c>
    </row>
    <row r="20" spans="1:15" x14ac:dyDescent="0.3">
      <c r="A20" s="1" t="s">
        <v>7</v>
      </c>
      <c r="B20" s="1" t="s">
        <v>60</v>
      </c>
    </row>
    <row r="21" spans="1:15" x14ac:dyDescent="0.3">
      <c r="A21" s="1" t="s">
        <v>8</v>
      </c>
      <c r="B21" s="1" t="s">
        <v>9</v>
      </c>
    </row>
    <row r="22" spans="1:15" x14ac:dyDescent="0.3">
      <c r="A22" s="1" t="s">
        <v>10</v>
      </c>
      <c r="B22" s="1" t="s">
        <v>17</v>
      </c>
    </row>
    <row r="23" spans="1:15" x14ac:dyDescent="0.3">
      <c r="A23" s="2" t="s">
        <v>11</v>
      </c>
    </row>
    <row r="24" spans="1:15" x14ac:dyDescent="0.3">
      <c r="A24" s="2" t="s">
        <v>12</v>
      </c>
      <c r="B24" s="1" t="s">
        <v>13</v>
      </c>
      <c r="C24" s="2" t="s">
        <v>10</v>
      </c>
      <c r="D24" s="2" t="s">
        <v>14</v>
      </c>
      <c r="E24" s="2" t="s">
        <v>5</v>
      </c>
      <c r="F24" s="2" t="s">
        <v>21</v>
      </c>
      <c r="G24" s="2" t="s">
        <v>7</v>
      </c>
      <c r="H24" s="2" t="s">
        <v>8</v>
      </c>
      <c r="I24" s="2" t="s">
        <v>24</v>
      </c>
      <c r="J24" s="2" t="s">
        <v>23</v>
      </c>
      <c r="K24" s="2" t="s">
        <v>25</v>
      </c>
      <c r="L24" s="2" t="s">
        <v>22</v>
      </c>
      <c r="M24" s="2" t="s">
        <v>24</v>
      </c>
      <c r="N24" s="2" t="s">
        <v>22</v>
      </c>
      <c r="O24" s="2" t="s">
        <v>24</v>
      </c>
    </row>
    <row r="25" spans="1:15" x14ac:dyDescent="0.3">
      <c r="A25" s="1" t="s">
        <v>196</v>
      </c>
      <c r="B25" s="1">
        <v>4.0000000000000001E-10</v>
      </c>
      <c r="C25" s="1" t="s">
        <v>10</v>
      </c>
      <c r="D25" s="1" t="s">
        <v>57</v>
      </c>
      <c r="E25" s="1" t="s">
        <v>194</v>
      </c>
      <c r="G25" s="1" t="s">
        <v>195</v>
      </c>
      <c r="H25" s="1" t="s">
        <v>15</v>
      </c>
    </row>
    <row r="26" spans="1:15" customFormat="1" x14ac:dyDescent="0.3">
      <c r="A26" t="s">
        <v>111</v>
      </c>
      <c r="B26" s="1">
        <v>3</v>
      </c>
      <c r="C26" t="s">
        <v>17</v>
      </c>
      <c r="D26" t="s">
        <v>112</v>
      </c>
      <c r="E26" s="1" t="s">
        <v>18</v>
      </c>
      <c r="G26" t="s">
        <v>111</v>
      </c>
      <c r="H26" s="11" t="s">
        <v>15</v>
      </c>
    </row>
    <row r="28" spans="1:15" customFormat="1" ht="15.5" x14ac:dyDescent="0.35">
      <c r="A28" s="12" t="s">
        <v>4</v>
      </c>
      <c r="B28" s="1" t="s">
        <v>111</v>
      </c>
    </row>
    <row r="29" spans="1:15" customFormat="1" x14ac:dyDescent="0.3">
      <c r="A29" t="s">
        <v>5</v>
      </c>
      <c r="B29" s="1" t="s">
        <v>16</v>
      </c>
    </row>
    <row r="30" spans="1:15" customFormat="1" x14ac:dyDescent="0.3">
      <c r="A30" t="s">
        <v>6</v>
      </c>
      <c r="B30" s="1">
        <v>1</v>
      </c>
    </row>
    <row r="31" spans="1:15" customFormat="1" x14ac:dyDescent="0.3">
      <c r="A31" t="s">
        <v>7</v>
      </c>
      <c r="B31" s="1" t="s">
        <v>111</v>
      </c>
    </row>
    <row r="32" spans="1:15" customFormat="1" x14ac:dyDescent="0.3">
      <c r="A32" t="s">
        <v>8</v>
      </c>
      <c r="B32" s="1" t="s">
        <v>9</v>
      </c>
    </row>
    <row r="33" spans="1:15" customFormat="1" x14ac:dyDescent="0.3">
      <c r="A33" t="s">
        <v>10</v>
      </c>
      <c r="B33" s="1" t="s">
        <v>17</v>
      </c>
    </row>
    <row r="34" spans="1:15" customFormat="1" ht="15.5" x14ac:dyDescent="0.35">
      <c r="A34" s="12" t="s">
        <v>11</v>
      </c>
      <c r="B34" s="1"/>
    </row>
    <row r="35" spans="1:15" customFormat="1" ht="15.5" x14ac:dyDescent="0.35">
      <c r="A35" s="12" t="s">
        <v>12</v>
      </c>
      <c r="B35" s="1" t="s">
        <v>13</v>
      </c>
      <c r="C35" s="12" t="s">
        <v>10</v>
      </c>
      <c r="D35" s="12" t="s">
        <v>14</v>
      </c>
      <c r="E35" s="12" t="s">
        <v>5</v>
      </c>
      <c r="F35" s="12" t="s">
        <v>21</v>
      </c>
      <c r="G35" s="12" t="s">
        <v>7</v>
      </c>
      <c r="H35" s="12" t="s">
        <v>8</v>
      </c>
      <c r="I35" s="12" t="s">
        <v>24</v>
      </c>
      <c r="J35" s="12" t="s">
        <v>23</v>
      </c>
      <c r="K35" s="12" t="s">
        <v>25</v>
      </c>
      <c r="L35" s="12" t="s">
        <v>22</v>
      </c>
      <c r="M35" s="12" t="s">
        <v>24</v>
      </c>
      <c r="N35" s="12" t="s">
        <v>22</v>
      </c>
      <c r="O35" s="12" t="s">
        <v>24</v>
      </c>
    </row>
    <row r="36" spans="1:15" customFormat="1" x14ac:dyDescent="0.3">
      <c r="A36" t="s">
        <v>113</v>
      </c>
      <c r="B36" s="1">
        <f>0.0141/1000</f>
        <v>1.4100000000000001E-5</v>
      </c>
      <c r="C36" t="s">
        <v>114</v>
      </c>
      <c r="D36" t="s">
        <v>115</v>
      </c>
      <c r="E36" t="s">
        <v>116</v>
      </c>
      <c r="F36" t="s">
        <v>117</v>
      </c>
      <c r="G36" t="s">
        <v>118</v>
      </c>
      <c r="H36" t="s">
        <v>119</v>
      </c>
      <c r="I36" t="s">
        <v>187</v>
      </c>
    </row>
    <row r="37" spans="1:15" customFormat="1" x14ac:dyDescent="0.3">
      <c r="A37" t="s">
        <v>120</v>
      </c>
      <c r="B37" s="1">
        <f>0.00851/1000</f>
        <v>8.5099999999999998E-6</v>
      </c>
      <c r="C37" t="s">
        <v>121</v>
      </c>
      <c r="D37" t="s">
        <v>115</v>
      </c>
      <c r="E37" t="s">
        <v>116</v>
      </c>
      <c r="F37" t="s">
        <v>117</v>
      </c>
      <c r="G37" t="s">
        <v>122</v>
      </c>
      <c r="H37" t="s">
        <v>119</v>
      </c>
      <c r="I37" t="s">
        <v>187</v>
      </c>
    </row>
    <row r="38" spans="1:15" customFormat="1" x14ac:dyDescent="0.3">
      <c r="A38" t="s">
        <v>123</v>
      </c>
      <c r="B38" s="1">
        <f>0.00851/1000</f>
        <v>8.5099999999999998E-6</v>
      </c>
      <c r="C38" t="s">
        <v>121</v>
      </c>
      <c r="D38" t="s">
        <v>115</v>
      </c>
      <c r="E38" t="s">
        <v>116</v>
      </c>
      <c r="F38" t="s">
        <v>117</v>
      </c>
      <c r="G38" t="s">
        <v>124</v>
      </c>
      <c r="H38" t="s">
        <v>119</v>
      </c>
      <c r="I38" t="s">
        <v>187</v>
      </c>
    </row>
    <row r="39" spans="1:15" customFormat="1" x14ac:dyDescent="0.3">
      <c r="A39" t="s">
        <v>125</v>
      </c>
      <c r="B39" s="1">
        <f>0.0115/1000</f>
        <v>1.15E-5</v>
      </c>
      <c r="C39" t="s">
        <v>34</v>
      </c>
      <c r="D39" s="1" t="s">
        <v>115</v>
      </c>
      <c r="E39" s="1" t="s">
        <v>116</v>
      </c>
      <c r="F39" t="s">
        <v>126</v>
      </c>
      <c r="G39" t="s">
        <v>127</v>
      </c>
      <c r="H39" s="1" t="s">
        <v>31</v>
      </c>
      <c r="I39" t="s">
        <v>187</v>
      </c>
    </row>
    <row r="40" spans="1:15" customFormat="1" x14ac:dyDescent="0.3">
      <c r="A40" t="s">
        <v>128</v>
      </c>
      <c r="B40" s="1">
        <f>0.0141/1000</f>
        <v>1.4100000000000001E-5</v>
      </c>
      <c r="C40" t="s">
        <v>129</v>
      </c>
      <c r="D40" t="s">
        <v>39</v>
      </c>
      <c r="E40" t="s">
        <v>20</v>
      </c>
      <c r="G40" t="s">
        <v>130</v>
      </c>
      <c r="H40" t="s">
        <v>19</v>
      </c>
      <c r="I40" t="s">
        <v>187</v>
      </c>
    </row>
    <row r="41" spans="1:15" customFormat="1" x14ac:dyDescent="0.3">
      <c r="A41" t="s">
        <v>131</v>
      </c>
      <c r="B41" s="1">
        <f>1.02/1000</f>
        <v>1.0200000000000001E-3</v>
      </c>
      <c r="C41" t="s">
        <v>129</v>
      </c>
      <c r="D41" t="s">
        <v>39</v>
      </c>
      <c r="E41" t="s">
        <v>18</v>
      </c>
      <c r="G41" t="s">
        <v>132</v>
      </c>
      <c r="H41" t="s">
        <v>19</v>
      </c>
      <c r="I41" t="s">
        <v>187</v>
      </c>
    </row>
    <row r="42" spans="1:15" customFormat="1" x14ac:dyDescent="0.3">
      <c r="A42" t="s">
        <v>133</v>
      </c>
      <c r="B42" s="1">
        <f>1.02/1000</f>
        <v>1.0200000000000001E-3</v>
      </c>
      <c r="C42" t="s">
        <v>129</v>
      </c>
      <c r="D42" t="s">
        <v>39</v>
      </c>
      <c r="E42" t="s">
        <v>18</v>
      </c>
      <c r="G42" t="s">
        <v>134</v>
      </c>
      <c r="H42" t="s">
        <v>19</v>
      </c>
      <c r="I42" t="s">
        <v>187</v>
      </c>
    </row>
    <row r="43" spans="1:15" customFormat="1" x14ac:dyDescent="0.3">
      <c r="A43" t="s">
        <v>135</v>
      </c>
      <c r="B43" s="1">
        <f>0.00987/1000</f>
        <v>9.8700000000000004E-6</v>
      </c>
      <c r="C43" t="s">
        <v>34</v>
      </c>
      <c r="D43" s="1" t="s">
        <v>39</v>
      </c>
      <c r="E43" s="1" t="s">
        <v>18</v>
      </c>
      <c r="G43" t="s">
        <v>136</v>
      </c>
      <c r="H43" s="1" t="s">
        <v>15</v>
      </c>
      <c r="I43" t="s">
        <v>187</v>
      </c>
    </row>
    <row r="44" spans="1:15" customFormat="1" x14ac:dyDescent="0.3">
      <c r="A44" t="s">
        <v>137</v>
      </c>
      <c r="B44" s="1">
        <f>0.0197/1000</f>
        <v>1.9699999999999998E-5</v>
      </c>
      <c r="C44" t="s">
        <v>129</v>
      </c>
      <c r="D44" t="s">
        <v>39</v>
      </c>
      <c r="E44" t="s">
        <v>18</v>
      </c>
      <c r="G44" t="s">
        <v>138</v>
      </c>
      <c r="H44" t="s">
        <v>19</v>
      </c>
      <c r="I44" t="s">
        <v>187</v>
      </c>
    </row>
    <row r="45" spans="1:15" s="11" customFormat="1" x14ac:dyDescent="0.3">
      <c r="A45" s="11" t="s">
        <v>139</v>
      </c>
      <c r="B45" s="6">
        <f>1.31/1000</f>
        <v>1.31E-3</v>
      </c>
      <c r="C45" s="6" t="s">
        <v>140</v>
      </c>
      <c r="D45" s="6" t="s">
        <v>39</v>
      </c>
      <c r="E45" s="6" t="s">
        <v>18</v>
      </c>
      <c r="G45" s="11" t="s">
        <v>141</v>
      </c>
      <c r="H45" s="6" t="s">
        <v>15</v>
      </c>
      <c r="I45" s="11" t="s">
        <v>187</v>
      </c>
    </row>
    <row r="46" spans="1:15" customFormat="1" x14ac:dyDescent="0.3">
      <c r="A46" t="s">
        <v>142</v>
      </c>
      <c r="B46" s="1">
        <f>0.0000822/1000</f>
        <v>8.2200000000000008E-8</v>
      </c>
      <c r="C46" t="s">
        <v>143</v>
      </c>
      <c r="D46" t="s">
        <v>39</v>
      </c>
      <c r="E46" t="s">
        <v>18</v>
      </c>
      <c r="G46" t="s">
        <v>144</v>
      </c>
      <c r="H46" t="s">
        <v>19</v>
      </c>
      <c r="I46" t="s">
        <v>187</v>
      </c>
    </row>
    <row r="47" spans="1:15" customFormat="1" x14ac:dyDescent="0.3">
      <c r="A47" t="s">
        <v>145</v>
      </c>
      <c r="B47" s="1">
        <f>0.0173/1000</f>
        <v>1.73E-5</v>
      </c>
      <c r="C47" t="s">
        <v>129</v>
      </c>
      <c r="D47" t="s">
        <v>39</v>
      </c>
      <c r="E47" t="s">
        <v>18</v>
      </c>
      <c r="G47" t="s">
        <v>146</v>
      </c>
      <c r="H47" t="s">
        <v>19</v>
      </c>
      <c r="I47" t="s">
        <v>187</v>
      </c>
    </row>
    <row r="48" spans="1:15" customFormat="1" x14ac:dyDescent="0.3">
      <c r="A48" t="s">
        <v>147</v>
      </c>
      <c r="B48" s="1">
        <f>0.037/1000</f>
        <v>3.6999999999999998E-5</v>
      </c>
      <c r="C48" t="s">
        <v>129</v>
      </c>
      <c r="D48" t="s">
        <v>39</v>
      </c>
      <c r="E48" t="s">
        <v>18</v>
      </c>
      <c r="G48" t="s">
        <v>148</v>
      </c>
      <c r="H48" t="s">
        <v>19</v>
      </c>
      <c r="I48" t="s">
        <v>187</v>
      </c>
    </row>
    <row r="49" spans="1:15" customFormat="1" x14ac:dyDescent="0.3">
      <c r="A49" t="s">
        <v>149</v>
      </c>
      <c r="B49" s="1">
        <f>0.0000478/1000</f>
        <v>4.7800000000000005E-8</v>
      </c>
      <c r="C49" t="s">
        <v>150</v>
      </c>
      <c r="D49" s="1" t="s">
        <v>39</v>
      </c>
      <c r="E49" s="1" t="s">
        <v>18</v>
      </c>
      <c r="G49" t="s">
        <v>151</v>
      </c>
      <c r="H49" s="1" t="s">
        <v>152</v>
      </c>
      <c r="I49" t="s">
        <v>187</v>
      </c>
    </row>
    <row r="50" spans="1:15" customFormat="1" x14ac:dyDescent="0.3">
      <c r="A50" t="s">
        <v>153</v>
      </c>
      <c r="B50" s="1">
        <f>0.00194/1000</f>
        <v>1.9400000000000001E-6</v>
      </c>
      <c r="C50" t="s">
        <v>129</v>
      </c>
      <c r="D50" t="s">
        <v>39</v>
      </c>
      <c r="E50" t="s">
        <v>18</v>
      </c>
      <c r="G50" t="s">
        <v>154</v>
      </c>
      <c r="H50" t="s">
        <v>19</v>
      </c>
      <c r="I50" t="s">
        <v>187</v>
      </c>
    </row>
    <row r="51" spans="1:15" customFormat="1" x14ac:dyDescent="0.3">
      <c r="B51" s="1"/>
    </row>
    <row r="52" spans="1:15" customFormat="1" x14ac:dyDescent="0.3">
      <c r="B52" s="1"/>
    </row>
    <row r="53" spans="1:15" x14ac:dyDescent="0.3">
      <c r="A53" s="2" t="s">
        <v>4</v>
      </c>
      <c r="B53" s="1" t="s">
        <v>61</v>
      </c>
    </row>
    <row r="54" spans="1:15" x14ac:dyDescent="0.3">
      <c r="A54" s="1" t="s">
        <v>5</v>
      </c>
      <c r="B54" s="1" t="s">
        <v>42</v>
      </c>
    </row>
    <row r="55" spans="1:15" x14ac:dyDescent="0.3">
      <c r="A55" s="1" t="s">
        <v>6</v>
      </c>
      <c r="B55" s="1">
        <v>1</v>
      </c>
    </row>
    <row r="56" spans="1:15" x14ac:dyDescent="0.3">
      <c r="A56" s="1" t="s">
        <v>7</v>
      </c>
      <c r="B56" s="1" t="s">
        <v>61</v>
      </c>
    </row>
    <row r="57" spans="1:15" x14ac:dyDescent="0.3">
      <c r="A57" s="1" t="s">
        <v>8</v>
      </c>
      <c r="B57" s="1" t="s">
        <v>9</v>
      </c>
    </row>
    <row r="58" spans="1:15" x14ac:dyDescent="0.3">
      <c r="A58" s="1" t="s">
        <v>10</v>
      </c>
      <c r="B58" s="1" t="s">
        <v>17</v>
      </c>
    </row>
    <row r="59" spans="1:15" x14ac:dyDescent="0.3">
      <c r="A59" s="2" t="s">
        <v>11</v>
      </c>
    </row>
    <row r="60" spans="1:15" x14ac:dyDescent="0.3">
      <c r="A60" s="2" t="s">
        <v>12</v>
      </c>
      <c r="B60" s="1" t="s">
        <v>13</v>
      </c>
      <c r="C60" s="2" t="s">
        <v>10</v>
      </c>
      <c r="D60" s="2" t="s">
        <v>14</v>
      </c>
      <c r="E60" s="2" t="s">
        <v>5</v>
      </c>
      <c r="F60" s="2" t="s">
        <v>21</v>
      </c>
      <c r="G60" s="2" t="s">
        <v>7</v>
      </c>
      <c r="H60" s="2" t="s">
        <v>8</v>
      </c>
      <c r="I60" s="2" t="s">
        <v>24</v>
      </c>
      <c r="J60" s="2" t="s">
        <v>23</v>
      </c>
      <c r="K60" s="2" t="s">
        <v>25</v>
      </c>
      <c r="L60" s="2" t="s">
        <v>22</v>
      </c>
      <c r="M60" s="2" t="s">
        <v>24</v>
      </c>
      <c r="N60" s="2" t="s">
        <v>22</v>
      </c>
      <c r="O60" s="2" t="s">
        <v>24</v>
      </c>
    </row>
    <row r="61" spans="1:15" x14ac:dyDescent="0.3">
      <c r="A61" s="1" t="s">
        <v>107</v>
      </c>
      <c r="B61" s="1">
        <v>1</v>
      </c>
      <c r="C61" s="1" t="s">
        <v>26</v>
      </c>
      <c r="D61" s="1" t="s">
        <v>87</v>
      </c>
      <c r="E61" s="1" t="s">
        <v>42</v>
      </c>
      <c r="G61" s="1" t="s">
        <v>107</v>
      </c>
      <c r="H61" s="1" t="s">
        <v>15</v>
      </c>
    </row>
    <row r="62" spans="1:15" x14ac:dyDescent="0.3">
      <c r="A62" s="1" t="s">
        <v>108</v>
      </c>
      <c r="B62" s="1">
        <v>1</v>
      </c>
      <c r="C62" s="1" t="s">
        <v>26</v>
      </c>
      <c r="D62" s="1" t="s">
        <v>87</v>
      </c>
      <c r="E62" s="1" t="s">
        <v>42</v>
      </c>
      <c r="G62" s="1" t="s">
        <v>108</v>
      </c>
      <c r="H62" s="1" t="s">
        <v>15</v>
      </c>
    </row>
    <row r="64" spans="1:15" x14ac:dyDescent="0.3">
      <c r="A64" s="2" t="s">
        <v>4</v>
      </c>
      <c r="B64" s="1" t="s">
        <v>107</v>
      </c>
    </row>
    <row r="65" spans="1:15" x14ac:dyDescent="0.3">
      <c r="A65" s="1" t="s">
        <v>5</v>
      </c>
      <c r="B65" s="1" t="s">
        <v>42</v>
      </c>
    </row>
    <row r="66" spans="1:15" x14ac:dyDescent="0.3">
      <c r="A66" s="1" t="s">
        <v>6</v>
      </c>
      <c r="B66" s="1">
        <v>1</v>
      </c>
    </row>
    <row r="67" spans="1:15" x14ac:dyDescent="0.3">
      <c r="A67" s="1" t="s">
        <v>7</v>
      </c>
      <c r="B67" s="1" t="s">
        <v>107</v>
      </c>
    </row>
    <row r="68" spans="1:15" x14ac:dyDescent="0.3">
      <c r="A68" s="1" t="s">
        <v>8</v>
      </c>
      <c r="B68" s="1" t="s">
        <v>9</v>
      </c>
    </row>
    <row r="69" spans="1:15" x14ac:dyDescent="0.3">
      <c r="A69" s="1" t="s">
        <v>10</v>
      </c>
      <c r="B69" s="1" t="s">
        <v>17</v>
      </c>
    </row>
    <row r="70" spans="1:15" x14ac:dyDescent="0.3">
      <c r="A70" s="2" t="s">
        <v>11</v>
      </c>
    </row>
    <row r="71" spans="1:15" x14ac:dyDescent="0.3">
      <c r="A71" s="2" t="s">
        <v>12</v>
      </c>
      <c r="B71" s="1" t="s">
        <v>13</v>
      </c>
      <c r="C71" s="2" t="s">
        <v>10</v>
      </c>
      <c r="D71" s="2" t="s">
        <v>14</v>
      </c>
      <c r="E71" s="2" t="s">
        <v>5</v>
      </c>
      <c r="F71" s="2" t="s">
        <v>21</v>
      </c>
      <c r="G71" s="2" t="s">
        <v>7</v>
      </c>
      <c r="H71" s="2" t="s">
        <v>8</v>
      </c>
      <c r="I71" s="2" t="s">
        <v>24</v>
      </c>
      <c r="J71" s="2" t="s">
        <v>23</v>
      </c>
      <c r="K71" s="2" t="s">
        <v>25</v>
      </c>
      <c r="L71" s="2" t="s">
        <v>22</v>
      </c>
      <c r="M71" s="2" t="s">
        <v>24</v>
      </c>
      <c r="N71" s="2" t="s">
        <v>22</v>
      </c>
      <c r="O71" s="2" t="s">
        <v>24</v>
      </c>
    </row>
    <row r="72" spans="1:15" x14ac:dyDescent="0.3">
      <c r="A72" s="7" t="s">
        <v>103</v>
      </c>
      <c r="B72" s="1">
        <v>1.1399999999999999</v>
      </c>
      <c r="C72" s="1" t="s">
        <v>63</v>
      </c>
      <c r="D72" s="1" t="s">
        <v>69</v>
      </c>
      <c r="E72" s="1" t="s">
        <v>68</v>
      </c>
      <c r="G72" s="4" t="s">
        <v>67</v>
      </c>
      <c r="H72" s="1" t="s">
        <v>19</v>
      </c>
      <c r="I72" s="1" t="s">
        <v>189</v>
      </c>
    </row>
    <row r="73" spans="1:15" x14ac:dyDescent="0.3">
      <c r="A73" s="7" t="s">
        <v>66</v>
      </c>
      <c r="B73" s="1">
        <v>0.11</v>
      </c>
      <c r="C73" s="1" t="s">
        <v>63</v>
      </c>
      <c r="D73" s="1" t="s">
        <v>69</v>
      </c>
      <c r="E73" s="1" t="s">
        <v>68</v>
      </c>
      <c r="G73" s="4" t="s">
        <v>67</v>
      </c>
      <c r="H73" s="1" t="s">
        <v>19</v>
      </c>
      <c r="I73" s="1" t="s">
        <v>189</v>
      </c>
    </row>
    <row r="74" spans="1:15" x14ac:dyDescent="0.3">
      <c r="A74" s="4" t="s">
        <v>70</v>
      </c>
      <c r="B74" s="1">
        <f>0.6/1000</f>
        <v>5.9999999999999995E-4</v>
      </c>
      <c r="C74" s="1" t="s">
        <v>62</v>
      </c>
      <c r="D74" s="1" t="s">
        <v>57</v>
      </c>
      <c r="E74" s="1" t="s">
        <v>71</v>
      </c>
      <c r="G74" s="4" t="s">
        <v>72</v>
      </c>
      <c r="H74" s="1" t="s">
        <v>19</v>
      </c>
      <c r="I74" s="1" t="s">
        <v>188</v>
      </c>
    </row>
    <row r="75" spans="1:15" x14ac:dyDescent="0.3">
      <c r="A75" s="7" t="s">
        <v>197</v>
      </c>
      <c r="B75" s="1">
        <v>7.6699999999999994E-5</v>
      </c>
      <c r="C75" s="1" t="s">
        <v>62</v>
      </c>
      <c r="D75" s="1" t="s">
        <v>57</v>
      </c>
      <c r="E75" s="1" t="s">
        <v>194</v>
      </c>
      <c r="G75" s="4" t="s">
        <v>198</v>
      </c>
      <c r="H75" s="1" t="s">
        <v>15</v>
      </c>
      <c r="I75" s="1" t="s">
        <v>188</v>
      </c>
    </row>
    <row r="76" spans="1:15" s="6" customFormat="1" x14ac:dyDescent="0.3">
      <c r="A76" s="8" t="s">
        <v>65</v>
      </c>
      <c r="B76" s="6">
        <f>0.08/1000</f>
        <v>8.0000000000000007E-5</v>
      </c>
      <c r="C76" s="6" t="s">
        <v>62</v>
      </c>
      <c r="D76" s="1" t="s">
        <v>64</v>
      </c>
      <c r="E76" s="6" t="s">
        <v>74</v>
      </c>
      <c r="G76" s="8" t="s">
        <v>65</v>
      </c>
      <c r="H76" s="1" t="s">
        <v>19</v>
      </c>
      <c r="I76" s="1" t="s">
        <v>188</v>
      </c>
    </row>
    <row r="77" spans="1:15" x14ac:dyDescent="0.3">
      <c r="A77" s="4" t="s">
        <v>73</v>
      </c>
      <c r="B77" s="1">
        <f>0.15/1000</f>
        <v>1.4999999999999999E-4</v>
      </c>
      <c r="C77" s="1" t="s">
        <v>62</v>
      </c>
      <c r="D77" s="1" t="s">
        <v>57</v>
      </c>
      <c r="E77" s="1" t="s">
        <v>71</v>
      </c>
      <c r="G77" s="4" t="s">
        <v>75</v>
      </c>
      <c r="H77" s="1" t="s">
        <v>19</v>
      </c>
      <c r="I77" s="1" t="s">
        <v>188</v>
      </c>
    </row>
    <row r="78" spans="1:15" ht="17" customHeight="1" x14ac:dyDescent="0.3">
      <c r="A78" s="4" t="s">
        <v>105</v>
      </c>
      <c r="B78" s="1">
        <f>0.12/1000</f>
        <v>1.1999999999999999E-4</v>
      </c>
      <c r="C78" s="1" t="s">
        <v>62</v>
      </c>
      <c r="D78" s="1" t="s">
        <v>57</v>
      </c>
      <c r="E78" s="1" t="s">
        <v>74</v>
      </c>
      <c r="G78" s="4" t="s">
        <v>76</v>
      </c>
      <c r="H78" s="1" t="s">
        <v>19</v>
      </c>
      <c r="I78" s="1" t="s">
        <v>188</v>
      </c>
    </row>
    <row r="79" spans="1:15" x14ac:dyDescent="0.3">
      <c r="A79" s="4" t="s">
        <v>104</v>
      </c>
      <c r="B79" s="1">
        <f>5.5/1000</f>
        <v>5.4999999999999997E-3</v>
      </c>
      <c r="C79" s="1" t="s">
        <v>62</v>
      </c>
      <c r="D79" s="1" t="s">
        <v>57</v>
      </c>
      <c r="E79" s="1" t="s">
        <v>74</v>
      </c>
      <c r="G79" s="4" t="s">
        <v>77</v>
      </c>
      <c r="H79" s="1" t="s">
        <v>19</v>
      </c>
      <c r="I79" s="1" t="s">
        <v>188</v>
      </c>
    </row>
    <row r="80" spans="1:15" x14ac:dyDescent="0.3">
      <c r="A80" s="1" t="s">
        <v>53</v>
      </c>
      <c r="B80" s="1">
        <v>43.2</v>
      </c>
      <c r="C80" s="1" t="s">
        <v>63</v>
      </c>
      <c r="D80" s="1" t="s">
        <v>39</v>
      </c>
      <c r="E80" s="1" t="s">
        <v>20</v>
      </c>
      <c r="G80" s="1" t="s">
        <v>54</v>
      </c>
      <c r="H80" s="1" t="s">
        <v>19</v>
      </c>
      <c r="I80" s="1" t="s">
        <v>188</v>
      </c>
    </row>
    <row r="81" spans="1:15" x14ac:dyDescent="0.3">
      <c r="A81" s="6" t="s">
        <v>45</v>
      </c>
      <c r="B81" s="1">
        <v>1.196</v>
      </c>
      <c r="C81" s="6" t="s">
        <v>46</v>
      </c>
      <c r="D81" s="6" t="s">
        <v>36</v>
      </c>
      <c r="E81" s="6" t="s">
        <v>42</v>
      </c>
      <c r="F81" s="6"/>
      <c r="G81" s="6" t="s">
        <v>43</v>
      </c>
      <c r="H81" s="6" t="s">
        <v>15</v>
      </c>
      <c r="I81" s="1" t="s">
        <v>188</v>
      </c>
    </row>
    <row r="82" spans="1:15" x14ac:dyDescent="0.3">
      <c r="A82" s="1" t="s">
        <v>37</v>
      </c>
      <c r="B82" s="1">
        <f>5.51*10^(-5)</f>
        <v>5.5100000000000004E-5</v>
      </c>
      <c r="C82" s="1" t="s">
        <v>34</v>
      </c>
      <c r="D82" s="1" t="s">
        <v>64</v>
      </c>
      <c r="E82" s="1" t="s">
        <v>16</v>
      </c>
      <c r="G82" s="1" t="s">
        <v>37</v>
      </c>
      <c r="H82" s="1" t="s">
        <v>15</v>
      </c>
      <c r="I82" s="1" t="s">
        <v>188</v>
      </c>
    </row>
    <row r="83" spans="1:15" x14ac:dyDescent="0.3">
      <c r="A83" s="1" t="s">
        <v>155</v>
      </c>
      <c r="B83" s="1">
        <v>3</v>
      </c>
      <c r="C83" s="1" t="s">
        <v>156</v>
      </c>
      <c r="D83" s="1" t="s">
        <v>157</v>
      </c>
      <c r="E83" s="1" t="s">
        <v>158</v>
      </c>
      <c r="G83" s="1" t="s">
        <v>155</v>
      </c>
      <c r="H83" s="1" t="s">
        <v>15</v>
      </c>
      <c r="I83" s="1" t="s">
        <v>159</v>
      </c>
    </row>
    <row r="85" spans="1:15" customFormat="1" ht="15.5" x14ac:dyDescent="0.35">
      <c r="A85" s="12" t="s">
        <v>4</v>
      </c>
      <c r="B85" s="1" t="s">
        <v>155</v>
      </c>
    </row>
    <row r="86" spans="1:15" customFormat="1" x14ac:dyDescent="0.3">
      <c r="A86" t="s">
        <v>5</v>
      </c>
      <c r="B86" s="1" t="s">
        <v>16</v>
      </c>
    </row>
    <row r="87" spans="1:15" customFormat="1" x14ac:dyDescent="0.3">
      <c r="A87" t="s">
        <v>6</v>
      </c>
      <c r="B87" s="1">
        <v>1</v>
      </c>
    </row>
    <row r="88" spans="1:15" customFormat="1" x14ac:dyDescent="0.3">
      <c r="A88" t="s">
        <v>7</v>
      </c>
      <c r="B88" s="1" t="s">
        <v>155</v>
      </c>
    </row>
    <row r="89" spans="1:15" customFormat="1" x14ac:dyDescent="0.3">
      <c r="A89" t="s">
        <v>8</v>
      </c>
      <c r="B89" s="1" t="s">
        <v>55</v>
      </c>
    </row>
    <row r="90" spans="1:15" customFormat="1" x14ac:dyDescent="0.3">
      <c r="A90" t="s">
        <v>10</v>
      </c>
      <c r="B90" s="1" t="s">
        <v>34</v>
      </c>
    </row>
    <row r="91" spans="1:15" customFormat="1" ht="15.5" x14ac:dyDescent="0.35">
      <c r="A91" s="12" t="s">
        <v>11</v>
      </c>
      <c r="B91" s="1"/>
    </row>
    <row r="92" spans="1:15" customFormat="1" ht="15.5" x14ac:dyDescent="0.35">
      <c r="A92" s="12" t="s">
        <v>12</v>
      </c>
      <c r="B92" s="1" t="s">
        <v>13</v>
      </c>
      <c r="C92" s="12" t="s">
        <v>10</v>
      </c>
      <c r="D92" s="12" t="s">
        <v>14</v>
      </c>
      <c r="E92" s="12" t="s">
        <v>5</v>
      </c>
      <c r="F92" s="12" t="s">
        <v>21</v>
      </c>
      <c r="G92" s="12" t="s">
        <v>7</v>
      </c>
      <c r="H92" s="12" t="s">
        <v>8</v>
      </c>
      <c r="I92" s="12" t="s">
        <v>24</v>
      </c>
      <c r="J92" s="12" t="s">
        <v>23</v>
      </c>
      <c r="K92" s="12" t="s">
        <v>25</v>
      </c>
      <c r="L92" s="12" t="s">
        <v>22</v>
      </c>
      <c r="M92" s="12" t="s">
        <v>24</v>
      </c>
      <c r="N92" s="12" t="s">
        <v>22</v>
      </c>
      <c r="O92" s="12" t="s">
        <v>24</v>
      </c>
    </row>
    <row r="93" spans="1:15" x14ac:dyDescent="0.3">
      <c r="A93" s="1" t="s">
        <v>160</v>
      </c>
      <c r="B93" s="1">
        <f>1.5*0.001</f>
        <v>1.5E-3</v>
      </c>
      <c r="C93" s="1" t="s">
        <v>34</v>
      </c>
      <c r="D93" s="1" t="s">
        <v>39</v>
      </c>
      <c r="E93" s="5" t="s">
        <v>16</v>
      </c>
      <c r="G93" s="4" t="s">
        <v>161</v>
      </c>
      <c r="H93" s="1" t="s">
        <v>15</v>
      </c>
      <c r="I93" t="s">
        <v>162</v>
      </c>
    </row>
    <row r="94" spans="1:15" x14ac:dyDescent="0.3">
      <c r="A94" s="1" t="s">
        <v>53</v>
      </c>
      <c r="B94" s="1">
        <f>3.5*0.001</f>
        <v>3.5000000000000001E-3</v>
      </c>
      <c r="C94" s="1" t="s">
        <v>129</v>
      </c>
      <c r="D94" s="1" t="s">
        <v>39</v>
      </c>
      <c r="E94" s="1" t="s">
        <v>20</v>
      </c>
      <c r="G94" s="1" t="s">
        <v>54</v>
      </c>
      <c r="H94" s="1" t="s">
        <v>19</v>
      </c>
      <c r="I94" t="s">
        <v>162</v>
      </c>
    </row>
    <row r="95" spans="1:15" x14ac:dyDescent="0.3">
      <c r="A95" s="1" t="s">
        <v>163</v>
      </c>
      <c r="B95" s="1">
        <f>0.13*0.001</f>
        <v>1.3000000000000002E-4</v>
      </c>
      <c r="C95" s="1" t="s">
        <v>129</v>
      </c>
      <c r="D95" s="1" t="s">
        <v>39</v>
      </c>
      <c r="E95" s="1" t="s">
        <v>18</v>
      </c>
      <c r="G95" s="1" t="s">
        <v>164</v>
      </c>
      <c r="H95" s="1" t="s">
        <v>19</v>
      </c>
      <c r="I95" t="s">
        <v>159</v>
      </c>
    </row>
    <row r="96" spans="1:15" x14ac:dyDescent="0.3">
      <c r="A96" s="1" t="s">
        <v>165</v>
      </c>
      <c r="B96" s="1">
        <f>0.075*0.001</f>
        <v>7.4999999999999993E-5</v>
      </c>
      <c r="C96" s="1" t="s">
        <v>129</v>
      </c>
      <c r="D96" s="1" t="s">
        <v>39</v>
      </c>
      <c r="E96" s="1" t="s">
        <v>18</v>
      </c>
      <c r="G96" s="1" t="s">
        <v>166</v>
      </c>
      <c r="H96" s="1" t="s">
        <v>19</v>
      </c>
      <c r="I96" t="s">
        <v>159</v>
      </c>
    </row>
    <row r="97" spans="1:9" x14ac:dyDescent="0.3">
      <c r="A97" s="1" t="s">
        <v>167</v>
      </c>
      <c r="B97" s="1">
        <f>2.45*0.001</f>
        <v>2.4500000000000004E-3</v>
      </c>
      <c r="C97" s="1" t="s">
        <v>34</v>
      </c>
      <c r="D97" s="1" t="s">
        <v>39</v>
      </c>
      <c r="E97" s="1" t="s">
        <v>20</v>
      </c>
      <c r="G97" s="4" t="s">
        <v>168</v>
      </c>
      <c r="H97" s="1" t="s">
        <v>15</v>
      </c>
      <c r="I97" t="s">
        <v>159</v>
      </c>
    </row>
    <row r="98" spans="1:9" customFormat="1" x14ac:dyDescent="0.3">
      <c r="A98" t="s">
        <v>45</v>
      </c>
      <c r="B98" s="1">
        <f>1.31*0.001</f>
        <v>1.3100000000000002E-3</v>
      </c>
      <c r="C98" t="s">
        <v>46</v>
      </c>
      <c r="D98" s="1" t="s">
        <v>36</v>
      </c>
      <c r="E98" t="s">
        <v>42</v>
      </c>
      <c r="G98" t="s">
        <v>43</v>
      </c>
      <c r="H98" t="s">
        <v>15</v>
      </c>
      <c r="I98" s="13" t="s">
        <v>169</v>
      </c>
    </row>
    <row r="99" spans="1:9" x14ac:dyDescent="0.3">
      <c r="A99" s="1" t="s">
        <v>170</v>
      </c>
      <c r="B99" s="1">
        <f>0.0305*0.001</f>
        <v>3.0499999999999999E-5</v>
      </c>
      <c r="C99" s="1" t="s">
        <v>34</v>
      </c>
      <c r="D99" s="1" t="s">
        <v>27</v>
      </c>
      <c r="E99" s="5" t="s">
        <v>30</v>
      </c>
      <c r="F99" s="1" t="s">
        <v>171</v>
      </c>
      <c r="G99" s="1" t="s">
        <v>172</v>
      </c>
      <c r="H99" s="1" t="s">
        <v>31</v>
      </c>
      <c r="I99" t="s">
        <v>159</v>
      </c>
    </row>
    <row r="100" spans="1:9" x14ac:dyDescent="0.3">
      <c r="A100" s="1" t="s">
        <v>173</v>
      </c>
      <c r="B100">
        <f>(-0.0002)/1.17</f>
        <v>-1.7094017094017097E-4</v>
      </c>
      <c r="C100" s="1" t="s">
        <v>34</v>
      </c>
      <c r="D100" s="1" t="s">
        <v>28</v>
      </c>
      <c r="E100" s="5" t="s">
        <v>30</v>
      </c>
      <c r="F100" s="1" t="s">
        <v>29</v>
      </c>
      <c r="G100" s="1" t="s">
        <v>174</v>
      </c>
      <c r="H100" s="1" t="s">
        <v>31</v>
      </c>
      <c r="I100" t="s">
        <v>159</v>
      </c>
    </row>
    <row r="101" spans="1:9" x14ac:dyDescent="0.3">
      <c r="A101" s="1" t="s">
        <v>175</v>
      </c>
      <c r="B101">
        <f>(-(4.85*10^(-6)-7.76*10^(-16)))/1.17</f>
        <v>-4.1452991446358975E-6</v>
      </c>
      <c r="C101" s="1" t="s">
        <v>34</v>
      </c>
      <c r="D101" s="1" t="s">
        <v>28</v>
      </c>
      <c r="E101" s="5" t="s">
        <v>30</v>
      </c>
      <c r="F101" s="1" t="s">
        <v>29</v>
      </c>
      <c r="G101" s="1" t="s">
        <v>176</v>
      </c>
      <c r="H101" s="1" t="s">
        <v>31</v>
      </c>
      <c r="I101" t="s">
        <v>159</v>
      </c>
    </row>
    <row r="102" spans="1:9" customFormat="1" x14ac:dyDescent="0.3">
      <c r="A102" t="s">
        <v>177</v>
      </c>
      <c r="B102">
        <v>-1</v>
      </c>
      <c r="C102" t="s">
        <v>156</v>
      </c>
      <c r="D102" t="s">
        <v>27</v>
      </c>
      <c r="E102" t="s">
        <v>178</v>
      </c>
      <c r="F102" t="s">
        <v>179</v>
      </c>
      <c r="G102" t="s">
        <v>180</v>
      </c>
      <c r="H102" t="s">
        <v>181</v>
      </c>
      <c r="I102" t="s">
        <v>159</v>
      </c>
    </row>
    <row r="103" spans="1:9" x14ac:dyDescent="0.3">
      <c r="A103" s="1" t="s">
        <v>182</v>
      </c>
      <c r="B103">
        <f>(1.5304-1.49)/1.17</f>
        <v>3.4529914529914524E-2</v>
      </c>
      <c r="C103" s="1" t="s">
        <v>150</v>
      </c>
      <c r="D103" s="1" t="s">
        <v>28</v>
      </c>
      <c r="E103" s="5" t="s">
        <v>30</v>
      </c>
      <c r="F103" s="1" t="s">
        <v>29</v>
      </c>
      <c r="G103" s="1" t="s">
        <v>183</v>
      </c>
      <c r="H103" s="1" t="s">
        <v>31</v>
      </c>
      <c r="I103" t="s">
        <v>159</v>
      </c>
    </row>
    <row r="104" spans="1:9" x14ac:dyDescent="0.3">
      <c r="A104" s="1" t="s">
        <v>184</v>
      </c>
      <c r="B104">
        <f>(4.19-4.22)/1.17</f>
        <v>-2.5641025641025095E-2</v>
      </c>
      <c r="C104" s="1" t="s">
        <v>150</v>
      </c>
      <c r="D104" s="1" t="s">
        <v>28</v>
      </c>
      <c r="E104" s="5" t="s">
        <v>30</v>
      </c>
      <c r="F104" s="1" t="s">
        <v>185</v>
      </c>
      <c r="G104" s="1" t="s">
        <v>186</v>
      </c>
      <c r="H104" s="1" t="s">
        <v>31</v>
      </c>
      <c r="I104" t="s">
        <v>159</v>
      </c>
    </row>
    <row r="105" spans="1:9" x14ac:dyDescent="0.3">
      <c r="A105" s="1" t="s">
        <v>177</v>
      </c>
      <c r="B105">
        <v>7.0999982403968653E-3</v>
      </c>
      <c r="C105" s="1" t="s">
        <v>156</v>
      </c>
      <c r="D105" s="1" t="s">
        <v>27</v>
      </c>
      <c r="E105" s="5" t="s">
        <v>178</v>
      </c>
      <c r="F105" s="1" t="s">
        <v>179</v>
      </c>
      <c r="G105" s="1" t="s">
        <v>180</v>
      </c>
      <c r="H105" s="1" t="s">
        <v>181</v>
      </c>
      <c r="I105" s="13" t="s">
        <v>169</v>
      </c>
    </row>
    <row r="108" spans="1:9" x14ac:dyDescent="0.3">
      <c r="A108" s="2" t="s">
        <v>4</v>
      </c>
      <c r="B108" s="1" t="s">
        <v>38</v>
      </c>
    </row>
    <row r="109" spans="1:9" x14ac:dyDescent="0.3">
      <c r="A109" s="1" t="s">
        <v>5</v>
      </c>
      <c r="B109" s="1" t="s">
        <v>16</v>
      </c>
    </row>
    <row r="110" spans="1:9" x14ac:dyDescent="0.3">
      <c r="A110" s="1" t="s">
        <v>6</v>
      </c>
      <c r="B110" s="1">
        <v>1</v>
      </c>
    </row>
    <row r="111" spans="1:9" x14ac:dyDescent="0.3">
      <c r="A111" s="1" t="s">
        <v>7</v>
      </c>
      <c r="B111" s="1" t="s">
        <v>38</v>
      </c>
    </row>
    <row r="112" spans="1:9" x14ac:dyDescent="0.3">
      <c r="A112" s="1" t="s">
        <v>8</v>
      </c>
      <c r="B112" s="1" t="s">
        <v>9</v>
      </c>
    </row>
    <row r="113" spans="1:15" x14ac:dyDescent="0.3">
      <c r="A113" s="1" t="s">
        <v>10</v>
      </c>
      <c r="B113" s="1" t="s">
        <v>34</v>
      </c>
    </row>
    <row r="114" spans="1:15" x14ac:dyDescent="0.3">
      <c r="A114" s="2" t="s">
        <v>11</v>
      </c>
    </row>
    <row r="115" spans="1:15" ht="15" customHeight="1" x14ac:dyDescent="0.3">
      <c r="A115" s="2" t="s">
        <v>12</v>
      </c>
      <c r="B115" s="1" t="s">
        <v>13</v>
      </c>
      <c r="C115" s="2" t="s">
        <v>10</v>
      </c>
      <c r="D115" s="2" t="s">
        <v>14</v>
      </c>
      <c r="E115" s="2" t="s">
        <v>5</v>
      </c>
      <c r="F115" s="2" t="s">
        <v>21</v>
      </c>
      <c r="G115" s="2" t="s">
        <v>7</v>
      </c>
      <c r="H115" s="2" t="s">
        <v>8</v>
      </c>
      <c r="I115" s="2" t="s">
        <v>24</v>
      </c>
      <c r="J115" s="2" t="s">
        <v>23</v>
      </c>
      <c r="K115" s="2" t="s">
        <v>25</v>
      </c>
      <c r="L115" s="2" t="s">
        <v>22</v>
      </c>
      <c r="M115" s="2" t="s">
        <v>24</v>
      </c>
      <c r="N115" s="2" t="s">
        <v>22</v>
      </c>
      <c r="O115" s="2" t="s">
        <v>24</v>
      </c>
    </row>
    <row r="116" spans="1:15" x14ac:dyDescent="0.3">
      <c r="A116" s="1" t="s">
        <v>40</v>
      </c>
      <c r="B116" s="1">
        <v>1</v>
      </c>
      <c r="C116" s="1" t="s">
        <v>34</v>
      </c>
      <c r="D116" s="1" t="s">
        <v>36</v>
      </c>
      <c r="E116" s="1" t="s">
        <v>16</v>
      </c>
      <c r="G116" s="1" t="s">
        <v>41</v>
      </c>
      <c r="H116" s="1" t="s">
        <v>15</v>
      </c>
      <c r="I116" s="1" t="s">
        <v>159</v>
      </c>
    </row>
    <row r="117" spans="1:15" x14ac:dyDescent="0.3">
      <c r="A117" s="1" t="s">
        <v>45</v>
      </c>
      <c r="B117" s="1">
        <v>1.94</v>
      </c>
      <c r="C117" s="1" t="s">
        <v>46</v>
      </c>
      <c r="D117" s="1" t="s">
        <v>36</v>
      </c>
      <c r="E117" s="1" t="s">
        <v>42</v>
      </c>
      <c r="G117" s="1" t="s">
        <v>43</v>
      </c>
      <c r="H117" s="1" t="s">
        <v>15</v>
      </c>
      <c r="I117" s="1" t="s">
        <v>159</v>
      </c>
    </row>
    <row r="120" spans="1:15" x14ac:dyDescent="0.3">
      <c r="A120" s="2" t="s">
        <v>4</v>
      </c>
      <c r="B120" s="1" t="s">
        <v>56</v>
      </c>
    </row>
    <row r="121" spans="1:15" x14ac:dyDescent="0.3">
      <c r="A121" s="1" t="s">
        <v>5</v>
      </c>
      <c r="B121" s="1" t="s">
        <v>16</v>
      </c>
    </row>
    <row r="122" spans="1:15" x14ac:dyDescent="0.3">
      <c r="A122" s="1" t="s">
        <v>6</v>
      </c>
      <c r="B122" s="1">
        <v>1</v>
      </c>
    </row>
    <row r="123" spans="1:15" x14ac:dyDescent="0.3">
      <c r="A123" s="1" t="s">
        <v>7</v>
      </c>
      <c r="B123" s="1" t="s">
        <v>37</v>
      </c>
    </row>
    <row r="124" spans="1:15" x14ac:dyDescent="0.3">
      <c r="A124" s="1" t="s">
        <v>8</v>
      </c>
      <c r="B124" s="1" t="s">
        <v>55</v>
      </c>
    </row>
    <row r="125" spans="1:15" x14ac:dyDescent="0.3">
      <c r="A125" s="1" t="s">
        <v>10</v>
      </c>
      <c r="B125" s="1" t="s">
        <v>34</v>
      </c>
    </row>
    <row r="126" spans="1:15" x14ac:dyDescent="0.3">
      <c r="A126" s="2" t="s">
        <v>11</v>
      </c>
    </row>
    <row r="127" spans="1:15" ht="15" customHeight="1" x14ac:dyDescent="0.3">
      <c r="A127" s="2" t="s">
        <v>12</v>
      </c>
      <c r="B127" s="1" t="s">
        <v>13</v>
      </c>
      <c r="C127" s="2" t="s">
        <v>10</v>
      </c>
      <c r="D127" s="2" t="s">
        <v>14</v>
      </c>
      <c r="E127" s="2" t="s">
        <v>5</v>
      </c>
      <c r="F127" s="2" t="s">
        <v>21</v>
      </c>
      <c r="G127" s="2" t="s">
        <v>7</v>
      </c>
      <c r="H127" s="2" t="s">
        <v>8</v>
      </c>
      <c r="I127" s="2" t="s">
        <v>24</v>
      </c>
      <c r="J127" s="2" t="s">
        <v>23</v>
      </c>
      <c r="K127" s="2" t="s">
        <v>25</v>
      </c>
      <c r="L127" s="2" t="s">
        <v>22</v>
      </c>
      <c r="M127" s="2" t="s">
        <v>24</v>
      </c>
      <c r="N127" s="2" t="s">
        <v>22</v>
      </c>
      <c r="O127" s="2" t="s">
        <v>24</v>
      </c>
    </row>
    <row r="128" spans="1:15" x14ac:dyDescent="0.3">
      <c r="A128" s="1" t="s">
        <v>51</v>
      </c>
      <c r="B128" s="1">
        <v>0.91700000000000004</v>
      </c>
      <c r="C128" s="1" t="s">
        <v>34</v>
      </c>
      <c r="D128" s="1" t="s">
        <v>36</v>
      </c>
      <c r="E128" s="1" t="s">
        <v>16</v>
      </c>
      <c r="G128" s="1" t="s">
        <v>47</v>
      </c>
      <c r="H128" s="1" t="s">
        <v>15</v>
      </c>
      <c r="I128" s="1" t="s">
        <v>159</v>
      </c>
    </row>
    <row r="129" spans="1:15" x14ac:dyDescent="0.3">
      <c r="A129" s="1" t="s">
        <v>52</v>
      </c>
      <c r="B129" s="1">
        <v>0.03</v>
      </c>
      <c r="C129" s="1" t="s">
        <v>34</v>
      </c>
      <c r="D129" s="1" t="s">
        <v>36</v>
      </c>
      <c r="E129" s="1" t="s">
        <v>48</v>
      </c>
      <c r="G129" s="1" t="s">
        <v>49</v>
      </c>
      <c r="H129" s="1" t="s">
        <v>15</v>
      </c>
      <c r="I129" s="1" t="s">
        <v>159</v>
      </c>
    </row>
    <row r="130" spans="1:15" x14ac:dyDescent="0.3">
      <c r="A130" s="1" t="s">
        <v>50</v>
      </c>
      <c r="B130" s="1">
        <v>5.2500000000000003E-3</v>
      </c>
      <c r="C130" s="1" t="s">
        <v>34</v>
      </c>
      <c r="D130" s="1" t="s">
        <v>36</v>
      </c>
      <c r="E130" s="1" t="s">
        <v>16</v>
      </c>
      <c r="G130" s="1" t="s">
        <v>44</v>
      </c>
      <c r="H130" s="1" t="s">
        <v>15</v>
      </c>
      <c r="I130" s="1" t="s">
        <v>159</v>
      </c>
    </row>
    <row r="131" spans="1:15" x14ac:dyDescent="0.3">
      <c r="A131" s="1" t="s">
        <v>45</v>
      </c>
      <c r="B131" s="1">
        <v>1.78</v>
      </c>
      <c r="C131" s="1" t="s">
        <v>46</v>
      </c>
      <c r="D131" s="1" t="s">
        <v>36</v>
      </c>
      <c r="E131" s="1" t="s">
        <v>42</v>
      </c>
      <c r="G131" s="1" t="s">
        <v>43</v>
      </c>
      <c r="H131" s="1" t="s">
        <v>15</v>
      </c>
      <c r="I131" s="1" t="s">
        <v>159</v>
      </c>
    </row>
    <row r="133" spans="1:15" ht="15" customHeight="1" x14ac:dyDescent="0.3">
      <c r="A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3">
      <c r="A134" s="2" t="s">
        <v>4</v>
      </c>
      <c r="B134" s="1" t="s">
        <v>108</v>
      </c>
    </row>
    <row r="135" spans="1:15" x14ac:dyDescent="0.3">
      <c r="A135" s="1" t="s">
        <v>5</v>
      </c>
      <c r="B135" s="1" t="s">
        <v>42</v>
      </c>
    </row>
    <row r="136" spans="1:15" x14ac:dyDescent="0.3">
      <c r="A136" s="1" t="s">
        <v>6</v>
      </c>
      <c r="B136" s="1">
        <v>1</v>
      </c>
    </row>
    <row r="137" spans="1:15" x14ac:dyDescent="0.3">
      <c r="A137" s="1" t="s">
        <v>7</v>
      </c>
      <c r="B137" s="1" t="s">
        <v>108</v>
      </c>
    </row>
    <row r="138" spans="1:15" x14ac:dyDescent="0.3">
      <c r="A138" s="1" t="s">
        <v>8</v>
      </c>
      <c r="B138" s="1" t="s">
        <v>9</v>
      </c>
    </row>
    <row r="139" spans="1:15" x14ac:dyDescent="0.3">
      <c r="A139" s="1" t="s">
        <v>10</v>
      </c>
      <c r="B139" s="1" t="s">
        <v>17</v>
      </c>
    </row>
    <row r="140" spans="1:15" x14ac:dyDescent="0.3">
      <c r="A140" s="2" t="s">
        <v>11</v>
      </c>
    </row>
    <row r="141" spans="1:15" x14ac:dyDescent="0.3">
      <c r="A141" s="2" t="s">
        <v>12</v>
      </c>
      <c r="B141" s="1" t="s">
        <v>13</v>
      </c>
      <c r="C141" s="2" t="s">
        <v>10</v>
      </c>
      <c r="D141" s="2" t="s">
        <v>14</v>
      </c>
      <c r="E141" s="2" t="s">
        <v>5</v>
      </c>
      <c r="F141" s="2" t="s">
        <v>21</v>
      </c>
      <c r="G141" s="2" t="s">
        <v>7</v>
      </c>
      <c r="H141" s="2" t="s">
        <v>8</v>
      </c>
      <c r="I141" s="2" t="s">
        <v>24</v>
      </c>
      <c r="J141" s="2" t="s">
        <v>23</v>
      </c>
      <c r="K141" s="2" t="s">
        <v>25</v>
      </c>
      <c r="L141" s="2" t="s">
        <v>22</v>
      </c>
      <c r="M141" s="2" t="s">
        <v>24</v>
      </c>
      <c r="N141" s="2" t="s">
        <v>22</v>
      </c>
      <c r="O141" s="2" t="s">
        <v>24</v>
      </c>
    </row>
    <row r="142" spans="1:15" x14ac:dyDescent="0.3">
      <c r="A142" s="1" t="s">
        <v>33</v>
      </c>
      <c r="B142" s="1">
        <v>3</v>
      </c>
      <c r="C142" s="1" t="s">
        <v>34</v>
      </c>
      <c r="D142" s="1" t="s">
        <v>28</v>
      </c>
      <c r="E142" s="5" t="s">
        <v>30</v>
      </c>
      <c r="F142" s="1" t="s">
        <v>29</v>
      </c>
      <c r="G142" s="1" t="s">
        <v>32</v>
      </c>
      <c r="H142" s="1" t="s">
        <v>31</v>
      </c>
      <c r="I142" s="1" t="s">
        <v>190</v>
      </c>
    </row>
    <row r="143" spans="1:15" x14ac:dyDescent="0.3">
      <c r="A143" s="1" t="s">
        <v>33</v>
      </c>
      <c r="B143" s="1">
        <v>0.25771428571428573</v>
      </c>
      <c r="C143" s="1" t="s">
        <v>34</v>
      </c>
      <c r="D143" s="1" t="s">
        <v>28</v>
      </c>
      <c r="E143" s="5" t="s">
        <v>30</v>
      </c>
      <c r="F143" s="1" t="s">
        <v>29</v>
      </c>
      <c r="G143" s="1" t="s">
        <v>32</v>
      </c>
      <c r="H143" s="1" t="s">
        <v>31</v>
      </c>
      <c r="I143" s="1" t="s">
        <v>190</v>
      </c>
    </row>
    <row r="144" spans="1:15" x14ac:dyDescent="0.3">
      <c r="A144" s="1" t="s">
        <v>192</v>
      </c>
      <c r="B144" s="1">
        <f>0.097*10^(-3)*0.314285714285714</f>
        <v>3.0485714285714259E-5</v>
      </c>
      <c r="C144" s="1" t="s">
        <v>156</v>
      </c>
      <c r="D144" s="1" t="s">
        <v>27</v>
      </c>
      <c r="E144" s="5" t="s">
        <v>178</v>
      </c>
      <c r="F144" s="1" t="s">
        <v>179</v>
      </c>
      <c r="G144" s="1" t="s">
        <v>193</v>
      </c>
      <c r="H144" s="1" t="s">
        <v>181</v>
      </c>
      <c r="I144" s="1" t="s">
        <v>190</v>
      </c>
    </row>
    <row r="145" spans="1:9" x14ac:dyDescent="0.3">
      <c r="A145" s="1" t="s">
        <v>199</v>
      </c>
      <c r="B145" s="1">
        <f>0.014/1000*0.314285714285714</f>
        <v>4.399999999999996E-6</v>
      </c>
      <c r="C145" s="1" t="s">
        <v>156</v>
      </c>
      <c r="D145" s="1" t="s">
        <v>27</v>
      </c>
      <c r="E145" s="5" t="s">
        <v>178</v>
      </c>
      <c r="F145" s="1" t="s">
        <v>179</v>
      </c>
      <c r="G145" s="4" t="s">
        <v>200</v>
      </c>
      <c r="H145" s="1" t="s">
        <v>181</v>
      </c>
      <c r="I145" s="1" t="s">
        <v>190</v>
      </c>
    </row>
    <row r="146" spans="1:9" x14ac:dyDescent="0.3">
      <c r="A146" s="1" t="s">
        <v>78</v>
      </c>
      <c r="B146" s="1">
        <f>0.02/1000</f>
        <v>2.0000000000000002E-5</v>
      </c>
      <c r="C146" s="1" t="s">
        <v>63</v>
      </c>
      <c r="D146" s="1" t="s">
        <v>81</v>
      </c>
      <c r="F146" s="1" t="s">
        <v>29</v>
      </c>
      <c r="G146" s="4" t="s">
        <v>82</v>
      </c>
      <c r="H146" s="1" t="s">
        <v>31</v>
      </c>
      <c r="I146" s="1" t="s">
        <v>189</v>
      </c>
    </row>
    <row r="147" spans="1:9" x14ac:dyDescent="0.3">
      <c r="A147" s="1" t="s">
        <v>79</v>
      </c>
      <c r="B147" s="1">
        <f>1.51*10^(-4)</f>
        <v>1.5100000000000001E-4</v>
      </c>
      <c r="C147" s="1" t="s">
        <v>63</v>
      </c>
      <c r="D147" s="1" t="s">
        <v>81</v>
      </c>
      <c r="F147" s="1" t="s">
        <v>29</v>
      </c>
      <c r="G147" s="4" t="s">
        <v>80</v>
      </c>
      <c r="H147" s="1" t="s">
        <v>31</v>
      </c>
      <c r="I147" s="1" t="s">
        <v>189</v>
      </c>
    </row>
    <row r="148" spans="1:9" x14ac:dyDescent="0.3">
      <c r="A148" s="1" t="s">
        <v>83</v>
      </c>
      <c r="B148" s="1">
        <f>1.04*10^(-4)</f>
        <v>1.0400000000000001E-4</v>
      </c>
      <c r="C148" s="1" t="s">
        <v>63</v>
      </c>
      <c r="D148" s="1" t="s">
        <v>27</v>
      </c>
      <c r="F148" s="1" t="s">
        <v>29</v>
      </c>
      <c r="G148" s="4" t="s">
        <v>84</v>
      </c>
      <c r="H148" s="1" t="s">
        <v>31</v>
      </c>
      <c r="I148" s="1" t="s">
        <v>189</v>
      </c>
    </row>
    <row r="149" spans="1:9" x14ac:dyDescent="0.3">
      <c r="A149" s="4" t="s">
        <v>88</v>
      </c>
      <c r="B149" s="1">
        <f>0.22/1000</f>
        <v>2.2000000000000001E-4</v>
      </c>
      <c r="C149" s="1" t="s">
        <v>62</v>
      </c>
      <c r="D149" s="1" t="s">
        <v>27</v>
      </c>
      <c r="F149" s="1" t="s">
        <v>35</v>
      </c>
      <c r="G149" s="4" t="s">
        <v>85</v>
      </c>
      <c r="H149" s="1" t="s">
        <v>31</v>
      </c>
      <c r="I149" s="1" t="s">
        <v>188</v>
      </c>
    </row>
    <row r="150" spans="1:9" x14ac:dyDescent="0.3">
      <c r="A150" s="1" t="s">
        <v>86</v>
      </c>
      <c r="B150" s="1">
        <f>0.09/1000</f>
        <v>8.9999999999999992E-5</v>
      </c>
      <c r="C150" s="1" t="s">
        <v>62</v>
      </c>
      <c r="D150" s="1" t="s">
        <v>27</v>
      </c>
      <c r="F150" s="1" t="s">
        <v>35</v>
      </c>
      <c r="G150" s="4" t="s">
        <v>85</v>
      </c>
      <c r="H150" s="1" t="s">
        <v>31</v>
      </c>
      <c r="I150" s="1" t="s">
        <v>188</v>
      </c>
    </row>
    <row r="151" spans="1:9" s="6" customFormat="1" x14ac:dyDescent="0.3">
      <c r="A151" s="6" t="s">
        <v>207</v>
      </c>
      <c r="B151" s="6">
        <v>9.2718750000000014E-5</v>
      </c>
      <c r="C151" s="6" t="s">
        <v>62</v>
      </c>
      <c r="D151" s="6" t="s">
        <v>27</v>
      </c>
      <c r="F151" s="6" t="s">
        <v>179</v>
      </c>
      <c r="G151" s="10" t="s">
        <v>89</v>
      </c>
      <c r="H151" s="6" t="s">
        <v>181</v>
      </c>
      <c r="I151" s="1" t="s">
        <v>188</v>
      </c>
    </row>
    <row r="152" spans="1:9" s="6" customFormat="1" x14ac:dyDescent="0.3">
      <c r="A152" s="10" t="s">
        <v>90</v>
      </c>
      <c r="B152" s="6">
        <v>3.6281249999999998E-5</v>
      </c>
      <c r="C152" s="6" t="s">
        <v>62</v>
      </c>
      <c r="D152" s="6" t="s">
        <v>27</v>
      </c>
      <c r="F152" s="6" t="s">
        <v>179</v>
      </c>
      <c r="G152" s="10" t="s">
        <v>92</v>
      </c>
      <c r="H152" s="6" t="s">
        <v>181</v>
      </c>
      <c r="I152" s="1" t="s">
        <v>188</v>
      </c>
    </row>
    <row r="153" spans="1:9" x14ac:dyDescent="0.3">
      <c r="A153" s="4" t="s">
        <v>93</v>
      </c>
      <c r="B153" s="1">
        <f>1.93*10^(-3)</f>
        <v>1.9300000000000001E-3</v>
      </c>
      <c r="C153" s="1" t="s">
        <v>91</v>
      </c>
      <c r="D153" s="1" t="s">
        <v>27</v>
      </c>
      <c r="F153" s="1" t="s">
        <v>35</v>
      </c>
      <c r="G153" s="4" t="s">
        <v>94</v>
      </c>
      <c r="H153" s="1" t="s">
        <v>31</v>
      </c>
      <c r="I153" s="1" t="s">
        <v>188</v>
      </c>
    </row>
    <row r="154" spans="1:9" x14ac:dyDescent="0.3">
      <c r="A154" s="1" t="s">
        <v>95</v>
      </c>
      <c r="B154" s="1">
        <f>1.33*10^(-4)</f>
        <v>1.3300000000000001E-4</v>
      </c>
      <c r="C154" s="1" t="s">
        <v>91</v>
      </c>
      <c r="D154" s="1" t="s">
        <v>27</v>
      </c>
      <c r="F154" s="1" t="s">
        <v>35</v>
      </c>
      <c r="G154" s="4" t="s">
        <v>96</v>
      </c>
      <c r="H154" s="1" t="s">
        <v>31</v>
      </c>
      <c r="I154" s="1" t="s">
        <v>188</v>
      </c>
    </row>
    <row r="155" spans="1:9" x14ac:dyDescent="0.3">
      <c r="A155" s="1" t="s">
        <v>97</v>
      </c>
      <c r="B155" s="1">
        <f>3.56*10^(-4)</f>
        <v>3.5600000000000003E-4</v>
      </c>
      <c r="C155" s="1" t="s">
        <v>91</v>
      </c>
      <c r="D155" s="1" t="s">
        <v>27</v>
      </c>
      <c r="F155" s="1" t="s">
        <v>35</v>
      </c>
      <c r="G155" s="4" t="s">
        <v>98</v>
      </c>
      <c r="H155" s="1" t="s">
        <v>31</v>
      </c>
      <c r="I155" s="1" t="s">
        <v>188</v>
      </c>
    </row>
    <row r="156" spans="1:9" x14ac:dyDescent="0.3">
      <c r="A156" s="4" t="s">
        <v>99</v>
      </c>
      <c r="B156" s="1">
        <f>1.64*10^(-3)</f>
        <v>1.64E-3</v>
      </c>
      <c r="C156" s="1" t="s">
        <v>91</v>
      </c>
      <c r="D156" s="1" t="s">
        <v>27</v>
      </c>
      <c r="F156" s="1" t="s">
        <v>35</v>
      </c>
      <c r="G156" s="4" t="s">
        <v>100</v>
      </c>
      <c r="H156" s="1" t="s">
        <v>31</v>
      </c>
      <c r="I156" s="1" t="s">
        <v>188</v>
      </c>
    </row>
    <row r="157" spans="1:9" x14ac:dyDescent="0.3">
      <c r="A157" s="1" t="s">
        <v>101</v>
      </c>
      <c r="B157" s="1">
        <f>0.76/1000*0.4</f>
        <v>3.0400000000000002E-4</v>
      </c>
      <c r="C157" s="1" t="s">
        <v>34</v>
      </c>
      <c r="D157" s="1" t="s">
        <v>28</v>
      </c>
      <c r="E157" s="5" t="s">
        <v>30</v>
      </c>
      <c r="F157" s="1" t="s">
        <v>29</v>
      </c>
      <c r="G157" s="1" t="s">
        <v>102</v>
      </c>
      <c r="H157" s="1" t="s">
        <v>31</v>
      </c>
      <c r="I157" s="1" t="s">
        <v>191</v>
      </c>
    </row>
    <row r="159" spans="1:9" x14ac:dyDescent="0.3">
      <c r="A159" s="2" t="s">
        <v>4</v>
      </c>
      <c r="B159" s="1" t="s">
        <v>110</v>
      </c>
    </row>
    <row r="160" spans="1:9" x14ac:dyDescent="0.3">
      <c r="A160" s="1" t="s">
        <v>5</v>
      </c>
      <c r="B160" s="1" t="s">
        <v>42</v>
      </c>
    </row>
    <row r="161" spans="1:15" x14ac:dyDescent="0.3">
      <c r="A161" s="1" t="s">
        <v>6</v>
      </c>
      <c r="B161" s="1">
        <v>1</v>
      </c>
    </row>
    <row r="162" spans="1:15" x14ac:dyDescent="0.3">
      <c r="A162" s="1" t="s">
        <v>7</v>
      </c>
      <c r="B162" s="1" t="s">
        <v>110</v>
      </c>
    </row>
    <row r="163" spans="1:15" x14ac:dyDescent="0.3">
      <c r="A163" s="1" t="s">
        <v>8</v>
      </c>
      <c r="B163" s="1" t="s">
        <v>9</v>
      </c>
    </row>
    <row r="164" spans="1:15" x14ac:dyDescent="0.3">
      <c r="A164" s="1" t="s">
        <v>10</v>
      </c>
      <c r="B164" s="1" t="s">
        <v>17</v>
      </c>
    </row>
    <row r="165" spans="1:15" x14ac:dyDescent="0.3">
      <c r="A165" s="2" t="s">
        <v>11</v>
      </c>
    </row>
    <row r="166" spans="1:15" x14ac:dyDescent="0.3">
      <c r="A166" s="2" t="s">
        <v>12</v>
      </c>
      <c r="B166" s="1" t="s">
        <v>13</v>
      </c>
      <c r="C166" s="2" t="s">
        <v>10</v>
      </c>
      <c r="D166" s="2" t="s">
        <v>14</v>
      </c>
      <c r="E166" s="2" t="s">
        <v>5</v>
      </c>
      <c r="F166" s="2" t="s">
        <v>21</v>
      </c>
      <c r="G166" s="2" t="s">
        <v>7</v>
      </c>
      <c r="H166" s="2" t="s">
        <v>8</v>
      </c>
      <c r="I166" s="2" t="s">
        <v>24</v>
      </c>
      <c r="J166" s="2" t="s">
        <v>23</v>
      </c>
      <c r="K166" s="2" t="s">
        <v>25</v>
      </c>
      <c r="L166" s="2" t="s">
        <v>22</v>
      </c>
      <c r="M166" s="2" t="s">
        <v>24</v>
      </c>
      <c r="N166" s="2" t="s">
        <v>22</v>
      </c>
      <c r="O166" s="2" t="s">
        <v>24</v>
      </c>
    </row>
    <row r="167" spans="1:15" x14ac:dyDescent="0.3">
      <c r="A167" s="1" t="s">
        <v>201</v>
      </c>
      <c r="B167" s="1">
        <v>-9.4900000000000002E-3</v>
      </c>
      <c r="C167" s="1" t="s">
        <v>202</v>
      </c>
      <c r="D167" s="1" t="s">
        <v>57</v>
      </c>
      <c r="E167" s="1" t="s">
        <v>194</v>
      </c>
      <c r="G167" s="1" t="s">
        <v>203</v>
      </c>
      <c r="H167" s="1" t="s">
        <v>15</v>
      </c>
    </row>
    <row r="168" spans="1:15" customFormat="1" x14ac:dyDescent="0.3">
      <c r="A168" t="s">
        <v>204</v>
      </c>
      <c r="B168">
        <f>-3.5*10^(-4)</f>
        <v>-3.5E-4</v>
      </c>
      <c r="C168" t="s">
        <v>205</v>
      </c>
      <c r="D168" s="1" t="s">
        <v>36</v>
      </c>
      <c r="E168" s="5" t="s">
        <v>48</v>
      </c>
      <c r="G168" t="s">
        <v>206</v>
      </c>
      <c r="H168" s="1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sqh</cp:lastModifiedBy>
  <dcterms:created xsi:type="dcterms:W3CDTF">2015-06-05T18:19:34Z</dcterms:created>
  <dcterms:modified xsi:type="dcterms:W3CDTF">2023-01-12T05:04:56Z</dcterms:modified>
</cp:coreProperties>
</file>