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2 Master\2 Paper\2 Ammonia\2 Python\4 code\1 data\input\"/>
    </mc:Choice>
  </mc:AlternateContent>
  <xr:revisionPtr revIDLastSave="0" documentId="13_ncr:1_{0B7469EC-AAFF-4052-B7CC-F18C84972E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5" i="1" l="1"/>
  <c r="B226" i="1"/>
  <c r="B227" i="1"/>
  <c r="B228" i="1"/>
  <c r="B229" i="1"/>
  <c r="B230" i="1"/>
  <c r="B231" i="1"/>
  <c r="B232" i="1"/>
  <c r="B233" i="1"/>
  <c r="B234" i="1"/>
  <c r="B235" i="1"/>
  <c r="B236" i="1"/>
  <c r="B98" i="1"/>
  <c r="B97" i="1"/>
  <c r="B96" i="1"/>
  <c r="B95" i="1"/>
  <c r="B94" i="1"/>
  <c r="B93" i="1"/>
  <c r="B76" i="1"/>
  <c r="B92" i="1"/>
  <c r="B89" i="1"/>
  <c r="B26" i="1"/>
  <c r="B246" i="1"/>
  <c r="B224" i="1" l="1"/>
  <c r="B223" i="1"/>
  <c r="J218" i="1" l="1"/>
  <c r="B37" i="1" l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19" i="1"/>
  <c r="B222" i="1" l="1"/>
  <c r="B221" i="1"/>
  <c r="B2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A75" authorId="0" shapeId="0" xr:uid="{2B815FF8-EE89-4D36-B9CA-24E25028B3CF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ammonia production</t>
        </r>
      </text>
    </comment>
    <comment ref="A76" authorId="0" shapeId="0" xr:uid="{5952C7A7-402F-45FB-902C-3EDC91D5DAD6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CCS</t>
        </r>
      </text>
    </comment>
  </commentList>
</comments>
</file>

<file path=xl/sharedStrings.xml><?xml version="1.0" encoding="utf-8"?>
<sst xmlns="http://schemas.openxmlformats.org/spreadsheetml/2006/main" count="1075" uniqueCount="218">
  <si>
    <t>cutoff</t>
  </si>
  <si>
    <t>Database</t>
  </si>
  <si>
    <t>format</t>
  </si>
  <si>
    <t>Excel spreadsheet</t>
  </si>
  <si>
    <t>Activity</t>
  </si>
  <si>
    <t>location</t>
  </si>
  <si>
    <t>production amount</t>
  </si>
  <si>
    <t>code</t>
    <phoneticPr fontId="1" type="noConversion"/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</si>
  <si>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</si>
  <si>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</si>
  <si>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</si>
  <si>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</si>
  <si>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</si>
  <si>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</si>
  <si>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</si>
  <si>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</si>
  <si>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GLO</t>
  </si>
  <si>
    <t>GLO</t>
    <phoneticPr fontId="1" type="noConversion"/>
  </si>
  <si>
    <t>pcs</t>
    <phoneticPr fontId="5" type="noConversion"/>
  </si>
  <si>
    <t>GLO</t>
    <phoneticPr fontId="1" type="noConversion"/>
  </si>
  <si>
    <t>GLO</t>
    <phoneticPr fontId="5" type="noConversion"/>
  </si>
  <si>
    <t>market group for electricity, high voltage</t>
  </si>
  <si>
    <t>technosphere</t>
    <phoneticPr fontId="5" type="noConversion"/>
  </si>
  <si>
    <t>RoW</t>
    <phoneticPr fontId="5" type="noConversion"/>
  </si>
  <si>
    <t>SMR</t>
    <phoneticPr fontId="5" type="noConversion"/>
  </si>
  <si>
    <t>categories</t>
    <phoneticPr fontId="1" type="noConversion"/>
  </si>
  <si>
    <t>other data</t>
    <phoneticPr fontId="1" type="noConversion"/>
  </si>
  <si>
    <t>comment</t>
    <phoneticPr fontId="1" type="noConversion"/>
  </si>
  <si>
    <t>reference</t>
    <phoneticPr fontId="1" type="noConversion"/>
  </si>
  <si>
    <t>uncertainty</t>
    <phoneticPr fontId="1" type="noConversion"/>
  </si>
  <si>
    <t>Catalysts for NH3 synthesis from SMR</t>
  </si>
  <si>
    <t>Methane, fossil</t>
    <phoneticPr fontId="1" type="noConversion"/>
  </si>
  <si>
    <t>biosphere3</t>
  </si>
  <si>
    <t>biosphere3</t>
    <phoneticPr fontId="1" type="noConversion"/>
  </si>
  <si>
    <t>Carbon monoxide, fossil</t>
    <phoneticPr fontId="1" type="noConversion"/>
  </si>
  <si>
    <t>air::urban air close to ground</t>
    <phoneticPr fontId="5" type="noConversion"/>
  </si>
  <si>
    <t>(Unknown)</t>
    <phoneticPr fontId="1" type="noConversion"/>
  </si>
  <si>
    <t>biosphere</t>
    <phoneticPr fontId="1" type="noConversion"/>
  </si>
  <si>
    <t>9afa0173-ecbd-4f2c-9c5c-b3128a032812</t>
    <phoneticPr fontId="1" type="noConversion"/>
  </si>
  <si>
    <t>f9749677-9c9f-4678-ab55-c607dfdc2cb9</t>
    <phoneticPr fontId="1" type="noConversion"/>
  </si>
  <si>
    <t>Carbon dioxide, fossil</t>
    <phoneticPr fontId="1" type="noConversion"/>
  </si>
  <si>
    <t>Nitrogen oxides</t>
  </si>
  <si>
    <t>d068f3e2-b033-417b-a359-ca4f25da9731</t>
    <phoneticPr fontId="1" type="noConversion"/>
  </si>
  <si>
    <t>cubic meter</t>
    <phoneticPr fontId="1" type="noConversion"/>
  </si>
  <si>
    <t>kilogram</t>
  </si>
  <si>
    <t>kilogram</t>
    <phoneticPr fontId="1" type="noConversion"/>
  </si>
  <si>
    <t>Nitrogen</t>
    <phoneticPr fontId="1" type="noConversion"/>
  </si>
  <si>
    <t>water::ground-</t>
    <phoneticPr fontId="5" type="noConversion"/>
  </si>
  <si>
    <t>b646bb3e-65e2-4f85-8376-9408e94e4b59</t>
    <phoneticPr fontId="1" type="noConversion"/>
  </si>
  <si>
    <t>Monoethanolamine</t>
    <phoneticPr fontId="1" type="noConversion"/>
  </si>
  <si>
    <t>water</t>
    <phoneticPr fontId="1" type="noConversion"/>
  </si>
  <si>
    <t>071efe89-12e0-4ff8-80d1-4e6cf1e37233</t>
    <phoneticPr fontId="1" type="noConversion"/>
  </si>
  <si>
    <t>ecoinvent 3.8</t>
    <phoneticPr fontId="1" type="noConversion"/>
  </si>
  <si>
    <t>2b010b846c31eb60ef6bf725b52b846e</t>
  </si>
  <si>
    <t xml:space="preserve">Hydrodesulfurization catalyst </t>
  </si>
  <si>
    <t xml:space="preserve">High temperature shift catalyst </t>
  </si>
  <si>
    <t xml:space="preserve">Low temperature shift catalyst </t>
  </si>
  <si>
    <t xml:space="preserve">Methanation catalyst </t>
  </si>
  <si>
    <t xml:space="preserve">NH3 synthesis catalyst </t>
  </si>
  <si>
    <t xml:space="preserve">Reforming catalyst </t>
  </si>
  <si>
    <t>ecoinvent 3.8</t>
    <phoneticPr fontId="5" type="noConversion"/>
  </si>
  <si>
    <t>59f4147348f505a029007f0d82bafae6</t>
  </si>
  <si>
    <t>CN</t>
    <phoneticPr fontId="1" type="noConversion"/>
  </si>
  <si>
    <t>5b4a85bacb3e0342226782fbfcb54f0c</t>
  </si>
  <si>
    <t>f9bdabcd6b0ecf8c0d3282975a674ae5</t>
  </si>
  <si>
    <t>44c1f55b050527d6e2651424fe6c1dae</t>
  </si>
  <si>
    <t>aca4846a79867225aa13f30122085798</t>
  </si>
  <si>
    <t>market group for electricity, high voltage</t>
    <phoneticPr fontId="1" type="noConversion"/>
  </si>
  <si>
    <t>kilowatt hour</t>
    <phoneticPr fontId="1" type="noConversion"/>
  </si>
  <si>
    <t>347435a02cd4c50db9d03d77ec6fc9a1</t>
  </si>
  <si>
    <t>9794284ad2ac0fa4b879aea8cae22c0b</t>
  </si>
  <si>
    <t>77aff5f3263a5ca98878b1c4b9887a4a</t>
  </si>
  <si>
    <t>6f592c599b70d14247116fdf44a0824a</t>
  </si>
  <si>
    <t>4635413b43e1117848e018d33ea851c9</t>
  </si>
  <si>
    <t>technosphere</t>
    <phoneticPr fontId="1" type="noConversion"/>
  </si>
  <si>
    <t>market for monoethanolamine</t>
    <phoneticPr fontId="1" type="noConversion"/>
  </si>
  <si>
    <t>446bcacdd5a30c9afde166b42a7735bf</t>
  </si>
  <si>
    <t>treatment of hazardous waste, hazardous waste incineration</t>
  </si>
  <si>
    <t>a57d72107fb2fa2d139d14ea9324bc46</t>
  </si>
  <si>
    <t>market for tap water</t>
    <phoneticPr fontId="5" type="noConversion"/>
  </si>
  <si>
    <t>kilogram</t>
    <phoneticPr fontId="5" type="noConversion"/>
  </si>
  <si>
    <t>56c875b407502ee835ab986da2fd5094</t>
    <phoneticPr fontId="5" type="noConversion"/>
  </si>
  <si>
    <t>market for activated carbon, granular</t>
    <phoneticPr fontId="5" type="noConversion"/>
  </si>
  <si>
    <t>42a92a8f07985606b7c230a73198c6e3</t>
    <phoneticPr fontId="5" type="noConversion"/>
  </si>
  <si>
    <t>market for sodium hydroxide, without water, in 50% solution state</t>
    <phoneticPr fontId="5" type="noConversion"/>
  </si>
  <si>
    <t>5b64503ebe2c3c8ae655f54a747b59f8</t>
    <phoneticPr fontId="5" type="noConversion"/>
  </si>
  <si>
    <t>MEA capture, infrastructure</t>
    <phoneticPr fontId="5" type="noConversion"/>
  </si>
  <si>
    <t>natural resource::land</t>
    <phoneticPr fontId="5" type="noConversion"/>
  </si>
  <si>
    <t>Sand, unspecified</t>
  </si>
  <si>
    <t>natural resource::in ground</t>
    <phoneticPr fontId="5" type="noConversion"/>
  </si>
  <si>
    <t>market for bitumen seal, VA4</t>
  </si>
  <si>
    <t>transport, freight, lorry with refrigeration machine, 7.5-16 ton, EURO3, carbon dioxide, liquid refrigerant, freezing</t>
  </si>
  <si>
    <t>market group for concrete, normal</t>
  </si>
  <si>
    <t>market for copper cake</t>
    <phoneticPr fontId="5" type="noConversion"/>
  </si>
  <si>
    <t>Occupation, construction site</t>
    <phoneticPr fontId="5" type="noConversion"/>
  </si>
  <si>
    <t>square meter-year</t>
    <phoneticPr fontId="5" type="noConversion"/>
  </si>
  <si>
    <t>biosphere3</t>
    <phoneticPr fontId="5" type="noConversion"/>
  </si>
  <si>
    <t>(Unknown)</t>
    <phoneticPr fontId="5" type="noConversion"/>
  </si>
  <si>
    <t>4b6b9b76-3199-4bd0-b11d-f8f2efbeac4e</t>
    <phoneticPr fontId="5" type="noConversion"/>
  </si>
  <si>
    <t>biosphere</t>
    <phoneticPr fontId="5" type="noConversion"/>
  </si>
  <si>
    <t>Transformation, from forest, unspecified</t>
    <phoneticPr fontId="5" type="noConversion"/>
  </si>
  <si>
    <t>square meter</t>
    <phoneticPr fontId="5" type="noConversion"/>
  </si>
  <si>
    <t>0930b6b8-d9c6-4462-966f-ac7495b63bed</t>
    <phoneticPr fontId="5" type="noConversion"/>
  </si>
  <si>
    <t>Transformation, to heterogeneous, agricultural</t>
    <phoneticPr fontId="5" type="noConversion"/>
  </si>
  <si>
    <t>fdda4f8e-b620-4df6-92a9-101a251d2f42</t>
    <phoneticPr fontId="5" type="noConversion"/>
  </si>
  <si>
    <t>market for diesel</t>
    <phoneticPr fontId="5" type="noConversion"/>
  </si>
  <si>
    <t>445e6803a6a12d239408a97f41fa9c57</t>
    <phoneticPr fontId="5" type="noConversion"/>
  </si>
  <si>
    <t>market for reinforcing steel</t>
    <phoneticPr fontId="5" type="noConversion"/>
  </si>
  <si>
    <t>20f7b0fa3b90280b9052a864c205573a</t>
    <phoneticPr fontId="5" type="noConversion"/>
  </si>
  <si>
    <t>market for drawing of pipe, steel</t>
    <phoneticPr fontId="5" type="noConversion"/>
  </si>
  <si>
    <t>2e35cb7b8470c5abbe0cbb31582fdd96</t>
    <phoneticPr fontId="5" type="noConversion"/>
  </si>
  <si>
    <t>market for polyethylene, high density, granulate</t>
    <phoneticPr fontId="5" type="noConversion"/>
  </si>
  <si>
    <t>4210a349676b5668e980fa3baab29d3e</t>
    <phoneticPr fontId="5" type="noConversion"/>
  </si>
  <si>
    <t>market for onshore well, oil/gas</t>
    <phoneticPr fontId="5" type="noConversion"/>
  </si>
  <si>
    <t>market for steel, unalloyed</t>
    <phoneticPr fontId="5" type="noConversion"/>
  </si>
  <si>
    <t>cfc2778eb503ca4c2cbec88194938ff9</t>
    <phoneticPr fontId="5" type="noConversion"/>
  </si>
  <si>
    <t>market for steel, low-alloyed</t>
    <phoneticPr fontId="5" type="noConversion"/>
  </si>
  <si>
    <t>6a887870a4c93245f87c847a969ea18f</t>
    <phoneticPr fontId="5" type="noConversion"/>
  </si>
  <si>
    <t>0aaa62e4b1ea99b161250a927509c23a</t>
    <phoneticPr fontId="5" type="noConversion"/>
  </si>
  <si>
    <t>ton kilometer</t>
    <phoneticPr fontId="5" type="noConversion"/>
  </si>
  <si>
    <t>423ef039-6057-4f63-94bd-e9410d024bd0</t>
    <phoneticPr fontId="5" type="noConversion"/>
  </si>
  <si>
    <t>ed25610d1d68a2d88b5a7a3608598dd0</t>
    <phoneticPr fontId="5" type="noConversion"/>
  </si>
  <si>
    <t>fd7ac75e9eb88178c12c9348cdb59de7</t>
    <phoneticPr fontId="5" type="noConversion"/>
  </si>
  <si>
    <t>a63718ddc8a975480cf624318b8e5eb0</t>
    <phoneticPr fontId="5" type="noConversion"/>
  </si>
  <si>
    <t>cubic meter</t>
  </si>
  <si>
    <t>09807bf8d527e8fa5a4157c29cfa443b</t>
  </si>
  <si>
    <t>6b1b495b-70ee-4be6-b1c2-3031aa4d6add</t>
    <phoneticPr fontId="5" type="noConversion"/>
  </si>
  <si>
    <t>ecoinvent 3.8</t>
  </si>
  <si>
    <t>38b2fe0b57747f1e9fcff2f01cba7325</t>
  </si>
  <si>
    <t>b600be0196802143fbd171e791969dca</t>
    <phoneticPr fontId="5" type="noConversion"/>
  </si>
  <si>
    <t>meter</t>
    <phoneticPr fontId="5" type="noConversion"/>
  </si>
  <si>
    <t>SMR_CCS</t>
    <phoneticPr fontId="5" type="noConversion"/>
  </si>
  <si>
    <t>manufacturing</t>
    <phoneticPr fontId="1" type="noConversion"/>
  </si>
  <si>
    <t>operation</t>
    <phoneticPr fontId="1" type="noConversion"/>
  </si>
  <si>
    <t>Carbon dioxide, fossil</t>
  </si>
  <si>
    <t>(Unknown)</t>
  </si>
  <si>
    <t>air::urban air close to ground</t>
  </si>
  <si>
    <t>f9749677-9c9f-4678-ab55-c607dfdc2cb9</t>
  </si>
  <si>
    <t>biosphere</t>
  </si>
  <si>
    <t>RoW</t>
  </si>
  <si>
    <t>kilowatt hour</t>
  </si>
  <si>
    <t>Chisalita et.al., 2020, Renewable and Sustainable Energy Reviews</t>
  </si>
  <si>
    <t>D’Angelo, Sebastiano Carlo et.al., ACS Sustainable Chemistry &amp; Engineering, 2021</t>
  </si>
  <si>
    <t>D’Angelo, Sebastiano Carlo et.al., ACS Sustainable Chemistry &amp; Engineering, 2021</t>
    <phoneticPr fontId="1" type="noConversion"/>
  </si>
  <si>
    <t>Joris Koornneef et.al., International Journal of Greenhouse Gas Control, 2008</t>
    <phoneticPr fontId="1" type="noConversion"/>
  </si>
  <si>
    <t>chemical factory construction, organics</t>
    <phoneticPr fontId="5" type="noConversion"/>
  </si>
  <si>
    <t>unit</t>
    <phoneticPr fontId="5" type="noConversion"/>
  </si>
  <si>
    <t>36f10f446f8629e63ddc56836cea34da</t>
    <phoneticPr fontId="5" type="noConversion"/>
  </si>
  <si>
    <t>ammonia</t>
    <phoneticPr fontId="5" type="noConversion"/>
  </si>
  <si>
    <t>ammonia</t>
    <phoneticPr fontId="1" type="noConversion"/>
  </si>
  <si>
    <t>waste treatment</t>
    <phoneticPr fontId="1" type="noConversion"/>
  </si>
  <si>
    <t>pcs</t>
  </si>
  <si>
    <t>other indirect emissions</t>
  </si>
  <si>
    <t>direct emissions</t>
  </si>
  <si>
    <t>emissions captured by CCS</t>
  </si>
  <si>
    <t>SMR</t>
  </si>
  <si>
    <t>SMR</t>
    <phoneticPr fontId="1" type="noConversion"/>
  </si>
  <si>
    <t>Ren et.al., 2021, Journal of Cleaner Production</t>
  </si>
  <si>
    <t>other indirect emissions</t>
    <phoneticPr fontId="1" type="noConversion"/>
  </si>
  <si>
    <t xml:space="preserve">Desulfurization catalyst </t>
  </si>
  <si>
    <t>8c52f40c-69b7-4538-8923-b371523c71f5</t>
  </si>
  <si>
    <t>Particulate Matter, &gt; 2.5 um and &lt; 10um</t>
  </si>
  <si>
    <t>ccb169c3-8aae-4727-89bb-a7dd122946f3</t>
  </si>
  <si>
    <t>Particulate Matter, &lt; 2.5 um</t>
  </si>
  <si>
    <t>230d8a0a-517c-43fe-8357-1818dd12997a</t>
  </si>
  <si>
    <t>Copper ion</t>
  </si>
  <si>
    <t>emissions captured by CCS</t>
    <phoneticPr fontId="1" type="noConversion"/>
  </si>
  <si>
    <t>market for tap water</t>
  </si>
  <si>
    <t>56c875b407502ee835ab986da2fd5094</t>
  </si>
  <si>
    <t>code</t>
  </si>
  <si>
    <t>categories</t>
  </si>
  <si>
    <t>reference</t>
  </si>
  <si>
    <t>comment</t>
  </si>
  <si>
    <t>uncertainty</t>
  </si>
  <si>
    <t>other data</t>
  </si>
  <si>
    <t>market for zinc oxide</t>
  </si>
  <si>
    <t>CN</t>
  </si>
  <si>
    <t>cobalt production</t>
  </si>
  <si>
    <t>market for molybdenum trioxide</t>
  </si>
  <si>
    <t>market for zeolite, powder</t>
  </si>
  <si>
    <t>market for magnetite</t>
  </si>
  <si>
    <t>market for magnesium oxide</t>
  </si>
  <si>
    <t>market for chromium oxide, flakes</t>
  </si>
  <si>
    <t>market for copper oxide</t>
  </si>
  <si>
    <t>market for nickel, class 1</t>
  </si>
  <si>
    <t>market for lime, packed</t>
  </si>
  <si>
    <t>treatment of wastewater, average, capacity 1E9l/year</t>
  </si>
  <si>
    <t>NMVOC, non-methane volatile organic compounds</t>
    <phoneticPr fontId="1" type="noConversion"/>
  </si>
  <si>
    <t>air::urban air close to ground</t>
    <phoneticPr fontId="1" type="noConversion"/>
  </si>
  <si>
    <t>175baa64-d985-4c5e-84ef-67cc3a1cf952</t>
  </si>
  <si>
    <t>Sulfur dioxide</t>
  </si>
  <si>
    <t>Lead II</t>
  </si>
  <si>
    <t>6a903634-c97f-4c49-a7c0-88f0e6ac7a23</t>
    <phoneticPr fontId="1" type="noConversion"/>
  </si>
  <si>
    <t>Cadmium II</t>
    <phoneticPr fontId="1" type="noConversion"/>
  </si>
  <si>
    <t>36e53653-1338-42c7-816c-f6667809e0b1</t>
    <phoneticPr fontId="1" type="noConversion"/>
  </si>
  <si>
    <t>Mercury II</t>
  </si>
  <si>
    <t>a850e6de-a007-432f-be7f-ce6e2cf1f2ae</t>
  </si>
  <si>
    <t>Arsenic ion</t>
  </si>
  <si>
    <t>f4d0a2c8-efef-4188-85da-5801097389a2</t>
    <phoneticPr fontId="1" type="noConversion"/>
  </si>
  <si>
    <t>Chromium III</t>
  </si>
  <si>
    <t>7705f0e1-5b14-44f4-b330-1245b5c7fc08</t>
  </si>
  <si>
    <t>88cde01c-df69-40bb-9b14-6eac71bea5b8</t>
    <phoneticPr fontId="1" type="noConversion"/>
  </si>
  <si>
    <t>Nickel II</t>
  </si>
  <si>
    <t>e43a270f-4f88-4789-a0b8-7aba56677743</t>
  </si>
  <si>
    <t>Selenium IV</t>
  </si>
  <si>
    <t>a79be2ee-ac83-4328-a136-a34ba1f99089</t>
  </si>
  <si>
    <t>Zinc II</t>
  </si>
  <si>
    <t>748f22a9-eba4-4726-bef5-92c7442ce189</t>
  </si>
  <si>
    <t>2cbb504a-ce2f-40e9-9d38-e130e95a1242</t>
  </si>
  <si>
    <t>Benzo(a)pyrene</t>
  </si>
  <si>
    <t>market for natural gas, low pressure</t>
    <phoneticPr fontId="1" type="noConversion"/>
  </si>
  <si>
    <t>kilogram</t>
    <phoneticPr fontId="1" type="noConversion"/>
  </si>
  <si>
    <t>PCS</t>
    <phoneticPr fontId="1" type="noConversion"/>
  </si>
  <si>
    <t>indirect emissions for electricity</t>
    <phoneticPr fontId="1" type="noConversion"/>
  </si>
  <si>
    <t>pcs</t>
    <phoneticPr fontId="1" type="noConversion"/>
  </si>
  <si>
    <t>indirect emissions from electricity</t>
    <phoneticPr fontId="1" type="noConversion"/>
  </si>
  <si>
    <t>SMR CCS</t>
    <phoneticPr fontId="5" type="noConversion"/>
  </si>
  <si>
    <t>CO2 infrastructure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</si>
</sst>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rgb="FFFF0000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7"/>
      <color rgb="FF000000"/>
      <name val="Courier New"/>
      <family val="3"/>
    </font>
    <font>
      <sz val="11"/>
      <color rgb="FF000000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6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 applyAlignment="1">
      <alignment horizontal="left" vertical="center"/>
    </xf>
    <xf numFmtId="0" fontId="6" fillId="0" borderId="0" xfId="1" applyFont="1"/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6" fillId="0" borderId="0" xfId="0" applyFont="1" applyAlignment="1">
      <alignment horizontal="left" vertical="center" wrapText="1"/>
    </xf>
    <xf numFmtId="0" fontId="6" fillId="0" borderId="0" xfId="0" applyFont="1" applyFill="1"/>
    <xf numFmtId="0" fontId="0" fillId="0" borderId="0" xfId="0" applyFill="1"/>
  </cellXfs>
  <cellStyles count="2">
    <cellStyle name="常规" xfId="0" builtinId="0"/>
    <cellStyle name="常规 2" xfId="1" xr:uid="{A1A81272-90F3-44CC-A490-16760FB1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6"/>
  <sheetViews>
    <sheetView tabSelected="1" topLeftCell="A23" zoomScale="55" zoomScaleNormal="55" workbookViewId="0">
      <selection activeCell="D38" sqref="D38"/>
    </sheetView>
  </sheetViews>
  <sheetFormatPr defaultRowHeight="14" x14ac:dyDescent="0.3"/>
  <cols>
    <col min="1" max="1" width="31.83203125" customWidth="1"/>
    <col min="2" max="2" width="34.08203125" customWidth="1"/>
    <col min="3" max="3" width="17.4140625" customWidth="1"/>
    <col min="4" max="5" width="17" customWidth="1"/>
    <col min="6" max="6" width="28.6640625" customWidth="1"/>
    <col min="7" max="7" width="35.9140625" customWidth="1"/>
    <col min="8" max="8" width="12.1640625" customWidth="1"/>
    <col min="9" max="10" width="20.1640625" customWidth="1"/>
    <col min="11" max="12" width="16.25" customWidth="1"/>
  </cols>
  <sheetData>
    <row r="1" spans="1:15" x14ac:dyDescent="0.3">
      <c r="A1" t="s">
        <v>0</v>
      </c>
      <c r="B1" s="1">
        <v>10</v>
      </c>
      <c r="C1" s="2"/>
    </row>
    <row r="2" spans="1:15" ht="15.5" x14ac:dyDescent="0.35">
      <c r="A2" s="3" t="s">
        <v>1</v>
      </c>
      <c r="B2" s="4" t="s">
        <v>216</v>
      </c>
      <c r="C2" s="2"/>
    </row>
    <row r="3" spans="1:15" x14ac:dyDescent="0.3">
      <c r="A3" t="s">
        <v>2</v>
      </c>
      <c r="B3" t="s">
        <v>3</v>
      </c>
      <c r="C3" s="2"/>
    </row>
    <row r="5" spans="1:15" ht="15.5" x14ac:dyDescent="0.35">
      <c r="A5" s="3" t="s">
        <v>4</v>
      </c>
      <c r="B5" s="4" t="s">
        <v>148</v>
      </c>
    </row>
    <row r="6" spans="1:15" x14ac:dyDescent="0.3">
      <c r="A6" t="s">
        <v>5</v>
      </c>
      <c r="B6" t="s">
        <v>17</v>
      </c>
    </row>
    <row r="7" spans="1:15" x14ac:dyDescent="0.3">
      <c r="A7" t="s">
        <v>6</v>
      </c>
      <c r="B7" s="1">
        <v>1</v>
      </c>
    </row>
    <row r="8" spans="1:15" x14ac:dyDescent="0.3">
      <c r="A8" t="s">
        <v>7</v>
      </c>
      <c r="B8" t="s">
        <v>149</v>
      </c>
    </row>
    <row r="9" spans="1:15" x14ac:dyDescent="0.3">
      <c r="A9" t="s">
        <v>8</v>
      </c>
      <c r="B9" t="s">
        <v>9</v>
      </c>
    </row>
    <row r="10" spans="1:15" x14ac:dyDescent="0.3">
      <c r="A10" t="s">
        <v>10</v>
      </c>
      <c r="B10" s="1" t="s">
        <v>18</v>
      </c>
    </row>
    <row r="11" spans="1:15" ht="15.5" x14ac:dyDescent="0.35">
      <c r="A11" s="3" t="s">
        <v>11</v>
      </c>
    </row>
    <row r="12" spans="1:15" ht="15.5" x14ac:dyDescent="0.35">
      <c r="A12" s="3" t="s">
        <v>12</v>
      </c>
      <c r="B12" s="3" t="s">
        <v>13</v>
      </c>
      <c r="C12" s="3" t="s">
        <v>10</v>
      </c>
      <c r="D12" s="3" t="s">
        <v>14</v>
      </c>
      <c r="E12" s="3" t="s">
        <v>5</v>
      </c>
      <c r="F12" s="3" t="s">
        <v>25</v>
      </c>
      <c r="G12" s="3" t="s">
        <v>7</v>
      </c>
      <c r="H12" s="3" t="s">
        <v>8</v>
      </c>
      <c r="I12" s="3" t="s">
        <v>28</v>
      </c>
      <c r="J12" s="3" t="s">
        <v>27</v>
      </c>
      <c r="K12" s="3" t="s">
        <v>29</v>
      </c>
      <c r="L12" s="3" t="s">
        <v>26</v>
      </c>
      <c r="M12" s="3" t="s">
        <v>28</v>
      </c>
      <c r="N12" s="3" t="s">
        <v>26</v>
      </c>
      <c r="O12" s="3" t="s">
        <v>28</v>
      </c>
    </row>
    <row r="13" spans="1:15" x14ac:dyDescent="0.3">
      <c r="A13" s="1" t="s">
        <v>132</v>
      </c>
      <c r="B13" s="1">
        <v>1</v>
      </c>
      <c r="C13" s="1" t="s">
        <v>18</v>
      </c>
      <c r="D13" s="1" t="s">
        <v>131</v>
      </c>
      <c r="E13" s="1" t="s">
        <v>16</v>
      </c>
      <c r="F13" s="1"/>
      <c r="G13" s="1" t="s">
        <v>132</v>
      </c>
      <c r="H13" t="s">
        <v>15</v>
      </c>
    </row>
    <row r="14" spans="1:15" s="1" customFormat="1" x14ac:dyDescent="0.3">
      <c r="A14" s="1" t="s">
        <v>133</v>
      </c>
      <c r="B14" s="1">
        <v>1</v>
      </c>
      <c r="C14" s="1" t="s">
        <v>18</v>
      </c>
      <c r="D14" s="1" t="s">
        <v>131</v>
      </c>
      <c r="E14" s="1" t="s">
        <v>20</v>
      </c>
      <c r="G14" s="1" t="s">
        <v>133</v>
      </c>
      <c r="H14" s="1" t="s">
        <v>22</v>
      </c>
    </row>
    <row r="15" spans="1:15" s="1" customFormat="1" x14ac:dyDescent="0.3">
      <c r="A15" s="1" t="s">
        <v>150</v>
      </c>
      <c r="B15" s="1">
        <v>1</v>
      </c>
      <c r="C15" s="1" t="s">
        <v>18</v>
      </c>
      <c r="D15" s="1" t="s">
        <v>131</v>
      </c>
      <c r="E15" s="1" t="s">
        <v>20</v>
      </c>
      <c r="G15" s="1" t="s">
        <v>150</v>
      </c>
      <c r="H15" s="1" t="s">
        <v>22</v>
      </c>
    </row>
    <row r="16" spans="1:15" x14ac:dyDescent="0.3">
      <c r="B16" s="1"/>
    </row>
    <row r="17" spans="1:15" ht="15.5" x14ac:dyDescent="0.35">
      <c r="A17" s="3" t="s">
        <v>4</v>
      </c>
      <c r="B17" s="1" t="s">
        <v>132</v>
      </c>
    </row>
    <row r="18" spans="1:15" x14ac:dyDescent="0.3">
      <c r="A18" t="s">
        <v>5</v>
      </c>
      <c r="B18" s="1" t="s">
        <v>19</v>
      </c>
    </row>
    <row r="19" spans="1:15" x14ac:dyDescent="0.3">
      <c r="A19" t="s">
        <v>6</v>
      </c>
      <c r="B19" s="1">
        <v>1</v>
      </c>
    </row>
    <row r="20" spans="1:15" x14ac:dyDescent="0.3">
      <c r="A20" t="s">
        <v>7</v>
      </c>
      <c r="B20" s="1" t="s">
        <v>132</v>
      </c>
    </row>
    <row r="21" spans="1:15" x14ac:dyDescent="0.3">
      <c r="A21" t="s">
        <v>8</v>
      </c>
      <c r="B21" s="1" t="s">
        <v>9</v>
      </c>
    </row>
    <row r="22" spans="1:15" x14ac:dyDescent="0.3">
      <c r="A22" t="s">
        <v>10</v>
      </c>
      <c r="B22" s="1" t="s">
        <v>18</v>
      </c>
    </row>
    <row r="23" spans="1:15" ht="15.5" x14ac:dyDescent="0.35">
      <c r="A23" s="3" t="s">
        <v>11</v>
      </c>
      <c r="B23" s="1"/>
    </row>
    <row r="24" spans="1:15" ht="15.5" x14ac:dyDescent="0.35">
      <c r="A24" s="3" t="s">
        <v>12</v>
      </c>
      <c r="B24" s="1" t="s">
        <v>13</v>
      </c>
      <c r="C24" s="3" t="s">
        <v>10</v>
      </c>
      <c r="D24" s="3" t="s">
        <v>14</v>
      </c>
      <c r="E24" s="3" t="s">
        <v>5</v>
      </c>
      <c r="F24" s="3" t="s">
        <v>25</v>
      </c>
      <c r="G24" s="3" t="s">
        <v>7</v>
      </c>
      <c r="H24" s="3" t="s">
        <v>8</v>
      </c>
      <c r="I24" s="3" t="s">
        <v>28</v>
      </c>
      <c r="J24" s="3" t="s">
        <v>27</v>
      </c>
      <c r="K24" s="3" t="s">
        <v>29</v>
      </c>
      <c r="L24" s="3" t="s">
        <v>26</v>
      </c>
      <c r="M24" s="3" t="s">
        <v>28</v>
      </c>
      <c r="N24" s="3" t="s">
        <v>26</v>
      </c>
      <c r="O24" s="3" t="s">
        <v>28</v>
      </c>
    </row>
    <row r="25" spans="1:15" x14ac:dyDescent="0.3">
      <c r="A25" t="s">
        <v>145</v>
      </c>
      <c r="B25" s="1">
        <v>8.76E-11</v>
      </c>
      <c r="C25" t="s">
        <v>146</v>
      </c>
      <c r="D25" t="s">
        <v>60</v>
      </c>
      <c r="E25" s="1" t="s">
        <v>23</v>
      </c>
      <c r="G25" t="s">
        <v>147</v>
      </c>
      <c r="H25" t="s">
        <v>15</v>
      </c>
    </row>
    <row r="26" spans="1:15" x14ac:dyDescent="0.3">
      <c r="A26" t="s">
        <v>217</v>
      </c>
      <c r="B26" s="1">
        <f>0.95*(B216+B217)</f>
        <v>1.3584999999999998</v>
      </c>
      <c r="C26" t="s">
        <v>18</v>
      </c>
      <c r="D26" t="s">
        <v>24</v>
      </c>
      <c r="E26" s="1" t="s">
        <v>20</v>
      </c>
      <c r="G26" t="s">
        <v>86</v>
      </c>
      <c r="H26" t="s">
        <v>15</v>
      </c>
    </row>
    <row r="27" spans="1:15" s="1" customFormat="1" x14ac:dyDescent="0.3"/>
    <row r="28" spans="1:15" s="1" customFormat="1" x14ac:dyDescent="0.3"/>
    <row r="29" spans="1:15" ht="15.5" x14ac:dyDescent="0.35">
      <c r="A29" s="3" t="s">
        <v>4</v>
      </c>
      <c r="B29" t="s">
        <v>217</v>
      </c>
    </row>
    <row r="30" spans="1:15" x14ac:dyDescent="0.3">
      <c r="A30" t="s">
        <v>5</v>
      </c>
      <c r="B30" s="1" t="s">
        <v>17</v>
      </c>
    </row>
    <row r="31" spans="1:15" x14ac:dyDescent="0.3">
      <c r="A31" t="s">
        <v>6</v>
      </c>
      <c r="B31" s="1">
        <v>1</v>
      </c>
    </row>
    <row r="32" spans="1:15" x14ac:dyDescent="0.3">
      <c r="A32" t="s">
        <v>7</v>
      </c>
      <c r="B32" t="s">
        <v>217</v>
      </c>
    </row>
    <row r="33" spans="1:15" x14ac:dyDescent="0.3">
      <c r="A33" t="s">
        <v>8</v>
      </c>
      <c r="B33" s="1" t="s">
        <v>9</v>
      </c>
    </row>
    <row r="34" spans="1:15" x14ac:dyDescent="0.3">
      <c r="A34" t="s">
        <v>10</v>
      </c>
      <c r="B34" s="1" t="s">
        <v>18</v>
      </c>
    </row>
    <row r="35" spans="1:15" ht="15.5" x14ac:dyDescent="0.35">
      <c r="A35" s="3" t="s">
        <v>11</v>
      </c>
      <c r="B35" s="1"/>
    </row>
    <row r="36" spans="1:15" ht="15.5" x14ac:dyDescent="0.35">
      <c r="A36" s="3" t="s">
        <v>12</v>
      </c>
      <c r="B36" s="1" t="s">
        <v>13</v>
      </c>
      <c r="C36" s="3" t="s">
        <v>10</v>
      </c>
      <c r="D36" s="3" t="s">
        <v>14</v>
      </c>
      <c r="E36" s="3" t="s">
        <v>5</v>
      </c>
      <c r="F36" s="3" t="s">
        <v>25</v>
      </c>
      <c r="G36" s="3" t="s">
        <v>7</v>
      </c>
      <c r="H36" s="3" t="s">
        <v>8</v>
      </c>
      <c r="I36" s="3" t="s">
        <v>28</v>
      </c>
      <c r="J36" s="3" t="s">
        <v>27</v>
      </c>
      <c r="K36" s="3" t="s">
        <v>29</v>
      </c>
      <c r="L36" s="3" t="s">
        <v>26</v>
      </c>
      <c r="M36" s="3" t="s">
        <v>28</v>
      </c>
      <c r="N36" s="3" t="s">
        <v>26</v>
      </c>
      <c r="O36" s="3" t="s">
        <v>28</v>
      </c>
    </row>
    <row r="37" spans="1:15" x14ac:dyDescent="0.3">
      <c r="A37" t="s">
        <v>94</v>
      </c>
      <c r="B37" s="1">
        <f>0.0141/1000</f>
        <v>1.4100000000000001E-5</v>
      </c>
      <c r="C37" t="s">
        <v>95</v>
      </c>
      <c r="D37" t="s">
        <v>96</v>
      </c>
      <c r="E37" t="s">
        <v>97</v>
      </c>
      <c r="F37" t="s">
        <v>87</v>
      </c>
      <c r="G37" t="s">
        <v>98</v>
      </c>
      <c r="H37" t="s">
        <v>99</v>
      </c>
      <c r="I37" t="s">
        <v>144</v>
      </c>
    </row>
    <row r="38" spans="1:15" x14ac:dyDescent="0.3">
      <c r="A38" t="s">
        <v>100</v>
      </c>
      <c r="B38" s="1">
        <f>0.00851/1000</f>
        <v>8.5099999999999998E-6</v>
      </c>
      <c r="C38" t="s">
        <v>101</v>
      </c>
      <c r="D38" t="s">
        <v>96</v>
      </c>
      <c r="E38" t="s">
        <v>97</v>
      </c>
      <c r="F38" t="s">
        <v>87</v>
      </c>
      <c r="G38" t="s">
        <v>102</v>
      </c>
      <c r="H38" t="s">
        <v>99</v>
      </c>
      <c r="I38" t="s">
        <v>144</v>
      </c>
    </row>
    <row r="39" spans="1:15" x14ac:dyDescent="0.3">
      <c r="A39" t="s">
        <v>103</v>
      </c>
      <c r="B39" s="1">
        <f>0.00851/1000</f>
        <v>8.5099999999999998E-6</v>
      </c>
      <c r="C39" t="s">
        <v>101</v>
      </c>
      <c r="D39" t="s">
        <v>96</v>
      </c>
      <c r="E39" t="s">
        <v>97</v>
      </c>
      <c r="F39" t="s">
        <v>87</v>
      </c>
      <c r="G39" t="s">
        <v>104</v>
      </c>
      <c r="H39" t="s">
        <v>99</v>
      </c>
      <c r="I39" t="s">
        <v>144</v>
      </c>
    </row>
    <row r="40" spans="1:15" x14ac:dyDescent="0.3">
      <c r="A40" t="s">
        <v>88</v>
      </c>
      <c r="B40" s="1">
        <f>0.0115/1000</f>
        <v>1.15E-5</v>
      </c>
      <c r="C40" t="s">
        <v>45</v>
      </c>
      <c r="D40" s="1" t="s">
        <v>96</v>
      </c>
      <c r="E40" s="1" t="s">
        <v>97</v>
      </c>
      <c r="F40" t="s">
        <v>89</v>
      </c>
      <c r="G40" t="s">
        <v>120</v>
      </c>
      <c r="H40" s="1" t="s">
        <v>37</v>
      </c>
      <c r="I40" t="s">
        <v>144</v>
      </c>
    </row>
    <row r="41" spans="1:15" x14ac:dyDescent="0.3">
      <c r="A41" t="s">
        <v>105</v>
      </c>
      <c r="B41" s="1">
        <f>0.0141/1000</f>
        <v>1.4100000000000001E-5</v>
      </c>
      <c r="C41" t="s">
        <v>80</v>
      </c>
      <c r="D41" t="s">
        <v>60</v>
      </c>
      <c r="E41" t="s">
        <v>23</v>
      </c>
      <c r="G41" t="s">
        <v>106</v>
      </c>
      <c r="H41" t="s">
        <v>22</v>
      </c>
      <c r="I41" t="s">
        <v>144</v>
      </c>
    </row>
    <row r="42" spans="1:15" x14ac:dyDescent="0.3">
      <c r="A42" t="s">
        <v>107</v>
      </c>
      <c r="B42" s="1">
        <f>1.02/1000</f>
        <v>1.0200000000000001E-3</v>
      </c>
      <c r="C42" t="s">
        <v>80</v>
      </c>
      <c r="D42" t="s">
        <v>60</v>
      </c>
      <c r="E42" t="s">
        <v>20</v>
      </c>
      <c r="G42" t="s">
        <v>108</v>
      </c>
      <c r="H42" t="s">
        <v>22</v>
      </c>
      <c r="I42" t="s">
        <v>144</v>
      </c>
    </row>
    <row r="43" spans="1:15" x14ac:dyDescent="0.3">
      <c r="A43" t="s">
        <v>109</v>
      </c>
      <c r="B43" s="1">
        <f>1.02/1000</f>
        <v>1.0200000000000001E-3</v>
      </c>
      <c r="C43" t="s">
        <v>80</v>
      </c>
      <c r="D43" t="s">
        <v>60</v>
      </c>
      <c r="E43" t="s">
        <v>20</v>
      </c>
      <c r="G43" t="s">
        <v>110</v>
      </c>
      <c r="H43" t="s">
        <v>22</v>
      </c>
      <c r="I43" t="s">
        <v>144</v>
      </c>
    </row>
    <row r="44" spans="1:15" x14ac:dyDescent="0.3">
      <c r="A44" t="s">
        <v>90</v>
      </c>
      <c r="B44" s="1">
        <f>0.00987/1000</f>
        <v>9.8700000000000004E-6</v>
      </c>
      <c r="C44" t="s">
        <v>45</v>
      </c>
      <c r="D44" s="1" t="s">
        <v>60</v>
      </c>
      <c r="E44" s="1" t="s">
        <v>20</v>
      </c>
      <c r="G44" t="s">
        <v>121</v>
      </c>
      <c r="H44" s="1" t="s">
        <v>15</v>
      </c>
      <c r="I44" t="s">
        <v>144</v>
      </c>
    </row>
    <row r="45" spans="1:15" x14ac:dyDescent="0.3">
      <c r="A45" t="s">
        <v>111</v>
      </c>
      <c r="B45" s="1">
        <f>0.0197/1000</f>
        <v>1.9699999999999998E-5</v>
      </c>
      <c r="C45" t="s">
        <v>80</v>
      </c>
      <c r="D45" t="s">
        <v>60</v>
      </c>
      <c r="E45" t="s">
        <v>20</v>
      </c>
      <c r="G45" t="s">
        <v>112</v>
      </c>
      <c r="H45" t="s">
        <v>22</v>
      </c>
      <c r="I45" t="s">
        <v>144</v>
      </c>
    </row>
    <row r="46" spans="1:15" s="12" customFormat="1" x14ac:dyDescent="0.3">
      <c r="A46" s="12" t="s">
        <v>91</v>
      </c>
      <c r="B46" s="11">
        <f>1.31/1000</f>
        <v>1.31E-3</v>
      </c>
      <c r="C46" s="11" t="s">
        <v>119</v>
      </c>
      <c r="D46" s="11" t="s">
        <v>60</v>
      </c>
      <c r="E46" s="11" t="s">
        <v>20</v>
      </c>
      <c r="G46" s="12" t="s">
        <v>122</v>
      </c>
      <c r="H46" s="11" t="s">
        <v>15</v>
      </c>
      <c r="I46" s="12" t="s">
        <v>144</v>
      </c>
    </row>
    <row r="47" spans="1:15" x14ac:dyDescent="0.3">
      <c r="A47" t="s">
        <v>113</v>
      </c>
      <c r="B47" s="1">
        <f>0.0000822/1000</f>
        <v>8.2200000000000008E-8</v>
      </c>
      <c r="C47" t="s">
        <v>130</v>
      </c>
      <c r="D47" t="s">
        <v>60</v>
      </c>
      <c r="E47" t="s">
        <v>20</v>
      </c>
      <c r="G47" t="s">
        <v>129</v>
      </c>
      <c r="H47" t="s">
        <v>22</v>
      </c>
      <c r="I47" t="s">
        <v>144</v>
      </c>
    </row>
    <row r="48" spans="1:15" x14ac:dyDescent="0.3">
      <c r="A48" t="s">
        <v>114</v>
      </c>
      <c r="B48" s="1">
        <f>0.0173/1000</f>
        <v>1.73E-5</v>
      </c>
      <c r="C48" t="s">
        <v>80</v>
      </c>
      <c r="D48" t="s">
        <v>60</v>
      </c>
      <c r="E48" t="s">
        <v>20</v>
      </c>
      <c r="G48" t="s">
        <v>115</v>
      </c>
      <c r="H48" t="s">
        <v>22</v>
      </c>
      <c r="I48" t="s">
        <v>144</v>
      </c>
    </row>
    <row r="49" spans="1:15" x14ac:dyDescent="0.3">
      <c r="A49" t="s">
        <v>116</v>
      </c>
      <c r="B49" s="1">
        <f>0.037/1000</f>
        <v>3.6999999999999998E-5</v>
      </c>
      <c r="C49" t="s">
        <v>80</v>
      </c>
      <c r="D49" t="s">
        <v>60</v>
      </c>
      <c r="E49" t="s">
        <v>20</v>
      </c>
      <c r="G49" t="s">
        <v>117</v>
      </c>
      <c r="H49" t="s">
        <v>22</v>
      </c>
      <c r="I49" t="s">
        <v>144</v>
      </c>
    </row>
    <row r="50" spans="1:15" x14ac:dyDescent="0.3">
      <c r="A50" t="s">
        <v>92</v>
      </c>
      <c r="B50" s="1">
        <f>0.0000478/1000</f>
        <v>4.7800000000000005E-8</v>
      </c>
      <c r="C50" t="s">
        <v>43</v>
      </c>
      <c r="D50" s="1" t="s">
        <v>60</v>
      </c>
      <c r="E50" s="1" t="s">
        <v>20</v>
      </c>
      <c r="G50" t="s">
        <v>123</v>
      </c>
      <c r="H50" s="1" t="s">
        <v>74</v>
      </c>
      <c r="I50" t="s">
        <v>144</v>
      </c>
    </row>
    <row r="51" spans="1:15" x14ac:dyDescent="0.3">
      <c r="A51" t="s">
        <v>93</v>
      </c>
      <c r="B51" s="1">
        <f>0.00194/1000</f>
        <v>1.9400000000000001E-6</v>
      </c>
      <c r="C51" t="s">
        <v>80</v>
      </c>
      <c r="D51" t="s">
        <v>60</v>
      </c>
      <c r="E51" t="s">
        <v>20</v>
      </c>
      <c r="G51" t="s">
        <v>118</v>
      </c>
      <c r="H51" t="s">
        <v>22</v>
      </c>
      <c r="I51" t="s">
        <v>144</v>
      </c>
    </row>
    <row r="52" spans="1:15" s="1" customFormat="1" x14ac:dyDescent="0.3"/>
    <row r="53" spans="1:15" x14ac:dyDescent="0.3">
      <c r="B53" s="1"/>
    </row>
    <row r="54" spans="1:15" ht="15.5" x14ac:dyDescent="0.35">
      <c r="A54" s="3" t="s">
        <v>4</v>
      </c>
      <c r="B54" s="1" t="s">
        <v>133</v>
      </c>
    </row>
    <row r="55" spans="1:15" x14ac:dyDescent="0.3">
      <c r="A55" t="s">
        <v>5</v>
      </c>
      <c r="B55" s="1" t="s">
        <v>19</v>
      </c>
    </row>
    <row r="56" spans="1:15" x14ac:dyDescent="0.3">
      <c r="A56" t="s">
        <v>6</v>
      </c>
      <c r="B56" s="1">
        <v>1</v>
      </c>
    </row>
    <row r="57" spans="1:15" x14ac:dyDescent="0.3">
      <c r="A57" t="s">
        <v>7</v>
      </c>
      <c r="B57" s="1" t="s">
        <v>133</v>
      </c>
    </row>
    <row r="58" spans="1:15" x14ac:dyDescent="0.3">
      <c r="A58" t="s">
        <v>8</v>
      </c>
      <c r="B58" s="1" t="s">
        <v>9</v>
      </c>
    </row>
    <row r="59" spans="1:15" x14ac:dyDescent="0.3">
      <c r="A59" t="s">
        <v>10</v>
      </c>
      <c r="B59" s="1" t="s">
        <v>18</v>
      </c>
    </row>
    <row r="60" spans="1:15" ht="15.5" x14ac:dyDescent="0.35">
      <c r="A60" s="3" t="s">
        <v>11</v>
      </c>
      <c r="B60" s="1"/>
    </row>
    <row r="61" spans="1:15" ht="15.5" x14ac:dyDescent="0.35">
      <c r="A61" s="3" t="s">
        <v>12</v>
      </c>
      <c r="B61" s="1" t="s">
        <v>13</v>
      </c>
      <c r="C61" s="3" t="s">
        <v>10</v>
      </c>
      <c r="D61" s="3" t="s">
        <v>14</v>
      </c>
      <c r="E61" s="3" t="s">
        <v>5</v>
      </c>
      <c r="F61" s="3" t="s">
        <v>25</v>
      </c>
      <c r="G61" s="3" t="s">
        <v>7</v>
      </c>
      <c r="H61" s="3" t="s">
        <v>8</v>
      </c>
      <c r="I61" s="3" t="s">
        <v>28</v>
      </c>
      <c r="J61" s="3" t="s">
        <v>27</v>
      </c>
      <c r="K61" s="3" t="s">
        <v>29</v>
      </c>
      <c r="L61" s="3" t="s">
        <v>26</v>
      </c>
      <c r="M61" s="3" t="s">
        <v>28</v>
      </c>
      <c r="N61" s="3" t="s">
        <v>26</v>
      </c>
      <c r="O61" s="3" t="s">
        <v>28</v>
      </c>
    </row>
    <row r="62" spans="1:15" s="1" customFormat="1" x14ac:dyDescent="0.3">
      <c r="A62" s="1" t="s">
        <v>215</v>
      </c>
      <c r="B62" s="1">
        <v>1</v>
      </c>
      <c r="C62" s="1" t="s">
        <v>214</v>
      </c>
      <c r="D62" s="1" t="s">
        <v>156</v>
      </c>
      <c r="E62" s="1" t="s">
        <v>17</v>
      </c>
      <c r="G62" s="1" t="s">
        <v>213</v>
      </c>
      <c r="H62" s="1" t="s">
        <v>15</v>
      </c>
    </row>
    <row r="63" spans="1:15" s="1" customFormat="1" ht="15.5" x14ac:dyDescent="0.35">
      <c r="A63" s="9" t="s">
        <v>152</v>
      </c>
      <c r="B63" s="1">
        <v>1</v>
      </c>
      <c r="C63" s="9" t="s">
        <v>151</v>
      </c>
      <c r="D63" s="9" t="s">
        <v>156</v>
      </c>
      <c r="E63" s="9" t="s">
        <v>16</v>
      </c>
      <c r="F63" s="9"/>
      <c r="G63" s="9" t="s">
        <v>152</v>
      </c>
      <c r="H63" s="9" t="s">
        <v>15</v>
      </c>
      <c r="I63" s="9"/>
      <c r="J63" s="9"/>
      <c r="K63" s="9"/>
      <c r="L63" s="9"/>
      <c r="M63" s="9"/>
      <c r="N63" s="9"/>
      <c r="O63" s="9"/>
    </row>
    <row r="64" spans="1:15" s="1" customFormat="1" ht="15.5" x14ac:dyDescent="0.35">
      <c r="A64" s="9" t="s">
        <v>153</v>
      </c>
      <c r="B64" s="1">
        <v>1</v>
      </c>
      <c r="C64" s="9" t="s">
        <v>151</v>
      </c>
      <c r="D64" s="9" t="s">
        <v>156</v>
      </c>
      <c r="E64" s="9" t="s">
        <v>16</v>
      </c>
      <c r="F64" s="9"/>
      <c r="G64" s="9" t="s">
        <v>153</v>
      </c>
      <c r="H64" s="9" t="s">
        <v>15</v>
      </c>
      <c r="I64" s="9"/>
      <c r="J64" s="9"/>
      <c r="K64" s="9"/>
      <c r="L64" s="9"/>
      <c r="M64" s="9"/>
      <c r="N64" s="9"/>
      <c r="O64" s="9"/>
    </row>
    <row r="65" spans="1:15" s="1" customFormat="1" ht="15.5" x14ac:dyDescent="0.35">
      <c r="A65" s="9" t="s">
        <v>154</v>
      </c>
      <c r="B65" s="1">
        <v>1</v>
      </c>
      <c r="C65" s="9" t="s">
        <v>151</v>
      </c>
      <c r="D65" s="9" t="s">
        <v>156</v>
      </c>
      <c r="E65" s="9" t="s">
        <v>16</v>
      </c>
      <c r="F65" s="9"/>
      <c r="G65" s="9" t="s">
        <v>154</v>
      </c>
      <c r="H65" s="9" t="s">
        <v>15</v>
      </c>
      <c r="I65" s="9"/>
      <c r="J65" s="9"/>
      <c r="K65" s="9"/>
      <c r="L65" s="9"/>
      <c r="M65" s="9"/>
      <c r="N65" s="9"/>
      <c r="O65" s="9"/>
    </row>
    <row r="66" spans="1:15" s="1" customFormat="1" ht="15.5" x14ac:dyDescent="0.35">
      <c r="A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1:15" s="1" customFormat="1" ht="13.5" customHeight="1" x14ac:dyDescent="0.3">
      <c r="A67" s="4" t="s">
        <v>4</v>
      </c>
      <c r="B67" s="1" t="s">
        <v>215</v>
      </c>
    </row>
    <row r="68" spans="1:15" s="1" customFormat="1" x14ac:dyDescent="0.3">
      <c r="A68" s="1" t="s">
        <v>5</v>
      </c>
      <c r="B68" s="1" t="s">
        <v>17</v>
      </c>
    </row>
    <row r="69" spans="1:15" s="1" customFormat="1" x14ac:dyDescent="0.3">
      <c r="A69" s="1" t="s">
        <v>6</v>
      </c>
      <c r="B69" s="1">
        <v>1</v>
      </c>
    </row>
    <row r="70" spans="1:15" s="1" customFormat="1" x14ac:dyDescent="0.3">
      <c r="A70" s="1" t="s">
        <v>7</v>
      </c>
      <c r="B70" s="1" t="s">
        <v>215</v>
      </c>
    </row>
    <row r="71" spans="1:15" s="1" customFormat="1" x14ac:dyDescent="0.3">
      <c r="A71" s="1" t="s">
        <v>8</v>
      </c>
      <c r="B71" s="1" t="s">
        <v>9</v>
      </c>
    </row>
    <row r="72" spans="1:15" s="1" customFormat="1" x14ac:dyDescent="0.3">
      <c r="A72" s="1" t="s">
        <v>10</v>
      </c>
      <c r="B72" s="1" t="s">
        <v>18</v>
      </c>
    </row>
    <row r="73" spans="1:15" s="1" customFormat="1" x14ac:dyDescent="0.3">
      <c r="A73" s="4" t="s">
        <v>11</v>
      </c>
    </row>
    <row r="74" spans="1:15" s="1" customFormat="1" x14ac:dyDescent="0.3">
      <c r="A74" s="4" t="s">
        <v>12</v>
      </c>
      <c r="B74" s="1" t="s">
        <v>13</v>
      </c>
      <c r="C74" s="4" t="s">
        <v>10</v>
      </c>
      <c r="D74" s="4" t="s">
        <v>14</v>
      </c>
      <c r="E74" s="4" t="s">
        <v>5</v>
      </c>
      <c r="F74" s="4" t="s">
        <v>25</v>
      </c>
      <c r="G74" s="4" t="s">
        <v>7</v>
      </c>
      <c r="H74" s="4" t="s">
        <v>8</v>
      </c>
      <c r="I74" s="4" t="s">
        <v>28</v>
      </c>
      <c r="J74" s="4" t="s">
        <v>27</v>
      </c>
      <c r="K74" s="4" t="s">
        <v>29</v>
      </c>
      <c r="L74" s="4" t="s">
        <v>26</v>
      </c>
      <c r="M74" s="4" t="s">
        <v>28</v>
      </c>
      <c r="N74" s="4" t="s">
        <v>26</v>
      </c>
      <c r="O74" s="4" t="s">
        <v>28</v>
      </c>
    </row>
    <row r="75" spans="1:15" s="11" customFormat="1" x14ac:dyDescent="0.3">
      <c r="A75" s="11" t="s">
        <v>67</v>
      </c>
      <c r="B75" s="11">
        <v>0.95299999999999996</v>
      </c>
      <c r="C75" s="11" t="s">
        <v>68</v>
      </c>
      <c r="D75" s="11" t="s">
        <v>52</v>
      </c>
      <c r="E75" s="11" t="s">
        <v>62</v>
      </c>
      <c r="G75" s="11" t="s">
        <v>63</v>
      </c>
      <c r="H75" s="11" t="s">
        <v>15</v>
      </c>
      <c r="I75" t="s">
        <v>143</v>
      </c>
    </row>
    <row r="76" spans="1:15" x14ac:dyDescent="0.3">
      <c r="A76" t="s">
        <v>67</v>
      </c>
      <c r="B76" s="1">
        <f>0.00131*0.95*(B216+B217)</f>
        <v>1.7796349999999999E-3</v>
      </c>
      <c r="C76" t="s">
        <v>68</v>
      </c>
      <c r="D76" s="1" t="s">
        <v>52</v>
      </c>
      <c r="E76" t="s">
        <v>62</v>
      </c>
      <c r="G76" t="s">
        <v>63</v>
      </c>
      <c r="H76" t="s">
        <v>15</v>
      </c>
      <c r="I76" s="8" t="s">
        <v>141</v>
      </c>
    </row>
    <row r="77" spans="1:15" s="1" customFormat="1" ht="13.5" customHeight="1" x14ac:dyDescent="0.3"/>
    <row r="78" spans="1:15" s="1" customFormat="1" x14ac:dyDescent="0.3"/>
    <row r="79" spans="1:15" s="1" customFormat="1" x14ac:dyDescent="0.3"/>
    <row r="80" spans="1:15" s="1" customFormat="1" x14ac:dyDescent="0.3">
      <c r="A80" s="4" t="s">
        <v>4</v>
      </c>
      <c r="B80" s="1" t="s">
        <v>158</v>
      </c>
    </row>
    <row r="81" spans="1:15" s="1" customFormat="1" x14ac:dyDescent="0.3">
      <c r="A81" s="1" t="s">
        <v>5</v>
      </c>
      <c r="B81" s="1" t="s">
        <v>17</v>
      </c>
    </row>
    <row r="82" spans="1:15" s="1" customFormat="1" x14ac:dyDescent="0.3">
      <c r="A82" s="1" t="s">
        <v>6</v>
      </c>
      <c r="B82" s="1">
        <v>1</v>
      </c>
    </row>
    <row r="83" spans="1:15" s="1" customFormat="1" x14ac:dyDescent="0.3">
      <c r="A83" s="1" t="s">
        <v>7</v>
      </c>
      <c r="B83" s="1" t="s">
        <v>158</v>
      </c>
    </row>
    <row r="84" spans="1:15" s="1" customFormat="1" x14ac:dyDescent="0.3">
      <c r="A84" s="1" t="s">
        <v>8</v>
      </c>
      <c r="B84" s="1" t="s">
        <v>9</v>
      </c>
    </row>
    <row r="85" spans="1:15" s="1" customFormat="1" x14ac:dyDescent="0.3">
      <c r="A85" s="1" t="s">
        <v>10</v>
      </c>
      <c r="B85" s="1" t="s">
        <v>18</v>
      </c>
    </row>
    <row r="86" spans="1:15" s="1" customFormat="1" x14ac:dyDescent="0.3">
      <c r="A86" s="4" t="s">
        <v>11</v>
      </c>
    </row>
    <row r="87" spans="1:15" s="1" customFormat="1" x14ac:dyDescent="0.3">
      <c r="A87" s="4" t="s">
        <v>12</v>
      </c>
      <c r="B87" s="1" t="s">
        <v>13</v>
      </c>
      <c r="C87" s="4" t="s">
        <v>10</v>
      </c>
      <c r="D87" s="4" t="s">
        <v>14</v>
      </c>
      <c r="E87" s="4" t="s">
        <v>5</v>
      </c>
      <c r="F87" s="4" t="s">
        <v>25</v>
      </c>
      <c r="G87" s="4" t="s">
        <v>7</v>
      </c>
      <c r="H87" s="4" t="s">
        <v>8</v>
      </c>
      <c r="I87" s="4" t="s">
        <v>28</v>
      </c>
      <c r="J87" s="4" t="s">
        <v>27</v>
      </c>
      <c r="K87" s="4" t="s">
        <v>29</v>
      </c>
      <c r="L87" s="4" t="s">
        <v>26</v>
      </c>
      <c r="M87" s="4" t="s">
        <v>28</v>
      </c>
      <c r="N87" s="4" t="s">
        <v>26</v>
      </c>
      <c r="O87" s="4" t="s">
        <v>28</v>
      </c>
    </row>
    <row r="88" spans="1:15" s="1" customFormat="1" x14ac:dyDescent="0.3">
      <c r="A88" s="10" t="s">
        <v>210</v>
      </c>
      <c r="B88" s="1">
        <v>0.747</v>
      </c>
      <c r="C88" s="1" t="s">
        <v>124</v>
      </c>
      <c r="D88" s="1" t="s">
        <v>127</v>
      </c>
      <c r="E88" s="1" t="s">
        <v>139</v>
      </c>
      <c r="G88" s="5" t="s">
        <v>125</v>
      </c>
      <c r="H88" s="1" t="s">
        <v>15</v>
      </c>
      <c r="I88" t="s">
        <v>143</v>
      </c>
    </row>
    <row r="89" spans="1:15" s="1" customFormat="1" x14ac:dyDescent="0.3">
      <c r="A89" s="10" t="s">
        <v>210</v>
      </c>
      <c r="B89" s="1">
        <f>(2.63/36.44/0.9)</f>
        <v>8.0192706427613128E-2</v>
      </c>
      <c r="C89" s="1" t="s">
        <v>124</v>
      </c>
      <c r="D89" s="1" t="s">
        <v>127</v>
      </c>
      <c r="E89" s="1" t="s">
        <v>139</v>
      </c>
      <c r="G89" s="5" t="s">
        <v>125</v>
      </c>
      <c r="H89" s="1" t="s">
        <v>15</v>
      </c>
      <c r="I89" t="s">
        <v>143</v>
      </c>
    </row>
    <row r="90" spans="1:15" s="1" customFormat="1" x14ac:dyDescent="0.3">
      <c r="A90" s="10" t="s">
        <v>167</v>
      </c>
      <c r="B90" s="1">
        <v>1.3880000000000001</v>
      </c>
      <c r="C90" s="1" t="s">
        <v>211</v>
      </c>
      <c r="D90" s="1" t="s">
        <v>127</v>
      </c>
      <c r="E90" s="1" t="s">
        <v>139</v>
      </c>
      <c r="G90" s="5" t="s">
        <v>168</v>
      </c>
      <c r="H90" s="1" t="s">
        <v>15</v>
      </c>
      <c r="I90" t="s">
        <v>143</v>
      </c>
    </row>
    <row r="91" spans="1:15" s="1" customFormat="1" x14ac:dyDescent="0.3">
      <c r="A91" s="5" t="s">
        <v>30</v>
      </c>
      <c r="B91" s="1">
        <v>3.2500000000000004E-4</v>
      </c>
      <c r="C91" s="1" t="s">
        <v>44</v>
      </c>
      <c r="D91" s="1" t="s">
        <v>127</v>
      </c>
      <c r="E91" s="1" t="s">
        <v>16</v>
      </c>
      <c r="G91" s="5" t="s">
        <v>30</v>
      </c>
      <c r="H91" s="1" t="s">
        <v>15</v>
      </c>
      <c r="I91" t="s">
        <v>143</v>
      </c>
    </row>
    <row r="92" spans="1:15" s="1" customFormat="1" x14ac:dyDescent="0.3">
      <c r="A92" s="1" t="s">
        <v>167</v>
      </c>
      <c r="B92" s="1">
        <f>0.176103221*0.935</f>
        <v>0.164656511635</v>
      </c>
      <c r="C92" s="1" t="s">
        <v>44</v>
      </c>
      <c r="D92" s="1" t="s">
        <v>127</v>
      </c>
      <c r="E92" s="1" t="s">
        <v>139</v>
      </c>
      <c r="G92" s="1" t="s">
        <v>168</v>
      </c>
      <c r="H92" s="1" t="s">
        <v>15</v>
      </c>
      <c r="I92" t="s">
        <v>143</v>
      </c>
    </row>
    <row r="93" spans="1:15" s="1" customFormat="1" x14ac:dyDescent="0.3">
      <c r="A93" s="1" t="s">
        <v>75</v>
      </c>
      <c r="B93" s="1">
        <f>0.0015*0.95*(B216+B217)</f>
        <v>2.0377500000000001E-3</v>
      </c>
      <c r="C93" s="1" t="s">
        <v>45</v>
      </c>
      <c r="D93" s="1" t="s">
        <v>60</v>
      </c>
      <c r="E93" s="6" t="s">
        <v>17</v>
      </c>
      <c r="G93" s="5" t="s">
        <v>76</v>
      </c>
      <c r="H93" s="1" t="s">
        <v>15</v>
      </c>
      <c r="I93" t="s">
        <v>143</v>
      </c>
    </row>
    <row r="94" spans="1:15" s="1" customFormat="1" x14ac:dyDescent="0.3">
      <c r="A94" s="1" t="s">
        <v>79</v>
      </c>
      <c r="B94" s="1">
        <f>0.0035*0.95*(B216+B217)</f>
        <v>4.7547499999999994E-3</v>
      </c>
      <c r="C94" s="1" t="s">
        <v>80</v>
      </c>
      <c r="D94" s="1" t="s">
        <v>60</v>
      </c>
      <c r="E94" s="1" t="s">
        <v>23</v>
      </c>
      <c r="G94" s="1" t="s">
        <v>81</v>
      </c>
      <c r="H94" s="1" t="s">
        <v>22</v>
      </c>
      <c r="I94" t="s">
        <v>143</v>
      </c>
    </row>
    <row r="95" spans="1:15" s="1" customFormat="1" x14ac:dyDescent="0.3">
      <c r="A95" s="1" t="s">
        <v>84</v>
      </c>
      <c r="B95" s="1">
        <f>0.00013*0.95*(B216+B217)</f>
        <v>1.7660499999999998E-4</v>
      </c>
      <c r="C95" s="1" t="s">
        <v>80</v>
      </c>
      <c r="D95" s="1" t="s">
        <v>60</v>
      </c>
      <c r="E95" s="1" t="s">
        <v>20</v>
      </c>
      <c r="G95" s="1" t="s">
        <v>85</v>
      </c>
      <c r="H95" s="1" t="s">
        <v>22</v>
      </c>
      <c r="I95" t="s">
        <v>142</v>
      </c>
    </row>
    <row r="96" spans="1:15" s="1" customFormat="1" x14ac:dyDescent="0.3">
      <c r="A96" s="1" t="s">
        <v>82</v>
      </c>
      <c r="B96" s="1">
        <f>0.000075*0.95*(B216+B217)</f>
        <v>1.0188749999999999E-4</v>
      </c>
      <c r="C96" s="1" t="s">
        <v>80</v>
      </c>
      <c r="D96" s="1" t="s">
        <v>60</v>
      </c>
      <c r="E96" s="1" t="s">
        <v>20</v>
      </c>
      <c r="G96" s="1" t="s">
        <v>83</v>
      </c>
      <c r="H96" s="1" t="s">
        <v>22</v>
      </c>
      <c r="I96" t="s">
        <v>142</v>
      </c>
    </row>
    <row r="97" spans="1:15" s="1" customFormat="1" x14ac:dyDescent="0.3">
      <c r="A97" s="1" t="s">
        <v>77</v>
      </c>
      <c r="B97" s="1">
        <f>0.00245*0.95*(B216+B217)</f>
        <v>3.3283249999999996E-3</v>
      </c>
      <c r="C97" s="1" t="s">
        <v>45</v>
      </c>
      <c r="D97" s="1" t="s">
        <v>60</v>
      </c>
      <c r="E97" s="1" t="s">
        <v>23</v>
      </c>
      <c r="G97" s="5" t="s">
        <v>78</v>
      </c>
      <c r="H97" s="1" t="s">
        <v>15</v>
      </c>
      <c r="I97" t="s">
        <v>142</v>
      </c>
    </row>
    <row r="98" spans="1:15" s="1" customFormat="1" x14ac:dyDescent="0.3">
      <c r="A98" s="1" t="s">
        <v>49</v>
      </c>
      <c r="B98" s="1">
        <f>0.0000305*0.95*(B216+B217)</f>
        <v>4.1434250000000001E-5</v>
      </c>
      <c r="C98" s="1" t="s">
        <v>45</v>
      </c>
      <c r="D98" s="1" t="s">
        <v>32</v>
      </c>
      <c r="E98" s="6" t="s">
        <v>36</v>
      </c>
      <c r="F98" s="1" t="s">
        <v>50</v>
      </c>
      <c r="G98" s="1" t="s">
        <v>51</v>
      </c>
      <c r="H98" s="1" t="s">
        <v>37</v>
      </c>
      <c r="I98" t="s">
        <v>142</v>
      </c>
    </row>
    <row r="99" spans="1:15" s="1" customFormat="1" x14ac:dyDescent="0.3"/>
    <row r="100" spans="1:15" s="1" customFormat="1" x14ac:dyDescent="0.3"/>
    <row r="101" spans="1:15" s="1" customFormat="1" x14ac:dyDescent="0.3">
      <c r="A101" s="4" t="s">
        <v>4</v>
      </c>
      <c r="B101" s="1" t="s">
        <v>30</v>
      </c>
    </row>
    <row r="102" spans="1:15" s="1" customFormat="1" x14ac:dyDescent="0.3">
      <c r="A102" s="1" t="s">
        <v>5</v>
      </c>
      <c r="B102" s="1" t="s">
        <v>16</v>
      </c>
    </row>
    <row r="103" spans="1:15" s="1" customFormat="1" x14ac:dyDescent="0.3">
      <c r="A103" s="1" t="s">
        <v>6</v>
      </c>
      <c r="B103" s="1">
        <v>1</v>
      </c>
    </row>
    <row r="104" spans="1:15" s="1" customFormat="1" x14ac:dyDescent="0.3">
      <c r="A104" s="1" t="s">
        <v>169</v>
      </c>
      <c r="B104" s="1" t="s">
        <v>30</v>
      </c>
    </row>
    <row r="105" spans="1:15" s="1" customFormat="1" x14ac:dyDescent="0.3">
      <c r="A105" s="1" t="s">
        <v>8</v>
      </c>
      <c r="B105" s="1" t="s">
        <v>9</v>
      </c>
    </row>
    <row r="106" spans="1:15" s="1" customFormat="1" x14ac:dyDescent="0.3">
      <c r="A106" s="1" t="s">
        <v>10</v>
      </c>
      <c r="B106" s="1" t="s">
        <v>44</v>
      </c>
    </row>
    <row r="107" spans="1:15" s="1" customFormat="1" x14ac:dyDescent="0.3">
      <c r="A107" s="4" t="s">
        <v>11</v>
      </c>
    </row>
    <row r="108" spans="1:15" s="1" customFormat="1" ht="15" customHeight="1" x14ac:dyDescent="0.3">
      <c r="A108" s="4" t="s">
        <v>12</v>
      </c>
      <c r="B108" s="1" t="s">
        <v>13</v>
      </c>
      <c r="C108" s="4" t="s">
        <v>10</v>
      </c>
      <c r="D108" s="4" t="s">
        <v>14</v>
      </c>
      <c r="E108" s="4" t="s">
        <v>5</v>
      </c>
      <c r="F108" s="4" t="s">
        <v>170</v>
      </c>
      <c r="G108" s="4" t="s">
        <v>169</v>
      </c>
      <c r="H108" s="4" t="s">
        <v>8</v>
      </c>
      <c r="I108" s="4" t="s">
        <v>171</v>
      </c>
      <c r="J108" s="4" t="s">
        <v>172</v>
      </c>
      <c r="K108" s="4" t="s">
        <v>173</v>
      </c>
      <c r="L108" s="4" t="s">
        <v>174</v>
      </c>
      <c r="M108" s="4" t="s">
        <v>171</v>
      </c>
      <c r="N108" s="4" t="s">
        <v>174</v>
      </c>
      <c r="O108" s="4" t="s">
        <v>171</v>
      </c>
    </row>
    <row r="109" spans="1:15" s="1" customFormat="1" x14ac:dyDescent="0.3">
      <c r="A109" s="1" t="s">
        <v>159</v>
      </c>
      <c r="B109" s="1">
        <v>9.6199999999999994E-2</v>
      </c>
      <c r="C109" s="1" t="s">
        <v>44</v>
      </c>
      <c r="D109" s="1" t="s">
        <v>155</v>
      </c>
      <c r="E109" s="1" t="s">
        <v>16</v>
      </c>
      <c r="G109" s="1" t="s">
        <v>159</v>
      </c>
      <c r="H109" s="1" t="s">
        <v>15</v>
      </c>
    </row>
    <row r="110" spans="1:15" s="1" customFormat="1" x14ac:dyDescent="0.3">
      <c r="A110" s="1" t="s">
        <v>54</v>
      </c>
      <c r="B110" s="1">
        <v>1.44E-2</v>
      </c>
      <c r="C110" s="1" t="s">
        <v>44</v>
      </c>
      <c r="D110" s="1" t="s">
        <v>155</v>
      </c>
      <c r="E110" s="1" t="s">
        <v>16</v>
      </c>
      <c r="G110" s="1" t="s">
        <v>54</v>
      </c>
      <c r="H110" s="1" t="s">
        <v>15</v>
      </c>
    </row>
    <row r="111" spans="1:15" s="1" customFormat="1" x14ac:dyDescent="0.3">
      <c r="A111" s="1" t="s">
        <v>55</v>
      </c>
      <c r="B111" s="1">
        <v>0.17900000000000002</v>
      </c>
      <c r="C111" s="1" t="s">
        <v>44</v>
      </c>
      <c r="D111" s="1" t="s">
        <v>155</v>
      </c>
      <c r="E111" s="1" t="s">
        <v>16</v>
      </c>
      <c r="G111" s="1" t="s">
        <v>55</v>
      </c>
      <c r="H111" s="1" t="s">
        <v>15</v>
      </c>
    </row>
    <row r="112" spans="1:15" s="1" customFormat="1" x14ac:dyDescent="0.3">
      <c r="A112" s="1" t="s">
        <v>56</v>
      </c>
      <c r="B112" s="1">
        <v>0.36099999999999999</v>
      </c>
      <c r="C112" s="1" t="s">
        <v>44</v>
      </c>
      <c r="D112" s="1" t="s">
        <v>155</v>
      </c>
      <c r="E112" s="1" t="s">
        <v>16</v>
      </c>
      <c r="G112" s="1" t="s">
        <v>56</v>
      </c>
      <c r="H112" s="1" t="s">
        <v>15</v>
      </c>
    </row>
    <row r="113" spans="1:15" s="1" customFormat="1" x14ac:dyDescent="0.3">
      <c r="A113" s="1" t="s">
        <v>57</v>
      </c>
      <c r="B113" s="1">
        <v>4.5999999999999999E-2</v>
      </c>
      <c r="C113" s="1" t="s">
        <v>44</v>
      </c>
      <c r="D113" s="1" t="s">
        <v>155</v>
      </c>
      <c r="E113" s="1" t="s">
        <v>16</v>
      </c>
      <c r="G113" s="1" t="s">
        <v>57</v>
      </c>
      <c r="H113" s="1" t="s">
        <v>15</v>
      </c>
    </row>
    <row r="114" spans="1:15" s="1" customFormat="1" x14ac:dyDescent="0.3">
      <c r="A114" s="1" t="s">
        <v>58</v>
      </c>
      <c r="B114" s="1">
        <v>0.17</v>
      </c>
      <c r="C114" s="1" t="s">
        <v>44</v>
      </c>
      <c r="D114" s="1" t="s">
        <v>155</v>
      </c>
      <c r="E114" s="1" t="s">
        <v>16</v>
      </c>
      <c r="G114" s="1" t="s">
        <v>58</v>
      </c>
      <c r="H114" s="1" t="s">
        <v>15</v>
      </c>
    </row>
    <row r="115" spans="1:15" s="1" customFormat="1" x14ac:dyDescent="0.3">
      <c r="A115" s="1" t="s">
        <v>59</v>
      </c>
      <c r="B115" s="1">
        <v>0.13300000000000001</v>
      </c>
      <c r="C115" s="1" t="s">
        <v>44</v>
      </c>
      <c r="D115" s="1" t="s">
        <v>155</v>
      </c>
      <c r="E115" s="1" t="s">
        <v>16</v>
      </c>
      <c r="G115" s="1" t="s">
        <v>59</v>
      </c>
      <c r="H115" s="1" t="s">
        <v>15</v>
      </c>
    </row>
    <row r="116" spans="1:15" s="1" customFormat="1" x14ac:dyDescent="0.3"/>
    <row r="117" spans="1:15" s="1" customFormat="1" x14ac:dyDescent="0.3"/>
    <row r="118" spans="1:15" s="1" customFormat="1" x14ac:dyDescent="0.3">
      <c r="A118" s="1" t="s">
        <v>4</v>
      </c>
      <c r="B118" s="1" t="s">
        <v>159</v>
      </c>
    </row>
    <row r="119" spans="1:15" s="1" customFormat="1" x14ac:dyDescent="0.3">
      <c r="A119" s="4" t="s">
        <v>5</v>
      </c>
      <c r="B119" s="1" t="s">
        <v>16</v>
      </c>
    </row>
    <row r="120" spans="1:15" s="1" customFormat="1" ht="15" customHeight="1" x14ac:dyDescent="0.3">
      <c r="A120" s="4" t="s">
        <v>6</v>
      </c>
      <c r="B120" s="1">
        <v>1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s="1" customFormat="1" x14ac:dyDescent="0.3">
      <c r="A121" s="1" t="s">
        <v>169</v>
      </c>
      <c r="B121" s="1" t="s">
        <v>159</v>
      </c>
    </row>
    <row r="122" spans="1:15" s="1" customFormat="1" x14ac:dyDescent="0.3">
      <c r="A122" s="1" t="s">
        <v>8</v>
      </c>
      <c r="B122" s="1" t="s">
        <v>9</v>
      </c>
    </row>
    <row r="123" spans="1:15" s="1" customFormat="1" x14ac:dyDescent="0.3">
      <c r="A123" s="1" t="s">
        <v>10</v>
      </c>
      <c r="B123" s="1" t="s">
        <v>44</v>
      </c>
    </row>
    <row r="124" spans="1:15" s="1" customFormat="1" x14ac:dyDescent="0.3">
      <c r="A124" s="1" t="s">
        <v>11</v>
      </c>
    </row>
    <row r="125" spans="1:15" s="1" customFormat="1" x14ac:dyDescent="0.3">
      <c r="A125" s="1" t="s">
        <v>12</v>
      </c>
      <c r="B125" s="1" t="s">
        <v>13</v>
      </c>
      <c r="C125" s="1" t="s">
        <v>10</v>
      </c>
      <c r="D125" s="1" t="s">
        <v>14</v>
      </c>
      <c r="E125" s="1" t="s">
        <v>5</v>
      </c>
      <c r="F125" s="1" t="s">
        <v>170</v>
      </c>
      <c r="G125" s="1" t="s">
        <v>169</v>
      </c>
      <c r="H125" s="1" t="s">
        <v>8</v>
      </c>
      <c r="I125" s="1" t="s">
        <v>171</v>
      </c>
      <c r="J125" s="1" t="s">
        <v>172</v>
      </c>
      <c r="K125" s="1" t="s">
        <v>173</v>
      </c>
      <c r="L125" s="1" t="s">
        <v>174</v>
      </c>
      <c r="M125" s="1" t="s">
        <v>171</v>
      </c>
      <c r="N125" s="1" t="s">
        <v>174</v>
      </c>
      <c r="O125" s="1" t="s">
        <v>171</v>
      </c>
    </row>
    <row r="126" spans="1:15" s="1" customFormat="1" x14ac:dyDescent="0.3">
      <c r="A126" s="1" t="s">
        <v>175</v>
      </c>
      <c r="B126" s="1">
        <v>1</v>
      </c>
      <c r="C126" s="1" t="s">
        <v>44</v>
      </c>
      <c r="D126" s="1" t="s">
        <v>127</v>
      </c>
      <c r="E126" s="1" t="s">
        <v>16</v>
      </c>
      <c r="G126" s="1" t="s">
        <v>61</v>
      </c>
      <c r="H126" s="1" t="s">
        <v>15</v>
      </c>
    </row>
    <row r="127" spans="1:15" s="1" customFormat="1" x14ac:dyDescent="0.3">
      <c r="A127" s="1" t="s">
        <v>21</v>
      </c>
      <c r="B127" s="1">
        <v>1.94</v>
      </c>
      <c r="C127" s="1" t="s">
        <v>140</v>
      </c>
      <c r="D127" s="1" t="s">
        <v>127</v>
      </c>
      <c r="E127" s="1" t="s">
        <v>176</v>
      </c>
      <c r="G127" s="1" t="s">
        <v>63</v>
      </c>
      <c r="H127" s="1" t="s">
        <v>15</v>
      </c>
    </row>
    <row r="128" spans="1:15" s="1" customFormat="1" x14ac:dyDescent="0.3"/>
    <row r="129" spans="1:15" s="1" customFormat="1" x14ac:dyDescent="0.3"/>
    <row r="130" spans="1:15" s="1" customFormat="1" x14ac:dyDescent="0.3">
      <c r="A130" s="1" t="s">
        <v>4</v>
      </c>
      <c r="B130" s="1" t="s">
        <v>54</v>
      </c>
    </row>
    <row r="131" spans="1:15" s="1" customFormat="1" x14ac:dyDescent="0.3">
      <c r="A131" s="1" t="s">
        <v>5</v>
      </c>
      <c r="B131" s="1" t="s">
        <v>16</v>
      </c>
    </row>
    <row r="132" spans="1:15" s="1" customFormat="1" x14ac:dyDescent="0.3">
      <c r="A132" s="4" t="s">
        <v>6</v>
      </c>
      <c r="B132" s="1">
        <v>1</v>
      </c>
    </row>
    <row r="133" spans="1:15" s="1" customFormat="1" x14ac:dyDescent="0.3">
      <c r="A133" s="4" t="s">
        <v>169</v>
      </c>
      <c r="B133" s="1" t="s">
        <v>54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s="1" customFormat="1" x14ac:dyDescent="0.3">
      <c r="A134" s="1" t="s">
        <v>8</v>
      </c>
      <c r="B134" s="1" t="s">
        <v>9</v>
      </c>
      <c r="E134" s="6"/>
    </row>
    <row r="135" spans="1:15" s="1" customFormat="1" x14ac:dyDescent="0.3">
      <c r="A135" s="1" t="s">
        <v>10</v>
      </c>
      <c r="B135" s="1" t="s">
        <v>44</v>
      </c>
      <c r="E135" s="6"/>
    </row>
    <row r="136" spans="1:15" s="1" customFormat="1" x14ac:dyDescent="0.3">
      <c r="A136" s="1" t="s">
        <v>11</v>
      </c>
      <c r="E136" s="6"/>
    </row>
    <row r="137" spans="1:15" s="1" customFormat="1" x14ac:dyDescent="0.3">
      <c r="A137" s="1" t="s">
        <v>12</v>
      </c>
      <c r="B137" s="1" t="s">
        <v>13</v>
      </c>
      <c r="C137" s="1" t="s">
        <v>10</v>
      </c>
      <c r="D137" s="1" t="s">
        <v>14</v>
      </c>
      <c r="E137" s="6" t="s">
        <v>5</v>
      </c>
      <c r="F137" s="1" t="s">
        <v>170</v>
      </c>
      <c r="G137" s="5" t="s">
        <v>169</v>
      </c>
      <c r="H137" s="1" t="s">
        <v>8</v>
      </c>
      <c r="I137" s="1" t="s">
        <v>171</v>
      </c>
      <c r="J137" s="1" t="s">
        <v>172</v>
      </c>
      <c r="K137" s="1" t="s">
        <v>173</v>
      </c>
      <c r="L137" s="1" t="s">
        <v>174</v>
      </c>
      <c r="M137" s="1" t="s">
        <v>171</v>
      </c>
      <c r="N137" s="1" t="s">
        <v>174</v>
      </c>
      <c r="O137" s="1" t="s">
        <v>171</v>
      </c>
    </row>
    <row r="138" spans="1:15" s="1" customFormat="1" x14ac:dyDescent="0.3">
      <c r="A138" s="1" t="s">
        <v>177</v>
      </c>
      <c r="B138" s="1">
        <v>0.1</v>
      </c>
      <c r="C138" s="1" t="s">
        <v>44</v>
      </c>
      <c r="D138" s="1" t="s">
        <v>127</v>
      </c>
      <c r="E138" s="1" t="s">
        <v>16</v>
      </c>
      <c r="G138" s="5" t="s">
        <v>64</v>
      </c>
      <c r="H138" s="1" t="s">
        <v>15</v>
      </c>
    </row>
    <row r="139" spans="1:15" s="1" customFormat="1" x14ac:dyDescent="0.3">
      <c r="A139" s="1" t="s">
        <v>178</v>
      </c>
      <c r="B139" s="1">
        <v>0.1</v>
      </c>
      <c r="C139" s="1" t="s">
        <v>44</v>
      </c>
      <c r="D139" s="1" t="s">
        <v>127</v>
      </c>
      <c r="E139" s="1" t="s">
        <v>16</v>
      </c>
      <c r="G139" s="5" t="s">
        <v>65</v>
      </c>
      <c r="H139" s="1" t="s">
        <v>15</v>
      </c>
    </row>
    <row r="140" spans="1:15" s="1" customFormat="1" x14ac:dyDescent="0.3">
      <c r="A140" s="1" t="s">
        <v>179</v>
      </c>
      <c r="B140" s="1">
        <v>0.8</v>
      </c>
      <c r="C140" s="1" t="s">
        <v>44</v>
      </c>
      <c r="D140" s="1" t="s">
        <v>127</v>
      </c>
      <c r="E140" s="1" t="s">
        <v>16</v>
      </c>
      <c r="G140" s="5" t="s">
        <v>66</v>
      </c>
      <c r="H140" s="1" t="s">
        <v>15</v>
      </c>
    </row>
    <row r="141" spans="1:15" s="1" customFormat="1" x14ac:dyDescent="0.3">
      <c r="A141" s="5" t="s">
        <v>21</v>
      </c>
      <c r="B141" s="1">
        <v>0.38800000000000001</v>
      </c>
      <c r="C141" s="1" t="s">
        <v>140</v>
      </c>
      <c r="D141" s="1" t="s">
        <v>127</v>
      </c>
      <c r="E141" s="1" t="s">
        <v>176</v>
      </c>
      <c r="G141" s="5" t="s">
        <v>63</v>
      </c>
      <c r="H141" s="1" t="s">
        <v>15</v>
      </c>
    </row>
    <row r="142" spans="1:15" s="1" customFormat="1" x14ac:dyDescent="0.3">
      <c r="G142" s="5"/>
    </row>
    <row r="143" spans="1:15" s="1" customFormat="1" x14ac:dyDescent="0.3">
      <c r="A143" s="1" t="s">
        <v>4</v>
      </c>
      <c r="B143" s="1" t="s">
        <v>55</v>
      </c>
      <c r="G143" s="5"/>
    </row>
    <row r="144" spans="1:15" s="1" customFormat="1" x14ac:dyDescent="0.3">
      <c r="A144" s="5" t="s">
        <v>5</v>
      </c>
      <c r="B144" s="1" t="s">
        <v>16</v>
      </c>
      <c r="G144" s="5"/>
    </row>
    <row r="145" spans="1:15" s="1" customFormat="1" x14ac:dyDescent="0.3">
      <c r="A145" s="5" t="s">
        <v>6</v>
      </c>
      <c r="B145" s="1">
        <v>1</v>
      </c>
      <c r="G145" s="5"/>
    </row>
    <row r="146" spans="1:15" s="1" customFormat="1" x14ac:dyDescent="0.3">
      <c r="A146" s="1" t="s">
        <v>169</v>
      </c>
      <c r="B146" s="1" t="s">
        <v>55</v>
      </c>
      <c r="G146" s="5"/>
    </row>
    <row r="147" spans="1:15" s="1" customFormat="1" x14ac:dyDescent="0.3">
      <c r="A147" s="1" t="s">
        <v>8</v>
      </c>
      <c r="B147" s="1" t="s">
        <v>9</v>
      </c>
      <c r="G147" s="5"/>
    </row>
    <row r="148" spans="1:15" s="1" customFormat="1" x14ac:dyDescent="0.3">
      <c r="A148" s="5" t="s">
        <v>10</v>
      </c>
      <c r="B148" s="1" t="s">
        <v>44</v>
      </c>
      <c r="G148" s="5"/>
    </row>
    <row r="149" spans="1:15" s="1" customFormat="1" x14ac:dyDescent="0.3">
      <c r="A149" s="1" t="s">
        <v>11</v>
      </c>
      <c r="E149" s="6"/>
    </row>
    <row r="150" spans="1:15" s="1" customFormat="1" x14ac:dyDescent="0.3">
      <c r="A150" s="1" t="s">
        <v>12</v>
      </c>
      <c r="B150" s="1" t="s">
        <v>13</v>
      </c>
      <c r="C150" s="1" t="s">
        <v>10</v>
      </c>
      <c r="D150" s="1" t="s">
        <v>14</v>
      </c>
      <c r="E150" s="1" t="s">
        <v>5</v>
      </c>
      <c r="F150" s="1" t="s">
        <v>170</v>
      </c>
      <c r="G150" s="1" t="s">
        <v>169</v>
      </c>
      <c r="H150" s="1" t="s">
        <v>8</v>
      </c>
      <c r="I150" s="1" t="s">
        <v>171</v>
      </c>
      <c r="J150" s="1" t="s">
        <v>172</v>
      </c>
      <c r="K150" s="1" t="s">
        <v>173</v>
      </c>
      <c r="L150" s="1" t="s">
        <v>174</v>
      </c>
      <c r="M150" s="1" t="s">
        <v>171</v>
      </c>
      <c r="N150" s="1" t="s">
        <v>174</v>
      </c>
      <c r="O150" s="1" t="s">
        <v>171</v>
      </c>
    </row>
    <row r="151" spans="1:15" s="1" customFormat="1" x14ac:dyDescent="0.3">
      <c r="A151" s="1" t="s">
        <v>180</v>
      </c>
      <c r="B151" s="1">
        <v>0.879</v>
      </c>
      <c r="C151" s="1" t="s">
        <v>44</v>
      </c>
      <c r="D151" s="1" t="s">
        <v>127</v>
      </c>
      <c r="E151" s="1" t="s">
        <v>16</v>
      </c>
      <c r="G151" s="1" t="s">
        <v>69</v>
      </c>
      <c r="H151" s="1" t="s">
        <v>15</v>
      </c>
    </row>
    <row r="152" spans="1:15" s="1" customFormat="1" x14ac:dyDescent="0.3">
      <c r="A152" s="1" t="s">
        <v>181</v>
      </c>
      <c r="B152" s="1">
        <v>2.3999999999999998E-3</v>
      </c>
      <c r="C152" s="1" t="s">
        <v>44</v>
      </c>
      <c r="D152" s="1" t="s">
        <v>127</v>
      </c>
      <c r="E152" s="1" t="s">
        <v>16</v>
      </c>
      <c r="G152" s="1" t="s">
        <v>70</v>
      </c>
      <c r="H152" s="1" t="s">
        <v>15</v>
      </c>
    </row>
    <row r="153" spans="1:15" s="1" customFormat="1" x14ac:dyDescent="0.3">
      <c r="A153" s="1" t="s">
        <v>182</v>
      </c>
      <c r="B153" s="1">
        <v>0.11799999999999999</v>
      </c>
      <c r="C153" s="1" t="s">
        <v>44</v>
      </c>
      <c r="D153" s="1" t="s">
        <v>127</v>
      </c>
      <c r="E153" s="1" t="s">
        <v>16</v>
      </c>
      <c r="G153" s="1" t="s">
        <v>128</v>
      </c>
      <c r="H153" s="1" t="s">
        <v>15</v>
      </c>
    </row>
    <row r="154" spans="1:15" s="1" customFormat="1" x14ac:dyDescent="0.3">
      <c r="A154" s="1" t="s">
        <v>21</v>
      </c>
      <c r="B154" s="1">
        <v>1.94</v>
      </c>
      <c r="C154" s="1" t="s">
        <v>140</v>
      </c>
      <c r="D154" s="1" t="s">
        <v>127</v>
      </c>
      <c r="E154" s="1" t="s">
        <v>176</v>
      </c>
      <c r="G154" s="1" t="s">
        <v>63</v>
      </c>
      <c r="H154" s="1" t="s">
        <v>15</v>
      </c>
    </row>
    <row r="155" spans="1:15" s="1" customFormat="1" x14ac:dyDescent="0.3"/>
    <row r="156" spans="1:15" s="1" customFormat="1" x14ac:dyDescent="0.3">
      <c r="A156" s="1" t="s">
        <v>4</v>
      </c>
      <c r="B156" s="1" t="s">
        <v>56</v>
      </c>
    </row>
    <row r="157" spans="1:15" s="1" customFormat="1" x14ac:dyDescent="0.3">
      <c r="A157" s="1" t="s">
        <v>5</v>
      </c>
      <c r="B157" s="1" t="s">
        <v>16</v>
      </c>
    </row>
    <row r="158" spans="1:15" s="1" customFormat="1" x14ac:dyDescent="0.3">
      <c r="A158" s="4" t="s">
        <v>6</v>
      </c>
      <c r="B158" s="1">
        <v>1</v>
      </c>
    </row>
    <row r="159" spans="1:15" s="1" customFormat="1" x14ac:dyDescent="0.3">
      <c r="A159" s="4" t="s">
        <v>169</v>
      </c>
      <c r="B159" s="1" t="s">
        <v>56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s="1" customFormat="1" x14ac:dyDescent="0.3">
      <c r="A160" s="1" t="s">
        <v>8</v>
      </c>
      <c r="B160" t="s">
        <v>9</v>
      </c>
      <c r="E160" s="6"/>
      <c r="I160"/>
    </row>
    <row r="161" spans="1:15" s="1" customFormat="1" x14ac:dyDescent="0.3">
      <c r="A161" s="1" t="s">
        <v>10</v>
      </c>
      <c r="B161" t="s">
        <v>44</v>
      </c>
      <c r="E161" s="6"/>
      <c r="I161"/>
    </row>
    <row r="162" spans="1:15" x14ac:dyDescent="0.3">
      <c r="A162" t="s">
        <v>11</v>
      </c>
    </row>
    <row r="163" spans="1:15" s="1" customFormat="1" x14ac:dyDescent="0.3">
      <c r="A163" s="1" t="s">
        <v>12</v>
      </c>
      <c r="B163" t="s">
        <v>13</v>
      </c>
      <c r="C163" s="1" t="s">
        <v>10</v>
      </c>
      <c r="D163" s="1" t="s">
        <v>14</v>
      </c>
      <c r="E163" s="6" t="s">
        <v>5</v>
      </c>
      <c r="F163" s="1" t="s">
        <v>170</v>
      </c>
      <c r="G163" s="1" t="s">
        <v>169</v>
      </c>
      <c r="H163" s="1" t="s">
        <v>8</v>
      </c>
      <c r="I163" s="8" t="s">
        <v>171</v>
      </c>
      <c r="J163" s="1" t="s">
        <v>172</v>
      </c>
      <c r="K163" s="1" t="s">
        <v>173</v>
      </c>
      <c r="L163" s="1" t="s">
        <v>174</v>
      </c>
      <c r="M163" s="1" t="s">
        <v>171</v>
      </c>
      <c r="N163" s="1" t="s">
        <v>174</v>
      </c>
      <c r="O163" s="1" t="s">
        <v>171</v>
      </c>
    </row>
    <row r="164" spans="1:15" s="1" customFormat="1" ht="15.5" x14ac:dyDescent="0.35">
      <c r="A164" s="9" t="s">
        <v>175</v>
      </c>
      <c r="B164" s="1">
        <v>0.435</v>
      </c>
      <c r="C164" s="9" t="s">
        <v>44</v>
      </c>
      <c r="D164" s="9" t="s">
        <v>127</v>
      </c>
      <c r="E164" s="9" t="s">
        <v>16</v>
      </c>
      <c r="F164" s="9"/>
      <c r="G164" s="9" t="s">
        <v>61</v>
      </c>
      <c r="H164" s="9" t="s">
        <v>15</v>
      </c>
      <c r="I164" s="9"/>
      <c r="J164" s="9"/>
      <c r="K164" s="9"/>
      <c r="L164" s="9"/>
      <c r="M164" s="9"/>
      <c r="N164" s="9"/>
      <c r="O164" s="9"/>
    </row>
    <row r="165" spans="1:15" s="1" customFormat="1" ht="15.5" x14ac:dyDescent="0.35">
      <c r="A165" s="9" t="s">
        <v>183</v>
      </c>
      <c r="B165" s="1">
        <v>0.32500000000000001</v>
      </c>
      <c r="C165" s="1" t="s">
        <v>44</v>
      </c>
      <c r="D165" s="1" t="s">
        <v>127</v>
      </c>
      <c r="E165" s="1" t="s">
        <v>16</v>
      </c>
      <c r="G165" s="1" t="s">
        <v>71</v>
      </c>
      <c r="H165" s="1" t="s">
        <v>15</v>
      </c>
    </row>
    <row r="166" spans="1:15" x14ac:dyDescent="0.3">
      <c r="A166" t="s">
        <v>179</v>
      </c>
      <c r="B166" s="1">
        <v>0.24</v>
      </c>
      <c r="C166" t="s">
        <v>44</v>
      </c>
      <c r="D166" t="s">
        <v>127</v>
      </c>
      <c r="E166" t="s">
        <v>16</v>
      </c>
      <c r="G166" t="s">
        <v>66</v>
      </c>
      <c r="H166" t="s">
        <v>15</v>
      </c>
    </row>
    <row r="167" spans="1:15" x14ac:dyDescent="0.3">
      <c r="A167" t="s">
        <v>21</v>
      </c>
      <c r="B167" s="1">
        <v>1.48</v>
      </c>
      <c r="C167" t="s">
        <v>140</v>
      </c>
      <c r="D167" t="s">
        <v>127</v>
      </c>
      <c r="E167" t="s">
        <v>176</v>
      </c>
      <c r="G167" t="s">
        <v>63</v>
      </c>
      <c r="H167" t="s">
        <v>15</v>
      </c>
    </row>
    <row r="169" spans="1:15" x14ac:dyDescent="0.3">
      <c r="A169" t="s">
        <v>4</v>
      </c>
      <c r="B169" s="1" t="s">
        <v>57</v>
      </c>
    </row>
    <row r="170" spans="1:15" x14ac:dyDescent="0.3">
      <c r="A170" t="s">
        <v>5</v>
      </c>
      <c r="B170" s="1" t="s">
        <v>16</v>
      </c>
    </row>
    <row r="171" spans="1:15" ht="15.5" x14ac:dyDescent="0.35">
      <c r="A171" s="3" t="s">
        <v>6</v>
      </c>
      <c r="B171" s="1">
        <v>1</v>
      </c>
    </row>
    <row r="172" spans="1:15" ht="15.5" x14ac:dyDescent="0.35">
      <c r="A172" s="3" t="s">
        <v>169</v>
      </c>
      <c r="B172" s="1" t="s">
        <v>57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s="1" customFormat="1" x14ac:dyDescent="0.3">
      <c r="A173" s="1" t="s">
        <v>8</v>
      </c>
      <c r="B173" s="1" t="s">
        <v>9</v>
      </c>
      <c r="E173" s="6"/>
    </row>
    <row r="174" spans="1:15" s="1" customFormat="1" ht="15.5" x14ac:dyDescent="0.35">
      <c r="A174" s="9" t="s">
        <v>10</v>
      </c>
      <c r="B174" s="1" t="s">
        <v>44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s="1" customFormat="1" ht="15.5" x14ac:dyDescent="0.35">
      <c r="A175" s="9" t="s">
        <v>11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1:15" s="1" customFormat="1" ht="15.5" x14ac:dyDescent="0.35">
      <c r="A176" s="9" t="s">
        <v>12</v>
      </c>
      <c r="B176" s="1" t="s">
        <v>13</v>
      </c>
      <c r="C176" s="9" t="s">
        <v>10</v>
      </c>
      <c r="D176" s="9" t="s">
        <v>14</v>
      </c>
      <c r="E176" s="9" t="s">
        <v>5</v>
      </c>
      <c r="F176" s="9" t="s">
        <v>170</v>
      </c>
      <c r="G176" s="9" t="s">
        <v>169</v>
      </c>
      <c r="H176" s="9" t="s">
        <v>8</v>
      </c>
      <c r="I176" s="9" t="s">
        <v>171</v>
      </c>
      <c r="J176" s="9" t="s">
        <v>172</v>
      </c>
      <c r="K176" s="9" t="s">
        <v>173</v>
      </c>
      <c r="L176" s="9" t="s">
        <v>174</v>
      </c>
      <c r="M176" s="9" t="s">
        <v>171</v>
      </c>
      <c r="N176" s="9" t="s">
        <v>174</v>
      </c>
      <c r="O176" s="9" t="s">
        <v>171</v>
      </c>
    </row>
    <row r="177" spans="1:15" s="1" customFormat="1" ht="15.5" x14ac:dyDescent="0.35">
      <c r="A177" s="9" t="s">
        <v>184</v>
      </c>
      <c r="B177" s="1">
        <v>0.25</v>
      </c>
      <c r="C177" s="9" t="s">
        <v>44</v>
      </c>
      <c r="D177" s="9" t="s">
        <v>127</v>
      </c>
      <c r="E177" s="9" t="s">
        <v>16</v>
      </c>
      <c r="F177" s="9"/>
      <c r="G177" s="9" t="s">
        <v>72</v>
      </c>
      <c r="H177" s="9" t="s">
        <v>15</v>
      </c>
      <c r="I177" s="9"/>
      <c r="J177" s="9"/>
      <c r="K177" s="9"/>
      <c r="L177" s="9"/>
      <c r="M177" s="9"/>
      <c r="N177" s="9"/>
      <c r="O177" s="9"/>
    </row>
    <row r="178" spans="1:15" s="1" customFormat="1" ht="15.5" x14ac:dyDescent="0.35">
      <c r="A178" s="9" t="s">
        <v>179</v>
      </c>
      <c r="B178" s="1">
        <v>0.75</v>
      </c>
      <c r="C178" s="9" t="s">
        <v>44</v>
      </c>
      <c r="D178" s="9" t="s">
        <v>127</v>
      </c>
      <c r="E178" s="9" t="s">
        <v>16</v>
      </c>
      <c r="F178" s="9"/>
      <c r="G178" s="9" t="s">
        <v>66</v>
      </c>
      <c r="H178" s="9" t="s">
        <v>15</v>
      </c>
      <c r="I178" s="9"/>
      <c r="J178" s="9"/>
      <c r="K178" s="9"/>
      <c r="L178" s="9"/>
      <c r="M178" s="9"/>
      <c r="N178" s="9"/>
      <c r="O178" s="9"/>
    </row>
    <row r="179" spans="1:15" s="1" customFormat="1" ht="15.5" x14ac:dyDescent="0.35">
      <c r="A179" s="9" t="s">
        <v>21</v>
      </c>
      <c r="B179" s="1">
        <v>0.48499999999999999</v>
      </c>
      <c r="C179" s="9" t="s">
        <v>140</v>
      </c>
      <c r="D179" s="9" t="s">
        <v>127</v>
      </c>
      <c r="E179" s="9" t="s">
        <v>176</v>
      </c>
      <c r="F179" s="9"/>
      <c r="G179" s="9" t="s">
        <v>63</v>
      </c>
      <c r="H179" s="9" t="s">
        <v>15</v>
      </c>
      <c r="I179" s="9"/>
      <c r="J179" s="9"/>
      <c r="K179" s="9"/>
      <c r="L179" s="9"/>
      <c r="M179" s="9"/>
      <c r="N179" s="9"/>
      <c r="O179" s="9"/>
    </row>
    <row r="180" spans="1:15" s="1" customFormat="1" ht="15.5" x14ac:dyDescent="0.35">
      <c r="A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s="1" customFormat="1" ht="15.5" x14ac:dyDescent="0.35">
      <c r="A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spans="1:15" s="1" customFormat="1" ht="15.5" x14ac:dyDescent="0.35">
      <c r="A182" s="9" t="s">
        <v>4</v>
      </c>
      <c r="B182" s="1" t="s">
        <v>58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spans="1:15" s="1" customFormat="1" ht="15.5" x14ac:dyDescent="0.35">
      <c r="A183" s="9" t="s">
        <v>5</v>
      </c>
      <c r="B183" s="1" t="s">
        <v>16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 spans="1:15" s="1" customFormat="1" ht="15.5" x14ac:dyDescent="0.35">
      <c r="A184" s="9" t="s">
        <v>6</v>
      </c>
      <c r="B184" s="1">
        <v>1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spans="1:15" s="1" customFormat="1" ht="15.5" x14ac:dyDescent="0.35">
      <c r="A185" s="9" t="s">
        <v>169</v>
      </c>
      <c r="B185" s="1" t="s">
        <v>58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spans="1:15" s="1" customFormat="1" ht="15.5" x14ac:dyDescent="0.35">
      <c r="A186" s="9" t="s">
        <v>8</v>
      </c>
      <c r="B186" s="1" t="s">
        <v>9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spans="1:15" s="1" customFormat="1" ht="15.5" x14ac:dyDescent="0.35">
      <c r="A187" s="9" t="s">
        <v>10</v>
      </c>
      <c r="B187" s="1" t="s">
        <v>44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 spans="1:15" s="1" customFormat="1" ht="15.5" x14ac:dyDescent="0.35">
      <c r="A188" s="9" t="s">
        <v>11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spans="1:15" s="1" customFormat="1" ht="15.5" x14ac:dyDescent="0.35">
      <c r="A189" s="9" t="s">
        <v>12</v>
      </c>
      <c r="B189" s="1" t="s">
        <v>13</v>
      </c>
      <c r="C189" s="9" t="s">
        <v>10</v>
      </c>
      <c r="D189" s="9" t="s">
        <v>14</v>
      </c>
      <c r="E189" s="9" t="s">
        <v>5</v>
      </c>
      <c r="F189" s="9" t="s">
        <v>170</v>
      </c>
      <c r="G189" s="9" t="s">
        <v>169</v>
      </c>
      <c r="H189" s="9" t="s">
        <v>8</v>
      </c>
      <c r="I189" s="9" t="s">
        <v>171</v>
      </c>
      <c r="J189" s="9" t="s">
        <v>172</v>
      </c>
      <c r="K189" s="9" t="s">
        <v>173</v>
      </c>
      <c r="L189" s="9" t="s">
        <v>174</v>
      </c>
      <c r="M189" s="9" t="s">
        <v>171</v>
      </c>
      <c r="N189" s="9" t="s">
        <v>174</v>
      </c>
      <c r="O189" s="9" t="s">
        <v>171</v>
      </c>
    </row>
    <row r="190" spans="1:15" s="1" customFormat="1" ht="15.5" x14ac:dyDescent="0.35">
      <c r="A190" s="9" t="s">
        <v>180</v>
      </c>
      <c r="B190" s="1">
        <v>0.91700000000000004</v>
      </c>
      <c r="C190" s="9" t="s">
        <v>44</v>
      </c>
      <c r="D190" s="9" t="s">
        <v>127</v>
      </c>
      <c r="E190" s="9" t="s">
        <v>16</v>
      </c>
      <c r="F190" s="9"/>
      <c r="G190" s="9" t="s">
        <v>69</v>
      </c>
      <c r="H190" s="9" t="s">
        <v>15</v>
      </c>
      <c r="I190" s="9"/>
      <c r="J190" s="9"/>
      <c r="K190" s="9"/>
      <c r="L190" s="9"/>
      <c r="M190" s="9"/>
      <c r="N190" s="9"/>
      <c r="O190" s="9"/>
    </row>
    <row r="191" spans="1:15" s="1" customFormat="1" ht="15.5" x14ac:dyDescent="0.35">
      <c r="A191" s="9" t="s">
        <v>185</v>
      </c>
      <c r="B191" s="1">
        <v>0.03</v>
      </c>
      <c r="C191" s="9" t="s">
        <v>44</v>
      </c>
      <c r="D191" s="9" t="s">
        <v>127</v>
      </c>
      <c r="E191" s="9" t="s">
        <v>139</v>
      </c>
      <c r="F191" s="9"/>
      <c r="G191" s="9" t="s">
        <v>73</v>
      </c>
      <c r="H191" s="9" t="s">
        <v>15</v>
      </c>
      <c r="I191" s="9"/>
      <c r="J191" s="9"/>
      <c r="K191" s="9"/>
      <c r="L191" s="9"/>
      <c r="M191" s="9"/>
      <c r="N191" s="9"/>
      <c r="O191" s="9"/>
    </row>
    <row r="192" spans="1:15" s="1" customFormat="1" ht="15.5" x14ac:dyDescent="0.35">
      <c r="A192" s="9" t="s">
        <v>179</v>
      </c>
      <c r="B192" s="1">
        <v>5.2500000000000003E-3</v>
      </c>
      <c r="C192" s="9" t="s">
        <v>44</v>
      </c>
      <c r="D192" s="9" t="s">
        <v>127</v>
      </c>
      <c r="E192" s="9" t="s">
        <v>16</v>
      </c>
      <c r="F192" s="9"/>
      <c r="G192" s="9" t="s">
        <v>66</v>
      </c>
      <c r="H192" s="9" t="s">
        <v>15</v>
      </c>
      <c r="I192" s="9"/>
      <c r="J192" s="9"/>
      <c r="K192" s="9"/>
      <c r="L192" s="9"/>
      <c r="M192" s="9"/>
      <c r="N192" s="9"/>
      <c r="O192" s="9"/>
    </row>
    <row r="193" spans="1:15" s="1" customFormat="1" ht="15.5" x14ac:dyDescent="0.35">
      <c r="A193" s="9" t="s">
        <v>21</v>
      </c>
      <c r="B193" s="1">
        <v>1.78</v>
      </c>
      <c r="C193" s="9" t="s">
        <v>140</v>
      </c>
      <c r="D193" s="9" t="s">
        <v>127</v>
      </c>
      <c r="E193" s="9" t="s">
        <v>176</v>
      </c>
      <c r="F193" s="9"/>
      <c r="G193" s="9" t="s">
        <v>63</v>
      </c>
      <c r="H193" s="9" t="s">
        <v>15</v>
      </c>
      <c r="I193" s="9"/>
      <c r="J193" s="9"/>
      <c r="K193" s="9"/>
      <c r="L193" s="9"/>
      <c r="M193" s="9"/>
      <c r="N193" s="9"/>
      <c r="O193" s="9"/>
    </row>
    <row r="194" spans="1:15" s="1" customFormat="1" ht="15.5" x14ac:dyDescent="0.35">
      <c r="A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 spans="1:15" s="1" customFormat="1" ht="15.5" x14ac:dyDescent="0.35">
      <c r="A195" s="9" t="s">
        <v>4</v>
      </c>
      <c r="B195" s="1" t="s">
        <v>59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 spans="1:15" s="1" customFormat="1" ht="15.5" x14ac:dyDescent="0.35">
      <c r="A196" s="9" t="s">
        <v>5</v>
      </c>
      <c r="B196" s="1" t="s">
        <v>16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spans="1:15" s="1" customFormat="1" ht="15.5" x14ac:dyDescent="0.35">
      <c r="A197" s="9" t="s">
        <v>6</v>
      </c>
      <c r="B197" s="1">
        <v>1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 spans="1:15" s="1" customFormat="1" ht="15.5" x14ac:dyDescent="0.35">
      <c r="A198" s="9" t="s">
        <v>169</v>
      </c>
      <c r="B198" s="1" t="s">
        <v>59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spans="1:15" s="1" customFormat="1" ht="15.5" x14ac:dyDescent="0.35">
      <c r="A199" s="9" t="s">
        <v>8</v>
      </c>
      <c r="B199" s="1" t="s">
        <v>9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 spans="1:15" s="1" customFormat="1" ht="15.5" x14ac:dyDescent="0.35">
      <c r="A200" s="9" t="s">
        <v>10</v>
      </c>
      <c r="B200" s="1" t="s">
        <v>44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1:15" s="1" customFormat="1" ht="15.5" x14ac:dyDescent="0.35">
      <c r="A201" s="9" t="s">
        <v>11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 spans="1:15" s="1" customFormat="1" ht="15.5" x14ac:dyDescent="0.35">
      <c r="A202" s="9" t="s">
        <v>12</v>
      </c>
      <c r="B202" s="1" t="s">
        <v>13</v>
      </c>
      <c r="C202" s="9" t="s">
        <v>10</v>
      </c>
      <c r="D202" s="9" t="s">
        <v>14</v>
      </c>
      <c r="E202" s="9" t="s">
        <v>5</v>
      </c>
      <c r="F202" s="9" t="s">
        <v>170</v>
      </c>
      <c r="G202" s="9" t="s">
        <v>169</v>
      </c>
      <c r="H202" s="9" t="s">
        <v>8</v>
      </c>
      <c r="I202" s="9" t="s">
        <v>171</v>
      </c>
      <c r="J202" s="9" t="s">
        <v>172</v>
      </c>
      <c r="K202" s="9" t="s">
        <v>173</v>
      </c>
      <c r="L202" s="9" t="s">
        <v>174</v>
      </c>
      <c r="M202" s="9" t="s">
        <v>171</v>
      </c>
      <c r="N202" s="9" t="s">
        <v>174</v>
      </c>
      <c r="O202" s="9" t="s">
        <v>171</v>
      </c>
    </row>
    <row r="203" spans="1:15" s="1" customFormat="1" ht="15.5" x14ac:dyDescent="0.35">
      <c r="A203" s="9" t="s">
        <v>184</v>
      </c>
      <c r="B203" s="1">
        <v>0.2</v>
      </c>
      <c r="C203" s="9" t="s">
        <v>44</v>
      </c>
      <c r="D203" s="9" t="s">
        <v>127</v>
      </c>
      <c r="E203" s="9" t="s">
        <v>16</v>
      </c>
      <c r="F203" s="9"/>
      <c r="G203" s="9" t="s">
        <v>72</v>
      </c>
      <c r="H203" s="9" t="s">
        <v>15</v>
      </c>
      <c r="I203" s="9"/>
      <c r="J203" s="9"/>
      <c r="K203" s="9"/>
      <c r="L203" s="9"/>
      <c r="M203" s="9"/>
      <c r="N203" s="9"/>
      <c r="O203" s="9"/>
    </row>
    <row r="204" spans="1:15" s="1" customFormat="1" ht="15.5" x14ac:dyDescent="0.35">
      <c r="A204" s="9" t="s">
        <v>179</v>
      </c>
      <c r="B204" s="1">
        <v>0.8</v>
      </c>
      <c r="C204" s="9" t="s">
        <v>44</v>
      </c>
      <c r="D204" s="9" t="s">
        <v>127</v>
      </c>
      <c r="E204" s="9" t="s">
        <v>16</v>
      </c>
      <c r="F204" s="9"/>
      <c r="G204" s="9" t="s">
        <v>66</v>
      </c>
      <c r="H204" s="9" t="s">
        <v>15</v>
      </c>
      <c r="I204" s="9"/>
      <c r="J204" s="9"/>
      <c r="K204" s="9"/>
      <c r="L204" s="9"/>
      <c r="M204" s="9"/>
      <c r="N204" s="9"/>
      <c r="O204" s="9"/>
    </row>
    <row r="205" spans="1:15" s="1" customFormat="1" ht="15.5" x14ac:dyDescent="0.35">
      <c r="A205" s="9" t="s">
        <v>21</v>
      </c>
      <c r="B205" s="1">
        <v>0.38800000000000001</v>
      </c>
      <c r="C205" s="9" t="s">
        <v>140</v>
      </c>
      <c r="D205" s="9" t="s">
        <v>127</v>
      </c>
      <c r="E205" s="9" t="s">
        <v>176</v>
      </c>
      <c r="F205" s="9"/>
      <c r="G205" s="9" t="s">
        <v>63</v>
      </c>
      <c r="H205" s="9" t="s">
        <v>15</v>
      </c>
      <c r="I205" s="9"/>
      <c r="J205" s="9"/>
      <c r="K205" s="9"/>
      <c r="L205" s="9"/>
      <c r="M205" s="9"/>
      <c r="N205" s="9"/>
      <c r="O205" s="9"/>
    </row>
    <row r="206" spans="1:15" s="1" customFormat="1" ht="15.5" x14ac:dyDescent="0.35">
      <c r="A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1:15" s="1" customFormat="1" ht="15.5" x14ac:dyDescent="0.35">
      <c r="A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 spans="1:15" s="1" customFormat="1" ht="15.5" x14ac:dyDescent="0.35">
      <c r="A208" s="9" t="s">
        <v>4</v>
      </c>
      <c r="B208" s="1" t="s">
        <v>153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s="1" customFormat="1" ht="15.5" x14ac:dyDescent="0.35">
      <c r="A209" s="9" t="s">
        <v>5</v>
      </c>
      <c r="B209" s="1" t="s">
        <v>16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 spans="1:15" s="1" customFormat="1" ht="15.5" x14ac:dyDescent="0.35">
      <c r="A210" s="9" t="s">
        <v>6</v>
      </c>
      <c r="B210" s="1">
        <v>1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 spans="1:15" s="1" customFormat="1" ht="15.5" x14ac:dyDescent="0.35">
      <c r="A211" s="9" t="s">
        <v>169</v>
      </c>
      <c r="B211" s="1" t="s">
        <v>153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spans="1:15" s="1" customFormat="1" ht="15.5" x14ac:dyDescent="0.35">
      <c r="A212" s="9" t="s">
        <v>8</v>
      </c>
      <c r="B212" s="1" t="s">
        <v>9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1:15" s="1" customFormat="1" ht="15.5" x14ac:dyDescent="0.35">
      <c r="A213" s="9" t="s">
        <v>10</v>
      </c>
      <c r="B213" s="1" t="s">
        <v>212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 s="1" customFormat="1" ht="15.5" x14ac:dyDescent="0.35">
      <c r="A214" s="9" t="s">
        <v>11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spans="1:15" s="1" customFormat="1" ht="15.5" x14ac:dyDescent="0.35">
      <c r="A215" s="9" t="s">
        <v>12</v>
      </c>
      <c r="B215" s="1" t="s">
        <v>13</v>
      </c>
      <c r="C215" s="9" t="s">
        <v>10</v>
      </c>
      <c r="D215" s="9" t="s">
        <v>14</v>
      </c>
      <c r="E215" s="9" t="s">
        <v>5</v>
      </c>
      <c r="F215" s="9" t="s">
        <v>170</v>
      </c>
      <c r="G215" s="9" t="s">
        <v>169</v>
      </c>
      <c r="H215" s="9" t="s">
        <v>8</v>
      </c>
      <c r="I215" s="9" t="s">
        <v>171</v>
      </c>
      <c r="J215" s="9" t="s">
        <v>172</v>
      </c>
      <c r="K215" s="9" t="s">
        <v>173</v>
      </c>
      <c r="L215" s="9" t="s">
        <v>174</v>
      </c>
      <c r="M215" s="9" t="s">
        <v>171</v>
      </c>
      <c r="N215" s="9" t="s">
        <v>174</v>
      </c>
      <c r="O215" s="9" t="s">
        <v>171</v>
      </c>
    </row>
    <row r="216" spans="1:15" s="1" customFormat="1" x14ac:dyDescent="0.3">
      <c r="A216" s="1" t="s">
        <v>40</v>
      </c>
      <c r="B216" s="1">
        <v>1.17</v>
      </c>
      <c r="C216" s="1" t="s">
        <v>45</v>
      </c>
      <c r="D216" s="1" t="s">
        <v>33</v>
      </c>
      <c r="E216" s="6" t="s">
        <v>36</v>
      </c>
      <c r="F216" s="1" t="s">
        <v>35</v>
      </c>
      <c r="G216" s="1" t="s">
        <v>39</v>
      </c>
      <c r="H216" s="1" t="s">
        <v>37</v>
      </c>
      <c r="I216" t="s">
        <v>142</v>
      </c>
    </row>
    <row r="217" spans="1:15" s="1" customFormat="1" x14ac:dyDescent="0.3">
      <c r="A217" s="1" t="s">
        <v>40</v>
      </c>
      <c r="B217" s="1">
        <v>0.26</v>
      </c>
      <c r="C217" s="1" t="s">
        <v>44</v>
      </c>
      <c r="D217" s="1" t="s">
        <v>33</v>
      </c>
      <c r="E217" s="6" t="s">
        <v>36</v>
      </c>
      <c r="F217" s="1" t="s">
        <v>35</v>
      </c>
      <c r="G217" s="1" t="s">
        <v>39</v>
      </c>
      <c r="H217" s="1" t="s">
        <v>37</v>
      </c>
      <c r="I217" t="s">
        <v>142</v>
      </c>
    </row>
    <row r="218" spans="1:15" s="1" customFormat="1" ht="15.5" x14ac:dyDescent="0.35">
      <c r="A218" s="1" t="s">
        <v>31</v>
      </c>
      <c r="B218" s="1">
        <f>8.64*10^(-4)</f>
        <v>8.6400000000000008E-4</v>
      </c>
      <c r="C218" s="1" t="s">
        <v>45</v>
      </c>
      <c r="D218" s="1" t="s">
        <v>33</v>
      </c>
      <c r="E218" s="6" t="s">
        <v>36</v>
      </c>
      <c r="F218" s="1" t="s">
        <v>35</v>
      </c>
      <c r="G218" s="1" t="s">
        <v>126</v>
      </c>
      <c r="H218" s="1" t="s">
        <v>37</v>
      </c>
      <c r="I218" t="s">
        <v>143</v>
      </c>
      <c r="J218" s="9">
        <f>0.935*3.6</f>
        <v>3.3660000000000001</v>
      </c>
    </row>
    <row r="219" spans="1:15" s="1" customFormat="1" x14ac:dyDescent="0.3">
      <c r="A219" s="1" t="s">
        <v>34</v>
      </c>
      <c r="B219" s="1">
        <f>4.85*10^(-6)</f>
        <v>4.8499999999999993E-6</v>
      </c>
      <c r="C219" s="1" t="s">
        <v>45</v>
      </c>
      <c r="D219" s="1" t="s">
        <v>33</v>
      </c>
      <c r="E219" s="6" t="s">
        <v>36</v>
      </c>
      <c r="F219" s="1" t="s">
        <v>35</v>
      </c>
      <c r="G219" s="1" t="s">
        <v>38</v>
      </c>
      <c r="H219" s="1" t="s">
        <v>37</v>
      </c>
      <c r="I219" t="s">
        <v>143</v>
      </c>
    </row>
    <row r="220" spans="1:15" s="1" customFormat="1" x14ac:dyDescent="0.3">
      <c r="A220" s="1" t="s">
        <v>41</v>
      </c>
      <c r="B220" s="1">
        <v>1E-3</v>
      </c>
      <c r="C220" s="1" t="s">
        <v>45</v>
      </c>
      <c r="D220" s="1" t="s">
        <v>33</v>
      </c>
      <c r="E220" s="6" t="s">
        <v>36</v>
      </c>
      <c r="F220" s="1" t="s">
        <v>35</v>
      </c>
      <c r="G220" s="1" t="s">
        <v>42</v>
      </c>
      <c r="H220" s="1" t="s">
        <v>37</v>
      </c>
      <c r="I220" t="s">
        <v>143</v>
      </c>
    </row>
    <row r="221" spans="1:15" s="1" customFormat="1" x14ac:dyDescent="0.3">
      <c r="A221" s="1" t="s">
        <v>46</v>
      </c>
      <c r="B221" s="1">
        <f>1.51*10^(-5)</f>
        <v>1.5100000000000001E-5</v>
      </c>
      <c r="C221" s="1" t="s">
        <v>45</v>
      </c>
      <c r="D221" s="1" t="s">
        <v>32</v>
      </c>
      <c r="E221" s="6" t="s">
        <v>36</v>
      </c>
      <c r="F221" s="1" t="s">
        <v>47</v>
      </c>
      <c r="G221" s="1" t="s">
        <v>48</v>
      </c>
      <c r="H221" s="1" t="s">
        <v>37</v>
      </c>
      <c r="I221" t="s">
        <v>142</v>
      </c>
    </row>
    <row r="222" spans="1:15" s="1" customFormat="1" x14ac:dyDescent="0.3">
      <c r="A222" s="1" t="s">
        <v>49</v>
      </c>
      <c r="B222" s="1">
        <f>1.15*10^(-7)</f>
        <v>1.1499999999999998E-7</v>
      </c>
      <c r="C222" s="1" t="s">
        <v>45</v>
      </c>
      <c r="D222" s="1" t="s">
        <v>32</v>
      </c>
      <c r="E222" s="6" t="s">
        <v>36</v>
      </c>
      <c r="F222" s="1" t="s">
        <v>50</v>
      </c>
      <c r="G222" s="1" t="s">
        <v>51</v>
      </c>
      <c r="H222" s="1" t="s">
        <v>37</v>
      </c>
      <c r="I222" t="s">
        <v>142</v>
      </c>
    </row>
    <row r="223" spans="1:15" s="1" customFormat="1" x14ac:dyDescent="0.3">
      <c r="A223" s="1" t="s">
        <v>187</v>
      </c>
      <c r="B223" s="1">
        <f>0.000035651988*0.935</f>
        <v>3.3334608779999999E-5</v>
      </c>
      <c r="C223" s="1" t="s">
        <v>44</v>
      </c>
      <c r="D223" s="1" t="s">
        <v>32</v>
      </c>
      <c r="E223" s="6" t="s">
        <v>135</v>
      </c>
      <c r="F223" s="1" t="s">
        <v>188</v>
      </c>
      <c r="G223" s="7" t="s">
        <v>189</v>
      </c>
      <c r="H223" s="1" t="s">
        <v>138</v>
      </c>
      <c r="I223" t="s">
        <v>143</v>
      </c>
    </row>
    <row r="224" spans="1:15" s="1" customFormat="1" x14ac:dyDescent="0.3">
      <c r="A224" s="1" t="s">
        <v>190</v>
      </c>
      <c r="B224" s="1">
        <f>0.0000038830266*0.935</f>
        <v>3.6306298710000001E-6</v>
      </c>
      <c r="C224" s="1" t="s">
        <v>45</v>
      </c>
      <c r="D224" s="1" t="s">
        <v>32</v>
      </c>
      <c r="E224" s="6"/>
      <c r="F224" s="1" t="s">
        <v>136</v>
      </c>
      <c r="G224" s="1" t="s">
        <v>160</v>
      </c>
      <c r="H224" s="1" t="s">
        <v>138</v>
      </c>
      <c r="I224" t="s">
        <v>143</v>
      </c>
    </row>
    <row r="225" spans="1:15" s="1" customFormat="1" x14ac:dyDescent="0.3">
      <c r="A225" s="1" t="s">
        <v>161</v>
      </c>
      <c r="B225" s="1">
        <f>0.000012298554*0.935</f>
        <v>1.1499147990000001E-5</v>
      </c>
      <c r="C225" s="1" t="s">
        <v>45</v>
      </c>
      <c r="D225" s="1" t="s">
        <v>32</v>
      </c>
      <c r="E225" s="6"/>
      <c r="F225" s="1" t="s">
        <v>136</v>
      </c>
      <c r="G225" s="1" t="s">
        <v>162</v>
      </c>
      <c r="H225" s="1" t="s">
        <v>138</v>
      </c>
      <c r="I225" t="s">
        <v>143</v>
      </c>
    </row>
    <row r="226" spans="1:15" s="1" customFormat="1" x14ac:dyDescent="0.3">
      <c r="A226" s="1" t="s">
        <v>163</v>
      </c>
      <c r="B226" s="1">
        <f>0.000012298554*0.935</f>
        <v>1.1499147990000001E-5</v>
      </c>
      <c r="C226" s="1" t="s">
        <v>45</v>
      </c>
      <c r="D226" s="1" t="s">
        <v>32</v>
      </c>
      <c r="E226" s="6"/>
      <c r="F226" s="1" t="s">
        <v>136</v>
      </c>
      <c r="G226" s="1" t="s">
        <v>164</v>
      </c>
      <c r="H226" s="1" t="s">
        <v>138</v>
      </c>
      <c r="I226" s="1" t="s">
        <v>157</v>
      </c>
    </row>
    <row r="227" spans="1:15" s="1" customFormat="1" x14ac:dyDescent="0.3">
      <c r="A227" s="1" t="s">
        <v>191</v>
      </c>
      <c r="B227" s="1">
        <f>0.0000000000207279*0.935</f>
        <v>1.9380586500000001E-11</v>
      </c>
      <c r="C227" s="1" t="s">
        <v>45</v>
      </c>
      <c r="D227" s="1" t="s">
        <v>32</v>
      </c>
      <c r="E227" s="6"/>
      <c r="F227" s="1" t="s">
        <v>136</v>
      </c>
      <c r="G227" s="1" t="s">
        <v>192</v>
      </c>
      <c r="H227" s="1" t="s">
        <v>138</v>
      </c>
      <c r="I227" t="s">
        <v>142</v>
      </c>
    </row>
    <row r="228" spans="1:15" s="1" customFormat="1" x14ac:dyDescent="0.3">
      <c r="A228" s="1" t="s">
        <v>193</v>
      </c>
      <c r="B228" s="1">
        <f>0.00000000000345465*0.935</f>
        <v>3.2300977500000001E-12</v>
      </c>
      <c r="C228" s="1" t="s">
        <v>45</v>
      </c>
      <c r="D228" s="1" t="s">
        <v>32</v>
      </c>
      <c r="E228" s="6"/>
      <c r="F228" s="1" t="s">
        <v>136</v>
      </c>
      <c r="G228" s="1" t="s">
        <v>194</v>
      </c>
      <c r="H228" s="1" t="s">
        <v>138</v>
      </c>
      <c r="I228" t="s">
        <v>142</v>
      </c>
    </row>
    <row r="229" spans="1:15" s="1" customFormat="1" x14ac:dyDescent="0.3">
      <c r="A229" s="1" t="s">
        <v>195</v>
      </c>
      <c r="B229" s="1">
        <f>0.00000000138186*0.935</f>
        <v>1.2920391000000001E-9</v>
      </c>
      <c r="C229" s="1" t="s">
        <v>44</v>
      </c>
      <c r="D229" s="1" t="s">
        <v>32</v>
      </c>
      <c r="E229" s="6"/>
      <c r="F229" s="1" t="s">
        <v>136</v>
      </c>
      <c r="G229" s="1" t="s">
        <v>196</v>
      </c>
      <c r="H229" s="1" t="s">
        <v>138</v>
      </c>
      <c r="I229" t="s">
        <v>143</v>
      </c>
    </row>
    <row r="230" spans="1:15" s="1" customFormat="1" x14ac:dyDescent="0.3">
      <c r="A230" s="1" t="s">
        <v>197</v>
      </c>
      <c r="B230" s="1">
        <f>0.000000001658232*0.935</f>
        <v>1.5504469200000001E-9</v>
      </c>
      <c r="C230" s="1" t="s">
        <v>45</v>
      </c>
      <c r="D230" s="1" t="s">
        <v>32</v>
      </c>
      <c r="E230" s="6"/>
      <c r="F230" s="1" t="s">
        <v>136</v>
      </c>
      <c r="G230" s="1" t="s">
        <v>198</v>
      </c>
      <c r="H230" s="1" t="s">
        <v>138</v>
      </c>
      <c r="I230" t="s">
        <v>143</v>
      </c>
    </row>
    <row r="231" spans="1:15" s="1" customFormat="1" x14ac:dyDescent="0.3">
      <c r="A231" s="1" t="s">
        <v>199</v>
      </c>
      <c r="B231" s="1">
        <f>0.000000000010502136*0.935</f>
        <v>9.81949716E-12</v>
      </c>
      <c r="C231" s="1" t="s">
        <v>45</v>
      </c>
      <c r="D231" s="1" t="s">
        <v>32</v>
      </c>
      <c r="E231" s="6"/>
      <c r="F231" s="1" t="s">
        <v>136</v>
      </c>
      <c r="G231" s="1" t="s">
        <v>200</v>
      </c>
      <c r="H231" s="1" t="s">
        <v>138</v>
      </c>
      <c r="I231" t="s">
        <v>143</v>
      </c>
    </row>
    <row r="232" spans="1:15" s="1" customFormat="1" x14ac:dyDescent="0.3">
      <c r="A232" s="1" t="s">
        <v>165</v>
      </c>
      <c r="B232" s="1">
        <f>0.0000000000010502136*0.935</f>
        <v>9.819497160000002E-13</v>
      </c>
      <c r="C232" s="1" t="s">
        <v>45</v>
      </c>
      <c r="D232" s="1" t="s">
        <v>32</v>
      </c>
      <c r="E232" s="6"/>
      <c r="F232" s="1" t="s">
        <v>136</v>
      </c>
      <c r="G232" s="1" t="s">
        <v>201</v>
      </c>
      <c r="H232" s="1" t="s">
        <v>138</v>
      </c>
      <c r="I232" t="s">
        <v>142</v>
      </c>
    </row>
    <row r="233" spans="1:15" s="1" customFormat="1" x14ac:dyDescent="0.3">
      <c r="A233" s="1" t="s">
        <v>202</v>
      </c>
      <c r="B233" s="1">
        <f>0.000000000007047486*0.935</f>
        <v>6.5893994100000003E-12</v>
      </c>
      <c r="C233" s="1" t="s">
        <v>45</v>
      </c>
      <c r="D233" s="1" t="s">
        <v>32</v>
      </c>
      <c r="E233" s="6"/>
      <c r="F233" s="1" t="s">
        <v>136</v>
      </c>
      <c r="G233" s="1" t="s">
        <v>203</v>
      </c>
      <c r="H233" s="1" t="s">
        <v>138</v>
      </c>
      <c r="I233" t="s">
        <v>142</v>
      </c>
    </row>
    <row r="234" spans="1:15" s="1" customFormat="1" x14ac:dyDescent="0.3">
      <c r="A234" s="1" t="s">
        <v>204</v>
      </c>
      <c r="B234" s="1">
        <f>0.00000000015476832*0.935</f>
        <v>1.4470837920000003E-10</v>
      </c>
      <c r="C234" s="1" t="s">
        <v>45</v>
      </c>
      <c r="D234" s="1" t="s">
        <v>32</v>
      </c>
      <c r="E234" s="6"/>
      <c r="F234" s="1" t="s">
        <v>136</v>
      </c>
      <c r="G234" s="1" t="s">
        <v>205</v>
      </c>
      <c r="H234" s="1" t="s">
        <v>138</v>
      </c>
      <c r="I234" t="s">
        <v>143</v>
      </c>
    </row>
    <row r="235" spans="1:15" s="1" customFormat="1" x14ac:dyDescent="0.3">
      <c r="A235" s="1" t="s">
        <v>206</v>
      </c>
      <c r="B235" s="1">
        <f>0.0000000000207279*0.935</f>
        <v>1.9380586500000001E-11</v>
      </c>
      <c r="C235" s="1" t="s">
        <v>44</v>
      </c>
      <c r="D235" s="1" t="s">
        <v>32</v>
      </c>
      <c r="E235" s="6"/>
      <c r="F235" s="1" t="s">
        <v>136</v>
      </c>
      <c r="G235" s="1" t="s">
        <v>207</v>
      </c>
      <c r="H235" s="1" t="s">
        <v>138</v>
      </c>
      <c r="I235" t="s">
        <v>143</v>
      </c>
    </row>
    <row r="236" spans="1:15" s="1" customFormat="1" x14ac:dyDescent="0.3">
      <c r="A236" s="1" t="s">
        <v>209</v>
      </c>
      <c r="B236" s="1">
        <f>0.000000000007738416*0.935</f>
        <v>7.2354189600000006E-12</v>
      </c>
      <c r="C236" s="1" t="s">
        <v>45</v>
      </c>
      <c r="D236" s="1" t="s">
        <v>32</v>
      </c>
      <c r="E236" s="6"/>
      <c r="F236" s="1" t="s">
        <v>136</v>
      </c>
      <c r="G236" s="1" t="s">
        <v>208</v>
      </c>
      <c r="H236" s="1" t="s">
        <v>138</v>
      </c>
      <c r="I236" t="s">
        <v>143</v>
      </c>
    </row>
    <row r="237" spans="1:15" s="1" customFormat="1" ht="15.5" x14ac:dyDescent="0.35">
      <c r="A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 spans="1:15" s="1" customFormat="1" x14ac:dyDescent="0.3">
      <c r="A238" s="4" t="s">
        <v>4</v>
      </c>
      <c r="B238" s="1" t="s">
        <v>166</v>
      </c>
    </row>
    <row r="239" spans="1:15" s="1" customFormat="1" x14ac:dyDescent="0.3">
      <c r="A239" s="1" t="s">
        <v>5</v>
      </c>
      <c r="B239" s="1" t="s">
        <v>17</v>
      </c>
    </row>
    <row r="240" spans="1:15" s="1" customFormat="1" x14ac:dyDescent="0.3">
      <c r="A240" s="1" t="s">
        <v>6</v>
      </c>
      <c r="B240" s="1">
        <v>1</v>
      </c>
    </row>
    <row r="241" spans="1:15" s="1" customFormat="1" x14ac:dyDescent="0.3">
      <c r="A241" s="1" t="s">
        <v>7</v>
      </c>
      <c r="B241" s="1" t="s">
        <v>166</v>
      </c>
    </row>
    <row r="242" spans="1:15" s="1" customFormat="1" x14ac:dyDescent="0.3">
      <c r="A242" s="1" t="s">
        <v>8</v>
      </c>
      <c r="B242" s="1" t="s">
        <v>9</v>
      </c>
    </row>
    <row r="243" spans="1:15" s="1" customFormat="1" x14ac:dyDescent="0.3">
      <c r="A243" s="1" t="s">
        <v>10</v>
      </c>
      <c r="B243" s="1" t="s">
        <v>18</v>
      </c>
    </row>
    <row r="244" spans="1:15" s="1" customFormat="1" x14ac:dyDescent="0.3">
      <c r="A244" s="4" t="s">
        <v>11</v>
      </c>
    </row>
    <row r="245" spans="1:15" s="1" customFormat="1" x14ac:dyDescent="0.3">
      <c r="A245" s="4" t="s">
        <v>12</v>
      </c>
      <c r="B245" s="1" t="s">
        <v>13</v>
      </c>
      <c r="C245" s="4" t="s">
        <v>10</v>
      </c>
      <c r="D245" s="4" t="s">
        <v>14</v>
      </c>
      <c r="E245" s="4" t="s">
        <v>5</v>
      </c>
      <c r="F245" s="4" t="s">
        <v>25</v>
      </c>
      <c r="G245" s="4" t="s">
        <v>7</v>
      </c>
      <c r="H245" s="4" t="s">
        <v>8</v>
      </c>
      <c r="I245" s="4" t="s">
        <v>28</v>
      </c>
      <c r="J245" s="4" t="s">
        <v>27</v>
      </c>
      <c r="K245" s="4" t="s">
        <v>29</v>
      </c>
      <c r="L245" s="4" t="s">
        <v>26</v>
      </c>
      <c r="M245" s="4" t="s">
        <v>28</v>
      </c>
      <c r="N245" s="4" t="s">
        <v>26</v>
      </c>
      <c r="O245" s="4" t="s">
        <v>28</v>
      </c>
    </row>
    <row r="246" spans="1:15" x14ac:dyDescent="0.3">
      <c r="A246" t="s">
        <v>134</v>
      </c>
      <c r="B246">
        <f>-1*0.95*(B216+B217)</f>
        <v>-1.3584999999999998</v>
      </c>
      <c r="C246" t="s">
        <v>44</v>
      </c>
      <c r="D246" t="s">
        <v>32</v>
      </c>
      <c r="E246" t="s">
        <v>135</v>
      </c>
      <c r="F246" t="s">
        <v>136</v>
      </c>
      <c r="G246" t="s">
        <v>137</v>
      </c>
      <c r="H246" t="s">
        <v>138</v>
      </c>
      <c r="I246" t="s">
        <v>142</v>
      </c>
    </row>
    <row r="247" spans="1:15" s="1" customFormat="1" x14ac:dyDescent="0.3"/>
    <row r="248" spans="1:15" s="1" customFormat="1" x14ac:dyDescent="0.3">
      <c r="A248" s="4" t="s">
        <v>4</v>
      </c>
      <c r="B248" s="1" t="s">
        <v>150</v>
      </c>
    </row>
    <row r="249" spans="1:15" s="1" customFormat="1" x14ac:dyDescent="0.3">
      <c r="A249" s="1" t="s">
        <v>5</v>
      </c>
      <c r="B249" s="1" t="s">
        <v>17</v>
      </c>
    </row>
    <row r="250" spans="1:15" s="1" customFormat="1" x14ac:dyDescent="0.3">
      <c r="A250" s="1" t="s">
        <v>6</v>
      </c>
      <c r="B250" s="1">
        <v>1</v>
      </c>
    </row>
    <row r="251" spans="1:15" s="1" customFormat="1" x14ac:dyDescent="0.3">
      <c r="A251" s="1" t="s">
        <v>7</v>
      </c>
      <c r="B251" s="1" t="s">
        <v>150</v>
      </c>
    </row>
    <row r="252" spans="1:15" s="1" customFormat="1" x14ac:dyDescent="0.3">
      <c r="A252" s="1" t="s">
        <v>8</v>
      </c>
      <c r="B252" s="1" t="s">
        <v>9</v>
      </c>
    </row>
    <row r="253" spans="1:15" s="1" customFormat="1" x14ac:dyDescent="0.3">
      <c r="A253" s="1" t="s">
        <v>10</v>
      </c>
      <c r="B253" s="1" t="s">
        <v>18</v>
      </c>
    </row>
    <row r="254" spans="1:15" s="1" customFormat="1" x14ac:dyDescent="0.3">
      <c r="A254" s="4" t="s">
        <v>11</v>
      </c>
    </row>
    <row r="255" spans="1:15" s="1" customFormat="1" x14ac:dyDescent="0.3">
      <c r="A255" s="4" t="s">
        <v>12</v>
      </c>
      <c r="B255" s="1" t="s">
        <v>13</v>
      </c>
      <c r="C255" s="4" t="s">
        <v>10</v>
      </c>
      <c r="D255" s="4" t="s">
        <v>14</v>
      </c>
      <c r="E255" s="4" t="s">
        <v>5</v>
      </c>
      <c r="F255" s="4" t="s">
        <v>25</v>
      </c>
      <c r="G255" s="4" t="s">
        <v>7</v>
      </c>
      <c r="H255" s="4" t="s">
        <v>8</v>
      </c>
      <c r="I255" s="4" t="s">
        <v>28</v>
      </c>
      <c r="J255" s="4" t="s">
        <v>27</v>
      </c>
      <c r="K255" s="4" t="s">
        <v>29</v>
      </c>
      <c r="L255" s="4" t="s">
        <v>26</v>
      </c>
      <c r="M255" s="4" t="s">
        <v>28</v>
      </c>
      <c r="N255" s="4" t="s">
        <v>26</v>
      </c>
      <c r="O255" s="4" t="s">
        <v>28</v>
      </c>
    </row>
    <row r="256" spans="1:15" x14ac:dyDescent="0.3">
      <c r="A256" t="s">
        <v>186</v>
      </c>
      <c r="B256">
        <v>-1.5600000000000002E-4</v>
      </c>
      <c r="C256" t="s">
        <v>124</v>
      </c>
      <c r="D256" t="s">
        <v>127</v>
      </c>
      <c r="E256" t="s">
        <v>139</v>
      </c>
      <c r="G256" t="s">
        <v>53</v>
      </c>
      <c r="H256" t="s">
        <v>15</v>
      </c>
      <c r="I256" t="s">
        <v>142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2024-06-04T01:04:48Z</dcterms:modified>
</cp:coreProperties>
</file>