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15" windowWidth="20115" windowHeight="7155"/>
  </bookViews>
  <sheets>
    <sheet name="IFS" sheetId="1" r:id="rId1"/>
  </sheets>
  <definedNames>
    <definedName name="_xlnm._FilterDatabase" localSheetId="0" hidden="1">IFS!$B$6:$W$53</definedName>
  </definedNames>
  <calcPr calcId="144525"/>
</workbook>
</file>

<file path=xl/calcChain.xml><?xml version="1.0" encoding="utf-8"?>
<calcChain xmlns="http://schemas.openxmlformats.org/spreadsheetml/2006/main">
  <c r="U486" i="1" l="1"/>
  <c r="V486" i="1"/>
  <c r="Q486" i="1"/>
  <c r="U724" i="1"/>
  <c r="U734" i="1" l="1"/>
  <c r="U708" i="1" l="1"/>
  <c r="U654" i="1" l="1"/>
  <c r="U183" i="1" l="1"/>
  <c r="U181" i="1"/>
  <c r="U167" i="1"/>
  <c r="U149" i="1"/>
  <c r="U184" i="1" l="1"/>
  <c r="V747" i="1"/>
  <c r="U747" i="1"/>
  <c r="Q747" i="1"/>
  <c r="W747" i="1" l="1"/>
  <c r="U657" i="1"/>
  <c r="U664" i="1"/>
  <c r="U675" i="1"/>
  <c r="U683" i="1"/>
  <c r="U688" i="1"/>
  <c r="U705" i="1"/>
  <c r="U710" i="1"/>
  <c r="Q699" i="1" l="1"/>
  <c r="U692" i="1" l="1"/>
  <c r="U699" i="1" s="1"/>
  <c r="V742" i="1" l="1"/>
  <c r="U742" i="1"/>
  <c r="Q742" i="1"/>
  <c r="W742" i="1" l="1"/>
  <c r="V737" i="1" l="1"/>
  <c r="U737" i="1"/>
  <c r="Q737" i="1"/>
  <c r="V732" i="1"/>
  <c r="U732" i="1"/>
  <c r="Q726" i="1"/>
  <c r="Q725" i="1"/>
  <c r="N726" i="1"/>
  <c r="N725" i="1"/>
  <c r="V724" i="1"/>
  <c r="Q732" i="1" l="1"/>
  <c r="W732" i="1" s="1"/>
  <c r="W737" i="1"/>
  <c r="Q712" i="1"/>
  <c r="Q724" i="1" s="1"/>
  <c r="W724" i="1" s="1"/>
  <c r="N712" i="1"/>
  <c r="V710" i="1"/>
  <c r="Q710" i="1"/>
  <c r="V705" i="1"/>
  <c r="Q705" i="1"/>
  <c r="W710" i="1" l="1"/>
  <c r="W705" i="1"/>
  <c r="U491" i="1" l="1"/>
  <c r="V491" i="1"/>
  <c r="V449" i="1"/>
  <c r="U449" i="1"/>
  <c r="Q449" i="1"/>
  <c r="V611" i="1"/>
  <c r="U611" i="1"/>
  <c r="Q611" i="1"/>
  <c r="M608" i="1"/>
  <c r="W611" i="1" l="1"/>
  <c r="V699" i="1"/>
  <c r="V688" i="1"/>
  <c r="V683" i="1"/>
  <c r="Q688" i="1"/>
  <c r="Q683" i="1"/>
  <c r="W699" i="1" l="1"/>
  <c r="W683" i="1"/>
  <c r="W688" i="1"/>
  <c r="V675" i="1"/>
  <c r="Q666" i="1"/>
  <c r="Q675" i="1" s="1"/>
  <c r="N666" i="1"/>
  <c r="V664" i="1"/>
  <c r="Q664" i="1"/>
  <c r="W675" i="1" l="1"/>
  <c r="W664" i="1"/>
  <c r="Q135" i="1" l="1"/>
  <c r="Q150" i="1" l="1"/>
  <c r="Q149" i="1"/>
  <c r="U140" i="1" l="1"/>
  <c r="V657" i="1" l="1"/>
  <c r="Q657" i="1"/>
  <c r="W657" i="1" l="1"/>
  <c r="V28" i="1"/>
  <c r="U28" i="1"/>
  <c r="U625" i="1" l="1"/>
  <c r="U631" i="1"/>
  <c r="U635" i="1"/>
  <c r="U642" i="1"/>
  <c r="V118" i="1" l="1"/>
  <c r="U118" i="1"/>
  <c r="V107" i="1"/>
  <c r="V103" i="1"/>
  <c r="V97" i="1"/>
  <c r="V87" i="1"/>
  <c r="U87" i="1"/>
  <c r="Q87" i="1"/>
  <c r="U97" i="1"/>
  <c r="Q97" i="1"/>
  <c r="U103" i="1"/>
  <c r="Q103" i="1"/>
  <c r="Q107" i="1"/>
  <c r="Q118" i="1"/>
  <c r="U126" i="1"/>
  <c r="V135" i="1"/>
  <c r="U135" i="1"/>
  <c r="V143" i="1"/>
  <c r="U143" i="1"/>
  <c r="V184" i="1"/>
  <c r="U187" i="1"/>
  <c r="U210" i="1"/>
  <c r="U214" i="1"/>
  <c r="Q214" i="1"/>
  <c r="U228" i="1"/>
  <c r="U234" i="1"/>
  <c r="Q234" i="1"/>
  <c r="U243" i="1"/>
  <c r="U245" i="1"/>
  <c r="Q245" i="1"/>
  <c r="U254" i="1"/>
  <c r="U264" i="1"/>
  <c r="Q264" i="1"/>
  <c r="U278" i="1"/>
  <c r="Q287" i="1"/>
  <c r="U292" i="1"/>
  <c r="Q292" i="1"/>
  <c r="U299" i="1"/>
  <c r="Q299" i="1"/>
  <c r="U304" i="1"/>
  <c r="Q304" i="1"/>
  <c r="U316" i="1"/>
  <c r="U325" i="1"/>
  <c r="U330" i="1"/>
  <c r="Q330" i="1"/>
  <c r="U338" i="1"/>
  <c r="Q338" i="1"/>
  <c r="Q356" i="1"/>
  <c r="U364" i="1"/>
  <c r="U368" i="1"/>
  <c r="U382" i="1"/>
  <c r="Q382" i="1"/>
  <c r="U392" i="1"/>
  <c r="U396" i="1"/>
  <c r="Q396" i="1"/>
  <c r="U400" i="1"/>
  <c r="Q400" i="1"/>
  <c r="Q407" i="1"/>
  <c r="U419" i="1"/>
  <c r="U425" i="1"/>
  <c r="Q425" i="1"/>
  <c r="U433" i="1"/>
  <c r="Q433" i="1"/>
  <c r="U438" i="1"/>
  <c r="U443" i="1"/>
  <c r="Q443" i="1"/>
  <c r="U460" i="1"/>
  <c r="Q460" i="1"/>
  <c r="U464" i="1"/>
  <c r="U478" i="1"/>
  <c r="Q478" i="1"/>
  <c r="U505" i="1"/>
  <c r="Q505" i="1"/>
  <c r="U511" i="1"/>
  <c r="Q511" i="1"/>
  <c r="U526" i="1"/>
  <c r="U531" i="1"/>
  <c r="Q531" i="1"/>
  <c r="U541" i="1"/>
  <c r="Q541" i="1"/>
  <c r="U551" i="1"/>
  <c r="Q551" i="1"/>
  <c r="U561" i="1"/>
  <c r="U566" i="1"/>
  <c r="Q566" i="1"/>
  <c r="U570" i="1"/>
  <c r="U580" i="1"/>
  <c r="Q580" i="1"/>
  <c r="U586" i="1"/>
  <c r="Q586" i="1"/>
  <c r="U597" i="1"/>
  <c r="U607" i="1"/>
  <c r="U621" i="1"/>
  <c r="Q621" i="1"/>
  <c r="Q631" i="1"/>
  <c r="Q635" i="1"/>
  <c r="Q642" i="1"/>
  <c r="W135" i="1" l="1"/>
  <c r="W87" i="1"/>
  <c r="W118" i="1"/>
  <c r="W103" i="1"/>
  <c r="W97" i="1"/>
  <c r="V202" i="1"/>
  <c r="U341" i="1"/>
  <c r="V338" i="1"/>
  <c r="V330" i="1"/>
  <c r="V325" i="1"/>
  <c r="V316" i="1"/>
  <c r="V287" i="1" l="1"/>
  <c r="V245" i="1"/>
  <c r="V243" i="1"/>
  <c r="V234" i="1"/>
  <c r="V218" i="1"/>
  <c r="U218" i="1"/>
  <c r="V214" i="1"/>
  <c r="V210" i="1"/>
  <c r="V126" i="1"/>
  <c r="V81" i="1"/>
  <c r="U81" i="1"/>
  <c r="V74" i="1"/>
  <c r="U74" i="1"/>
  <c r="V67" i="1"/>
  <c r="U67" i="1"/>
  <c r="V60" i="1"/>
  <c r="U60" i="1"/>
  <c r="V53" i="1"/>
  <c r="V48" i="1"/>
  <c r="U48" i="1"/>
  <c r="V36" i="1"/>
  <c r="U36" i="1"/>
  <c r="V19" i="1"/>
  <c r="U19" i="1"/>
  <c r="V15" i="1"/>
  <c r="U15" i="1"/>
  <c r="M192" i="1"/>
  <c r="AA419" i="1" l="1"/>
  <c r="AA421" i="1" s="1"/>
  <c r="Q218" i="1" l="1"/>
  <c r="W218" i="1" s="1"/>
  <c r="M194" i="1" l="1"/>
  <c r="M224" i="1"/>
  <c r="K222" i="1" l="1"/>
  <c r="V478" i="1" l="1"/>
  <c r="V642" i="1" l="1"/>
  <c r="V635" i="1"/>
  <c r="W642" i="1" l="1"/>
  <c r="W635" i="1"/>
  <c r="V631" i="1"/>
  <c r="V625" i="1"/>
  <c r="Q622" i="1"/>
  <c r="Q625" i="1" s="1"/>
  <c r="N622" i="1"/>
  <c r="W625" i="1" l="1"/>
  <c r="W631" i="1"/>
  <c r="Q74" i="1"/>
  <c r="W74" i="1" s="1"/>
  <c r="K535" i="1" l="1"/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44" i="1"/>
  <c r="M145" i="1"/>
  <c r="M146" i="1"/>
  <c r="M147" i="1"/>
  <c r="M148" i="1"/>
  <c r="M149" i="1"/>
  <c r="M150" i="1"/>
  <c r="M151" i="1"/>
  <c r="M127" i="1"/>
  <c r="M128" i="1"/>
  <c r="M129" i="1"/>
  <c r="M130" i="1"/>
  <c r="M131" i="1"/>
  <c r="M132" i="1"/>
  <c r="M133" i="1"/>
  <c r="M134" i="1"/>
  <c r="M135" i="1"/>
  <c r="M195" i="1"/>
  <c r="M196" i="1"/>
  <c r="M197" i="1"/>
  <c r="M198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4" i="1"/>
  <c r="M185" i="1"/>
  <c r="M186" i="1"/>
  <c r="M187" i="1"/>
  <c r="M188" i="1"/>
  <c r="M189" i="1"/>
  <c r="M190" i="1"/>
  <c r="M191" i="1"/>
  <c r="M202" i="1"/>
  <c r="M203" i="1"/>
  <c r="M204" i="1"/>
  <c r="M205" i="1"/>
  <c r="M206" i="1"/>
  <c r="M207" i="1"/>
  <c r="M209" i="1"/>
  <c r="M210" i="1"/>
  <c r="M215" i="1"/>
  <c r="M211" i="1"/>
  <c r="M213" i="1"/>
  <c r="M214" i="1"/>
  <c r="M219" i="1"/>
  <c r="M220" i="1"/>
  <c r="M221" i="1"/>
  <c r="M222" i="1"/>
  <c r="M225" i="1"/>
  <c r="M226" i="1"/>
  <c r="M228" i="1"/>
  <c r="M229" i="1"/>
  <c r="M230" i="1"/>
  <c r="M231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169" i="1"/>
  <c r="M193" i="1"/>
  <c r="M170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488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5" i="1"/>
  <c r="M356" i="1"/>
  <c r="M357" i="1"/>
  <c r="M358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6" i="1"/>
  <c r="M447" i="1"/>
  <c r="M449" i="1"/>
  <c r="M450" i="1"/>
  <c r="M451" i="1"/>
  <c r="M452" i="1"/>
  <c r="M453" i="1"/>
  <c r="M454" i="1"/>
  <c r="M455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7" i="1"/>
  <c r="M478" i="1"/>
  <c r="M445" i="1"/>
  <c r="M479" i="1"/>
  <c r="M487" i="1"/>
  <c r="M481" i="1"/>
  <c r="M482" i="1"/>
  <c r="M483" i="1"/>
  <c r="M484" i="1"/>
  <c r="M486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8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6" i="1"/>
  <c r="M527" i="1"/>
  <c r="M528" i="1"/>
  <c r="M529" i="1"/>
  <c r="M531" i="1"/>
  <c r="M532" i="1"/>
  <c r="M359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9" i="1"/>
  <c r="M580" i="1"/>
  <c r="M581" i="1"/>
  <c r="M582" i="1"/>
  <c r="M583" i="1"/>
  <c r="M586" i="1"/>
  <c r="M587" i="1"/>
  <c r="M588" i="1"/>
  <c r="M589" i="1"/>
  <c r="M596" i="1"/>
  <c r="M597" i="1"/>
  <c r="M598" i="1"/>
  <c r="M599" i="1"/>
  <c r="M602" i="1"/>
  <c r="M603" i="1"/>
  <c r="M606" i="1"/>
  <c r="M607" i="1"/>
  <c r="M612" i="1"/>
  <c r="M613" i="1"/>
  <c r="M614" i="1"/>
  <c r="M618" i="1"/>
  <c r="M620" i="1"/>
  <c r="M621" i="1"/>
  <c r="M622" i="1"/>
  <c r="M623" i="1"/>
  <c r="M624" i="1"/>
  <c r="M625" i="1"/>
  <c r="M626" i="1"/>
  <c r="M627" i="1"/>
  <c r="M628" i="1"/>
  <c r="M630" i="1"/>
  <c r="M631" i="1"/>
  <c r="M632" i="1"/>
  <c r="M750" i="1"/>
  <c r="M751" i="1"/>
  <c r="M7" i="1"/>
  <c r="K752" i="1"/>
  <c r="M752" i="1" l="1"/>
  <c r="V621" i="1"/>
  <c r="W621" i="1" l="1"/>
  <c r="U351" i="1"/>
  <c r="U356" i="1" s="1"/>
  <c r="V607" i="1"/>
  <c r="Q603" i="1"/>
  <c r="N603" i="1"/>
  <c r="Q602" i="1"/>
  <c r="N602" i="1"/>
  <c r="Q598" i="1"/>
  <c r="N598" i="1"/>
  <c r="Q607" i="1" l="1"/>
  <c r="Q341" i="1"/>
  <c r="W607" i="1" l="1"/>
  <c r="N587" i="1"/>
  <c r="V597" i="1"/>
  <c r="Q587" i="1"/>
  <c r="Q597" i="1" s="1"/>
  <c r="V586" i="1"/>
  <c r="W586" i="1" l="1"/>
  <c r="W597" i="1"/>
  <c r="V580" i="1"/>
  <c r="W580" i="1" l="1"/>
  <c r="V570" i="1"/>
  <c r="Q567" i="1"/>
  <c r="Q570" i="1" s="1"/>
  <c r="N567" i="1"/>
  <c r="W570" i="1" l="1"/>
  <c r="V566" i="1"/>
  <c r="V561" i="1"/>
  <c r="Q553" i="1"/>
  <c r="Q561" i="1" s="1"/>
  <c r="N553" i="1"/>
  <c r="V551" i="1"/>
  <c r="V545" i="1"/>
  <c r="U545" i="1"/>
  <c r="Q545" i="1"/>
  <c r="W545" i="1" l="1"/>
  <c r="W566" i="1"/>
  <c r="V541" i="1"/>
  <c r="V534" i="1"/>
  <c r="Q514" i="1"/>
  <c r="Q534" i="1" s="1"/>
  <c r="N514" i="1"/>
  <c r="V531" i="1"/>
  <c r="W531" i="1" l="1"/>
  <c r="W541" i="1"/>
  <c r="V526" i="1"/>
  <c r="U534" i="1"/>
  <c r="Q512" i="1"/>
  <c r="Q526" i="1" s="1"/>
  <c r="N512" i="1"/>
  <c r="V511" i="1"/>
  <c r="W511" i="1" s="1"/>
  <c r="W534" i="1" l="1"/>
  <c r="W526" i="1"/>
  <c r="U403" i="1"/>
  <c r="U407" i="1" s="1"/>
  <c r="V505" i="1" l="1"/>
  <c r="W505" i="1" l="1"/>
  <c r="W486" i="1" l="1"/>
  <c r="N488" i="1"/>
  <c r="Q488" i="1"/>
  <c r="Q316" i="1" l="1"/>
  <c r="W316" i="1" s="1"/>
  <c r="Q491" i="1"/>
  <c r="W491" i="1" l="1"/>
  <c r="W478" i="1"/>
  <c r="U284" i="1"/>
  <c r="U287" i="1" s="1"/>
  <c r="Q461" i="1" l="1"/>
  <c r="Q464" i="1" s="1"/>
  <c r="V464" i="1"/>
  <c r="N461" i="1"/>
  <c r="V460" i="1"/>
  <c r="W561" i="1"/>
  <c r="W460" i="1" l="1"/>
  <c r="W464" i="1"/>
  <c r="V443" i="1"/>
  <c r="W449" i="1" l="1"/>
  <c r="W443" i="1"/>
  <c r="Q435" i="1"/>
  <c r="Q438" i="1" s="1"/>
  <c r="N435" i="1"/>
  <c r="V438" i="1"/>
  <c r="W438" i="1" l="1"/>
  <c r="V433" i="1"/>
  <c r="V425" i="1"/>
  <c r="W433" i="1" l="1"/>
  <c r="W425" i="1"/>
  <c r="W338" i="1"/>
  <c r="V419" i="1"/>
  <c r="Q409" i="1"/>
  <c r="N409" i="1"/>
  <c r="Q408" i="1"/>
  <c r="N408" i="1"/>
  <c r="Q419" i="1" l="1"/>
  <c r="W551" i="1"/>
  <c r="V407" i="1"/>
  <c r="Q384" i="1"/>
  <c r="N384" i="1"/>
  <c r="Q385" i="1"/>
  <c r="N385" i="1"/>
  <c r="Q392" i="1" l="1"/>
  <c r="W419" i="1"/>
  <c r="W407" i="1"/>
  <c r="V400" i="1"/>
  <c r="W400" i="1" l="1"/>
  <c r="V396" i="1"/>
  <c r="V392" i="1"/>
  <c r="V382" i="1"/>
  <c r="W382" i="1" l="1"/>
  <c r="W396" i="1"/>
  <c r="W392" i="1"/>
  <c r="V368" i="1"/>
  <c r="Q366" i="1"/>
  <c r="Q368" i="1" s="1"/>
  <c r="N366" i="1"/>
  <c r="W368" i="1" l="1"/>
  <c r="V364" i="1"/>
  <c r="Q358" i="1"/>
  <c r="Q364" i="1" s="1"/>
  <c r="N358" i="1"/>
  <c r="W364" i="1" l="1"/>
  <c r="V356" i="1"/>
  <c r="V341" i="1"/>
  <c r="W341" i="1" s="1"/>
  <c r="W356" i="1" l="1"/>
  <c r="W330" i="1" l="1"/>
  <c r="Q28" i="1"/>
  <c r="W28" i="1" s="1"/>
  <c r="V299" i="1" l="1"/>
  <c r="W299" i="1" l="1"/>
  <c r="N246" i="1"/>
  <c r="V304" i="1"/>
  <c r="Q246" i="1"/>
  <c r="Q254" i="1" s="1"/>
  <c r="W304" i="1" l="1"/>
  <c r="V292" i="1"/>
  <c r="W292" i="1" l="1"/>
  <c r="W287" i="1"/>
  <c r="U194" i="1"/>
  <c r="U202" i="1" s="1"/>
  <c r="V278" i="1" l="1"/>
  <c r="N266" i="1"/>
  <c r="Q266" i="1"/>
  <c r="Q278" i="1" s="1"/>
  <c r="W278" i="1" l="1"/>
  <c r="V264" i="1"/>
  <c r="W264" i="1" l="1"/>
  <c r="W245" i="1"/>
  <c r="N170" i="1" l="1"/>
  <c r="N193" i="1"/>
  <c r="Q170" i="1"/>
  <c r="Q193" i="1"/>
  <c r="V254" i="1" l="1"/>
  <c r="W254" i="1" l="1"/>
  <c r="Q194" i="1"/>
  <c r="N194" i="1"/>
  <c r="Q166" i="1"/>
  <c r="N166" i="1"/>
  <c r="Q236" i="1"/>
  <c r="N236" i="1"/>
  <c r="Q243" i="1" l="1"/>
  <c r="W243" i="1" s="1"/>
  <c r="V228" i="1" l="1"/>
  <c r="W214" i="1"/>
  <c r="W234" i="1" l="1"/>
  <c r="Q222" i="1" l="1"/>
  <c r="N222" i="1"/>
  <c r="Q221" i="1"/>
  <c r="N221" i="1"/>
  <c r="Q203" i="1"/>
  <c r="N203" i="1"/>
  <c r="Q189" i="1"/>
  <c r="N189" i="1"/>
  <c r="Q188" i="1"/>
  <c r="N188" i="1"/>
  <c r="Q202" i="1" l="1"/>
  <c r="W202" i="1" s="1"/>
  <c r="Q228" i="1"/>
  <c r="W228" i="1" s="1"/>
  <c r="Q210" i="1"/>
  <c r="W210" i="1" s="1"/>
  <c r="V187" i="1" l="1"/>
  <c r="V752" i="1" s="1"/>
  <c r="Q185" i="1"/>
  <c r="Q187" i="1" s="1"/>
  <c r="N185" i="1"/>
  <c r="Q136" i="1"/>
  <c r="Q143" i="1" s="1"/>
  <c r="W143" i="1" s="1"/>
  <c r="N136" i="1"/>
  <c r="W187" i="1" l="1"/>
  <c r="N154" i="1"/>
  <c r="Q154" i="1"/>
  <c r="Q184" i="1" s="1"/>
  <c r="W184" i="1" l="1"/>
  <c r="N150" i="1"/>
  <c r="N149" i="1"/>
  <c r="U105" i="1" l="1"/>
  <c r="U107" i="1" s="1"/>
  <c r="W107" i="1" l="1"/>
  <c r="Q121" i="1"/>
  <c r="Q126" i="1" s="1"/>
  <c r="W126" i="1" s="1"/>
  <c r="N121" i="1"/>
  <c r="U51" i="1" l="1"/>
  <c r="U53" i="1" s="1"/>
  <c r="U752" i="1" s="1"/>
  <c r="U753" i="1" l="1"/>
  <c r="Q81" i="1"/>
  <c r="W81" i="1" s="1"/>
  <c r="Q36" i="1" l="1"/>
  <c r="W36" i="1" s="1"/>
  <c r="Q60" i="1"/>
  <c r="W60" i="1" s="1"/>
  <c r="Q67" i="1"/>
  <c r="W67" i="1" s="1"/>
  <c r="N69" i="1" l="1"/>
  <c r="Q319" i="1" l="1"/>
  <c r="Q325" i="1" s="1"/>
  <c r="N319" i="1"/>
  <c r="Q38" i="1"/>
  <c r="Q37" i="1"/>
  <c r="N38" i="1"/>
  <c r="N37" i="1"/>
  <c r="Q53" i="1" l="1"/>
  <c r="W53" i="1" s="1"/>
  <c r="Q48" i="1"/>
  <c r="W48" i="1" s="1"/>
  <c r="Q16" i="1"/>
  <c r="Q19" i="1" s="1"/>
  <c r="W19" i="1" s="1"/>
  <c r="N16" i="1"/>
  <c r="Q7" i="1"/>
  <c r="Q15" i="1" s="1"/>
  <c r="W15" i="1" s="1"/>
  <c r="N7" i="1"/>
  <c r="Q752" i="1" l="1"/>
  <c r="N752" i="1"/>
  <c r="U754" i="1" s="1"/>
  <c r="W325" i="1"/>
  <c r="W752" i="1" s="1"/>
  <c r="Q753" i="1" l="1"/>
</calcChain>
</file>

<file path=xl/sharedStrings.xml><?xml version="1.0" encoding="utf-8"?>
<sst xmlns="http://schemas.openxmlformats.org/spreadsheetml/2006/main" count="2424" uniqueCount="477">
  <si>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</si>
  <si>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</si>
  <si>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</si>
  <si>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</si>
  <si>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</si>
  <si>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</si>
  <si>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</si>
  <si>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</si>
  <si>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</si>
  <si>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</si>
  <si>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</si>
  <si>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</si>
  <si>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</si>
  <si>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</si>
  <si>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</si>
  <si>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</si>
  <si>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</si>
  <si>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</si>
  <si>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>Yarn Count</t>
  </si>
  <si>
    <t>03.01.21</t>
  </si>
  <si>
    <t>AA</t>
  </si>
  <si>
    <t>P-3</t>
  </si>
  <si>
    <t>MSA</t>
  </si>
  <si>
    <t>IFS Texwear (Pvt) Ltd.</t>
  </si>
  <si>
    <t>P3#5394E</t>
  </si>
  <si>
    <t>P3#3091B</t>
  </si>
  <si>
    <t>06.01.21</t>
  </si>
  <si>
    <t>P3#5389/8616</t>
  </si>
  <si>
    <t>30/1</t>
  </si>
  <si>
    <t>Thermax</t>
  </si>
  <si>
    <t>20D</t>
  </si>
  <si>
    <t>P-3#8536C+6991-C+5389-E</t>
  </si>
  <si>
    <t>09.01.21</t>
  </si>
  <si>
    <t>P-3#2997-E</t>
  </si>
  <si>
    <t>PHP</t>
  </si>
  <si>
    <t>Creara</t>
  </si>
  <si>
    <t>K-2</t>
  </si>
  <si>
    <t>K-2#141603</t>
  </si>
  <si>
    <t>26/1 Card</t>
  </si>
  <si>
    <t>10.01.21</t>
  </si>
  <si>
    <t>Glary</t>
  </si>
  <si>
    <t>Vers hold</t>
  </si>
  <si>
    <t>210277</t>
  </si>
  <si>
    <t>24/1 Card</t>
  </si>
  <si>
    <t>L-1</t>
  </si>
  <si>
    <t>L-1#348381+348384</t>
  </si>
  <si>
    <t>S/J Ly</t>
  </si>
  <si>
    <t>101.01.21</t>
  </si>
  <si>
    <t>S/J</t>
  </si>
  <si>
    <t>12.01.21</t>
  </si>
  <si>
    <t>Vers hold#210279</t>
  </si>
  <si>
    <t>13.01.21</t>
  </si>
  <si>
    <t>14.01.21</t>
  </si>
  <si>
    <t>Rib</t>
  </si>
  <si>
    <t>16.01.21</t>
  </si>
  <si>
    <t>rib</t>
  </si>
  <si>
    <t>L-1#348384</t>
  </si>
  <si>
    <t>L-1#348381</t>
  </si>
  <si>
    <t>18.01.21</t>
  </si>
  <si>
    <t>loss</t>
  </si>
  <si>
    <t>20.01.21</t>
  </si>
  <si>
    <t>Terry</t>
  </si>
  <si>
    <t>20.1.21</t>
  </si>
  <si>
    <t>P-3#661</t>
  </si>
  <si>
    <t>21.01.21</t>
  </si>
  <si>
    <t>P-3#5394-E</t>
  </si>
  <si>
    <t>5763A</t>
  </si>
  <si>
    <t>L-1#34881</t>
  </si>
  <si>
    <t>One Tex</t>
  </si>
  <si>
    <t>Eclipsc-201</t>
  </si>
  <si>
    <t>White-101</t>
  </si>
  <si>
    <t>s/j</t>
  </si>
  <si>
    <t>23.01.21</t>
  </si>
  <si>
    <t>F.F Ly S/j</t>
  </si>
  <si>
    <t>Yarn Retrun</t>
  </si>
  <si>
    <t>24.01.21</t>
  </si>
  <si>
    <t>P-3#582+5389E</t>
  </si>
  <si>
    <t>25.01.21</t>
  </si>
  <si>
    <t>L-1#348811</t>
  </si>
  <si>
    <t>Uritex</t>
  </si>
  <si>
    <t>NRG</t>
  </si>
  <si>
    <t>L-1#357227</t>
  </si>
  <si>
    <t>Invista</t>
  </si>
  <si>
    <t>26.01.21</t>
  </si>
  <si>
    <t>terry</t>
  </si>
  <si>
    <t>S/J Strip</t>
  </si>
  <si>
    <t>yarn</t>
  </si>
  <si>
    <t>Navigatar#316534/316538/316558#316559</t>
  </si>
  <si>
    <t>28.01.21</t>
  </si>
  <si>
    <t>P#3</t>
  </si>
  <si>
    <t>P-3#9724A</t>
  </si>
  <si>
    <t>Dyed</t>
  </si>
  <si>
    <t>146/01</t>
  </si>
  <si>
    <t>146/02</t>
  </si>
  <si>
    <t>27.01.21</t>
  </si>
  <si>
    <t>s/j ly</t>
  </si>
  <si>
    <t>30.01.21</t>
  </si>
  <si>
    <t>C.Terry</t>
  </si>
  <si>
    <t>Loss</t>
  </si>
  <si>
    <t>F.terry</t>
  </si>
  <si>
    <t>Navigatar#316619+316615+316607</t>
  </si>
  <si>
    <t>AT</t>
  </si>
  <si>
    <t>ON</t>
  </si>
  <si>
    <t>Unitex</t>
  </si>
  <si>
    <t>Fleece</t>
  </si>
  <si>
    <t>Navigatar</t>
  </si>
  <si>
    <t>01.02.21</t>
  </si>
  <si>
    <t>S/J Solid</t>
  </si>
  <si>
    <t>Lacost</t>
  </si>
  <si>
    <t>Navigatar#316615+316607+316617</t>
  </si>
  <si>
    <t>03.02.21</t>
  </si>
  <si>
    <t>L-1#349135</t>
  </si>
  <si>
    <t>20D Lycra</t>
  </si>
  <si>
    <t>Navigatar#316584/316583+316618+316505+31658+316590/91</t>
  </si>
  <si>
    <t>04.02.21</t>
  </si>
  <si>
    <t>59/20</t>
  </si>
  <si>
    <t>P-3#7583</t>
  </si>
  <si>
    <t>01/21</t>
  </si>
  <si>
    <t>P-3#7581</t>
  </si>
  <si>
    <t>P-3#582</t>
  </si>
  <si>
    <t>28/1</t>
  </si>
  <si>
    <t>32/1 98%02% Gm</t>
  </si>
  <si>
    <t>P-3#732+7581</t>
  </si>
  <si>
    <t>02/20</t>
  </si>
  <si>
    <t>06.02.21</t>
  </si>
  <si>
    <t>30/1CVC 60/40</t>
  </si>
  <si>
    <t>30/1CVC 80/20</t>
  </si>
  <si>
    <t>16/1 CVC 80/20</t>
  </si>
  <si>
    <t>16/1 CVC 60/40</t>
  </si>
  <si>
    <t>20/1CVC  60/40</t>
  </si>
  <si>
    <t>08.02.21</t>
  </si>
  <si>
    <t>09.02.21</t>
  </si>
  <si>
    <t>F.Tery</t>
  </si>
  <si>
    <t>Bangal</t>
  </si>
  <si>
    <t>Navigatar#316607/316589/316607/316615</t>
  </si>
  <si>
    <t>30/1CVC 60+40</t>
  </si>
  <si>
    <t>16/1CVC 60+40</t>
  </si>
  <si>
    <t>20/1CVC 60+40</t>
  </si>
  <si>
    <t>20/1CVC</t>
  </si>
  <si>
    <t>10.02.21</t>
  </si>
  <si>
    <t>C/Fleece</t>
  </si>
  <si>
    <t>F.s/j ly</t>
  </si>
  <si>
    <t>Navigatar#316619+316615+316617+316607</t>
  </si>
  <si>
    <t>11.02.21</t>
  </si>
  <si>
    <t>30/1CVC 90+10</t>
  </si>
  <si>
    <t>K-2#160570</t>
  </si>
  <si>
    <t>NZ</t>
  </si>
  <si>
    <t>Navigatar#316591</t>
  </si>
  <si>
    <t>L-1#357151</t>
  </si>
  <si>
    <t>Pahartoly</t>
  </si>
  <si>
    <t>13.02.21</t>
  </si>
  <si>
    <t>Zenith</t>
  </si>
  <si>
    <t>14.02.21</t>
  </si>
  <si>
    <t>15.02.21</t>
  </si>
  <si>
    <t>L-1#375413</t>
  </si>
  <si>
    <t>30/1 CVC 60+40</t>
  </si>
  <si>
    <t>L-1#375412</t>
  </si>
  <si>
    <t>30/1 CVC 80+20</t>
  </si>
  <si>
    <t>16.02.21</t>
  </si>
  <si>
    <t>17.02.21</t>
  </si>
  <si>
    <t>P-3#1570F</t>
  </si>
  <si>
    <t>Akij</t>
  </si>
  <si>
    <t>P-3#2597</t>
  </si>
  <si>
    <t xml:space="preserve"> PHP</t>
  </si>
  <si>
    <t>30/1 G.M(85+15)</t>
  </si>
  <si>
    <t>L-1#357941</t>
  </si>
  <si>
    <t>20/20</t>
  </si>
  <si>
    <t>S/J Slub</t>
  </si>
  <si>
    <t>19.02.21</t>
  </si>
  <si>
    <t>18.02.21</t>
  </si>
  <si>
    <t>22.02.21</t>
  </si>
  <si>
    <t>L-1#375410</t>
  </si>
  <si>
    <t>02/21</t>
  </si>
  <si>
    <t>L-1#375408</t>
  </si>
  <si>
    <t>28/1Card</t>
  </si>
  <si>
    <t>23.02.21</t>
  </si>
  <si>
    <t>P-3#2997</t>
  </si>
  <si>
    <t>30/1 G.M 85+15</t>
  </si>
  <si>
    <t>23.06.21</t>
  </si>
  <si>
    <t>L-1#375409</t>
  </si>
  <si>
    <t>L-1#357165</t>
  </si>
  <si>
    <t>30/1 Card</t>
  </si>
  <si>
    <t>24.02.21</t>
  </si>
  <si>
    <t>P-3#663</t>
  </si>
  <si>
    <t>24/1  Card</t>
  </si>
  <si>
    <t>03/21</t>
  </si>
  <si>
    <t>20/1 Card</t>
  </si>
  <si>
    <t>20/D Ly</t>
  </si>
  <si>
    <t xml:space="preserve">30/1 Card </t>
  </si>
  <si>
    <t>26.02.21</t>
  </si>
  <si>
    <t>Tossy Brewn</t>
  </si>
  <si>
    <t>Badsha</t>
  </si>
  <si>
    <t>27.02.21</t>
  </si>
  <si>
    <t>28/1 Comb</t>
  </si>
  <si>
    <t>K2</t>
  </si>
  <si>
    <t>K-2#159834</t>
  </si>
  <si>
    <t>28/1 G.M 95+5</t>
  </si>
  <si>
    <t>28.02.21</t>
  </si>
  <si>
    <t>F.F Ly</t>
  </si>
  <si>
    <t>F.Terry</t>
  </si>
  <si>
    <t>FF Ly</t>
  </si>
  <si>
    <t>P-3#1570</t>
  </si>
  <si>
    <t>30/1 card</t>
  </si>
  <si>
    <t>28/1 G.M</t>
  </si>
  <si>
    <t>L-1#380966</t>
  </si>
  <si>
    <t>Pakiza</t>
  </si>
  <si>
    <t>01.03.21</t>
  </si>
  <si>
    <t>28/1 CVC 80+20</t>
  </si>
  <si>
    <t>On</t>
  </si>
  <si>
    <t>02.03.21</t>
  </si>
  <si>
    <t>02.02.21</t>
  </si>
  <si>
    <t>Tonny Brewn#135</t>
  </si>
  <si>
    <t>Sample</t>
  </si>
  <si>
    <t>L-1#357545</t>
  </si>
  <si>
    <t>34/1 CVC 80+20</t>
  </si>
  <si>
    <t>03.03.21</t>
  </si>
  <si>
    <t>K-2#128328</t>
  </si>
  <si>
    <t>L-1#357036</t>
  </si>
  <si>
    <t>04.03.21</t>
  </si>
  <si>
    <t>04.03.31</t>
  </si>
  <si>
    <t>L-1#380964</t>
  </si>
  <si>
    <t>06.03.21</t>
  </si>
  <si>
    <t>Chiemscc#24868</t>
  </si>
  <si>
    <t>36/1 Card</t>
  </si>
  <si>
    <t>28/1 Card</t>
  </si>
  <si>
    <t>07.03.21</t>
  </si>
  <si>
    <t>08.03.21</t>
  </si>
  <si>
    <t>L-1#380966+375413</t>
  </si>
  <si>
    <t>40/D</t>
  </si>
  <si>
    <t>K-1#159834+160670 L-375413+81966</t>
  </si>
  <si>
    <t>P-3#2053P</t>
  </si>
  <si>
    <t>09.03.21</t>
  </si>
  <si>
    <t>Invasta</t>
  </si>
  <si>
    <t>L-1#375408+330966</t>
  </si>
  <si>
    <t>L-#375413</t>
  </si>
  <si>
    <t>L-1#37165+330966</t>
  </si>
  <si>
    <t>SF</t>
  </si>
  <si>
    <t>Glory</t>
  </si>
  <si>
    <t>Israq</t>
  </si>
  <si>
    <t>10.03.21</t>
  </si>
  <si>
    <t>13.03.21</t>
  </si>
  <si>
    <t>L-#375409</t>
  </si>
  <si>
    <t>14.03.21</t>
  </si>
  <si>
    <t>P-3#1885</t>
  </si>
  <si>
    <t>P-3#9653</t>
  </si>
  <si>
    <t>15.03.21</t>
  </si>
  <si>
    <t>P-3#663+1869</t>
  </si>
  <si>
    <t>P-3#9653+1885</t>
  </si>
  <si>
    <t>18/1 Comb</t>
  </si>
  <si>
    <t>20/ Card</t>
  </si>
  <si>
    <t>24/1 GM+98+2</t>
  </si>
  <si>
    <t>C</t>
  </si>
  <si>
    <t>K-2#15983+160670</t>
  </si>
  <si>
    <t>30/1 G.M 95+5</t>
  </si>
  <si>
    <t>17.03.21</t>
  </si>
  <si>
    <t>17.03.31</t>
  </si>
  <si>
    <t>L-#357151</t>
  </si>
  <si>
    <t>34/1 Card</t>
  </si>
  <si>
    <t>Saniz</t>
  </si>
  <si>
    <t>20D Ly</t>
  </si>
  <si>
    <t>26/1Card</t>
  </si>
  <si>
    <t>18.03.21</t>
  </si>
  <si>
    <t>H.F.LY Terry</t>
  </si>
  <si>
    <t>20.03.21</t>
  </si>
  <si>
    <t>Chiemscc#24867</t>
  </si>
  <si>
    <t>P-3#1835+7580</t>
  </si>
  <si>
    <t>26/1 GM+98+2</t>
  </si>
  <si>
    <t>23.03.21</t>
  </si>
  <si>
    <t>Yarn Return</t>
  </si>
  <si>
    <t>25.03.21</t>
  </si>
  <si>
    <t>S/j</t>
  </si>
  <si>
    <t>27.03.21</t>
  </si>
  <si>
    <t>Ly H.F T</t>
  </si>
  <si>
    <t>01.04.21</t>
  </si>
  <si>
    <t>04.04.21</t>
  </si>
  <si>
    <t>L-1#357016</t>
  </si>
  <si>
    <t>23.04.21</t>
  </si>
  <si>
    <t>D/Lacost</t>
  </si>
  <si>
    <t>03.04.21</t>
  </si>
  <si>
    <t>03.04.51</t>
  </si>
  <si>
    <t>03.4.21</t>
  </si>
  <si>
    <t>F.Treey</t>
  </si>
  <si>
    <t>H.F Ly</t>
  </si>
  <si>
    <t>Rib Ly</t>
  </si>
  <si>
    <t>L-1#357031</t>
  </si>
  <si>
    <t>24/1 Gm 98+2%</t>
  </si>
  <si>
    <t>20/1 Gm 98+2%</t>
  </si>
  <si>
    <t>P-3#75821+9653</t>
  </si>
  <si>
    <t>05.04.21</t>
  </si>
  <si>
    <t>P-3#9653+664+663+1570+4510+7580+9653</t>
  </si>
  <si>
    <t>08.04.21</t>
  </si>
  <si>
    <t>Msa</t>
  </si>
  <si>
    <t>S/Lacost</t>
  </si>
  <si>
    <t>P3#2317</t>
  </si>
  <si>
    <t>11.04.21</t>
  </si>
  <si>
    <t>Color</t>
  </si>
  <si>
    <t>GSM</t>
  </si>
  <si>
    <t>Dia</t>
  </si>
  <si>
    <t>F.Type</t>
  </si>
  <si>
    <t>Rate</t>
  </si>
  <si>
    <t>Amount</t>
  </si>
  <si>
    <t>D.Grey</t>
  </si>
  <si>
    <t>36X24</t>
  </si>
  <si>
    <t>11.4.21</t>
  </si>
  <si>
    <t xml:space="preserve">            </t>
  </si>
  <si>
    <t>White AOP</t>
  </si>
  <si>
    <t>30X24</t>
  </si>
  <si>
    <t xml:space="preserve">Navy </t>
  </si>
  <si>
    <t>40X24</t>
  </si>
  <si>
    <t>F.F Ly S/J</t>
  </si>
  <si>
    <t>White</t>
  </si>
  <si>
    <t>36X18</t>
  </si>
  <si>
    <t>Ly Rib</t>
  </si>
  <si>
    <t>Allure</t>
  </si>
  <si>
    <t>190/200</t>
  </si>
  <si>
    <t>Melarge 5%</t>
  </si>
  <si>
    <t>30X30</t>
  </si>
  <si>
    <t>Amber</t>
  </si>
  <si>
    <t>Black</t>
  </si>
  <si>
    <t>34X24</t>
  </si>
  <si>
    <t>Bridol Rose</t>
  </si>
  <si>
    <t>38X18</t>
  </si>
  <si>
    <t>40X18</t>
  </si>
  <si>
    <t>12.04.21</t>
  </si>
  <si>
    <t>Aquq</t>
  </si>
  <si>
    <t>HFLy Rib</t>
  </si>
  <si>
    <t>75X</t>
  </si>
  <si>
    <t>32X24</t>
  </si>
  <si>
    <t>99X</t>
  </si>
  <si>
    <t>42X Pink</t>
  </si>
  <si>
    <t>Melange 2%</t>
  </si>
  <si>
    <t>AVG</t>
  </si>
  <si>
    <t>FF Ly S/J</t>
  </si>
  <si>
    <t>Dark Grey</t>
  </si>
  <si>
    <t>Dk Danion</t>
  </si>
  <si>
    <t>Red</t>
  </si>
  <si>
    <t>HF Ly Rib</t>
  </si>
  <si>
    <t>Melange</t>
  </si>
  <si>
    <t>Swim</t>
  </si>
  <si>
    <t>Surf</t>
  </si>
  <si>
    <t>Eplius</t>
  </si>
  <si>
    <t>Deep Lepths</t>
  </si>
  <si>
    <t>Pink</t>
  </si>
  <si>
    <t>Swim Cap</t>
  </si>
  <si>
    <t>H.F Rib Ly</t>
  </si>
  <si>
    <t>Carmine Rose</t>
  </si>
  <si>
    <t>Sweim Cap</t>
  </si>
  <si>
    <t>Malaga Red</t>
  </si>
  <si>
    <t>Lilas</t>
  </si>
  <si>
    <t>42X24</t>
  </si>
  <si>
    <t xml:space="preserve">Melange5% </t>
  </si>
  <si>
    <t>Star White</t>
  </si>
  <si>
    <t>150/55</t>
  </si>
  <si>
    <t>38X24</t>
  </si>
  <si>
    <t>Oil Blue</t>
  </si>
  <si>
    <t>E.Blue</t>
  </si>
  <si>
    <t>155/60</t>
  </si>
  <si>
    <t xml:space="preserve">FF Ly </t>
  </si>
  <si>
    <t>Navy Blazer</t>
  </si>
  <si>
    <t>B.White</t>
  </si>
  <si>
    <t>34X20</t>
  </si>
  <si>
    <t>C.Fleece</t>
  </si>
  <si>
    <t>N.  Melange</t>
  </si>
  <si>
    <t>Scalet</t>
  </si>
  <si>
    <t>15.04.21</t>
  </si>
  <si>
    <t>P3#9653+4510</t>
  </si>
  <si>
    <t>L-1#380000</t>
  </si>
  <si>
    <t>30/1GM90+10</t>
  </si>
  <si>
    <t>16.04.21</t>
  </si>
  <si>
    <t>20/D</t>
  </si>
  <si>
    <t>Cearora</t>
  </si>
  <si>
    <t>C.Pink</t>
  </si>
  <si>
    <t>Melang 10%</t>
  </si>
  <si>
    <t>Aquq SKY</t>
  </si>
  <si>
    <t>ReF</t>
  </si>
  <si>
    <t>Melage</t>
  </si>
  <si>
    <t>34X18</t>
  </si>
  <si>
    <t>Navy</t>
  </si>
  <si>
    <t>HF Ly</t>
  </si>
  <si>
    <t>42X</t>
  </si>
  <si>
    <t>Car.Rose</t>
  </si>
  <si>
    <t>37X24</t>
  </si>
  <si>
    <t>N.Melange</t>
  </si>
  <si>
    <t>Pecoat</t>
  </si>
  <si>
    <t>17.04.21</t>
  </si>
  <si>
    <t>Melange10%</t>
  </si>
  <si>
    <t>30Xpink</t>
  </si>
  <si>
    <t>C.Rose</t>
  </si>
  <si>
    <t>Melange 15%</t>
  </si>
  <si>
    <t>FF.Ly</t>
  </si>
  <si>
    <t>19.04.21</t>
  </si>
  <si>
    <t>P-3#661F</t>
  </si>
  <si>
    <t>20.04.21</t>
  </si>
  <si>
    <t>21.04.21</t>
  </si>
  <si>
    <t>F.Terry Ly</t>
  </si>
  <si>
    <t>Carmine</t>
  </si>
  <si>
    <t>HFLy</t>
  </si>
  <si>
    <t>Melange2%</t>
  </si>
  <si>
    <t>P-3#8116+7582</t>
  </si>
  <si>
    <t>Peacot</t>
  </si>
  <si>
    <t>27.04.21</t>
  </si>
  <si>
    <t>H/F Ly terry</t>
  </si>
  <si>
    <t>02.05.21</t>
  </si>
  <si>
    <t>03.05.21</t>
  </si>
  <si>
    <t>03.05.231</t>
  </si>
  <si>
    <t>Reject</t>
  </si>
  <si>
    <t>Ly terry</t>
  </si>
  <si>
    <t>34/1 Dyed</t>
  </si>
  <si>
    <t>Esquir</t>
  </si>
  <si>
    <t>Creoara</t>
  </si>
  <si>
    <t>04.05.21</t>
  </si>
  <si>
    <t>LIDL</t>
  </si>
  <si>
    <t>08.05.21</t>
  </si>
  <si>
    <t>Ly S/J</t>
  </si>
  <si>
    <t>09.05.21</t>
  </si>
  <si>
    <t>19.05.21</t>
  </si>
  <si>
    <t>23.05.21</t>
  </si>
  <si>
    <t>P-3#6065+564</t>
  </si>
  <si>
    <t>Zerith</t>
  </si>
  <si>
    <t>L-380966+375413+375408</t>
  </si>
  <si>
    <t>28/1 G.90+10</t>
  </si>
  <si>
    <t>26.05.21</t>
  </si>
  <si>
    <t>KIK</t>
  </si>
  <si>
    <t>K-158745</t>
  </si>
  <si>
    <t>Carora</t>
  </si>
  <si>
    <t>LPP</t>
  </si>
  <si>
    <t>LPP661</t>
  </si>
  <si>
    <t>H/F Terry</t>
  </si>
  <si>
    <t>27.05.21</t>
  </si>
  <si>
    <t>29.05.21</t>
  </si>
  <si>
    <t>L-1#387845</t>
  </si>
  <si>
    <t>32/1 Card</t>
  </si>
  <si>
    <t>V-Tex</t>
  </si>
  <si>
    <t>P-3#1270</t>
  </si>
  <si>
    <t>L-1#379999</t>
  </si>
  <si>
    <t>30/1 G/Me95+5</t>
  </si>
  <si>
    <t>Creora</t>
  </si>
  <si>
    <t>30.05.21</t>
  </si>
  <si>
    <t>RiB</t>
  </si>
  <si>
    <t>30/1 G/Me90+10</t>
  </si>
  <si>
    <t>Kappa</t>
  </si>
  <si>
    <t>K-705237+705174+705236</t>
  </si>
  <si>
    <t>36/1 G.Mel95+5</t>
  </si>
  <si>
    <t>Huafor</t>
  </si>
  <si>
    <t>01.06.21</t>
  </si>
  <si>
    <t>30/1 G.Me+90+10</t>
  </si>
  <si>
    <t>02.06.21</t>
  </si>
  <si>
    <t>H/F Rib</t>
  </si>
  <si>
    <t>LPP4510</t>
  </si>
  <si>
    <t>24/1 CVC60+40</t>
  </si>
  <si>
    <t>05.06.21</t>
  </si>
  <si>
    <t>07.06.21</t>
  </si>
  <si>
    <t>14.06.21</t>
  </si>
  <si>
    <t>HFLRib</t>
  </si>
  <si>
    <t>17.06.21</t>
  </si>
  <si>
    <t>LPP7581</t>
  </si>
  <si>
    <t>21.06.21</t>
  </si>
  <si>
    <t>26.06.21</t>
  </si>
  <si>
    <t>26/1 CVC 60+40</t>
  </si>
  <si>
    <t>20D LY</t>
  </si>
  <si>
    <t>30/1 GM 98+2</t>
  </si>
  <si>
    <t xml:space="preserve">30/1 CVC </t>
  </si>
  <si>
    <t>30/1 GM 90+10</t>
  </si>
  <si>
    <t>20/1 YD</t>
  </si>
  <si>
    <t>16/1CVC 80+20</t>
  </si>
  <si>
    <t>34/1 GM 90+10</t>
  </si>
  <si>
    <t>22/1 GM 90+10</t>
  </si>
  <si>
    <t>28/1 Gm 90+10</t>
  </si>
  <si>
    <t>30/1 Gm 90+10</t>
  </si>
  <si>
    <t>30/1 G.Me 95+5</t>
  </si>
  <si>
    <t>40D  Ly Invista</t>
  </si>
  <si>
    <t>30/1 Cotton Slub</t>
  </si>
  <si>
    <t>28/1  Card</t>
  </si>
  <si>
    <t>40/D Ly</t>
  </si>
  <si>
    <t>28/1  G.mel.90+10</t>
  </si>
  <si>
    <t>20/1 GM +98+2</t>
  </si>
  <si>
    <t>24/1 GM +98+2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</si>
</sst>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Fill="1"/>
    <xf numFmtId="0" fontId="4" fillId="0" borderId="1" xfId="0" applyFont="1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1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4" fillId="0" borderId="0" xfId="0" applyFont="1" applyFill="1"/>
    <xf numFmtId="0" fontId="2" fillId="0" borderId="1" xfId="0" quotePrefix="1" applyFont="1" applyFill="1" applyBorder="1" applyAlignment="1">
      <alignment horizontal="left" vertical="center"/>
    </xf>
    <xf numFmtId="43" fontId="5" fillId="0" borderId="1" xfId="0" applyNumberFormat="1" applyFont="1" applyFill="1" applyBorder="1"/>
    <xf numFmtId="164" fontId="4" fillId="0" borderId="1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/>
    <xf numFmtId="0" fontId="5" fillId="0" borderId="1" xfId="0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0" fontId="5" fillId="0" borderId="1" xfId="0" applyFont="1" applyFill="1" applyBorder="1"/>
    <xf numFmtId="0" fontId="6" fillId="0" borderId="1" xfId="0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4" fontId="2" fillId="0" borderId="1" xfId="1" applyNumberFormat="1" applyFont="1" applyFill="1" applyBorder="1"/>
    <xf numFmtId="16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 wrapText="1"/>
    </xf>
    <xf numFmtId="164" fontId="2" fillId="0" borderId="0" xfId="1" applyNumberFormat="1" applyFont="1" applyFill="1"/>
    <xf numFmtId="164" fontId="2" fillId="0" borderId="1" xfId="1" quotePrefix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4" fontId="4" fillId="0" borderId="1" xfId="0" applyNumberFormat="1" applyFont="1" applyFill="1" applyBorder="1"/>
    <xf numFmtId="43" fontId="4" fillId="0" borderId="1" xfId="0" applyNumberFormat="1" applyFont="1" applyFill="1" applyBorder="1"/>
    <xf numFmtId="0" fontId="5" fillId="0" borderId="1" xfId="0" quotePrefix="1" applyNumberFormat="1" applyFont="1" applyFill="1" applyBorder="1" applyAlignment="1">
      <alignment horizontal="center" vertical="center"/>
    </xf>
    <xf numFmtId="164" fontId="5" fillId="0" borderId="1" xfId="1" quotePrefix="1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2" borderId="1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5"/>
  <sheetViews>
    <sheetView tabSelected="1" topLeftCell="C37" zoomScaleNormal="100" workbookViewId="0">
      <pane ySplit="1740" topLeftCell="A688" activePane="bottomLeft"/>
      <selection activeCell="Y1" sqref="Y1:Y1048576"/>
      <selection pane="bottomLeft" activeCell="P712" sqref="P712"/>
    </sheetView>
  </sheetViews>
  <sheetFormatPr defaultRowHeight="15" x14ac:dyDescent="0.25"/>
  <cols>
    <col min="1" max="1" width="7.5703125" style="1" customWidth="1"/>
    <col min="2" max="2" width="16.140625" style="1" customWidth="1"/>
    <col min="3" max="3" width="9" style="1" customWidth="1"/>
    <col min="4" max="4" width="16" style="1" customWidth="1"/>
    <col min="5" max="5" width="10.5703125" style="1" customWidth="1"/>
    <col min="6" max="6" width="10.7109375" style="1" customWidth="1"/>
    <col min="7" max="7" width="7.85546875" style="1" hidden="1" customWidth="1"/>
    <col min="8" max="8" width="6.85546875" style="1" hidden="1" customWidth="1"/>
    <col min="9" max="9" width="6.5703125" style="1" hidden="1" customWidth="1"/>
    <col min="10" max="10" width="8" style="1" hidden="1" customWidth="1"/>
    <col min="11" max="11" width="11.5703125" style="1" hidden="1" customWidth="1"/>
    <col min="12" max="12" width="5.5703125" style="1" hidden="1" customWidth="1"/>
    <col min="13" max="13" width="10.7109375" style="1" hidden="1" customWidth="1"/>
    <col min="14" max="14" width="10.28515625" style="1" customWidth="1"/>
    <col min="15" max="15" width="9.5703125" style="1" customWidth="1"/>
    <col min="16" max="16" width="12" style="1" customWidth="1"/>
    <col min="17" max="17" width="10.5703125" style="1" customWidth="1"/>
    <col min="18" max="18" width="9.140625" style="1"/>
    <col min="19" max="19" width="11" style="1" customWidth="1"/>
    <col min="20" max="20" width="11.7109375" style="1" customWidth="1"/>
    <col min="21" max="21" width="15.85546875" style="1" customWidth="1"/>
    <col min="22" max="22" width="9.7109375" style="1" customWidth="1"/>
    <col min="23" max="23" width="13.85546875" style="1" customWidth="1"/>
    <col min="24" max="16384" width="9.140625" style="1"/>
  </cols>
  <sheetData>
    <row r="1" spans="1:24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2" spans="1:24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4" ht="23.25" x14ac:dyDescent="0.35">
      <c r="A3" s="46" t="s">
        <v>23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</row>
    <row r="5" spans="1:24" x14ac:dyDescent="0.25">
      <c r="A5" s="47" t="s">
        <v>2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 t="s">
        <v>3</v>
      </c>
      <c r="P5" s="47"/>
      <c r="Q5" s="47"/>
      <c r="R5" s="47" t="s">
        <v>4</v>
      </c>
      <c r="S5" s="47"/>
      <c r="T5" s="47"/>
      <c r="U5" s="47"/>
      <c r="V5" s="42"/>
      <c r="W5" s="2"/>
      <c r="X5" s="2" t="s">
        <v>5</v>
      </c>
    </row>
    <row r="6" spans="1:24" x14ac:dyDescent="0.25">
      <c r="A6" s="3" t="s">
        <v>6</v>
      </c>
      <c r="B6" s="3" t="s">
        <v>7</v>
      </c>
      <c r="C6" s="3" t="s">
        <v>374</v>
      </c>
      <c r="D6" s="3" t="s">
        <v>18</v>
      </c>
      <c r="E6" s="3" t="s">
        <v>17</v>
      </c>
      <c r="F6" s="3" t="s">
        <v>8</v>
      </c>
      <c r="G6" s="33" t="s">
        <v>295</v>
      </c>
      <c r="H6" s="33" t="s">
        <v>296</v>
      </c>
      <c r="I6" s="33" t="s">
        <v>297</v>
      </c>
      <c r="J6" s="33" t="s">
        <v>298</v>
      </c>
      <c r="K6" s="3" t="s">
        <v>9</v>
      </c>
      <c r="L6" s="3" t="s">
        <v>299</v>
      </c>
      <c r="M6" s="3" t="s">
        <v>300</v>
      </c>
      <c r="N6" s="3" t="s">
        <v>9</v>
      </c>
      <c r="O6" s="3" t="s">
        <v>10</v>
      </c>
      <c r="P6" s="3" t="s">
        <v>11</v>
      </c>
      <c r="Q6" s="4" t="s">
        <v>12</v>
      </c>
      <c r="R6" s="3" t="s">
        <v>10</v>
      </c>
      <c r="S6" s="3" t="s">
        <v>11</v>
      </c>
      <c r="T6" s="4" t="s">
        <v>13</v>
      </c>
      <c r="U6" s="3" t="s">
        <v>14</v>
      </c>
      <c r="V6" s="3" t="s">
        <v>15</v>
      </c>
      <c r="W6" s="3" t="s">
        <v>16</v>
      </c>
      <c r="X6" s="3"/>
    </row>
    <row r="7" spans="1:24" x14ac:dyDescent="0.25">
      <c r="A7" s="3" t="s">
        <v>21</v>
      </c>
      <c r="B7" s="5" t="s">
        <v>24</v>
      </c>
      <c r="C7" s="5"/>
      <c r="D7" s="6" t="s">
        <v>458</v>
      </c>
      <c r="E7" s="6" t="s">
        <v>20</v>
      </c>
      <c r="F7" s="6">
        <v>5659</v>
      </c>
      <c r="G7" s="6"/>
      <c r="H7" s="6"/>
      <c r="I7" s="6"/>
      <c r="J7" s="6"/>
      <c r="K7" s="7"/>
      <c r="L7" s="6"/>
      <c r="M7" s="7">
        <f>K7*L7</f>
        <v>0</v>
      </c>
      <c r="N7" s="7">
        <f>2150+25</f>
        <v>2175</v>
      </c>
      <c r="O7" s="3" t="s">
        <v>19</v>
      </c>
      <c r="P7" s="6">
        <v>34071</v>
      </c>
      <c r="Q7" s="7">
        <f>2150+25</f>
        <v>2175</v>
      </c>
      <c r="R7" s="6" t="s">
        <v>60</v>
      </c>
      <c r="S7" s="6">
        <v>124</v>
      </c>
      <c r="T7" s="6" t="s">
        <v>61</v>
      </c>
      <c r="U7" s="7">
        <v>204</v>
      </c>
      <c r="V7" s="7"/>
      <c r="W7" s="3"/>
      <c r="X7" s="3"/>
    </row>
    <row r="8" spans="1:24" x14ac:dyDescent="0.25">
      <c r="A8" s="3"/>
      <c r="B8" s="5"/>
      <c r="C8" s="5"/>
      <c r="D8" s="6"/>
      <c r="E8" s="6"/>
      <c r="F8" s="6"/>
      <c r="G8" s="6"/>
      <c r="H8" s="6"/>
      <c r="I8" s="6"/>
      <c r="J8" s="6"/>
      <c r="K8" s="7"/>
      <c r="L8" s="6"/>
      <c r="M8" s="7">
        <f t="shared" ref="M8:M70" si="0">K8*L8</f>
        <v>0</v>
      </c>
      <c r="N8" s="7"/>
      <c r="O8" s="3"/>
      <c r="P8" s="6"/>
      <c r="Q8" s="7"/>
      <c r="R8" s="6" t="s">
        <v>106</v>
      </c>
      <c r="S8" s="6">
        <v>221</v>
      </c>
      <c r="T8" s="6" t="s">
        <v>48</v>
      </c>
      <c r="U8" s="7">
        <v>30</v>
      </c>
      <c r="V8" s="7"/>
      <c r="W8" s="3"/>
      <c r="X8" s="3"/>
    </row>
    <row r="9" spans="1:24" x14ac:dyDescent="0.25">
      <c r="A9" s="3"/>
      <c r="B9" s="5"/>
      <c r="C9" s="5"/>
      <c r="D9" s="6"/>
      <c r="E9" s="6"/>
      <c r="F9" s="6"/>
      <c r="G9" s="6"/>
      <c r="H9" s="6"/>
      <c r="I9" s="6"/>
      <c r="J9" s="6"/>
      <c r="K9" s="7"/>
      <c r="L9" s="6"/>
      <c r="M9" s="7">
        <f t="shared" si="0"/>
        <v>0</v>
      </c>
      <c r="N9" s="7"/>
      <c r="O9" s="3"/>
      <c r="P9" s="6"/>
      <c r="Q9" s="7"/>
      <c r="R9" s="6" t="s">
        <v>114</v>
      </c>
      <c r="S9" s="6">
        <v>249</v>
      </c>
      <c r="T9" s="6" t="s">
        <v>61</v>
      </c>
      <c r="U9" s="7">
        <v>663</v>
      </c>
      <c r="V9" s="7"/>
      <c r="W9" s="3"/>
      <c r="X9" s="3"/>
    </row>
    <row r="10" spans="1:24" x14ac:dyDescent="0.25">
      <c r="A10" s="3"/>
      <c r="B10" s="5"/>
      <c r="C10" s="5"/>
      <c r="D10" s="6"/>
      <c r="E10" s="6"/>
      <c r="F10" s="6"/>
      <c r="G10" s="6"/>
      <c r="H10" s="6"/>
      <c r="I10" s="6"/>
      <c r="J10" s="6"/>
      <c r="K10" s="7"/>
      <c r="L10" s="6"/>
      <c r="M10" s="7">
        <f t="shared" si="0"/>
        <v>0</v>
      </c>
      <c r="N10" s="7"/>
      <c r="O10" s="3"/>
      <c r="P10" s="6"/>
      <c r="Q10" s="7"/>
      <c r="R10" s="6" t="s">
        <v>124</v>
      </c>
      <c r="S10" s="6">
        <v>261</v>
      </c>
      <c r="T10" s="6" t="s">
        <v>61</v>
      </c>
      <c r="U10" s="7">
        <v>568</v>
      </c>
      <c r="V10" s="7"/>
      <c r="W10" s="3"/>
      <c r="X10" s="3"/>
    </row>
    <row r="11" spans="1:24" x14ac:dyDescent="0.25">
      <c r="A11" s="3"/>
      <c r="B11" s="5"/>
      <c r="C11" s="5"/>
      <c r="D11" s="6"/>
      <c r="E11" s="6"/>
      <c r="F11" s="6"/>
      <c r="G11" s="6"/>
      <c r="H11" s="6"/>
      <c r="I11" s="6"/>
      <c r="J11" s="6"/>
      <c r="K11" s="7"/>
      <c r="L11" s="6"/>
      <c r="M11" s="7">
        <f t="shared" si="0"/>
        <v>0</v>
      </c>
      <c r="N11" s="7"/>
      <c r="O11" s="3"/>
      <c r="P11" s="6"/>
      <c r="Q11" s="7"/>
      <c r="R11" s="6" t="s">
        <v>83</v>
      </c>
      <c r="S11" s="6">
        <v>179</v>
      </c>
      <c r="T11" s="6" t="s">
        <v>61</v>
      </c>
      <c r="U11" s="7">
        <v>99</v>
      </c>
      <c r="V11" s="7"/>
      <c r="W11" s="3"/>
      <c r="X11" s="3"/>
    </row>
    <row r="12" spans="1:24" x14ac:dyDescent="0.25">
      <c r="A12" s="3"/>
      <c r="B12" s="5"/>
      <c r="C12" s="5"/>
      <c r="D12" s="6"/>
      <c r="E12" s="6"/>
      <c r="F12" s="6"/>
      <c r="G12" s="6"/>
      <c r="H12" s="6"/>
      <c r="I12" s="6"/>
      <c r="J12" s="6"/>
      <c r="K12" s="7"/>
      <c r="L12" s="6"/>
      <c r="M12" s="7">
        <f t="shared" si="0"/>
        <v>0</v>
      </c>
      <c r="N12" s="7"/>
      <c r="O12" s="3"/>
      <c r="P12" s="6"/>
      <c r="Q12" s="7"/>
      <c r="R12" s="6" t="s">
        <v>131</v>
      </c>
      <c r="S12" s="6">
        <v>295</v>
      </c>
      <c r="T12" s="6" t="s">
        <v>61</v>
      </c>
      <c r="U12" s="7">
        <v>589</v>
      </c>
      <c r="V12" s="7"/>
      <c r="W12" s="3"/>
      <c r="X12" s="3"/>
    </row>
    <row r="13" spans="1:24" x14ac:dyDescent="0.25">
      <c r="A13" s="3"/>
      <c r="B13" s="5"/>
      <c r="C13" s="5"/>
      <c r="D13" s="6"/>
      <c r="E13" s="6"/>
      <c r="F13" s="6"/>
      <c r="G13" s="6"/>
      <c r="H13" s="6"/>
      <c r="I13" s="6"/>
      <c r="J13" s="6"/>
      <c r="K13" s="7"/>
      <c r="L13" s="6"/>
      <c r="M13" s="7">
        <f t="shared" si="0"/>
        <v>0</v>
      </c>
      <c r="N13" s="7"/>
      <c r="O13" s="3"/>
      <c r="P13" s="6"/>
      <c r="Q13" s="7"/>
      <c r="R13" s="6" t="s">
        <v>159</v>
      </c>
      <c r="S13" s="6">
        <v>382</v>
      </c>
      <c r="T13" s="6" t="s">
        <v>61</v>
      </c>
      <c r="U13" s="7">
        <v>19</v>
      </c>
      <c r="V13" s="7"/>
      <c r="W13" s="3"/>
      <c r="X13" s="3"/>
    </row>
    <row r="14" spans="1:24" x14ac:dyDescent="0.25">
      <c r="A14" s="3"/>
      <c r="B14" s="5"/>
      <c r="C14" s="5"/>
      <c r="D14" s="6"/>
      <c r="E14" s="6"/>
      <c r="F14" s="6"/>
      <c r="G14" s="6"/>
      <c r="H14" s="6"/>
      <c r="I14" s="6"/>
      <c r="J14" s="6"/>
      <c r="K14" s="7"/>
      <c r="L14" s="6"/>
      <c r="M14" s="7">
        <f t="shared" si="0"/>
        <v>0</v>
      </c>
      <c r="N14" s="7"/>
      <c r="O14" s="3"/>
      <c r="P14" s="6"/>
      <c r="Q14" s="7"/>
      <c r="R14" s="6"/>
      <c r="S14" s="6"/>
      <c r="T14" s="6"/>
      <c r="U14" s="7"/>
      <c r="V14" s="7"/>
      <c r="W14" s="3"/>
      <c r="X14" s="3"/>
    </row>
    <row r="15" spans="1:24" x14ac:dyDescent="0.25">
      <c r="A15" s="3"/>
      <c r="B15" s="8"/>
      <c r="C15" s="8"/>
      <c r="D15" s="6"/>
      <c r="E15" s="6"/>
      <c r="F15" s="6"/>
      <c r="G15" s="6"/>
      <c r="H15" s="6"/>
      <c r="I15" s="6"/>
      <c r="J15" s="6"/>
      <c r="K15" s="7"/>
      <c r="L15" s="6"/>
      <c r="M15" s="7">
        <f t="shared" si="0"/>
        <v>0</v>
      </c>
      <c r="N15" s="7"/>
      <c r="O15" s="3"/>
      <c r="P15" s="6"/>
      <c r="Q15" s="9">
        <f>SUM(Q7:Q14)</f>
        <v>2175</v>
      </c>
      <c r="R15" s="10"/>
      <c r="S15" s="10"/>
      <c r="T15" s="10"/>
      <c r="U15" s="9">
        <f>SUM(U7:U14)</f>
        <v>2172</v>
      </c>
      <c r="V15" s="9">
        <f>SUM(V7:V14)</f>
        <v>0</v>
      </c>
      <c r="W15" s="13">
        <f>U15-Q15+V15</f>
        <v>-3</v>
      </c>
      <c r="X15" s="3"/>
    </row>
    <row r="16" spans="1:24" x14ac:dyDescent="0.25">
      <c r="A16" s="3" t="s">
        <v>21</v>
      </c>
      <c r="B16" s="5" t="s">
        <v>24</v>
      </c>
      <c r="C16" s="5"/>
      <c r="D16" s="6" t="s">
        <v>43</v>
      </c>
      <c r="E16" s="6" t="s">
        <v>22</v>
      </c>
      <c r="F16" s="6">
        <v>7911</v>
      </c>
      <c r="G16" s="6"/>
      <c r="H16" s="6"/>
      <c r="I16" s="6"/>
      <c r="J16" s="6"/>
      <c r="K16" s="7"/>
      <c r="L16" s="6"/>
      <c r="M16" s="7">
        <f t="shared" si="0"/>
        <v>0</v>
      </c>
      <c r="N16" s="7">
        <f>800+25</f>
        <v>825</v>
      </c>
      <c r="O16" s="3" t="s">
        <v>19</v>
      </c>
      <c r="P16" s="6">
        <v>34071</v>
      </c>
      <c r="Q16" s="7">
        <f>800+25</f>
        <v>825</v>
      </c>
      <c r="R16" s="6" t="s">
        <v>83</v>
      </c>
      <c r="S16" s="6">
        <v>179</v>
      </c>
      <c r="T16" s="6" t="s">
        <v>84</v>
      </c>
      <c r="U16" s="7">
        <v>17</v>
      </c>
      <c r="V16" s="9"/>
      <c r="W16" s="11"/>
      <c r="X16" s="3"/>
    </row>
    <row r="17" spans="1:24" x14ac:dyDescent="0.25">
      <c r="A17" s="3"/>
      <c r="B17" s="5"/>
      <c r="C17" s="5"/>
      <c r="D17" s="6"/>
      <c r="E17" s="6"/>
      <c r="F17" s="6"/>
      <c r="G17" s="6"/>
      <c r="H17" s="6"/>
      <c r="I17" s="6"/>
      <c r="J17" s="6"/>
      <c r="K17" s="7"/>
      <c r="L17" s="6"/>
      <c r="M17" s="7">
        <f t="shared" si="0"/>
        <v>0</v>
      </c>
      <c r="N17" s="7"/>
      <c r="O17" s="3"/>
      <c r="P17" s="6"/>
      <c r="Q17" s="7"/>
      <c r="R17" s="6" t="s">
        <v>75</v>
      </c>
      <c r="S17" s="6">
        <v>158</v>
      </c>
      <c r="T17" s="6" t="s">
        <v>61</v>
      </c>
      <c r="U17" s="7">
        <v>780</v>
      </c>
      <c r="V17" s="9"/>
      <c r="W17" s="11"/>
      <c r="X17" s="3"/>
    </row>
    <row r="18" spans="1:24" x14ac:dyDescent="0.25">
      <c r="A18" s="3"/>
      <c r="B18" s="5"/>
      <c r="C18" s="5"/>
      <c r="D18" s="6"/>
      <c r="E18" s="6"/>
      <c r="F18" s="6"/>
      <c r="G18" s="6"/>
      <c r="H18" s="6"/>
      <c r="I18" s="6"/>
      <c r="J18" s="6"/>
      <c r="K18" s="7"/>
      <c r="L18" s="6"/>
      <c r="M18" s="7">
        <f t="shared" si="0"/>
        <v>0</v>
      </c>
      <c r="N18" s="7"/>
      <c r="O18" s="3"/>
      <c r="P18" s="6"/>
      <c r="Q18" s="7"/>
      <c r="R18" s="3"/>
      <c r="S18" s="3"/>
      <c r="T18" s="3"/>
      <c r="U18" s="3"/>
      <c r="V18" s="9"/>
      <c r="W18" s="11"/>
      <c r="X18" s="3"/>
    </row>
    <row r="19" spans="1:24" x14ac:dyDescent="0.25">
      <c r="A19" s="3"/>
      <c r="B19" s="5"/>
      <c r="C19" s="5"/>
      <c r="D19" s="6"/>
      <c r="E19" s="6"/>
      <c r="F19" s="6"/>
      <c r="G19" s="6"/>
      <c r="H19" s="6"/>
      <c r="I19" s="6"/>
      <c r="J19" s="6"/>
      <c r="K19" s="7"/>
      <c r="L19" s="6"/>
      <c r="M19" s="7">
        <f t="shared" si="0"/>
        <v>0</v>
      </c>
      <c r="N19" s="7"/>
      <c r="O19" s="3"/>
      <c r="P19" s="6"/>
      <c r="Q19" s="9">
        <f>SUM(Q16:Q18)</f>
        <v>825</v>
      </c>
      <c r="R19" s="10"/>
      <c r="S19" s="10"/>
      <c r="T19" s="15"/>
      <c r="U19" s="18">
        <f>SUM(U16:U18)</f>
        <v>797</v>
      </c>
      <c r="V19" s="18">
        <f>SUM(V16:V18)</f>
        <v>0</v>
      </c>
      <c r="W19" s="13">
        <f>U19-Q19+V19</f>
        <v>-28</v>
      </c>
      <c r="X19" s="3"/>
    </row>
    <row r="20" spans="1:24" x14ac:dyDescent="0.25">
      <c r="A20" s="3" t="s">
        <v>21</v>
      </c>
      <c r="B20" s="5" t="s">
        <v>25</v>
      </c>
      <c r="C20" s="5"/>
      <c r="D20" s="6" t="s">
        <v>155</v>
      </c>
      <c r="E20" s="6" t="s">
        <v>29</v>
      </c>
      <c r="F20" s="6">
        <v>4042</v>
      </c>
      <c r="G20" s="6"/>
      <c r="H20" s="6"/>
      <c r="I20" s="6"/>
      <c r="J20" s="6"/>
      <c r="K20" s="7"/>
      <c r="L20" s="6"/>
      <c r="M20" s="7">
        <f t="shared" si="0"/>
        <v>0</v>
      </c>
      <c r="N20" s="7">
        <v>2000</v>
      </c>
      <c r="O20" s="3" t="s">
        <v>26</v>
      </c>
      <c r="P20" s="6">
        <v>34084</v>
      </c>
      <c r="Q20" s="7">
        <v>2000</v>
      </c>
      <c r="R20" s="6" t="s">
        <v>47</v>
      </c>
      <c r="S20" s="6">
        <v>34</v>
      </c>
      <c r="T20" s="6" t="s">
        <v>46</v>
      </c>
      <c r="U20" s="7">
        <v>626</v>
      </c>
      <c r="V20" s="7"/>
      <c r="W20" s="3"/>
      <c r="X20" s="3"/>
    </row>
    <row r="21" spans="1:24" x14ac:dyDescent="0.25">
      <c r="A21" s="3" t="s">
        <v>21</v>
      </c>
      <c r="B21" s="5" t="s">
        <v>25</v>
      </c>
      <c r="C21" s="5"/>
      <c r="D21" s="6" t="s">
        <v>461</v>
      </c>
      <c r="E21" s="6" t="s">
        <v>29</v>
      </c>
      <c r="F21" s="6">
        <v>4040</v>
      </c>
      <c r="G21" s="6"/>
      <c r="H21" s="6"/>
      <c r="I21" s="6"/>
      <c r="J21" s="6"/>
      <c r="K21" s="7"/>
      <c r="L21" s="6"/>
      <c r="M21" s="7">
        <f t="shared" si="0"/>
        <v>0</v>
      </c>
      <c r="N21" s="7">
        <v>500</v>
      </c>
      <c r="O21" s="3" t="s">
        <v>26</v>
      </c>
      <c r="P21" s="6">
        <v>34084</v>
      </c>
      <c r="Q21" s="7">
        <v>500</v>
      </c>
      <c r="R21" s="6" t="s">
        <v>39</v>
      </c>
      <c r="S21" s="6">
        <v>34</v>
      </c>
      <c r="T21" s="6" t="s">
        <v>46</v>
      </c>
      <c r="U21" s="7">
        <v>500</v>
      </c>
      <c r="V21" s="7"/>
      <c r="W21" s="13"/>
      <c r="X21" s="3"/>
    </row>
    <row r="22" spans="1:24" x14ac:dyDescent="0.25">
      <c r="A22" s="3" t="s">
        <v>21</v>
      </c>
      <c r="B22" s="5" t="s">
        <v>27</v>
      </c>
      <c r="C22" s="5"/>
      <c r="D22" s="6" t="s">
        <v>459</v>
      </c>
      <c r="E22" s="6" t="s">
        <v>35</v>
      </c>
      <c r="F22" s="6">
        <v>201</v>
      </c>
      <c r="G22" s="6"/>
      <c r="H22" s="6"/>
      <c r="I22" s="6"/>
      <c r="J22" s="6"/>
      <c r="K22" s="7"/>
      <c r="L22" s="6"/>
      <c r="M22" s="7">
        <f t="shared" si="0"/>
        <v>0</v>
      </c>
      <c r="N22" s="7">
        <v>89</v>
      </c>
      <c r="O22" s="3" t="s">
        <v>26</v>
      </c>
      <c r="P22" s="6">
        <v>34084</v>
      </c>
      <c r="Q22" s="7">
        <v>89</v>
      </c>
      <c r="R22" s="6" t="s">
        <v>49</v>
      </c>
      <c r="S22" s="6">
        <v>60</v>
      </c>
      <c r="T22" s="6" t="s">
        <v>46</v>
      </c>
      <c r="U22" s="7">
        <v>986</v>
      </c>
      <c r="V22" s="7"/>
      <c r="W22" s="3"/>
      <c r="X22" s="3"/>
    </row>
    <row r="23" spans="1:24" x14ac:dyDescent="0.25">
      <c r="A23" s="3"/>
      <c r="B23" s="5"/>
      <c r="C23" s="5"/>
      <c r="D23" s="6"/>
      <c r="E23" s="6"/>
      <c r="F23" s="6"/>
      <c r="G23" s="6"/>
      <c r="H23" s="6"/>
      <c r="I23" s="6"/>
      <c r="J23" s="6"/>
      <c r="K23" s="7"/>
      <c r="L23" s="6"/>
      <c r="M23" s="7">
        <f t="shared" si="0"/>
        <v>0</v>
      </c>
      <c r="N23" s="7"/>
      <c r="O23" s="3"/>
      <c r="P23" s="6"/>
      <c r="Q23" s="7"/>
      <c r="R23" s="6" t="s">
        <v>52</v>
      </c>
      <c r="S23" s="6">
        <v>70</v>
      </c>
      <c r="T23" s="6" t="s">
        <v>46</v>
      </c>
      <c r="U23" s="7">
        <v>409</v>
      </c>
      <c r="V23" s="7"/>
      <c r="W23" s="3"/>
      <c r="X23" s="3"/>
    </row>
    <row r="24" spans="1:24" x14ac:dyDescent="0.25">
      <c r="A24" s="3"/>
      <c r="B24" s="5"/>
      <c r="C24" s="5"/>
      <c r="D24" s="6"/>
      <c r="E24" s="6"/>
      <c r="F24" s="6"/>
      <c r="G24" s="6"/>
      <c r="H24" s="6"/>
      <c r="I24" s="6"/>
      <c r="J24" s="6"/>
      <c r="K24" s="7"/>
      <c r="L24" s="6"/>
      <c r="M24" s="7">
        <f t="shared" si="0"/>
        <v>0</v>
      </c>
      <c r="N24" s="7"/>
      <c r="O24" s="3"/>
      <c r="P24" s="6"/>
      <c r="Q24" s="7"/>
      <c r="R24" s="6" t="s">
        <v>58</v>
      </c>
      <c r="S24" s="6">
        <v>111</v>
      </c>
      <c r="T24" s="6" t="s">
        <v>46</v>
      </c>
      <c r="U24" s="7">
        <v>20</v>
      </c>
      <c r="V24" s="7"/>
      <c r="W24" s="3"/>
      <c r="X24" s="3"/>
    </row>
    <row r="25" spans="1:24" x14ac:dyDescent="0.25">
      <c r="A25" s="3"/>
      <c r="B25" s="5"/>
      <c r="C25" s="5"/>
      <c r="D25" s="6"/>
      <c r="E25" s="6"/>
      <c r="F25" s="6"/>
      <c r="G25" s="6"/>
      <c r="H25" s="6"/>
      <c r="I25" s="6"/>
      <c r="J25" s="6"/>
      <c r="K25" s="7"/>
      <c r="L25" s="6"/>
      <c r="M25" s="7">
        <f t="shared" si="0"/>
        <v>0</v>
      </c>
      <c r="N25" s="7"/>
      <c r="O25" s="3"/>
      <c r="P25" s="6"/>
      <c r="Q25" s="7"/>
      <c r="R25" s="6" t="s">
        <v>58</v>
      </c>
      <c r="S25" s="6">
        <v>111</v>
      </c>
      <c r="T25" s="6" t="s">
        <v>59</v>
      </c>
      <c r="U25" s="7"/>
      <c r="V25" s="7">
        <v>13</v>
      </c>
      <c r="W25" s="3"/>
      <c r="X25" s="3"/>
    </row>
    <row r="26" spans="1:24" x14ac:dyDescent="0.25">
      <c r="A26" s="3"/>
      <c r="B26" s="5"/>
      <c r="C26" s="5"/>
      <c r="D26" s="6"/>
      <c r="E26" s="6"/>
      <c r="F26" s="6"/>
      <c r="G26" s="6"/>
      <c r="H26" s="6"/>
      <c r="I26" s="6"/>
      <c r="J26" s="6"/>
      <c r="K26" s="7"/>
      <c r="L26" s="6"/>
      <c r="M26" s="7">
        <f t="shared" si="0"/>
        <v>0</v>
      </c>
      <c r="N26" s="7"/>
      <c r="O26" s="3"/>
      <c r="P26" s="6"/>
      <c r="Q26" s="7"/>
      <c r="R26" s="6" t="s">
        <v>58</v>
      </c>
      <c r="S26" s="6">
        <v>111</v>
      </c>
      <c r="T26" s="6" t="s">
        <v>59</v>
      </c>
      <c r="U26" s="7"/>
      <c r="V26" s="7">
        <v>7</v>
      </c>
      <c r="W26" s="3"/>
      <c r="X26" s="3"/>
    </row>
    <row r="27" spans="1:24" x14ac:dyDescent="0.25">
      <c r="A27" s="3"/>
      <c r="B27" s="5"/>
      <c r="C27" s="5"/>
      <c r="D27" s="6"/>
      <c r="E27" s="6"/>
      <c r="F27" s="6"/>
      <c r="G27" s="6"/>
      <c r="H27" s="6"/>
      <c r="I27" s="6"/>
      <c r="J27" s="6"/>
      <c r="K27" s="7"/>
      <c r="L27" s="6"/>
      <c r="M27" s="7">
        <f t="shared" si="0"/>
        <v>0</v>
      </c>
      <c r="N27" s="7"/>
      <c r="O27" s="3"/>
      <c r="P27" s="6"/>
      <c r="Q27" s="7"/>
      <c r="V27" s="7"/>
      <c r="W27" s="3"/>
      <c r="X27" s="3"/>
    </row>
    <row r="28" spans="1:24" x14ac:dyDescent="0.25">
      <c r="A28" s="3"/>
      <c r="B28" s="5"/>
      <c r="C28" s="5"/>
      <c r="D28" s="6"/>
      <c r="E28" s="6"/>
      <c r="F28" s="6"/>
      <c r="G28" s="6"/>
      <c r="H28" s="6"/>
      <c r="I28" s="6"/>
      <c r="J28" s="6"/>
      <c r="K28" s="7"/>
      <c r="L28" s="6"/>
      <c r="M28" s="7">
        <f t="shared" si="0"/>
        <v>0</v>
      </c>
      <c r="N28" s="7"/>
      <c r="O28" s="3"/>
      <c r="P28" s="6"/>
      <c r="Q28" s="9">
        <f>SUM(Q20:Q27)</f>
        <v>2589</v>
      </c>
      <c r="R28" s="10"/>
      <c r="S28" s="10"/>
      <c r="T28" s="10"/>
      <c r="U28" s="9">
        <f>SUM(U20:U27)</f>
        <v>2541</v>
      </c>
      <c r="V28" s="9">
        <f>SUM(V20:V27)</f>
        <v>20</v>
      </c>
      <c r="W28" s="13">
        <f>U28-Q28+V28</f>
        <v>-28</v>
      </c>
      <c r="X28" s="3"/>
    </row>
    <row r="29" spans="1:24" x14ac:dyDescent="0.25">
      <c r="A29" s="3" t="s">
        <v>21</v>
      </c>
      <c r="B29" s="5" t="s">
        <v>27</v>
      </c>
      <c r="C29" s="5"/>
      <c r="D29" s="6" t="s">
        <v>460</v>
      </c>
      <c r="E29" s="6" t="s">
        <v>29</v>
      </c>
      <c r="F29" s="6">
        <v>201</v>
      </c>
      <c r="G29" s="6"/>
      <c r="H29" s="6"/>
      <c r="I29" s="6"/>
      <c r="J29" s="6"/>
      <c r="K29" s="7"/>
      <c r="L29" s="6"/>
      <c r="M29" s="7">
        <f t="shared" si="0"/>
        <v>0</v>
      </c>
      <c r="N29" s="7">
        <v>1950</v>
      </c>
      <c r="O29" s="3" t="s">
        <v>26</v>
      </c>
      <c r="P29" s="6">
        <v>34084</v>
      </c>
      <c r="Q29" s="7">
        <v>1950</v>
      </c>
      <c r="R29" s="6" t="s">
        <v>32</v>
      </c>
      <c r="S29" s="6">
        <v>25</v>
      </c>
      <c r="T29" s="6"/>
      <c r="U29" s="7">
        <v>280</v>
      </c>
      <c r="V29" s="7"/>
      <c r="W29" s="3"/>
      <c r="X29" s="3"/>
    </row>
    <row r="30" spans="1:24" x14ac:dyDescent="0.25">
      <c r="A30" s="3" t="s">
        <v>21</v>
      </c>
      <c r="B30" s="5" t="s">
        <v>27</v>
      </c>
      <c r="C30" s="5"/>
      <c r="D30" s="6" t="s">
        <v>30</v>
      </c>
      <c r="E30" s="6" t="s">
        <v>35</v>
      </c>
      <c r="F30" s="6">
        <v>201</v>
      </c>
      <c r="G30" s="6"/>
      <c r="H30" s="6"/>
      <c r="I30" s="6"/>
      <c r="J30" s="6"/>
      <c r="K30" s="7"/>
      <c r="L30" s="6"/>
      <c r="M30" s="7">
        <f t="shared" si="0"/>
        <v>0</v>
      </c>
      <c r="N30" s="7">
        <v>59</v>
      </c>
      <c r="O30" s="3" t="s">
        <v>26</v>
      </c>
      <c r="P30" s="6">
        <v>34084</v>
      </c>
      <c r="Q30" s="7">
        <v>59</v>
      </c>
      <c r="R30" s="6" t="s">
        <v>39</v>
      </c>
      <c r="S30" s="6">
        <v>35</v>
      </c>
      <c r="T30" s="6"/>
      <c r="U30" s="7">
        <v>233</v>
      </c>
      <c r="V30" s="7"/>
      <c r="W30" s="3"/>
      <c r="X30" s="3"/>
    </row>
    <row r="31" spans="1:24" x14ac:dyDescent="0.25">
      <c r="A31" s="3"/>
      <c r="B31" s="5"/>
      <c r="C31" s="5"/>
      <c r="D31" s="6"/>
      <c r="E31" s="6"/>
      <c r="F31" s="6"/>
      <c r="G31" s="6"/>
      <c r="H31" s="6"/>
      <c r="I31" s="6"/>
      <c r="J31" s="6"/>
      <c r="K31" s="7"/>
      <c r="L31" s="6"/>
      <c r="M31" s="7">
        <f t="shared" si="0"/>
        <v>0</v>
      </c>
      <c r="N31" s="7"/>
      <c r="O31" s="3"/>
      <c r="P31" s="6"/>
      <c r="Q31" s="7"/>
      <c r="R31" s="6" t="s">
        <v>49</v>
      </c>
      <c r="S31" s="6">
        <v>60</v>
      </c>
      <c r="T31" s="6"/>
      <c r="U31" s="7">
        <v>637</v>
      </c>
      <c r="V31" s="7"/>
      <c r="W31" s="3"/>
      <c r="X31" s="3"/>
    </row>
    <row r="32" spans="1:24" x14ac:dyDescent="0.25">
      <c r="A32" s="3"/>
      <c r="B32" s="5"/>
      <c r="C32" s="5"/>
      <c r="D32" s="6"/>
      <c r="E32" s="6"/>
      <c r="F32" s="6"/>
      <c r="G32" s="6"/>
      <c r="H32" s="6"/>
      <c r="I32" s="6"/>
      <c r="J32" s="6"/>
      <c r="K32" s="7"/>
      <c r="L32" s="6"/>
      <c r="M32" s="7">
        <f t="shared" si="0"/>
        <v>0</v>
      </c>
      <c r="N32" s="7"/>
      <c r="O32" s="3"/>
      <c r="P32" s="6"/>
      <c r="Q32" s="7"/>
      <c r="R32" s="6" t="s">
        <v>52</v>
      </c>
      <c r="S32" s="6">
        <v>70</v>
      </c>
      <c r="T32" s="6" t="s">
        <v>46</v>
      </c>
      <c r="U32" s="7">
        <v>765</v>
      </c>
      <c r="V32" s="7"/>
      <c r="W32" s="3"/>
      <c r="X32" s="3"/>
    </row>
    <row r="33" spans="1:27" x14ac:dyDescent="0.25">
      <c r="A33" s="3"/>
      <c r="B33" s="5"/>
      <c r="C33" s="5"/>
      <c r="D33" s="6"/>
      <c r="E33" s="6"/>
      <c r="F33" s="6"/>
      <c r="G33" s="6"/>
      <c r="H33" s="6"/>
      <c r="I33" s="6"/>
      <c r="J33" s="6"/>
      <c r="K33" s="7"/>
      <c r="L33" s="6"/>
      <c r="M33" s="7">
        <f t="shared" si="0"/>
        <v>0</v>
      </c>
      <c r="N33" s="7"/>
      <c r="O33" s="3"/>
      <c r="P33" s="6"/>
      <c r="Q33" s="7"/>
      <c r="R33" s="6" t="s">
        <v>54</v>
      </c>
      <c r="S33" s="6">
        <v>90</v>
      </c>
      <c r="T33" s="6" t="s">
        <v>46</v>
      </c>
      <c r="U33" s="7">
        <v>95</v>
      </c>
      <c r="V33" s="7"/>
      <c r="W33" s="3"/>
      <c r="X33" s="3"/>
    </row>
    <row r="34" spans="1:27" x14ac:dyDescent="0.25">
      <c r="A34" s="3"/>
      <c r="B34" s="5"/>
      <c r="C34" s="5"/>
      <c r="D34" s="6"/>
      <c r="E34" s="6"/>
      <c r="F34" s="6"/>
      <c r="G34" s="6"/>
      <c r="H34" s="6"/>
      <c r="I34" s="6"/>
      <c r="J34" s="6"/>
      <c r="K34" s="7"/>
      <c r="L34" s="6"/>
      <c r="M34" s="7">
        <f t="shared" si="0"/>
        <v>0</v>
      </c>
      <c r="N34" s="7"/>
      <c r="O34" s="3"/>
      <c r="P34" s="6"/>
      <c r="Q34" s="7"/>
      <c r="R34" s="6"/>
      <c r="S34" s="6"/>
      <c r="T34" s="6"/>
      <c r="U34" s="7"/>
      <c r="V34" s="7"/>
      <c r="W34" s="3"/>
      <c r="X34" s="3"/>
    </row>
    <row r="35" spans="1:27" x14ac:dyDescent="0.25">
      <c r="A35" s="3"/>
      <c r="B35" s="5"/>
      <c r="C35" s="5"/>
      <c r="D35" s="6"/>
      <c r="E35" s="6"/>
      <c r="F35" s="6"/>
      <c r="G35" s="6"/>
      <c r="H35" s="6"/>
      <c r="I35" s="6"/>
      <c r="J35" s="6"/>
      <c r="K35" s="7"/>
      <c r="L35" s="6"/>
      <c r="M35" s="7">
        <f t="shared" si="0"/>
        <v>0</v>
      </c>
      <c r="N35" s="7"/>
      <c r="O35" s="3"/>
      <c r="P35" s="6"/>
      <c r="Q35" s="7"/>
      <c r="R35" s="10"/>
      <c r="S35" s="10"/>
      <c r="T35" s="10"/>
      <c r="U35" s="9">
        <v>0</v>
      </c>
      <c r="V35" s="9"/>
      <c r="W35" s="11"/>
      <c r="X35" s="3"/>
    </row>
    <row r="36" spans="1:27" x14ac:dyDescent="0.25">
      <c r="A36" s="3"/>
      <c r="B36" s="5"/>
      <c r="C36" s="5"/>
      <c r="D36" s="6"/>
      <c r="E36" s="6"/>
      <c r="F36" s="6"/>
      <c r="G36" s="6"/>
      <c r="H36" s="6"/>
      <c r="I36" s="6"/>
      <c r="J36" s="6"/>
      <c r="K36" s="7"/>
      <c r="L36" s="6"/>
      <c r="M36" s="7">
        <f t="shared" si="0"/>
        <v>0</v>
      </c>
      <c r="N36" s="7"/>
      <c r="O36" s="3"/>
      <c r="P36" s="6"/>
      <c r="Q36" s="9">
        <f>SUM(Q29:Q35)</f>
        <v>2009</v>
      </c>
      <c r="R36" s="10"/>
      <c r="S36" s="10"/>
      <c r="T36" s="10"/>
      <c r="U36" s="9">
        <f>SUM(U29:U35)</f>
        <v>2010</v>
      </c>
      <c r="V36" s="9">
        <f>SUM(V29:V35)</f>
        <v>0</v>
      </c>
      <c r="W36" s="13">
        <f>U36-Q36+V36</f>
        <v>1</v>
      </c>
      <c r="X36" s="3"/>
    </row>
    <row r="37" spans="1:27" x14ac:dyDescent="0.25">
      <c r="A37" s="3" t="s">
        <v>21</v>
      </c>
      <c r="B37" s="5" t="s">
        <v>31</v>
      </c>
      <c r="C37" s="5"/>
      <c r="D37" s="6" t="s">
        <v>431</v>
      </c>
      <c r="E37" s="6"/>
      <c r="F37" s="6">
        <v>176</v>
      </c>
      <c r="G37" s="6"/>
      <c r="H37" s="6"/>
      <c r="I37" s="6"/>
      <c r="J37" s="6"/>
      <c r="K37" s="7"/>
      <c r="L37" s="6"/>
      <c r="M37" s="7">
        <f t="shared" si="0"/>
        <v>0</v>
      </c>
      <c r="N37" s="7">
        <f>2650+25</f>
        <v>2675</v>
      </c>
      <c r="O37" s="3" t="s">
        <v>32</v>
      </c>
      <c r="P37" s="6">
        <v>34094</v>
      </c>
      <c r="Q37" s="7">
        <f>2650+25</f>
        <v>2675</v>
      </c>
      <c r="R37" s="6" t="s">
        <v>60</v>
      </c>
      <c r="S37" s="6">
        <v>121</v>
      </c>
      <c r="T37" s="6" t="s">
        <v>46</v>
      </c>
      <c r="U37" s="7">
        <v>311</v>
      </c>
      <c r="V37" s="7"/>
      <c r="W37" s="3"/>
      <c r="X37" s="3"/>
    </row>
    <row r="38" spans="1:27" x14ac:dyDescent="0.25">
      <c r="A38" s="3" t="s">
        <v>21</v>
      </c>
      <c r="B38" s="5" t="s">
        <v>31</v>
      </c>
      <c r="C38" s="5"/>
      <c r="D38" s="6" t="s">
        <v>259</v>
      </c>
      <c r="E38" s="6" t="s">
        <v>35</v>
      </c>
      <c r="F38" s="6">
        <v>176</v>
      </c>
      <c r="G38" s="6"/>
      <c r="H38" s="6"/>
      <c r="I38" s="6"/>
      <c r="J38" s="6"/>
      <c r="K38" s="7"/>
      <c r="L38" s="6"/>
      <c r="M38" s="7">
        <f t="shared" si="0"/>
        <v>0</v>
      </c>
      <c r="N38" s="7">
        <f>79.2+9.35</f>
        <v>88.55</v>
      </c>
      <c r="O38" s="3" t="s">
        <v>32</v>
      </c>
      <c r="P38" s="6">
        <v>34094</v>
      </c>
      <c r="Q38" s="7">
        <f>79.2+9.35</f>
        <v>88.55</v>
      </c>
      <c r="R38" s="6" t="s">
        <v>60</v>
      </c>
      <c r="S38" s="6">
        <v>120</v>
      </c>
      <c r="T38" s="6" t="s">
        <v>46</v>
      </c>
      <c r="U38" s="7">
        <v>154</v>
      </c>
      <c r="V38" s="9"/>
      <c r="W38" s="11"/>
      <c r="X38" s="3"/>
    </row>
    <row r="39" spans="1:27" x14ac:dyDescent="0.25">
      <c r="A39" s="3"/>
      <c r="B39" s="5"/>
      <c r="C39" s="5"/>
      <c r="D39" s="6"/>
      <c r="E39" s="6"/>
      <c r="F39" s="6"/>
      <c r="G39" s="6"/>
      <c r="H39" s="6"/>
      <c r="I39" s="6"/>
      <c r="J39" s="6"/>
      <c r="K39" s="7"/>
      <c r="L39" s="6"/>
      <c r="M39" s="7">
        <f t="shared" si="0"/>
        <v>0</v>
      </c>
      <c r="N39" s="7"/>
      <c r="O39" s="3"/>
      <c r="P39" s="6"/>
      <c r="Q39" s="7"/>
      <c r="R39" s="6" t="s">
        <v>75</v>
      </c>
      <c r="S39" s="6">
        <v>156</v>
      </c>
      <c r="T39" s="6" t="s">
        <v>46</v>
      </c>
      <c r="U39" s="7">
        <v>647</v>
      </c>
      <c r="V39" s="9"/>
      <c r="W39" s="11"/>
      <c r="X39" s="3"/>
    </row>
    <row r="40" spans="1:27" x14ac:dyDescent="0.25">
      <c r="A40" s="3"/>
      <c r="B40" s="5"/>
      <c r="C40" s="5"/>
      <c r="D40" s="6"/>
      <c r="E40" s="6"/>
      <c r="F40" s="6"/>
      <c r="G40" s="6"/>
      <c r="H40" s="6"/>
      <c r="I40" s="6"/>
      <c r="J40" s="6"/>
      <c r="K40" s="7"/>
      <c r="L40" s="6"/>
      <c r="M40" s="7">
        <f t="shared" si="0"/>
        <v>0</v>
      </c>
      <c r="N40" s="7"/>
      <c r="O40" s="3"/>
      <c r="P40" s="6"/>
      <c r="Q40" s="7"/>
      <c r="R40" s="6" t="s">
        <v>106</v>
      </c>
      <c r="S40" s="6">
        <v>222</v>
      </c>
      <c r="T40" s="6" t="s">
        <v>46</v>
      </c>
      <c r="U40" s="7">
        <v>189</v>
      </c>
      <c r="V40" s="9"/>
      <c r="W40" s="11"/>
      <c r="X40" s="3"/>
    </row>
    <row r="41" spans="1:27" x14ac:dyDescent="0.25">
      <c r="A41" s="3"/>
      <c r="B41" s="5"/>
      <c r="C41" s="5"/>
      <c r="D41" s="6"/>
      <c r="E41" s="6"/>
      <c r="F41" s="6"/>
      <c r="G41" s="6"/>
      <c r="H41" s="6"/>
      <c r="I41" s="6"/>
      <c r="J41" s="6"/>
      <c r="K41" s="7"/>
      <c r="L41" s="6"/>
      <c r="M41" s="7">
        <f t="shared" si="0"/>
        <v>0</v>
      </c>
      <c r="N41" s="7"/>
      <c r="O41" s="3"/>
      <c r="P41" s="6"/>
      <c r="Q41" s="7"/>
      <c r="R41" s="6" t="s">
        <v>106</v>
      </c>
      <c r="S41" s="6">
        <v>222</v>
      </c>
      <c r="T41" s="6" t="s">
        <v>46</v>
      </c>
      <c r="U41" s="7">
        <v>46</v>
      </c>
      <c r="V41" s="9"/>
      <c r="W41" s="11"/>
      <c r="X41" s="3"/>
    </row>
    <row r="42" spans="1:27" x14ac:dyDescent="0.25">
      <c r="A42" s="3"/>
      <c r="B42" s="5"/>
      <c r="C42" s="5"/>
      <c r="D42" s="6"/>
      <c r="E42" s="6"/>
      <c r="F42" s="6"/>
      <c r="G42" s="6"/>
      <c r="H42" s="6"/>
      <c r="I42" s="6"/>
      <c r="J42" s="6"/>
      <c r="K42" s="7"/>
      <c r="L42" s="6"/>
      <c r="M42" s="7">
        <f t="shared" si="0"/>
        <v>0</v>
      </c>
      <c r="N42" s="7"/>
      <c r="O42" s="3"/>
      <c r="P42" s="6"/>
      <c r="Q42" s="7"/>
      <c r="R42" s="6" t="s">
        <v>110</v>
      </c>
      <c r="S42" s="6">
        <v>237</v>
      </c>
      <c r="T42" s="6" t="s">
        <v>46</v>
      </c>
      <c r="U42" s="7">
        <v>156</v>
      </c>
      <c r="V42" s="9"/>
      <c r="W42" s="11"/>
      <c r="X42" s="3"/>
    </row>
    <row r="43" spans="1:27" x14ac:dyDescent="0.25">
      <c r="A43" s="3"/>
      <c r="B43" s="5"/>
      <c r="C43" s="5"/>
      <c r="D43" s="6"/>
      <c r="E43" s="6"/>
      <c r="F43" s="6"/>
      <c r="G43" s="6"/>
      <c r="H43" s="6"/>
      <c r="I43" s="6"/>
      <c r="J43" s="6"/>
      <c r="K43" s="7"/>
      <c r="L43" s="6"/>
      <c r="M43" s="7">
        <f t="shared" si="0"/>
        <v>0</v>
      </c>
      <c r="N43" s="7"/>
      <c r="O43" s="3"/>
      <c r="P43" s="6"/>
      <c r="Q43" s="7"/>
      <c r="R43" s="6" t="s">
        <v>114</v>
      </c>
      <c r="S43" s="6">
        <v>247</v>
      </c>
      <c r="T43" s="6" t="s">
        <v>46</v>
      </c>
      <c r="U43" s="7">
        <v>226</v>
      </c>
      <c r="V43" s="9"/>
      <c r="W43" s="11"/>
      <c r="X43" s="3"/>
    </row>
    <row r="44" spans="1:27" x14ac:dyDescent="0.25">
      <c r="A44" s="3"/>
      <c r="B44" s="5"/>
      <c r="C44" s="5"/>
      <c r="D44" s="6"/>
      <c r="E44" s="6"/>
      <c r="F44" s="6"/>
      <c r="G44" s="6"/>
      <c r="H44" s="6"/>
      <c r="I44" s="6"/>
      <c r="J44" s="6"/>
      <c r="K44" s="7"/>
      <c r="L44" s="6"/>
      <c r="M44" s="7">
        <f t="shared" si="0"/>
        <v>0</v>
      </c>
      <c r="N44" s="7"/>
      <c r="O44" s="3"/>
      <c r="P44" s="6"/>
      <c r="Q44" s="7"/>
      <c r="R44" s="6" t="s">
        <v>124</v>
      </c>
      <c r="S44" s="6">
        <v>260</v>
      </c>
      <c r="T44" s="6" t="s">
        <v>46</v>
      </c>
      <c r="U44" s="7">
        <v>394</v>
      </c>
      <c r="V44" s="9"/>
      <c r="W44" s="11"/>
      <c r="X44" s="3"/>
    </row>
    <row r="45" spans="1:27" x14ac:dyDescent="0.25">
      <c r="A45" s="3"/>
      <c r="B45" s="5"/>
      <c r="C45" s="5"/>
      <c r="D45" s="6"/>
      <c r="E45" s="6"/>
      <c r="F45" s="6"/>
      <c r="G45" s="6"/>
      <c r="H45" s="6"/>
      <c r="I45" s="6"/>
      <c r="J45" s="6"/>
      <c r="K45" s="7"/>
      <c r="L45" s="6"/>
      <c r="M45" s="7">
        <f t="shared" si="0"/>
        <v>0</v>
      </c>
      <c r="N45" s="7"/>
      <c r="O45" s="3"/>
      <c r="P45" s="6"/>
      <c r="Q45" s="7"/>
      <c r="R45" s="6" t="s">
        <v>131</v>
      </c>
      <c r="S45" s="6">
        <v>299</v>
      </c>
      <c r="T45" s="6" t="s">
        <v>46</v>
      </c>
      <c r="U45" s="7">
        <v>629</v>
      </c>
      <c r="V45" s="9"/>
      <c r="W45" s="11"/>
      <c r="X45" s="3"/>
    </row>
    <row r="46" spans="1:27" x14ac:dyDescent="0.25">
      <c r="A46" s="3"/>
      <c r="B46" s="5"/>
      <c r="C46" s="5"/>
      <c r="D46" s="6"/>
      <c r="E46" s="6"/>
      <c r="F46" s="6"/>
      <c r="G46" s="6"/>
      <c r="H46" s="6"/>
      <c r="I46" s="6"/>
      <c r="J46" s="6"/>
      <c r="K46" s="7"/>
      <c r="L46" s="6"/>
      <c r="M46" s="7">
        <f t="shared" si="0"/>
        <v>0</v>
      </c>
      <c r="N46" s="7"/>
      <c r="O46" s="3"/>
      <c r="P46" s="6"/>
      <c r="Q46" s="7"/>
      <c r="R46" s="6"/>
      <c r="S46" s="6"/>
      <c r="T46" s="6"/>
      <c r="U46" s="7"/>
      <c r="V46" s="9"/>
      <c r="W46" s="11"/>
      <c r="X46" s="3"/>
    </row>
    <row r="47" spans="1:27" x14ac:dyDescent="0.25">
      <c r="A47" s="3"/>
      <c r="B47" s="5"/>
      <c r="C47" s="5"/>
      <c r="D47" s="6"/>
      <c r="E47" s="6"/>
      <c r="F47" s="6"/>
      <c r="G47" s="6"/>
      <c r="H47" s="6"/>
      <c r="I47" s="6"/>
      <c r="J47" s="6"/>
      <c r="K47" s="7"/>
      <c r="L47" s="6"/>
      <c r="M47" s="7">
        <f t="shared" si="0"/>
        <v>0</v>
      </c>
      <c r="N47" s="7"/>
      <c r="O47" s="3"/>
      <c r="P47" s="6"/>
      <c r="Q47" s="7"/>
      <c r="R47" s="6"/>
      <c r="S47" s="6"/>
      <c r="T47" s="6"/>
      <c r="U47" s="7"/>
      <c r="V47" s="7"/>
      <c r="W47" s="3"/>
      <c r="X47" s="3"/>
      <c r="AA47" s="19"/>
    </row>
    <row r="48" spans="1:27" x14ac:dyDescent="0.25">
      <c r="A48" s="3"/>
      <c r="B48" s="5"/>
      <c r="C48" s="5"/>
      <c r="D48" s="6"/>
      <c r="E48" s="6"/>
      <c r="F48" s="12"/>
      <c r="G48" s="12"/>
      <c r="H48" s="12"/>
      <c r="I48" s="12"/>
      <c r="J48" s="12"/>
      <c r="K48" s="7"/>
      <c r="L48" s="12"/>
      <c r="M48" s="7">
        <f t="shared" si="0"/>
        <v>0</v>
      </c>
      <c r="N48" s="7"/>
      <c r="O48" s="3"/>
      <c r="P48" s="6"/>
      <c r="Q48" s="9">
        <f>SUM(Q37:Q47)</f>
        <v>2763.55</v>
      </c>
      <c r="R48" s="10"/>
      <c r="S48" s="10"/>
      <c r="T48" s="10"/>
      <c r="U48" s="9">
        <f>SUM(U37:U47)</f>
        <v>2752</v>
      </c>
      <c r="V48" s="9">
        <f>SUM(V37:V47)</f>
        <v>0</v>
      </c>
      <c r="W48" s="13">
        <f>U48-Q48+V48</f>
        <v>-11.550000000000182</v>
      </c>
      <c r="X48" s="3"/>
    </row>
    <row r="49" spans="1:24" x14ac:dyDescent="0.25">
      <c r="A49" s="3" t="s">
        <v>21</v>
      </c>
      <c r="B49" s="5" t="s">
        <v>33</v>
      </c>
      <c r="C49" s="5">
        <v>10716</v>
      </c>
      <c r="D49" s="6" t="s">
        <v>462</v>
      </c>
      <c r="E49" s="6" t="s">
        <v>34</v>
      </c>
      <c r="F49" s="6">
        <v>176</v>
      </c>
      <c r="G49" s="6" t="s">
        <v>388</v>
      </c>
      <c r="H49" s="6">
        <v>210</v>
      </c>
      <c r="I49" s="6" t="s">
        <v>302</v>
      </c>
      <c r="J49" s="6" t="s">
        <v>389</v>
      </c>
      <c r="K49" s="7">
        <v>2582</v>
      </c>
      <c r="L49" s="6"/>
      <c r="M49" s="7">
        <f t="shared" si="0"/>
        <v>0</v>
      </c>
      <c r="N49" s="7">
        <v>2500</v>
      </c>
      <c r="O49" s="3" t="s">
        <v>32</v>
      </c>
      <c r="P49" s="6">
        <v>34095</v>
      </c>
      <c r="Q49" s="7">
        <v>2500</v>
      </c>
      <c r="R49" s="6" t="s">
        <v>58</v>
      </c>
      <c r="S49" s="6">
        <v>107</v>
      </c>
      <c r="T49" s="6" t="s">
        <v>46</v>
      </c>
      <c r="U49" s="7">
        <v>91</v>
      </c>
      <c r="V49" s="7"/>
      <c r="W49" s="3"/>
      <c r="X49" s="3"/>
    </row>
    <row r="50" spans="1:24" x14ac:dyDescent="0.25">
      <c r="A50" s="3"/>
      <c r="B50" s="5"/>
      <c r="C50" s="36"/>
      <c r="K50" s="34"/>
      <c r="M50" s="7">
        <f t="shared" si="0"/>
        <v>0</v>
      </c>
      <c r="R50" s="6" t="s">
        <v>72</v>
      </c>
      <c r="S50" s="6">
        <v>149</v>
      </c>
      <c r="T50" s="10" t="s">
        <v>74</v>
      </c>
      <c r="U50" s="7">
        <v>2396</v>
      </c>
      <c r="V50" s="7"/>
      <c r="W50" s="3"/>
      <c r="X50" s="10"/>
    </row>
    <row r="51" spans="1:24" x14ac:dyDescent="0.25">
      <c r="A51" s="3"/>
      <c r="B51" s="5"/>
      <c r="C51" s="5"/>
      <c r="D51" s="6"/>
      <c r="E51" s="6"/>
      <c r="F51" s="6"/>
      <c r="G51" s="6"/>
      <c r="H51" s="6"/>
      <c r="I51" s="6"/>
      <c r="J51" s="6"/>
      <c r="K51" s="7"/>
      <c r="L51" s="6"/>
      <c r="M51" s="7">
        <f t="shared" si="0"/>
        <v>0</v>
      </c>
      <c r="N51" s="7"/>
      <c r="O51" s="3"/>
      <c r="P51" s="6"/>
      <c r="Q51" s="9"/>
      <c r="R51" s="6" t="s">
        <v>72</v>
      </c>
      <c r="S51" s="6">
        <v>150</v>
      </c>
      <c r="T51" s="6" t="s">
        <v>73</v>
      </c>
      <c r="U51" s="7">
        <f>9+8</f>
        <v>17</v>
      </c>
      <c r="V51" s="9"/>
      <c r="W51" s="11"/>
      <c r="X51" s="3"/>
    </row>
    <row r="52" spans="1:24" x14ac:dyDescent="0.25">
      <c r="A52" s="3"/>
      <c r="B52" s="5"/>
      <c r="C52" s="5"/>
      <c r="D52" s="6"/>
      <c r="E52" s="6"/>
      <c r="F52" s="6"/>
      <c r="G52" s="6"/>
      <c r="H52" s="6"/>
      <c r="I52" s="6"/>
      <c r="J52" s="6"/>
      <c r="K52" s="7"/>
      <c r="L52" s="6"/>
      <c r="M52" s="7">
        <f t="shared" si="0"/>
        <v>0</v>
      </c>
      <c r="N52" s="7"/>
      <c r="O52" s="3"/>
      <c r="P52" s="6"/>
      <c r="Q52" s="7"/>
      <c r="R52" s="6"/>
      <c r="S52" s="6"/>
      <c r="T52" s="6"/>
      <c r="U52" s="7"/>
      <c r="V52" s="7"/>
      <c r="W52" s="3"/>
      <c r="X52" s="3"/>
    </row>
    <row r="53" spans="1:24" x14ac:dyDescent="0.25">
      <c r="A53" s="3"/>
      <c r="B53" s="5"/>
      <c r="C53" s="5"/>
      <c r="D53" s="6"/>
      <c r="E53" s="6"/>
      <c r="F53" s="6"/>
      <c r="G53" s="6"/>
      <c r="H53" s="6"/>
      <c r="I53" s="6"/>
      <c r="J53" s="6"/>
      <c r="K53" s="7"/>
      <c r="L53" s="6"/>
      <c r="M53" s="7">
        <f t="shared" si="0"/>
        <v>0</v>
      </c>
      <c r="N53" s="7"/>
      <c r="O53" s="3"/>
      <c r="P53" s="6"/>
      <c r="Q53" s="9">
        <f>SUM(Q49:Q52)</f>
        <v>2500</v>
      </c>
      <c r="R53" s="10"/>
      <c r="S53" s="10"/>
      <c r="T53" s="10"/>
      <c r="U53" s="9">
        <f>SUM(U49:U52)</f>
        <v>2504</v>
      </c>
      <c r="V53" s="9">
        <f>SUM(V49:V52)</f>
        <v>0</v>
      </c>
      <c r="W53" s="13">
        <f>U53-Q53+V53</f>
        <v>4</v>
      </c>
      <c r="X53" s="3"/>
    </row>
    <row r="54" spans="1:24" x14ac:dyDescent="0.25">
      <c r="A54" s="3" t="s">
        <v>36</v>
      </c>
      <c r="B54" s="5" t="s">
        <v>37</v>
      </c>
      <c r="C54" s="5"/>
      <c r="D54" s="6" t="s">
        <v>38</v>
      </c>
      <c r="E54" s="6" t="s">
        <v>40</v>
      </c>
      <c r="F54" s="6">
        <v>180</v>
      </c>
      <c r="G54" s="6"/>
      <c r="H54" s="6"/>
      <c r="I54" s="6"/>
      <c r="J54" s="6"/>
      <c r="K54" s="7"/>
      <c r="L54" s="6"/>
      <c r="M54" s="7">
        <f t="shared" si="0"/>
        <v>0</v>
      </c>
      <c r="N54" s="7">
        <v>1700</v>
      </c>
      <c r="O54" s="3" t="s">
        <v>39</v>
      </c>
      <c r="P54" s="6">
        <v>34001</v>
      </c>
      <c r="Q54" s="7">
        <v>1700</v>
      </c>
      <c r="R54" s="1" t="s">
        <v>64</v>
      </c>
      <c r="S54" s="29">
        <v>136</v>
      </c>
      <c r="T54" s="3" t="s">
        <v>48</v>
      </c>
      <c r="U54" s="30">
        <v>705</v>
      </c>
      <c r="V54" s="7"/>
      <c r="W54" s="3"/>
      <c r="X54" s="3"/>
    </row>
    <row r="55" spans="1:24" x14ac:dyDescent="0.25">
      <c r="A55" s="3"/>
      <c r="B55" s="5"/>
      <c r="C55" s="5"/>
      <c r="D55" s="6"/>
      <c r="E55" s="6"/>
      <c r="F55" s="6"/>
      <c r="G55" s="6"/>
      <c r="H55" s="6"/>
      <c r="I55" s="6"/>
      <c r="J55" s="6"/>
      <c r="K55" s="7"/>
      <c r="L55" s="6"/>
      <c r="M55" s="7">
        <f t="shared" si="0"/>
        <v>0</v>
      </c>
      <c r="N55" s="7"/>
      <c r="O55" s="3"/>
      <c r="P55" s="6"/>
      <c r="Q55" s="9"/>
      <c r="R55" s="25" t="s">
        <v>52</v>
      </c>
      <c r="S55" s="6">
        <v>73</v>
      </c>
      <c r="T55" s="6" t="s">
        <v>48</v>
      </c>
      <c r="U55" s="7">
        <v>266</v>
      </c>
      <c r="V55" s="7"/>
      <c r="W55" s="3"/>
      <c r="X55" s="3"/>
    </row>
    <row r="56" spans="1:24" x14ac:dyDescent="0.25">
      <c r="A56" s="3"/>
      <c r="B56" s="5"/>
      <c r="C56" s="5"/>
      <c r="D56" s="6"/>
      <c r="E56" s="6"/>
      <c r="F56" s="6"/>
      <c r="G56" s="6"/>
      <c r="H56" s="6"/>
      <c r="I56" s="6"/>
      <c r="J56" s="6"/>
      <c r="K56" s="7"/>
      <c r="L56" s="6"/>
      <c r="M56" s="7">
        <f t="shared" si="0"/>
        <v>0</v>
      </c>
      <c r="N56" s="7"/>
      <c r="O56" s="3"/>
      <c r="P56" s="6"/>
      <c r="Q56" s="9"/>
      <c r="R56" s="6" t="s">
        <v>54</v>
      </c>
      <c r="S56" s="6">
        <v>94</v>
      </c>
      <c r="T56" s="6" t="s">
        <v>48</v>
      </c>
      <c r="U56" s="7">
        <v>583</v>
      </c>
      <c r="V56" s="7"/>
      <c r="W56" s="3"/>
      <c r="X56" s="3"/>
    </row>
    <row r="57" spans="1:24" x14ac:dyDescent="0.25">
      <c r="A57" s="3"/>
      <c r="B57" s="5"/>
      <c r="C57" s="5"/>
      <c r="D57" s="6"/>
      <c r="E57" s="6"/>
      <c r="F57" s="6"/>
      <c r="G57" s="6"/>
      <c r="H57" s="6"/>
      <c r="I57" s="6"/>
      <c r="J57" s="6"/>
      <c r="K57" s="7"/>
      <c r="L57" s="6"/>
      <c r="M57" s="7">
        <f t="shared" si="0"/>
        <v>0</v>
      </c>
      <c r="N57" s="7"/>
      <c r="O57" s="3"/>
      <c r="P57" s="6"/>
      <c r="Q57" s="9"/>
      <c r="R57" s="6" t="s">
        <v>83</v>
      </c>
      <c r="S57" s="6">
        <v>178</v>
      </c>
      <c r="T57" s="6" t="s">
        <v>48</v>
      </c>
      <c r="U57" s="7">
        <v>105</v>
      </c>
      <c r="V57" s="7"/>
      <c r="W57" s="3"/>
      <c r="X57" s="3"/>
    </row>
    <row r="58" spans="1:24" x14ac:dyDescent="0.25">
      <c r="A58" s="3"/>
      <c r="B58" s="5"/>
      <c r="C58" s="5"/>
      <c r="D58" s="6"/>
      <c r="E58" s="6"/>
      <c r="F58" s="6"/>
      <c r="G58" s="6"/>
      <c r="H58" s="6"/>
      <c r="I58" s="6"/>
      <c r="J58" s="6"/>
      <c r="K58" s="7"/>
      <c r="L58" s="6"/>
      <c r="M58" s="7">
        <f t="shared" si="0"/>
        <v>0</v>
      </c>
      <c r="N58" s="7"/>
      <c r="O58" s="3"/>
      <c r="P58" s="6"/>
      <c r="Q58" s="9"/>
      <c r="R58" s="6" t="s">
        <v>106</v>
      </c>
      <c r="S58" s="6">
        <v>223</v>
      </c>
      <c r="T58" s="6" t="s">
        <v>48</v>
      </c>
      <c r="U58" s="7">
        <v>43</v>
      </c>
      <c r="V58" s="7"/>
      <c r="W58" s="3"/>
      <c r="X58" s="3"/>
    </row>
    <row r="59" spans="1:24" x14ac:dyDescent="0.25">
      <c r="A59" s="3"/>
      <c r="B59" s="5"/>
      <c r="C59" s="5"/>
      <c r="D59" s="6"/>
      <c r="E59" s="6"/>
      <c r="F59" s="6"/>
      <c r="G59" s="6"/>
      <c r="H59" s="6"/>
      <c r="I59" s="6"/>
      <c r="J59" s="6"/>
      <c r="K59" s="7"/>
      <c r="L59" s="6"/>
      <c r="M59" s="7">
        <f t="shared" si="0"/>
        <v>0</v>
      </c>
      <c r="N59" s="7"/>
      <c r="O59" s="3"/>
      <c r="P59" s="6"/>
      <c r="Q59" s="9"/>
      <c r="R59" s="10"/>
      <c r="S59" s="10"/>
      <c r="T59" s="10"/>
      <c r="U59" s="9"/>
      <c r="V59" s="7"/>
      <c r="W59" s="3"/>
      <c r="X59" s="3"/>
    </row>
    <row r="60" spans="1:24" x14ac:dyDescent="0.25">
      <c r="A60" s="3"/>
      <c r="B60" s="5"/>
      <c r="C60" s="5"/>
      <c r="D60" s="6"/>
      <c r="E60" s="6"/>
      <c r="F60" s="6"/>
      <c r="G60" s="6"/>
      <c r="H60" s="6"/>
      <c r="I60" s="6"/>
      <c r="J60" s="6"/>
      <c r="K60" s="7"/>
      <c r="L60" s="6"/>
      <c r="M60" s="7">
        <f t="shared" si="0"/>
        <v>0</v>
      </c>
      <c r="N60" s="7"/>
      <c r="O60" s="3"/>
      <c r="P60" s="6"/>
      <c r="Q60" s="9">
        <f>SUM(Q54:Q59)</f>
        <v>1700</v>
      </c>
      <c r="R60" s="10"/>
      <c r="S60" s="10"/>
      <c r="T60" s="10"/>
      <c r="U60" s="9">
        <f>SUM(U54:U59)</f>
        <v>1702</v>
      </c>
      <c r="V60" s="9">
        <f>SUM(V54:V59)</f>
        <v>0</v>
      </c>
      <c r="W60" s="13">
        <f>U60-Q60+V60</f>
        <v>2</v>
      </c>
      <c r="X60" s="3"/>
    </row>
    <row r="61" spans="1:24" x14ac:dyDescent="0.25">
      <c r="A61" s="3" t="s">
        <v>41</v>
      </c>
      <c r="B61" s="16" t="s">
        <v>42</v>
      </c>
      <c r="C61" s="16"/>
      <c r="D61" s="6" t="s">
        <v>43</v>
      </c>
      <c r="E61" s="6" t="s">
        <v>22</v>
      </c>
      <c r="F61" s="6">
        <v>5294</v>
      </c>
      <c r="G61" s="6"/>
      <c r="H61" s="6"/>
      <c r="I61" s="6"/>
      <c r="J61" s="6"/>
      <c r="K61" s="7"/>
      <c r="L61" s="6"/>
      <c r="M61" s="7">
        <f t="shared" si="0"/>
        <v>0</v>
      </c>
      <c r="N61" s="7">
        <v>1650</v>
      </c>
      <c r="O61" s="3" t="s">
        <v>39</v>
      </c>
      <c r="P61" s="6">
        <v>34002</v>
      </c>
      <c r="Q61" s="7">
        <v>1650</v>
      </c>
      <c r="R61" s="6" t="s">
        <v>49</v>
      </c>
      <c r="S61" s="6">
        <v>61</v>
      </c>
      <c r="T61" s="6" t="s">
        <v>48</v>
      </c>
      <c r="U61" s="7">
        <v>295</v>
      </c>
      <c r="V61" s="7"/>
      <c r="W61" s="13"/>
      <c r="X61" s="3"/>
    </row>
    <row r="62" spans="1:24" x14ac:dyDescent="0.25">
      <c r="A62" s="3"/>
      <c r="B62" s="16"/>
      <c r="C62" s="16"/>
      <c r="D62" s="6"/>
      <c r="E62" s="6"/>
      <c r="F62" s="6"/>
      <c r="G62" s="6"/>
      <c r="H62" s="6"/>
      <c r="I62" s="6"/>
      <c r="J62" s="6"/>
      <c r="K62" s="7"/>
      <c r="L62" s="6"/>
      <c r="M62" s="7">
        <f t="shared" si="0"/>
        <v>0</v>
      </c>
      <c r="N62" s="7"/>
      <c r="O62" s="3"/>
      <c r="P62" s="6"/>
      <c r="Q62" s="9"/>
      <c r="R62" s="6" t="s">
        <v>52</v>
      </c>
      <c r="S62" s="6">
        <v>72</v>
      </c>
      <c r="T62" s="6" t="s">
        <v>48</v>
      </c>
      <c r="U62" s="7">
        <v>699</v>
      </c>
      <c r="V62" s="7"/>
      <c r="W62" s="13"/>
      <c r="X62" s="3"/>
    </row>
    <row r="63" spans="1:24" x14ac:dyDescent="0.25">
      <c r="A63" s="3"/>
      <c r="B63" s="16"/>
      <c r="C63" s="16"/>
      <c r="D63" s="6"/>
      <c r="E63" s="6"/>
      <c r="F63" s="6"/>
      <c r="G63" s="6"/>
      <c r="H63" s="6"/>
      <c r="I63" s="6"/>
      <c r="J63" s="6"/>
      <c r="K63" s="7"/>
      <c r="L63" s="6"/>
      <c r="M63" s="7">
        <f t="shared" si="0"/>
        <v>0</v>
      </c>
      <c r="N63" s="7"/>
      <c r="O63" s="3"/>
      <c r="P63" s="6"/>
      <c r="Q63" s="9"/>
      <c r="R63" s="6" t="s">
        <v>54</v>
      </c>
      <c r="S63" s="6">
        <v>91</v>
      </c>
      <c r="T63" s="6" t="s">
        <v>48</v>
      </c>
      <c r="U63" s="7">
        <v>454</v>
      </c>
      <c r="V63" s="7"/>
      <c r="W63" s="13"/>
      <c r="X63" s="3"/>
    </row>
    <row r="64" spans="1:24" x14ac:dyDescent="0.25">
      <c r="A64" s="3"/>
      <c r="B64" s="16"/>
      <c r="C64" s="16"/>
      <c r="D64" s="6"/>
      <c r="E64" s="6"/>
      <c r="F64" s="6"/>
      <c r="G64" s="6"/>
      <c r="H64" s="6"/>
      <c r="I64" s="6"/>
      <c r="J64" s="6"/>
      <c r="K64" s="7"/>
      <c r="L64" s="6"/>
      <c r="M64" s="7">
        <f t="shared" si="0"/>
        <v>0</v>
      </c>
      <c r="N64" s="7"/>
      <c r="O64" s="3"/>
      <c r="P64" s="6"/>
      <c r="Q64" s="9"/>
      <c r="R64" s="6" t="s">
        <v>58</v>
      </c>
      <c r="S64" s="6">
        <v>110</v>
      </c>
      <c r="T64" s="6" t="s">
        <v>48</v>
      </c>
      <c r="U64" s="7">
        <v>193</v>
      </c>
      <c r="V64" s="7"/>
      <c r="W64" s="13"/>
      <c r="X64" s="3"/>
    </row>
    <row r="65" spans="1:24" x14ac:dyDescent="0.25">
      <c r="A65" s="3"/>
      <c r="B65" s="16"/>
      <c r="C65" s="16"/>
      <c r="D65" s="6"/>
      <c r="E65" s="6"/>
      <c r="F65" s="6"/>
      <c r="G65" s="6"/>
      <c r="H65" s="6"/>
      <c r="I65" s="6"/>
      <c r="J65" s="6"/>
      <c r="K65" s="7"/>
      <c r="L65" s="6"/>
      <c r="M65" s="7">
        <f t="shared" si="0"/>
        <v>0</v>
      </c>
      <c r="N65" s="7"/>
      <c r="O65" s="3"/>
      <c r="P65" s="6"/>
      <c r="Q65" s="9"/>
      <c r="R65" s="6" t="s">
        <v>60</v>
      </c>
      <c r="S65" s="6">
        <v>122</v>
      </c>
      <c r="T65" s="6" t="s">
        <v>48</v>
      </c>
      <c r="U65" s="7">
        <v>9</v>
      </c>
      <c r="V65" s="7"/>
      <c r="W65" s="13"/>
      <c r="X65" s="3"/>
    </row>
    <row r="66" spans="1:24" x14ac:dyDescent="0.25">
      <c r="A66" s="3"/>
      <c r="B66" s="16"/>
      <c r="C66" s="16"/>
      <c r="D66" s="6"/>
      <c r="E66" s="6"/>
      <c r="F66" s="6"/>
      <c r="G66" s="6"/>
      <c r="H66" s="6"/>
      <c r="I66" s="6"/>
      <c r="J66" s="6"/>
      <c r="K66" s="7"/>
      <c r="L66" s="6"/>
      <c r="M66" s="7">
        <f t="shared" si="0"/>
        <v>0</v>
      </c>
      <c r="N66" s="7"/>
      <c r="O66" s="3"/>
      <c r="P66" s="6"/>
      <c r="Q66" s="9"/>
      <c r="R66" s="6"/>
      <c r="S66" s="6"/>
      <c r="T66" s="6"/>
      <c r="U66" s="7"/>
      <c r="V66" s="7"/>
      <c r="W66" s="13"/>
      <c r="X66" s="3"/>
    </row>
    <row r="67" spans="1:24" x14ac:dyDescent="0.25">
      <c r="A67" s="3"/>
      <c r="B67" s="16"/>
      <c r="C67" s="16"/>
      <c r="D67" s="6"/>
      <c r="E67" s="6"/>
      <c r="F67" s="6"/>
      <c r="G67" s="6"/>
      <c r="H67" s="6"/>
      <c r="I67" s="6"/>
      <c r="J67" s="6"/>
      <c r="K67" s="7"/>
      <c r="L67" s="6"/>
      <c r="M67" s="7">
        <f t="shared" si="0"/>
        <v>0</v>
      </c>
      <c r="N67" s="7"/>
      <c r="O67" s="3"/>
      <c r="P67" s="6"/>
      <c r="Q67" s="9">
        <f>SUM(Q61:Q66)</f>
        <v>1650</v>
      </c>
      <c r="R67" s="10"/>
      <c r="S67" s="10"/>
      <c r="T67" s="10"/>
      <c r="U67" s="9">
        <f>SUM(U61:U66)</f>
        <v>1650</v>
      </c>
      <c r="V67" s="9">
        <f>SUM(V61:V66)</f>
        <v>0</v>
      </c>
      <c r="W67" s="13">
        <f>U67-Q67+V67</f>
        <v>0</v>
      </c>
      <c r="X67" s="3"/>
    </row>
    <row r="68" spans="1:24" x14ac:dyDescent="0.25">
      <c r="A68" s="3"/>
      <c r="B68" s="5"/>
      <c r="C68" s="5"/>
      <c r="D68" s="6"/>
      <c r="E68" s="6"/>
      <c r="F68" s="6"/>
      <c r="G68" s="6"/>
      <c r="H68" s="6"/>
      <c r="I68" s="6"/>
      <c r="J68" s="6"/>
      <c r="K68" s="7"/>
      <c r="L68" s="6"/>
      <c r="M68" s="7">
        <f t="shared" si="0"/>
        <v>0</v>
      </c>
      <c r="N68" s="7"/>
      <c r="O68" s="3"/>
      <c r="P68" s="6"/>
      <c r="Q68" s="9"/>
      <c r="R68" s="10"/>
      <c r="S68" s="10"/>
      <c r="T68" s="10"/>
      <c r="U68" s="9"/>
      <c r="V68" s="7"/>
      <c r="W68" s="3"/>
      <c r="X68" s="3"/>
    </row>
    <row r="69" spans="1:24" x14ac:dyDescent="0.25">
      <c r="A69" s="3" t="s">
        <v>44</v>
      </c>
      <c r="B69" s="5" t="s">
        <v>45</v>
      </c>
      <c r="C69" s="5"/>
      <c r="D69" s="6" t="s">
        <v>431</v>
      </c>
      <c r="E69" s="6" t="s">
        <v>40</v>
      </c>
      <c r="F69" s="6">
        <v>176</v>
      </c>
      <c r="G69" s="6"/>
      <c r="H69" s="6"/>
      <c r="I69" s="6"/>
      <c r="J69" s="6"/>
      <c r="K69" s="7"/>
      <c r="L69" s="6"/>
      <c r="M69" s="7">
        <f t="shared" si="0"/>
        <v>0</v>
      </c>
      <c r="N69" s="7">
        <f>700+25</f>
        <v>725</v>
      </c>
      <c r="O69" s="3" t="s">
        <v>39</v>
      </c>
      <c r="P69" s="6">
        <v>34003</v>
      </c>
      <c r="Q69" s="7">
        <v>725</v>
      </c>
      <c r="R69" s="6" t="s">
        <v>52</v>
      </c>
      <c r="S69" s="6">
        <v>71</v>
      </c>
      <c r="T69" s="6" t="s">
        <v>53</v>
      </c>
      <c r="U69" s="7">
        <v>367</v>
      </c>
      <c r="V69" s="7"/>
      <c r="W69" s="13"/>
      <c r="X69" s="3"/>
    </row>
    <row r="70" spans="1:24" x14ac:dyDescent="0.25">
      <c r="A70" s="3"/>
      <c r="B70" s="5"/>
      <c r="C70" s="5"/>
      <c r="D70" s="6"/>
      <c r="E70" s="6"/>
      <c r="F70" s="6"/>
      <c r="G70" s="6"/>
      <c r="H70" s="6"/>
      <c r="I70" s="6"/>
      <c r="J70" s="6"/>
      <c r="K70" s="7"/>
      <c r="L70" s="6"/>
      <c r="M70" s="7">
        <f t="shared" si="0"/>
        <v>0</v>
      </c>
      <c r="N70" s="7"/>
      <c r="O70" s="3"/>
      <c r="P70" s="6"/>
      <c r="Q70" s="7"/>
      <c r="R70" s="6" t="s">
        <v>54</v>
      </c>
      <c r="S70" s="6">
        <v>92</v>
      </c>
      <c r="T70" s="6" t="s">
        <v>55</v>
      </c>
      <c r="U70" s="7">
        <v>165</v>
      </c>
      <c r="V70" s="7"/>
      <c r="W70" s="3"/>
      <c r="X70" s="3"/>
    </row>
    <row r="71" spans="1:24" x14ac:dyDescent="0.25">
      <c r="A71" s="3"/>
      <c r="B71" s="5"/>
      <c r="C71" s="5"/>
      <c r="D71" s="6"/>
      <c r="E71" s="6"/>
      <c r="F71" s="6"/>
      <c r="G71" s="6"/>
      <c r="H71" s="6"/>
      <c r="I71" s="6"/>
      <c r="J71" s="6"/>
      <c r="K71" s="7"/>
      <c r="L71" s="6"/>
      <c r="M71" s="7">
        <f t="shared" ref="M71:M126" si="1">K71*L71</f>
        <v>0</v>
      </c>
      <c r="N71" s="7"/>
      <c r="O71" s="3"/>
      <c r="P71" s="6"/>
      <c r="Q71" s="7"/>
      <c r="R71" s="6" t="s">
        <v>58</v>
      </c>
      <c r="S71" s="6">
        <v>108</v>
      </c>
      <c r="T71" s="6" t="s">
        <v>53</v>
      </c>
      <c r="U71" s="7">
        <v>162</v>
      </c>
      <c r="V71" s="7"/>
      <c r="W71" s="3"/>
      <c r="X71" s="3"/>
    </row>
    <row r="72" spans="1:24" x14ac:dyDescent="0.25">
      <c r="A72" s="3"/>
      <c r="B72" s="5"/>
      <c r="C72" s="5"/>
      <c r="D72" s="6"/>
      <c r="E72" s="6"/>
      <c r="F72" s="6"/>
      <c r="G72" s="6"/>
      <c r="H72" s="6"/>
      <c r="I72" s="6"/>
      <c r="J72" s="6"/>
      <c r="K72" s="7"/>
      <c r="L72" s="6"/>
      <c r="M72" s="7">
        <f t="shared" si="1"/>
        <v>0</v>
      </c>
      <c r="N72" s="7"/>
      <c r="O72" s="3"/>
      <c r="P72" s="6"/>
      <c r="Q72" s="7"/>
      <c r="R72" s="6" t="s">
        <v>39</v>
      </c>
      <c r="S72" s="6">
        <v>37</v>
      </c>
      <c r="T72" s="6" t="s">
        <v>53</v>
      </c>
      <c r="U72" s="7">
        <v>31</v>
      </c>
      <c r="V72" s="7"/>
      <c r="W72" s="3"/>
      <c r="X72" s="3"/>
    </row>
    <row r="73" spans="1:24" x14ac:dyDescent="0.25">
      <c r="A73" s="3"/>
      <c r="B73" s="5"/>
      <c r="C73" s="5"/>
      <c r="D73" s="6"/>
      <c r="E73" s="6"/>
      <c r="F73" s="6"/>
      <c r="G73" s="6"/>
      <c r="H73" s="6"/>
      <c r="I73" s="6"/>
      <c r="J73" s="6"/>
      <c r="K73" s="7"/>
      <c r="L73" s="6"/>
      <c r="M73" s="7"/>
      <c r="N73" s="7"/>
      <c r="O73" s="3"/>
      <c r="P73" s="6"/>
      <c r="Q73" s="7"/>
      <c r="R73" s="6" t="s">
        <v>364</v>
      </c>
      <c r="S73" s="6">
        <v>1049</v>
      </c>
      <c r="T73" s="6"/>
      <c r="U73" s="7"/>
      <c r="V73" s="7">
        <v>16</v>
      </c>
      <c r="W73" s="3"/>
      <c r="X73" s="3"/>
    </row>
    <row r="74" spans="1:24" x14ac:dyDescent="0.25">
      <c r="A74" s="3"/>
      <c r="B74" s="5"/>
      <c r="C74" s="5"/>
      <c r="D74" s="6"/>
      <c r="E74" s="6"/>
      <c r="F74" s="6"/>
      <c r="G74" s="6"/>
      <c r="H74" s="6"/>
      <c r="I74" s="6"/>
      <c r="J74" s="6"/>
      <c r="K74" s="7"/>
      <c r="L74" s="6"/>
      <c r="M74" s="7">
        <f t="shared" si="1"/>
        <v>0</v>
      </c>
      <c r="N74" s="7"/>
      <c r="O74" s="3"/>
      <c r="P74" s="6"/>
      <c r="Q74" s="9">
        <f>SUM(Q69:Q73)</f>
        <v>725</v>
      </c>
      <c r="R74" s="10"/>
      <c r="S74" s="10"/>
      <c r="T74" s="10"/>
      <c r="U74" s="9">
        <f>SUM(U69:U73)</f>
        <v>725</v>
      </c>
      <c r="V74" s="9">
        <f>SUM(V69:V73)</f>
        <v>16</v>
      </c>
      <c r="W74" s="13">
        <f>U74-Q74+V74</f>
        <v>16</v>
      </c>
      <c r="X74" s="3"/>
    </row>
    <row r="75" spans="1:24" x14ac:dyDescent="0.25">
      <c r="A75" s="3" t="s">
        <v>41</v>
      </c>
      <c r="B75" s="3" t="s">
        <v>50</v>
      </c>
      <c r="C75" s="3"/>
      <c r="D75" s="6" t="s">
        <v>43</v>
      </c>
      <c r="E75" s="6" t="s">
        <v>40</v>
      </c>
      <c r="F75" s="6">
        <v>180</v>
      </c>
      <c r="G75" s="6"/>
      <c r="H75" s="6"/>
      <c r="I75" s="6"/>
      <c r="J75" s="6"/>
      <c r="K75" s="7"/>
      <c r="L75" s="6"/>
      <c r="M75" s="7">
        <f t="shared" si="1"/>
        <v>0</v>
      </c>
      <c r="N75" s="7">
        <v>3650</v>
      </c>
      <c r="O75" s="3" t="s">
        <v>51</v>
      </c>
      <c r="P75" s="6">
        <v>34024</v>
      </c>
      <c r="Q75" s="7">
        <v>3650</v>
      </c>
      <c r="R75" s="6" t="s">
        <v>54</v>
      </c>
      <c r="S75" s="6">
        <v>98</v>
      </c>
      <c r="T75" s="6" t="s">
        <v>48</v>
      </c>
      <c r="U75" s="7">
        <v>480</v>
      </c>
      <c r="V75" s="21"/>
      <c r="W75" s="17"/>
      <c r="X75" s="3"/>
    </row>
    <row r="76" spans="1:24" x14ac:dyDescent="0.25">
      <c r="A76" s="3" t="s">
        <v>41</v>
      </c>
      <c r="B76" s="3" t="s">
        <v>50</v>
      </c>
      <c r="C76" s="3"/>
      <c r="D76" s="6" t="s">
        <v>43</v>
      </c>
      <c r="E76" s="6" t="s">
        <v>22</v>
      </c>
      <c r="F76" s="6">
        <v>5877</v>
      </c>
      <c r="G76" s="6"/>
      <c r="H76" s="6"/>
      <c r="I76" s="6"/>
      <c r="J76" s="6"/>
      <c r="K76" s="7"/>
      <c r="L76" s="6"/>
      <c r="M76" s="7">
        <f t="shared" si="1"/>
        <v>0</v>
      </c>
      <c r="N76" s="7">
        <v>200</v>
      </c>
      <c r="O76" s="3" t="s">
        <v>51</v>
      </c>
      <c r="P76" s="6">
        <v>34024</v>
      </c>
      <c r="Q76" s="7">
        <v>200</v>
      </c>
      <c r="R76" s="6" t="s">
        <v>58</v>
      </c>
      <c r="S76" s="6">
        <v>109</v>
      </c>
      <c r="T76" s="6" t="s">
        <v>48</v>
      </c>
      <c r="U76" s="7">
        <v>1479</v>
      </c>
      <c r="V76" s="21"/>
      <c r="W76" s="22"/>
      <c r="X76" s="3"/>
    </row>
    <row r="77" spans="1:24" x14ac:dyDescent="0.25">
      <c r="A77" s="3"/>
      <c r="B77" s="3"/>
      <c r="C77" s="3"/>
      <c r="D77" s="6"/>
      <c r="E77" s="6"/>
      <c r="F77" s="6"/>
      <c r="G77" s="6"/>
      <c r="H77" s="6"/>
      <c r="I77" s="6"/>
      <c r="J77" s="6"/>
      <c r="K77" s="7"/>
      <c r="L77" s="6"/>
      <c r="M77" s="7">
        <f t="shared" si="1"/>
        <v>0</v>
      </c>
      <c r="N77" s="7"/>
      <c r="O77" s="3"/>
      <c r="P77" s="6"/>
      <c r="Q77" s="7"/>
      <c r="R77" s="6" t="s">
        <v>60</v>
      </c>
      <c r="S77" s="6">
        <v>123</v>
      </c>
      <c r="T77" s="6" t="s">
        <v>48</v>
      </c>
      <c r="U77" s="7">
        <v>1536</v>
      </c>
      <c r="V77" s="21"/>
      <c r="W77" s="22"/>
      <c r="X77" s="3"/>
    </row>
    <row r="78" spans="1:24" x14ac:dyDescent="0.25">
      <c r="A78" s="3"/>
      <c r="B78" s="3"/>
      <c r="C78" s="3"/>
      <c r="D78" s="6"/>
      <c r="E78" s="6"/>
      <c r="F78" s="6"/>
      <c r="G78" s="6"/>
      <c r="H78" s="6"/>
      <c r="I78" s="6"/>
      <c r="J78" s="6"/>
      <c r="K78" s="7"/>
      <c r="L78" s="6"/>
      <c r="M78" s="7">
        <f t="shared" si="1"/>
        <v>0</v>
      </c>
      <c r="N78" s="7"/>
      <c r="O78" s="3"/>
      <c r="P78" s="6"/>
      <c r="Q78" s="7"/>
      <c r="R78" s="6" t="s">
        <v>62</v>
      </c>
      <c r="S78" s="6">
        <v>123</v>
      </c>
      <c r="T78" s="6" t="s">
        <v>48</v>
      </c>
      <c r="U78" s="7">
        <v>195</v>
      </c>
      <c r="V78" s="21"/>
      <c r="W78" s="22"/>
      <c r="X78" s="3"/>
    </row>
    <row r="79" spans="1:24" x14ac:dyDescent="0.25">
      <c r="A79" s="3"/>
      <c r="B79" s="3"/>
      <c r="C79" s="3"/>
      <c r="D79" s="6"/>
      <c r="E79" s="6"/>
      <c r="F79" s="6"/>
      <c r="G79" s="6"/>
      <c r="H79" s="6"/>
      <c r="I79" s="6"/>
      <c r="J79" s="6"/>
      <c r="K79" s="7"/>
      <c r="L79" s="6"/>
      <c r="M79" s="7">
        <f t="shared" si="1"/>
        <v>0</v>
      </c>
      <c r="N79" s="7"/>
      <c r="O79" s="3"/>
      <c r="P79" s="6"/>
      <c r="Q79" s="7"/>
      <c r="R79" s="6" t="s">
        <v>83</v>
      </c>
      <c r="S79" s="6">
        <v>177</v>
      </c>
      <c r="T79" s="6" t="s">
        <v>48</v>
      </c>
      <c r="U79" s="7">
        <v>157</v>
      </c>
      <c r="V79" s="21"/>
      <c r="W79" s="22"/>
      <c r="X79" s="3"/>
    </row>
    <row r="80" spans="1:24" x14ac:dyDescent="0.25">
      <c r="A80" s="3"/>
      <c r="B80" s="3"/>
      <c r="C80" s="3"/>
      <c r="D80" s="6"/>
      <c r="E80" s="6"/>
      <c r="F80" s="6"/>
      <c r="G80" s="6"/>
      <c r="H80" s="6"/>
      <c r="I80" s="6"/>
      <c r="J80" s="6"/>
      <c r="K80" s="7"/>
      <c r="L80" s="6"/>
      <c r="M80" s="7">
        <f t="shared" si="1"/>
        <v>0</v>
      </c>
      <c r="N80" s="7"/>
      <c r="O80" s="3"/>
      <c r="P80" s="6"/>
      <c r="Q80" s="7"/>
      <c r="R80" s="20"/>
      <c r="S80" s="20"/>
      <c r="T80" s="20"/>
      <c r="U80" s="21"/>
      <c r="V80" s="21"/>
      <c r="W80" s="17"/>
      <c r="X80" s="3"/>
    </row>
    <row r="81" spans="1:24" x14ac:dyDescent="0.25">
      <c r="A81" s="3"/>
      <c r="B81" s="3"/>
      <c r="C81" s="3"/>
      <c r="D81" s="6"/>
      <c r="E81" s="6"/>
      <c r="F81" s="6"/>
      <c r="G81" s="6"/>
      <c r="H81" s="6"/>
      <c r="I81" s="6"/>
      <c r="J81" s="6"/>
      <c r="K81" s="7"/>
      <c r="L81" s="6"/>
      <c r="M81" s="7">
        <f t="shared" si="1"/>
        <v>0</v>
      </c>
      <c r="N81" s="7"/>
      <c r="O81" s="3"/>
      <c r="P81" s="6"/>
      <c r="Q81" s="9">
        <f>SUM(Q75:Q80)</f>
        <v>3850</v>
      </c>
      <c r="R81" s="23"/>
      <c r="S81" s="23"/>
      <c r="T81" s="23"/>
      <c r="U81" s="9">
        <f>SUM(U75:U80)</f>
        <v>3847</v>
      </c>
      <c r="V81" s="9">
        <f>SUM(V75:V80)</f>
        <v>0</v>
      </c>
      <c r="W81" s="13">
        <f>U81-Q81+V81</f>
        <v>-3</v>
      </c>
      <c r="X81" s="3"/>
    </row>
    <row r="82" spans="1:24" x14ac:dyDescent="0.25">
      <c r="A82" s="3" t="s">
        <v>44</v>
      </c>
      <c r="B82" s="3" t="s">
        <v>56</v>
      </c>
      <c r="C82" s="3"/>
      <c r="D82" s="6" t="s">
        <v>181</v>
      </c>
      <c r="E82" s="6" t="s">
        <v>40</v>
      </c>
      <c r="F82" s="6">
        <v>180</v>
      </c>
      <c r="G82" s="6"/>
      <c r="H82" s="6"/>
      <c r="I82" s="6"/>
      <c r="J82" s="6"/>
      <c r="K82" s="7"/>
      <c r="L82" s="6"/>
      <c r="M82" s="7">
        <f t="shared" si="1"/>
        <v>0</v>
      </c>
      <c r="N82" s="7">
        <v>2550</v>
      </c>
      <c r="O82" s="3" t="s">
        <v>54</v>
      </c>
      <c r="P82" s="6">
        <v>34031</v>
      </c>
      <c r="Q82" s="7">
        <v>2550</v>
      </c>
      <c r="R82" s="6" t="s">
        <v>64</v>
      </c>
      <c r="S82" s="6">
        <v>137</v>
      </c>
      <c r="T82" s="6" t="s">
        <v>71</v>
      </c>
      <c r="U82" s="7">
        <v>629</v>
      </c>
      <c r="V82" s="7"/>
      <c r="W82" s="13"/>
      <c r="X82" s="3"/>
    </row>
    <row r="83" spans="1:24" x14ac:dyDescent="0.25">
      <c r="A83" s="3"/>
      <c r="B83" s="3"/>
      <c r="C83" s="3"/>
      <c r="D83" s="6"/>
      <c r="E83" s="6"/>
      <c r="F83" s="6"/>
      <c r="G83" s="6"/>
      <c r="H83" s="6"/>
      <c r="I83" s="6"/>
      <c r="J83" s="6"/>
      <c r="K83" s="7"/>
      <c r="L83" s="6"/>
      <c r="M83" s="7">
        <f t="shared" si="1"/>
        <v>0</v>
      </c>
      <c r="N83" s="7"/>
      <c r="O83" s="3"/>
      <c r="P83" s="6"/>
      <c r="Q83" s="7"/>
      <c r="R83" s="6" t="s">
        <v>72</v>
      </c>
      <c r="S83" s="6">
        <v>151</v>
      </c>
      <c r="T83" s="6" t="s">
        <v>71</v>
      </c>
      <c r="U83" s="7">
        <v>1900</v>
      </c>
      <c r="V83" s="7"/>
      <c r="W83" s="13"/>
      <c r="X83" s="3"/>
    </row>
    <row r="84" spans="1:24" x14ac:dyDescent="0.25">
      <c r="A84" s="3"/>
      <c r="B84" s="3"/>
      <c r="C84" s="3"/>
      <c r="D84" s="6"/>
      <c r="E84" s="6"/>
      <c r="F84" s="6"/>
      <c r="G84" s="6"/>
      <c r="H84" s="6"/>
      <c r="I84" s="6"/>
      <c r="J84" s="6"/>
      <c r="K84" s="7"/>
      <c r="L84" s="6"/>
      <c r="M84" s="7">
        <f t="shared" si="1"/>
        <v>0</v>
      </c>
      <c r="N84" s="7"/>
      <c r="O84" s="3"/>
      <c r="P84" s="6"/>
      <c r="Q84" s="7"/>
      <c r="R84" s="6" t="s">
        <v>72</v>
      </c>
      <c r="S84" s="6">
        <v>152</v>
      </c>
      <c r="T84" s="6" t="s">
        <v>74</v>
      </c>
      <c r="U84" s="9">
        <v>6</v>
      </c>
      <c r="V84" s="7"/>
      <c r="W84" s="13"/>
      <c r="X84" s="3"/>
    </row>
    <row r="85" spans="1:24" x14ac:dyDescent="0.25">
      <c r="A85" s="3" t="s">
        <v>44</v>
      </c>
      <c r="B85" s="3" t="s">
        <v>57</v>
      </c>
      <c r="C85" s="3"/>
      <c r="D85" s="6" t="s">
        <v>181</v>
      </c>
      <c r="E85" s="6" t="s">
        <v>40</v>
      </c>
      <c r="F85" s="6">
        <v>180</v>
      </c>
      <c r="G85" s="6"/>
      <c r="H85" s="6"/>
      <c r="I85" s="6"/>
      <c r="J85" s="6"/>
      <c r="K85" s="7"/>
      <c r="L85" s="6"/>
      <c r="M85" s="7">
        <f t="shared" si="1"/>
        <v>0</v>
      </c>
      <c r="N85" s="7">
        <v>2500</v>
      </c>
      <c r="O85" s="3" t="s">
        <v>54</v>
      </c>
      <c r="P85" s="6">
        <v>34031</v>
      </c>
      <c r="Q85" s="7">
        <v>2500</v>
      </c>
      <c r="R85" s="10" t="s">
        <v>64</v>
      </c>
      <c r="S85" s="6">
        <v>138</v>
      </c>
      <c r="T85" s="6" t="s">
        <v>71</v>
      </c>
      <c r="U85" s="7">
        <v>2510</v>
      </c>
      <c r="V85" s="7"/>
      <c r="W85" s="13"/>
      <c r="X85" s="3"/>
    </row>
    <row r="86" spans="1:24" x14ac:dyDescent="0.25">
      <c r="A86" s="3"/>
      <c r="B86" s="3"/>
      <c r="C86" s="3"/>
      <c r="D86" s="6"/>
      <c r="E86" s="6"/>
      <c r="F86" s="6"/>
      <c r="G86" s="6"/>
      <c r="H86" s="6"/>
      <c r="I86" s="6"/>
      <c r="J86" s="6"/>
      <c r="K86" s="7"/>
      <c r="L86" s="6"/>
      <c r="M86" s="7">
        <f t="shared" si="1"/>
        <v>0</v>
      </c>
      <c r="N86" s="7"/>
      <c r="O86" s="3"/>
      <c r="P86" s="6"/>
      <c r="Q86" s="7"/>
      <c r="R86" s="10"/>
      <c r="S86" s="10"/>
      <c r="T86" s="10"/>
      <c r="U86" s="9"/>
      <c r="V86" s="7"/>
      <c r="W86" s="13"/>
      <c r="X86" s="3"/>
    </row>
    <row r="87" spans="1:24" x14ac:dyDescent="0.25">
      <c r="A87" s="3"/>
      <c r="B87" s="3"/>
      <c r="C87" s="3"/>
      <c r="D87" s="6"/>
      <c r="E87" s="6"/>
      <c r="F87" s="6"/>
      <c r="G87" s="6"/>
      <c r="H87" s="6"/>
      <c r="I87" s="6"/>
      <c r="J87" s="6"/>
      <c r="K87" s="7"/>
      <c r="L87" s="6"/>
      <c r="M87" s="7">
        <f t="shared" si="1"/>
        <v>0</v>
      </c>
      <c r="N87" s="7"/>
      <c r="O87" s="3"/>
      <c r="P87" s="6"/>
      <c r="Q87" s="9">
        <f>SUM(Q82:Q86)</f>
        <v>5050</v>
      </c>
      <c r="R87" s="10"/>
      <c r="S87" s="10"/>
      <c r="T87" s="10"/>
      <c r="U87" s="9">
        <f>SUM(U82:U86)</f>
        <v>5045</v>
      </c>
      <c r="V87" s="9">
        <f>SUM(V82:V86)</f>
        <v>0</v>
      </c>
      <c r="W87" s="13">
        <f>U87-Q87+V87</f>
        <v>-5</v>
      </c>
      <c r="X87" s="3"/>
    </row>
    <row r="88" spans="1:24" x14ac:dyDescent="0.25">
      <c r="A88" s="3" t="s">
        <v>21</v>
      </c>
      <c r="B88" s="3" t="s">
        <v>63</v>
      </c>
      <c r="C88" s="3"/>
      <c r="D88" s="6" t="s">
        <v>43</v>
      </c>
      <c r="E88" s="6" t="s">
        <v>40</v>
      </c>
      <c r="F88" s="6">
        <v>182</v>
      </c>
      <c r="G88" s="6"/>
      <c r="H88" s="6"/>
      <c r="I88" s="6"/>
      <c r="J88" s="6"/>
      <c r="K88" s="7"/>
      <c r="L88" s="6"/>
      <c r="M88" s="7">
        <f t="shared" si="1"/>
        <v>0</v>
      </c>
      <c r="N88" s="7">
        <v>1550</v>
      </c>
      <c r="O88" s="3" t="s">
        <v>64</v>
      </c>
      <c r="P88" s="6">
        <v>34859</v>
      </c>
      <c r="Q88" s="7">
        <v>1550</v>
      </c>
      <c r="R88" s="10"/>
      <c r="S88" s="10"/>
      <c r="T88" s="10"/>
      <c r="U88" s="9">
        <v>0</v>
      </c>
      <c r="V88" s="7"/>
      <c r="W88" s="13"/>
      <c r="X88" s="3"/>
    </row>
    <row r="89" spans="1:24" x14ac:dyDescent="0.25">
      <c r="A89" s="3" t="s">
        <v>21</v>
      </c>
      <c r="B89" s="3" t="s">
        <v>63</v>
      </c>
      <c r="C89" s="3"/>
      <c r="D89" s="6" t="s">
        <v>186</v>
      </c>
      <c r="E89" s="6" t="s">
        <v>40</v>
      </c>
      <c r="F89" s="6">
        <v>180</v>
      </c>
      <c r="G89" s="6"/>
      <c r="H89" s="6"/>
      <c r="I89" s="6"/>
      <c r="J89" s="6"/>
      <c r="K89" s="7"/>
      <c r="L89" s="6"/>
      <c r="M89" s="7">
        <f t="shared" si="1"/>
        <v>0</v>
      </c>
      <c r="N89" s="7">
        <v>950</v>
      </c>
      <c r="O89" s="3" t="s">
        <v>64</v>
      </c>
      <c r="P89" s="6">
        <v>34859</v>
      </c>
      <c r="Q89" s="7">
        <v>950</v>
      </c>
      <c r="R89" s="6" t="s">
        <v>83</v>
      </c>
      <c r="S89" s="6">
        <v>180</v>
      </c>
      <c r="T89" s="6" t="s">
        <v>71</v>
      </c>
      <c r="U89" s="7">
        <v>12</v>
      </c>
      <c r="V89" s="7"/>
      <c r="W89" s="13"/>
      <c r="X89" s="3"/>
    </row>
    <row r="90" spans="1:24" x14ac:dyDescent="0.25">
      <c r="A90" s="3"/>
      <c r="B90" s="3"/>
      <c r="C90" s="3"/>
      <c r="D90" s="6"/>
      <c r="E90" s="6"/>
      <c r="F90" s="6"/>
      <c r="G90" s="6"/>
      <c r="H90" s="6"/>
      <c r="I90" s="6"/>
      <c r="J90" s="6"/>
      <c r="K90" s="7"/>
      <c r="L90" s="6"/>
      <c r="M90" s="7">
        <f t="shared" si="1"/>
        <v>0</v>
      </c>
      <c r="N90" s="7"/>
      <c r="O90" s="3"/>
      <c r="P90" s="6"/>
      <c r="Q90" s="9"/>
      <c r="R90" s="6" t="s">
        <v>83</v>
      </c>
      <c r="S90" s="6">
        <v>180</v>
      </c>
      <c r="T90" s="6" t="s">
        <v>55</v>
      </c>
      <c r="U90" s="7">
        <v>6</v>
      </c>
      <c r="V90" s="7"/>
      <c r="W90" s="13"/>
      <c r="X90" s="3"/>
    </row>
    <row r="91" spans="1:24" x14ac:dyDescent="0.25">
      <c r="A91" s="3"/>
      <c r="B91" s="3"/>
      <c r="C91" s="3"/>
      <c r="D91" s="6"/>
      <c r="E91" s="6"/>
      <c r="F91" s="6"/>
      <c r="G91" s="6"/>
      <c r="H91" s="6"/>
      <c r="I91" s="6"/>
      <c r="J91" s="6"/>
      <c r="K91" s="7"/>
      <c r="L91" s="6"/>
      <c r="M91" s="7">
        <f t="shared" si="1"/>
        <v>0</v>
      </c>
      <c r="N91" s="7"/>
      <c r="O91" s="3"/>
      <c r="P91" s="6"/>
      <c r="Q91" s="9"/>
      <c r="R91" s="6" t="s">
        <v>96</v>
      </c>
      <c r="S91" s="6">
        <v>196</v>
      </c>
      <c r="T91" s="6" t="s">
        <v>99</v>
      </c>
      <c r="U91" s="7">
        <v>102</v>
      </c>
      <c r="V91" s="7"/>
      <c r="W91" s="13"/>
      <c r="X91" s="3"/>
    </row>
    <row r="92" spans="1:24" x14ac:dyDescent="0.25">
      <c r="A92" s="3"/>
      <c r="B92" s="3"/>
      <c r="C92" s="3"/>
      <c r="D92" s="6"/>
      <c r="E92" s="6"/>
      <c r="F92" s="6"/>
      <c r="G92" s="6"/>
      <c r="H92" s="6"/>
      <c r="I92" s="6"/>
      <c r="J92" s="6"/>
      <c r="K92" s="7"/>
      <c r="L92" s="6"/>
      <c r="M92" s="7">
        <f t="shared" si="1"/>
        <v>0</v>
      </c>
      <c r="N92" s="7"/>
      <c r="O92" s="3"/>
      <c r="P92" s="6"/>
      <c r="Q92" s="9"/>
      <c r="R92" s="6" t="s">
        <v>124</v>
      </c>
      <c r="S92" s="6">
        <v>265</v>
      </c>
      <c r="T92" s="6" t="s">
        <v>99</v>
      </c>
      <c r="U92" s="7">
        <v>350</v>
      </c>
      <c r="V92" s="7"/>
      <c r="W92" s="13"/>
      <c r="X92" s="3"/>
    </row>
    <row r="93" spans="1:24" x14ac:dyDescent="0.25">
      <c r="A93" s="3"/>
      <c r="B93" s="3"/>
      <c r="C93" s="3"/>
      <c r="D93" s="6"/>
      <c r="E93" s="6"/>
      <c r="F93" s="6"/>
      <c r="G93" s="6"/>
      <c r="H93" s="6"/>
      <c r="I93" s="6"/>
      <c r="J93" s="6"/>
      <c r="K93" s="7"/>
      <c r="L93" s="6"/>
      <c r="M93" s="7">
        <f t="shared" si="1"/>
        <v>0</v>
      </c>
      <c r="N93" s="7"/>
      <c r="O93" s="3"/>
      <c r="P93" s="6"/>
      <c r="Q93" s="9"/>
      <c r="R93" s="6" t="s">
        <v>130</v>
      </c>
      <c r="S93" s="6">
        <v>288</v>
      </c>
      <c r="T93" s="6" t="s">
        <v>61</v>
      </c>
      <c r="U93" s="7">
        <v>350</v>
      </c>
      <c r="V93" s="7"/>
      <c r="W93" s="13"/>
      <c r="X93" s="3"/>
    </row>
    <row r="94" spans="1:24" x14ac:dyDescent="0.25">
      <c r="A94" s="3"/>
      <c r="B94" s="3"/>
      <c r="C94" s="3"/>
      <c r="D94" s="6"/>
      <c r="E94" s="6"/>
      <c r="F94" s="6"/>
      <c r="G94" s="6"/>
      <c r="H94" s="6"/>
      <c r="I94" s="6"/>
      <c r="J94" s="6"/>
      <c r="K94" s="7"/>
      <c r="L94" s="6"/>
      <c r="M94" s="7">
        <f t="shared" si="1"/>
        <v>0</v>
      </c>
      <c r="N94" s="7"/>
      <c r="O94" s="3"/>
      <c r="P94" s="6"/>
      <c r="Q94" s="9"/>
      <c r="R94" s="6" t="s">
        <v>131</v>
      </c>
      <c r="S94" s="6">
        <v>292</v>
      </c>
      <c r="T94" s="6" t="s">
        <v>61</v>
      </c>
      <c r="U94" s="7">
        <v>1338</v>
      </c>
      <c r="V94" s="7"/>
      <c r="W94" s="13"/>
      <c r="X94" s="3"/>
    </row>
    <row r="95" spans="1:24" x14ac:dyDescent="0.25">
      <c r="A95" s="3"/>
      <c r="B95" s="3"/>
      <c r="C95" s="3"/>
      <c r="D95" s="6"/>
      <c r="E95" s="6"/>
      <c r="F95" s="6"/>
      <c r="G95" s="6"/>
      <c r="H95" s="6"/>
      <c r="I95" s="6"/>
      <c r="J95" s="6"/>
      <c r="K95" s="7"/>
      <c r="L95" s="6"/>
      <c r="M95" s="7">
        <f t="shared" si="1"/>
        <v>0</v>
      </c>
      <c r="N95" s="7"/>
      <c r="O95" s="3"/>
      <c r="P95" s="6"/>
      <c r="Q95" s="9"/>
      <c r="R95" s="6" t="s">
        <v>245</v>
      </c>
      <c r="S95" s="6">
        <v>642</v>
      </c>
      <c r="T95" s="6" t="s">
        <v>99</v>
      </c>
      <c r="U95" s="7">
        <v>354</v>
      </c>
      <c r="V95" s="7"/>
      <c r="W95" s="13"/>
      <c r="X95" s="3"/>
    </row>
    <row r="96" spans="1:24" x14ac:dyDescent="0.25">
      <c r="A96" s="3"/>
      <c r="B96" s="3"/>
      <c r="C96" s="3"/>
      <c r="D96" s="6"/>
      <c r="E96" s="6"/>
      <c r="F96" s="6"/>
      <c r="G96" s="6"/>
      <c r="H96" s="6"/>
      <c r="I96" s="6"/>
      <c r="J96" s="6"/>
      <c r="K96" s="7"/>
      <c r="L96" s="6"/>
      <c r="M96" s="7">
        <f t="shared" si="1"/>
        <v>0</v>
      </c>
      <c r="N96" s="7"/>
      <c r="O96" s="3"/>
      <c r="P96" s="6"/>
      <c r="Q96" s="9"/>
      <c r="R96" s="6"/>
      <c r="S96" s="6"/>
      <c r="T96" s="6"/>
      <c r="U96" s="7"/>
      <c r="V96" s="7"/>
      <c r="W96" s="13"/>
      <c r="X96" s="3"/>
    </row>
    <row r="97" spans="1:24" x14ac:dyDescent="0.25">
      <c r="A97" s="3"/>
      <c r="B97" s="3"/>
      <c r="C97" s="3"/>
      <c r="D97" s="6"/>
      <c r="E97" s="6"/>
      <c r="F97" s="6"/>
      <c r="G97" s="6"/>
      <c r="H97" s="6"/>
      <c r="I97" s="6"/>
      <c r="J97" s="6"/>
      <c r="K97" s="7"/>
      <c r="L97" s="6"/>
      <c r="M97" s="7">
        <f t="shared" si="1"/>
        <v>0</v>
      </c>
      <c r="N97" s="7"/>
      <c r="O97" s="3"/>
      <c r="P97" s="6"/>
      <c r="Q97" s="9">
        <f>SUM(Q88:Q96)</f>
        <v>2500</v>
      </c>
      <c r="R97" s="10"/>
      <c r="S97" s="10"/>
      <c r="T97" s="10"/>
      <c r="U97" s="9">
        <f>SUM(U88:U96)</f>
        <v>2512</v>
      </c>
      <c r="V97" s="9">
        <f>SUM(V88:V96)</f>
        <v>0</v>
      </c>
      <c r="W97" s="13">
        <f>U97-Q97+V97</f>
        <v>12</v>
      </c>
      <c r="X97" s="3"/>
    </row>
    <row r="98" spans="1:24" x14ac:dyDescent="0.25">
      <c r="A98" s="3" t="s">
        <v>21</v>
      </c>
      <c r="B98" s="3" t="s">
        <v>65</v>
      </c>
      <c r="C98" s="3"/>
      <c r="D98" s="6" t="s">
        <v>458</v>
      </c>
      <c r="E98" s="6" t="s">
        <v>20</v>
      </c>
      <c r="F98" s="6" t="s">
        <v>66</v>
      </c>
      <c r="G98" s="6"/>
      <c r="H98" s="6"/>
      <c r="I98" s="6"/>
      <c r="J98" s="6"/>
      <c r="K98" s="7"/>
      <c r="L98" s="6"/>
      <c r="M98" s="7">
        <f t="shared" si="1"/>
        <v>0</v>
      </c>
      <c r="N98" s="7">
        <v>1700</v>
      </c>
      <c r="O98" s="3" t="s">
        <v>64</v>
      </c>
      <c r="P98" s="6">
        <v>34859</v>
      </c>
      <c r="Q98" s="7">
        <v>1700</v>
      </c>
      <c r="R98" s="6" t="s">
        <v>131</v>
      </c>
      <c r="S98" s="6">
        <v>301</v>
      </c>
      <c r="T98" s="6" t="s">
        <v>99</v>
      </c>
      <c r="U98" s="7">
        <v>369</v>
      </c>
      <c r="V98" s="7"/>
      <c r="W98" s="13"/>
      <c r="X98" s="3"/>
    </row>
    <row r="99" spans="1:24" x14ac:dyDescent="0.25">
      <c r="A99" s="3"/>
      <c r="B99" s="3"/>
      <c r="C99" s="3"/>
      <c r="D99" s="6"/>
      <c r="E99" s="6"/>
      <c r="F99" s="6"/>
      <c r="G99" s="6"/>
      <c r="H99" s="6"/>
      <c r="I99" s="6"/>
      <c r="J99" s="6"/>
      <c r="K99" s="7"/>
      <c r="L99" s="6"/>
      <c r="M99" s="7">
        <f t="shared" si="1"/>
        <v>0</v>
      </c>
      <c r="N99" s="7"/>
      <c r="O99" s="3"/>
      <c r="P99" s="6"/>
      <c r="Q99" s="9"/>
      <c r="R99" s="6" t="s">
        <v>139</v>
      </c>
      <c r="S99" s="6">
        <v>310</v>
      </c>
      <c r="T99" s="6" t="s">
        <v>99</v>
      </c>
      <c r="U99" s="7">
        <v>378</v>
      </c>
      <c r="V99" s="7"/>
      <c r="W99" s="13"/>
      <c r="X99" s="3"/>
    </row>
    <row r="100" spans="1:24" x14ac:dyDescent="0.25">
      <c r="A100" s="3"/>
      <c r="B100" s="3"/>
      <c r="C100" s="3"/>
      <c r="D100" s="6"/>
      <c r="E100" s="6"/>
      <c r="F100" s="6"/>
      <c r="G100" s="6"/>
      <c r="H100" s="6"/>
      <c r="I100" s="6"/>
      <c r="J100" s="6"/>
      <c r="K100" s="7"/>
      <c r="L100" s="6"/>
      <c r="M100" s="7">
        <f t="shared" si="1"/>
        <v>0</v>
      </c>
      <c r="N100" s="7"/>
      <c r="O100" s="3"/>
      <c r="P100" s="6"/>
      <c r="Q100" s="9"/>
      <c r="R100" s="6" t="s">
        <v>143</v>
      </c>
      <c r="S100" s="6">
        <v>320</v>
      </c>
      <c r="T100" s="6" t="s">
        <v>84</v>
      </c>
      <c r="U100" s="7">
        <v>421</v>
      </c>
      <c r="V100" s="7"/>
      <c r="W100" s="13"/>
      <c r="X100" s="3"/>
    </row>
    <row r="101" spans="1:24" x14ac:dyDescent="0.25">
      <c r="A101" s="3"/>
      <c r="B101" s="3"/>
      <c r="C101" s="3"/>
      <c r="D101" s="6"/>
      <c r="E101" s="6"/>
      <c r="F101" s="6"/>
      <c r="G101" s="6"/>
      <c r="H101" s="6"/>
      <c r="I101" s="6"/>
      <c r="J101" s="6"/>
      <c r="K101" s="7"/>
      <c r="L101" s="6"/>
      <c r="M101" s="7">
        <f t="shared" si="1"/>
        <v>0</v>
      </c>
      <c r="N101" s="7"/>
      <c r="O101" s="3"/>
      <c r="P101" s="6"/>
      <c r="Q101" s="9"/>
      <c r="R101" s="6" t="s">
        <v>152</v>
      </c>
      <c r="S101" s="6">
        <v>348</v>
      </c>
      <c r="T101" s="6" t="s">
        <v>84</v>
      </c>
      <c r="U101" s="7">
        <v>481</v>
      </c>
      <c r="V101" s="7"/>
      <c r="W101" s="13"/>
      <c r="X101" s="3"/>
    </row>
    <row r="102" spans="1:24" x14ac:dyDescent="0.25">
      <c r="A102" s="3"/>
      <c r="B102" s="3"/>
      <c r="C102" s="3"/>
      <c r="D102" s="6"/>
      <c r="E102" s="6"/>
      <c r="F102" s="6"/>
      <c r="G102" s="6"/>
      <c r="H102" s="6"/>
      <c r="I102" s="6"/>
      <c r="J102" s="6"/>
      <c r="K102" s="7"/>
      <c r="L102" s="6"/>
      <c r="M102" s="7">
        <f t="shared" si="1"/>
        <v>0</v>
      </c>
      <c r="N102" s="7"/>
      <c r="O102" s="3"/>
      <c r="P102" s="6"/>
      <c r="Q102" s="9"/>
      <c r="R102" s="6"/>
      <c r="S102" s="6"/>
      <c r="T102" s="6"/>
      <c r="U102" s="7"/>
      <c r="V102" s="7"/>
      <c r="W102" s="13"/>
      <c r="X102" s="3"/>
    </row>
    <row r="103" spans="1:24" x14ac:dyDescent="0.25">
      <c r="A103" s="3"/>
      <c r="B103" s="3"/>
      <c r="C103" s="3"/>
      <c r="D103" s="6"/>
      <c r="E103" s="6"/>
      <c r="F103" s="6"/>
      <c r="G103" s="6"/>
      <c r="H103" s="6"/>
      <c r="I103" s="6"/>
      <c r="J103" s="6"/>
      <c r="K103" s="7"/>
      <c r="L103" s="6"/>
      <c r="M103" s="7">
        <f t="shared" si="1"/>
        <v>0</v>
      </c>
      <c r="N103" s="7"/>
      <c r="O103" s="3"/>
      <c r="P103" s="6"/>
      <c r="Q103" s="9">
        <f>SUM(Q98:Q102)</f>
        <v>1700</v>
      </c>
      <c r="R103" s="10"/>
      <c r="S103" s="10"/>
      <c r="T103" s="10"/>
      <c r="U103" s="9">
        <f>SUM(U98:U102)</f>
        <v>1649</v>
      </c>
      <c r="V103" s="9">
        <f>SUM(V98:V102)</f>
        <v>0</v>
      </c>
      <c r="W103" s="13">
        <f>U103-Q103+V103</f>
        <v>-51</v>
      </c>
      <c r="X103" s="3"/>
    </row>
    <row r="104" spans="1:24" x14ac:dyDescent="0.25">
      <c r="A104" s="3" t="s">
        <v>44</v>
      </c>
      <c r="B104" s="3" t="s">
        <v>67</v>
      </c>
      <c r="C104" s="3"/>
      <c r="D104" s="6" t="s">
        <v>463</v>
      </c>
      <c r="E104" s="6" t="s">
        <v>68</v>
      </c>
      <c r="F104" s="6" t="s">
        <v>69</v>
      </c>
      <c r="G104" s="6"/>
      <c r="H104" s="6"/>
      <c r="I104" s="6"/>
      <c r="J104" s="6"/>
      <c r="K104" s="7"/>
      <c r="L104" s="6"/>
      <c r="M104" s="7">
        <f t="shared" si="1"/>
        <v>0</v>
      </c>
      <c r="N104" s="7">
        <v>463.6</v>
      </c>
      <c r="O104" s="3" t="s">
        <v>64</v>
      </c>
      <c r="P104" s="6">
        <v>34860</v>
      </c>
      <c r="Q104" s="7">
        <v>463.6</v>
      </c>
      <c r="R104" s="6" t="s">
        <v>83</v>
      </c>
      <c r="S104" s="6">
        <v>175</v>
      </c>
      <c r="T104" s="6" t="s">
        <v>85</v>
      </c>
      <c r="U104" s="7">
        <v>111</v>
      </c>
      <c r="V104" s="7"/>
      <c r="W104" s="13"/>
      <c r="X104" s="3"/>
    </row>
    <row r="105" spans="1:24" x14ac:dyDescent="0.25">
      <c r="A105" s="3" t="s">
        <v>44</v>
      </c>
      <c r="B105" s="3" t="s">
        <v>67</v>
      </c>
      <c r="C105" s="3"/>
      <c r="D105" s="6" t="s">
        <v>463</v>
      </c>
      <c r="E105" s="6" t="s">
        <v>68</v>
      </c>
      <c r="F105" s="6" t="s">
        <v>70</v>
      </c>
      <c r="G105" s="6"/>
      <c r="H105" s="6"/>
      <c r="I105" s="6"/>
      <c r="J105" s="6"/>
      <c r="K105" s="7"/>
      <c r="L105" s="6"/>
      <c r="M105" s="7">
        <f t="shared" si="1"/>
        <v>0</v>
      </c>
      <c r="N105" s="7">
        <v>115.2</v>
      </c>
      <c r="O105" s="3" t="s">
        <v>64</v>
      </c>
      <c r="P105" s="6">
        <v>34860</v>
      </c>
      <c r="Q105" s="7">
        <v>115.2</v>
      </c>
      <c r="R105" s="6" t="s">
        <v>83</v>
      </c>
      <c r="S105" s="6">
        <v>175</v>
      </c>
      <c r="T105" s="6" t="s">
        <v>86</v>
      </c>
      <c r="U105" s="7">
        <f>336+38+94</f>
        <v>468</v>
      </c>
      <c r="V105" s="7"/>
      <c r="W105" s="13"/>
      <c r="X105" s="3"/>
    </row>
    <row r="106" spans="1:24" x14ac:dyDescent="0.25">
      <c r="A106" s="3"/>
      <c r="B106" s="3"/>
      <c r="C106" s="3"/>
      <c r="D106" s="6"/>
      <c r="E106" s="6"/>
      <c r="F106" s="6"/>
      <c r="G106" s="6"/>
      <c r="H106" s="6"/>
      <c r="I106" s="6"/>
      <c r="J106" s="6"/>
      <c r="K106" s="7"/>
      <c r="L106" s="6"/>
      <c r="M106" s="7">
        <f t="shared" si="1"/>
        <v>0</v>
      </c>
      <c r="N106" s="7"/>
      <c r="O106" s="3"/>
      <c r="P106" s="6"/>
      <c r="Q106" s="9"/>
      <c r="R106" s="10"/>
      <c r="S106" s="10"/>
      <c r="T106" s="10"/>
      <c r="U106" s="9"/>
      <c r="V106" s="7"/>
      <c r="W106" s="13"/>
      <c r="X106" s="3"/>
    </row>
    <row r="107" spans="1:24" x14ac:dyDescent="0.25">
      <c r="A107" s="3"/>
      <c r="B107" s="3"/>
      <c r="C107" s="3"/>
      <c r="D107" s="6"/>
      <c r="E107" s="6"/>
      <c r="F107" s="6"/>
      <c r="G107" s="6"/>
      <c r="H107" s="6"/>
      <c r="I107" s="6"/>
      <c r="J107" s="6"/>
      <c r="K107" s="7"/>
      <c r="L107" s="6"/>
      <c r="M107" s="7">
        <f t="shared" si="1"/>
        <v>0</v>
      </c>
      <c r="N107" s="7"/>
      <c r="O107" s="3"/>
      <c r="P107" s="6"/>
      <c r="Q107" s="9">
        <f>SUM(Q104:Q106)</f>
        <v>578.80000000000007</v>
      </c>
      <c r="R107" s="10"/>
      <c r="S107" s="10"/>
      <c r="T107" s="10"/>
      <c r="U107" s="9">
        <f>SUM(U104:U106)</f>
        <v>579</v>
      </c>
      <c r="V107" s="9">
        <f>SUM(V104:V106)</f>
        <v>0</v>
      </c>
      <c r="W107" s="13">
        <f>U107-Q107+V107</f>
        <v>0.19999999999993179</v>
      </c>
      <c r="X107" s="3"/>
    </row>
    <row r="108" spans="1:24" x14ac:dyDescent="0.25">
      <c r="A108" s="3" t="s">
        <v>44</v>
      </c>
      <c r="B108" s="6" t="s">
        <v>81</v>
      </c>
      <c r="C108" s="6"/>
      <c r="D108" s="6" t="s">
        <v>181</v>
      </c>
      <c r="E108" s="6" t="s">
        <v>40</v>
      </c>
      <c r="F108" s="6">
        <v>182</v>
      </c>
      <c r="G108" s="6"/>
      <c r="H108" s="6"/>
      <c r="I108" s="6"/>
      <c r="J108" s="6"/>
      <c r="K108" s="7"/>
      <c r="L108" s="6"/>
      <c r="M108" s="7">
        <f t="shared" si="1"/>
        <v>0</v>
      </c>
      <c r="N108" s="7">
        <v>2750</v>
      </c>
      <c r="O108" s="3" t="s">
        <v>72</v>
      </c>
      <c r="P108" s="6">
        <v>34868</v>
      </c>
      <c r="Q108" s="7">
        <v>2750</v>
      </c>
      <c r="R108" s="6" t="s">
        <v>94</v>
      </c>
      <c r="S108" s="6">
        <v>187</v>
      </c>
      <c r="T108" s="6" t="s">
        <v>95</v>
      </c>
      <c r="U108" s="7">
        <v>372</v>
      </c>
      <c r="V108" s="9"/>
      <c r="W108" s="13"/>
      <c r="X108" s="3"/>
    </row>
    <row r="109" spans="1:24" x14ac:dyDescent="0.25">
      <c r="A109" s="3" t="s">
        <v>44</v>
      </c>
      <c r="B109" s="6" t="s">
        <v>81</v>
      </c>
      <c r="C109" s="6"/>
      <c r="D109" s="6" t="s">
        <v>181</v>
      </c>
      <c r="E109" s="6" t="s">
        <v>40</v>
      </c>
      <c r="F109" s="6">
        <v>184</v>
      </c>
      <c r="G109" s="6"/>
      <c r="H109" s="6"/>
      <c r="I109" s="6"/>
      <c r="J109" s="6"/>
      <c r="K109" s="7"/>
      <c r="L109" s="6"/>
      <c r="M109" s="7">
        <f t="shared" si="1"/>
        <v>0</v>
      </c>
      <c r="N109" s="7">
        <v>1250</v>
      </c>
      <c r="O109" s="3" t="s">
        <v>72</v>
      </c>
      <c r="P109" s="6">
        <v>34868</v>
      </c>
      <c r="Q109" s="7">
        <v>1250</v>
      </c>
      <c r="R109" s="6" t="s">
        <v>96</v>
      </c>
      <c r="S109" s="6">
        <v>190</v>
      </c>
      <c r="T109" s="6" t="s">
        <v>95</v>
      </c>
      <c r="U109" s="7">
        <v>521</v>
      </c>
      <c r="V109" s="9"/>
      <c r="W109" s="13"/>
      <c r="X109" s="3"/>
    </row>
    <row r="110" spans="1:24" x14ac:dyDescent="0.25">
      <c r="A110" s="3" t="s">
        <v>44</v>
      </c>
      <c r="B110" s="6" t="s">
        <v>81</v>
      </c>
      <c r="C110" s="6"/>
      <c r="D110" s="6" t="s">
        <v>369</v>
      </c>
      <c r="E110" s="6" t="s">
        <v>82</v>
      </c>
      <c r="F110" s="6"/>
      <c r="G110" s="6"/>
      <c r="H110" s="6"/>
      <c r="I110" s="6"/>
      <c r="J110" s="6"/>
      <c r="K110" s="7"/>
      <c r="L110" s="6"/>
      <c r="M110" s="7">
        <f t="shared" si="1"/>
        <v>0</v>
      </c>
      <c r="N110" s="7">
        <v>178.2</v>
      </c>
      <c r="O110" s="3" t="s">
        <v>72</v>
      </c>
      <c r="P110" s="6">
        <v>34868</v>
      </c>
      <c r="Q110" s="7">
        <v>178.2</v>
      </c>
      <c r="R110" s="6" t="s">
        <v>106</v>
      </c>
      <c r="S110" s="6">
        <v>217</v>
      </c>
      <c r="T110" s="6" t="s">
        <v>95</v>
      </c>
      <c r="U110" s="7">
        <v>893</v>
      </c>
      <c r="V110" s="9"/>
      <c r="W110" s="13"/>
      <c r="X110" s="3"/>
    </row>
    <row r="111" spans="1:24" x14ac:dyDescent="0.25">
      <c r="A111" s="3" t="s">
        <v>44</v>
      </c>
      <c r="B111" s="6" t="s">
        <v>81</v>
      </c>
      <c r="C111" s="6"/>
      <c r="D111" s="6" t="s">
        <v>369</v>
      </c>
      <c r="E111" s="6" t="s">
        <v>82</v>
      </c>
      <c r="F111" s="6"/>
      <c r="G111" s="6"/>
      <c r="H111" s="6"/>
      <c r="I111" s="6"/>
      <c r="J111" s="6"/>
      <c r="K111" s="7"/>
      <c r="L111" s="6"/>
      <c r="M111" s="7">
        <f t="shared" si="1"/>
        <v>0</v>
      </c>
      <c r="N111" s="7">
        <v>1.8</v>
      </c>
      <c r="O111" s="3" t="s">
        <v>72</v>
      </c>
      <c r="P111" s="6">
        <v>34868</v>
      </c>
      <c r="Q111" s="7">
        <v>1.8</v>
      </c>
      <c r="R111" s="6" t="s">
        <v>110</v>
      </c>
      <c r="S111" s="6">
        <v>236</v>
      </c>
      <c r="T111" s="6" t="s">
        <v>95</v>
      </c>
      <c r="U111" s="7">
        <v>979</v>
      </c>
      <c r="V111" s="9"/>
      <c r="W111" s="13"/>
      <c r="X111" s="3"/>
    </row>
    <row r="112" spans="1:24" x14ac:dyDescent="0.25">
      <c r="A112" s="3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7">
        <f t="shared" si="1"/>
        <v>0</v>
      </c>
      <c r="N112" s="7"/>
      <c r="O112" s="3"/>
      <c r="P112" s="6"/>
      <c r="Q112" s="7"/>
      <c r="R112" s="6" t="s">
        <v>114</v>
      </c>
      <c r="S112" s="6">
        <v>246</v>
      </c>
      <c r="T112" s="6" t="s">
        <v>95</v>
      </c>
      <c r="U112" s="7">
        <v>229</v>
      </c>
      <c r="V112" s="9"/>
      <c r="W112" s="13"/>
      <c r="X112" s="3"/>
    </row>
    <row r="113" spans="1:25" x14ac:dyDescent="0.25">
      <c r="A113" s="3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7">
        <f t="shared" si="1"/>
        <v>0</v>
      </c>
      <c r="N113" s="7"/>
      <c r="O113" s="3"/>
      <c r="P113" s="6"/>
      <c r="Q113" s="7"/>
      <c r="R113" s="6" t="s">
        <v>114</v>
      </c>
      <c r="S113" s="6">
        <v>246</v>
      </c>
      <c r="T113" s="6" t="s">
        <v>95</v>
      </c>
      <c r="U113" s="7">
        <v>155</v>
      </c>
      <c r="V113" s="9"/>
      <c r="W113" s="13"/>
      <c r="X113" s="3"/>
    </row>
    <row r="114" spans="1:25" x14ac:dyDescent="0.25">
      <c r="A114" s="3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7">
        <f t="shared" si="1"/>
        <v>0</v>
      </c>
      <c r="N114" s="7"/>
      <c r="O114" s="3"/>
      <c r="P114" s="6"/>
      <c r="Q114" s="7"/>
      <c r="R114" s="6" t="s">
        <v>124</v>
      </c>
      <c r="S114" s="6">
        <v>259</v>
      </c>
      <c r="T114" s="6" t="s">
        <v>95</v>
      </c>
      <c r="U114" s="7">
        <v>719</v>
      </c>
      <c r="V114" s="9"/>
      <c r="W114" s="13"/>
      <c r="X114" s="3"/>
    </row>
    <row r="115" spans="1:25" x14ac:dyDescent="0.25">
      <c r="A115" s="3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7">
        <f t="shared" si="1"/>
        <v>0</v>
      </c>
      <c r="N115" s="7"/>
      <c r="O115" s="3"/>
      <c r="P115" s="6"/>
      <c r="Q115" s="7"/>
      <c r="R115" s="6" t="s">
        <v>131</v>
      </c>
      <c r="S115" s="6">
        <v>291</v>
      </c>
      <c r="T115" s="6" t="s">
        <v>95</v>
      </c>
      <c r="U115" s="7">
        <v>269</v>
      </c>
      <c r="V115" s="9"/>
      <c r="W115" s="13"/>
      <c r="X115" s="3"/>
    </row>
    <row r="116" spans="1:25" x14ac:dyDescent="0.25">
      <c r="A116" s="3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7">
        <f t="shared" si="1"/>
        <v>0</v>
      </c>
      <c r="N116" s="7"/>
      <c r="O116" s="3"/>
      <c r="P116" s="6"/>
      <c r="Q116" s="9"/>
      <c r="R116" s="6" t="s">
        <v>152</v>
      </c>
      <c r="S116" s="6">
        <v>347</v>
      </c>
      <c r="T116" s="6" t="s">
        <v>95</v>
      </c>
      <c r="U116" s="7">
        <v>43</v>
      </c>
      <c r="V116" s="9"/>
      <c r="W116" s="13"/>
      <c r="X116" s="3"/>
    </row>
    <row r="117" spans="1:25" x14ac:dyDescent="0.25">
      <c r="A117" s="3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7"/>
      <c r="N117" s="7"/>
      <c r="O117" s="3"/>
      <c r="P117" s="6"/>
      <c r="Q117" s="9"/>
      <c r="R117" s="6" t="s">
        <v>368</v>
      </c>
      <c r="S117" s="6">
        <v>957</v>
      </c>
      <c r="T117" s="6" t="s">
        <v>98</v>
      </c>
      <c r="U117" s="7"/>
      <c r="V117" s="7">
        <v>20</v>
      </c>
      <c r="W117" s="13"/>
      <c r="X117" s="3"/>
    </row>
    <row r="118" spans="1:25" x14ac:dyDescent="0.25">
      <c r="A118" s="3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7">
        <f t="shared" si="1"/>
        <v>0</v>
      </c>
      <c r="N118" s="7"/>
      <c r="O118" s="3"/>
      <c r="P118" s="6"/>
      <c r="Q118" s="9">
        <f>SUM(Q108:Q117)</f>
        <v>4180</v>
      </c>
      <c r="R118" s="10"/>
      <c r="S118" s="10"/>
      <c r="T118" s="10"/>
      <c r="U118" s="9">
        <f>SUM(U108:U117)</f>
        <v>4180</v>
      </c>
      <c r="V118" s="9">
        <f>SUM(V108:V117)</f>
        <v>20</v>
      </c>
      <c r="W118" s="13">
        <f>U118-Q118+V118</f>
        <v>20</v>
      </c>
      <c r="X118" s="3"/>
      <c r="Y118" s="19"/>
    </row>
    <row r="119" spans="1:25" x14ac:dyDescent="0.25">
      <c r="A119" s="3" t="s">
        <v>21</v>
      </c>
      <c r="B119" s="3" t="s">
        <v>76</v>
      </c>
      <c r="C119" s="3"/>
      <c r="D119" s="6" t="s">
        <v>465</v>
      </c>
      <c r="E119" s="6" t="s">
        <v>29</v>
      </c>
      <c r="F119" s="6">
        <v>51</v>
      </c>
      <c r="G119" s="6"/>
      <c r="H119" s="6"/>
      <c r="I119" s="6"/>
      <c r="J119" s="6"/>
      <c r="K119" s="7"/>
      <c r="L119" s="6"/>
      <c r="M119" s="7">
        <f t="shared" si="1"/>
        <v>0</v>
      </c>
      <c r="N119" s="7">
        <v>850</v>
      </c>
      <c r="O119" s="3" t="s">
        <v>77</v>
      </c>
      <c r="P119" s="6">
        <v>34875</v>
      </c>
      <c r="Q119" s="7">
        <v>850</v>
      </c>
      <c r="R119" s="6" t="s">
        <v>131</v>
      </c>
      <c r="S119" s="6">
        <v>298</v>
      </c>
      <c r="T119" s="6" t="s">
        <v>95</v>
      </c>
      <c r="U119" s="7">
        <v>412</v>
      </c>
      <c r="V119" s="9"/>
      <c r="W119" s="13"/>
      <c r="X119" s="3"/>
    </row>
    <row r="120" spans="1:25" x14ac:dyDescent="0.25">
      <c r="A120" s="3"/>
      <c r="B120" s="3" t="s">
        <v>76</v>
      </c>
      <c r="C120" s="3"/>
      <c r="D120" s="6" t="s">
        <v>121</v>
      </c>
      <c r="E120" s="6" t="s">
        <v>29</v>
      </c>
      <c r="F120" s="6">
        <v>201</v>
      </c>
      <c r="G120" s="6"/>
      <c r="H120" s="6"/>
      <c r="I120" s="6"/>
      <c r="J120" s="6"/>
      <c r="K120" s="7"/>
      <c r="L120" s="6"/>
      <c r="M120" s="7">
        <f t="shared" si="1"/>
        <v>0</v>
      </c>
      <c r="N120" s="7">
        <v>650</v>
      </c>
      <c r="O120" s="3" t="s">
        <v>77</v>
      </c>
      <c r="P120" s="6">
        <v>34875</v>
      </c>
      <c r="Q120" s="7">
        <v>650</v>
      </c>
      <c r="R120" s="6" t="s">
        <v>139</v>
      </c>
      <c r="S120" s="6">
        <v>312</v>
      </c>
      <c r="T120" s="6" t="s">
        <v>141</v>
      </c>
      <c r="U120" s="7">
        <v>98</v>
      </c>
      <c r="V120" s="9"/>
      <c r="W120" s="13"/>
      <c r="X120" s="3"/>
    </row>
    <row r="121" spans="1:25" x14ac:dyDescent="0.25">
      <c r="A121" s="3"/>
      <c r="B121" s="3" t="s">
        <v>76</v>
      </c>
      <c r="C121" s="3"/>
      <c r="D121" s="6" t="s">
        <v>459</v>
      </c>
      <c r="E121" s="6" t="s">
        <v>35</v>
      </c>
      <c r="F121" s="6">
        <v>201</v>
      </c>
      <c r="G121" s="6"/>
      <c r="H121" s="6"/>
      <c r="I121" s="6"/>
      <c r="J121" s="6"/>
      <c r="K121" s="7"/>
      <c r="L121" s="6"/>
      <c r="M121" s="7">
        <f t="shared" si="1"/>
        <v>0</v>
      </c>
      <c r="N121" s="7">
        <f>26.4+23.65</f>
        <v>50.05</v>
      </c>
      <c r="O121" s="3" t="s">
        <v>77</v>
      </c>
      <c r="P121" s="6">
        <v>34875</v>
      </c>
      <c r="Q121" s="7">
        <f>26.4+23.65</f>
        <v>50.05</v>
      </c>
      <c r="R121" s="6" t="s">
        <v>150</v>
      </c>
      <c r="S121" s="6">
        <v>330</v>
      </c>
      <c r="T121" s="6" t="s">
        <v>95</v>
      </c>
      <c r="U121" s="7">
        <v>260</v>
      </c>
      <c r="V121" s="9"/>
      <c r="W121" s="13"/>
      <c r="X121" s="3"/>
    </row>
    <row r="122" spans="1:25" x14ac:dyDescent="0.25">
      <c r="A122" s="3"/>
      <c r="B122" s="3"/>
      <c r="C122" s="3"/>
      <c r="D122" s="6"/>
      <c r="E122" s="6"/>
      <c r="F122" s="6"/>
      <c r="G122" s="6"/>
      <c r="H122" s="6"/>
      <c r="I122" s="6"/>
      <c r="J122" s="6"/>
      <c r="K122" s="7"/>
      <c r="L122" s="6"/>
      <c r="M122" s="7">
        <f t="shared" si="1"/>
        <v>0</v>
      </c>
      <c r="N122" s="7"/>
      <c r="O122" s="3"/>
      <c r="P122" s="6"/>
      <c r="Q122" s="7"/>
      <c r="R122" s="6" t="s">
        <v>131</v>
      </c>
      <c r="S122" s="6">
        <v>300</v>
      </c>
      <c r="T122" s="6" t="s">
        <v>95</v>
      </c>
      <c r="U122" s="7">
        <v>433</v>
      </c>
      <c r="V122" s="9"/>
      <c r="W122" s="13"/>
      <c r="X122" s="3"/>
    </row>
    <row r="123" spans="1:25" x14ac:dyDescent="0.25">
      <c r="A123" s="3"/>
      <c r="B123" s="3"/>
      <c r="C123" s="3"/>
      <c r="D123" s="6"/>
      <c r="E123" s="6"/>
      <c r="F123" s="6"/>
      <c r="G123" s="6"/>
      <c r="H123" s="6"/>
      <c r="I123" s="6"/>
      <c r="J123" s="6"/>
      <c r="K123" s="7"/>
      <c r="L123" s="6"/>
      <c r="M123" s="7">
        <f t="shared" si="1"/>
        <v>0</v>
      </c>
      <c r="N123" s="7"/>
      <c r="O123" s="3"/>
      <c r="P123" s="6"/>
      <c r="Q123" s="7"/>
      <c r="R123" s="6" t="s">
        <v>139</v>
      </c>
      <c r="S123" s="6">
        <v>311</v>
      </c>
      <c r="T123" s="6" t="s">
        <v>141</v>
      </c>
      <c r="U123" s="7">
        <v>228</v>
      </c>
      <c r="V123" s="9"/>
      <c r="W123" s="13"/>
      <c r="X123" s="3"/>
    </row>
    <row r="124" spans="1:25" x14ac:dyDescent="0.25">
      <c r="A124" s="3"/>
      <c r="B124" s="3"/>
      <c r="C124" s="3"/>
      <c r="D124" s="6"/>
      <c r="E124" s="6"/>
      <c r="F124" s="6"/>
      <c r="G124" s="6"/>
      <c r="H124" s="6"/>
      <c r="I124" s="6"/>
      <c r="J124" s="6"/>
      <c r="K124" s="7"/>
      <c r="L124" s="6"/>
      <c r="M124" s="7">
        <f t="shared" si="1"/>
        <v>0</v>
      </c>
      <c r="N124" s="7"/>
      <c r="O124" s="3"/>
      <c r="P124" s="6"/>
      <c r="Q124" s="7"/>
      <c r="R124" s="6" t="s">
        <v>175</v>
      </c>
      <c r="S124" s="6">
        <v>430</v>
      </c>
      <c r="T124" s="6" t="s">
        <v>95</v>
      </c>
      <c r="U124" s="7">
        <v>100</v>
      </c>
      <c r="V124" s="9"/>
      <c r="W124" s="13"/>
      <c r="X124" s="3"/>
    </row>
    <row r="125" spans="1:25" x14ac:dyDescent="0.25">
      <c r="A125" s="3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7">
        <f t="shared" si="1"/>
        <v>0</v>
      </c>
      <c r="N125" s="7"/>
      <c r="O125" s="3"/>
      <c r="P125" s="6"/>
      <c r="Q125" s="9"/>
      <c r="R125" s="6" t="s">
        <v>364</v>
      </c>
      <c r="S125" s="6">
        <v>1049</v>
      </c>
      <c r="T125" s="6" t="s">
        <v>98</v>
      </c>
      <c r="U125" s="7"/>
      <c r="V125" s="9">
        <v>9</v>
      </c>
      <c r="W125" s="13"/>
      <c r="X125" s="3"/>
    </row>
    <row r="126" spans="1:25" x14ac:dyDescent="0.25">
      <c r="A126" s="3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7">
        <f t="shared" si="1"/>
        <v>0</v>
      </c>
      <c r="N126" s="7"/>
      <c r="O126" s="3"/>
      <c r="P126" s="6"/>
      <c r="Q126" s="9">
        <f>SUM(Q119:Q125)</f>
        <v>1550.05</v>
      </c>
      <c r="R126" s="10"/>
      <c r="S126" s="10"/>
      <c r="T126" s="10"/>
      <c r="U126" s="9">
        <f>SUM(U119:U125)</f>
        <v>1531</v>
      </c>
      <c r="V126" s="9">
        <f>SUM(V119:V125)</f>
        <v>9</v>
      </c>
      <c r="W126" s="13">
        <f>U126-Q126+V126</f>
        <v>-10.049999999999955</v>
      </c>
      <c r="X126" s="3"/>
    </row>
    <row r="127" spans="1:25" x14ac:dyDescent="0.25">
      <c r="A127" s="3" t="s">
        <v>89</v>
      </c>
      <c r="B127" s="6" t="s">
        <v>90</v>
      </c>
      <c r="C127" s="6"/>
      <c r="D127" s="6" t="s">
        <v>28</v>
      </c>
      <c r="E127" s="6" t="s">
        <v>91</v>
      </c>
      <c r="F127" s="6">
        <v>4</v>
      </c>
      <c r="G127" s="6"/>
      <c r="H127" s="6"/>
      <c r="I127" s="6"/>
      <c r="J127" s="6"/>
      <c r="K127" s="7"/>
      <c r="L127" s="6"/>
      <c r="M127" s="7">
        <f t="shared" ref="M127:M187" si="2">K127*L127</f>
        <v>0</v>
      </c>
      <c r="N127" s="7">
        <v>742.9</v>
      </c>
      <c r="O127" s="3" t="s">
        <v>88</v>
      </c>
      <c r="P127" s="6">
        <v>34899</v>
      </c>
      <c r="Q127" s="7">
        <v>742.9</v>
      </c>
      <c r="R127" s="6" t="s">
        <v>96</v>
      </c>
      <c r="S127" s="6">
        <v>191</v>
      </c>
      <c r="T127" s="6" t="s">
        <v>85</v>
      </c>
      <c r="U127" s="7">
        <v>159</v>
      </c>
      <c r="V127" s="9"/>
      <c r="W127" s="13"/>
      <c r="X127" s="3"/>
    </row>
    <row r="128" spans="1:25" x14ac:dyDescent="0.25">
      <c r="A128" s="3" t="s">
        <v>89</v>
      </c>
      <c r="B128" s="6" t="s">
        <v>90</v>
      </c>
      <c r="C128" s="6"/>
      <c r="D128" s="6" t="s">
        <v>28</v>
      </c>
      <c r="E128" s="6" t="s">
        <v>91</v>
      </c>
      <c r="F128" s="6">
        <v>1</v>
      </c>
      <c r="G128" s="6"/>
      <c r="H128" s="6"/>
      <c r="I128" s="6"/>
      <c r="J128" s="6"/>
      <c r="K128" s="7"/>
      <c r="L128" s="6"/>
      <c r="M128" s="7">
        <f t="shared" si="2"/>
        <v>0</v>
      </c>
      <c r="N128" s="7">
        <v>298.5</v>
      </c>
      <c r="O128" s="3" t="s">
        <v>88</v>
      </c>
      <c r="P128" s="6">
        <v>34899</v>
      </c>
      <c r="Q128" s="7">
        <v>298.5</v>
      </c>
      <c r="R128" s="6" t="s">
        <v>106</v>
      </c>
      <c r="S128" s="6">
        <v>219</v>
      </c>
      <c r="T128" s="6" t="s">
        <v>85</v>
      </c>
      <c r="U128" s="7">
        <v>625</v>
      </c>
      <c r="V128" s="9"/>
      <c r="W128" s="13"/>
      <c r="X128" s="3"/>
    </row>
    <row r="129" spans="1:24" x14ac:dyDescent="0.25">
      <c r="A129" s="3" t="s">
        <v>89</v>
      </c>
      <c r="B129" s="6" t="s">
        <v>90</v>
      </c>
      <c r="C129" s="6"/>
      <c r="D129" s="6" t="s">
        <v>28</v>
      </c>
      <c r="E129" s="6" t="s">
        <v>91</v>
      </c>
      <c r="F129" s="6" t="s">
        <v>92</v>
      </c>
      <c r="G129" s="6"/>
      <c r="H129" s="6"/>
      <c r="I129" s="6"/>
      <c r="J129" s="6"/>
      <c r="K129" s="7"/>
      <c r="L129" s="6"/>
      <c r="M129" s="7">
        <f t="shared" si="2"/>
        <v>0</v>
      </c>
      <c r="N129" s="7">
        <v>678.4</v>
      </c>
      <c r="O129" s="3" t="s">
        <v>88</v>
      </c>
      <c r="P129" s="6">
        <v>34899</v>
      </c>
      <c r="Q129" s="7">
        <v>678.4</v>
      </c>
      <c r="R129" s="6" t="s">
        <v>106</v>
      </c>
      <c r="S129" s="6">
        <v>219</v>
      </c>
      <c r="T129" s="6" t="s">
        <v>107</v>
      </c>
      <c r="U129" s="7">
        <v>135</v>
      </c>
      <c r="V129" s="9"/>
      <c r="W129" s="13"/>
      <c r="X129" s="3"/>
    </row>
    <row r="130" spans="1:24" x14ac:dyDescent="0.25">
      <c r="A130" s="3" t="s">
        <v>89</v>
      </c>
      <c r="B130" s="6" t="s">
        <v>90</v>
      </c>
      <c r="C130" s="6"/>
      <c r="D130" s="6" t="s">
        <v>28</v>
      </c>
      <c r="E130" s="6" t="s">
        <v>91</v>
      </c>
      <c r="F130" s="6" t="s">
        <v>93</v>
      </c>
      <c r="G130" s="6"/>
      <c r="H130" s="6"/>
      <c r="I130" s="6"/>
      <c r="J130" s="6"/>
      <c r="K130" s="7"/>
      <c r="L130" s="6"/>
      <c r="M130" s="7">
        <f t="shared" si="2"/>
        <v>0</v>
      </c>
      <c r="N130" s="7">
        <v>244.3</v>
      </c>
      <c r="O130" s="3" t="s">
        <v>88</v>
      </c>
      <c r="P130" s="6">
        <v>34899</v>
      </c>
      <c r="Q130" s="7">
        <v>244.3</v>
      </c>
      <c r="R130" s="6" t="s">
        <v>110</v>
      </c>
      <c r="S130" s="6">
        <v>238</v>
      </c>
      <c r="T130" s="6" t="s">
        <v>85</v>
      </c>
      <c r="U130" s="7">
        <v>804</v>
      </c>
      <c r="V130" s="9"/>
      <c r="W130" s="13"/>
      <c r="X130" s="3"/>
    </row>
    <row r="131" spans="1:24" x14ac:dyDescent="0.25">
      <c r="A131" s="3" t="s">
        <v>89</v>
      </c>
      <c r="B131" s="6" t="s">
        <v>90</v>
      </c>
      <c r="C131" s="6"/>
      <c r="D131" s="6" t="s">
        <v>28</v>
      </c>
      <c r="E131" s="6" t="s">
        <v>91</v>
      </c>
      <c r="F131" s="6">
        <v>2</v>
      </c>
      <c r="G131" s="6"/>
      <c r="H131" s="6"/>
      <c r="I131" s="6"/>
      <c r="J131" s="6"/>
      <c r="K131" s="7"/>
      <c r="L131" s="6"/>
      <c r="M131" s="7">
        <f t="shared" si="2"/>
        <v>0</v>
      </c>
      <c r="N131" s="7">
        <v>34.799999999999997</v>
      </c>
      <c r="O131" s="3" t="s">
        <v>88</v>
      </c>
      <c r="P131" s="6">
        <v>34899</v>
      </c>
      <c r="Q131" s="7">
        <v>34.799999999999997</v>
      </c>
      <c r="R131" s="6" t="s">
        <v>114</v>
      </c>
      <c r="S131" s="6">
        <v>250</v>
      </c>
      <c r="T131" s="6" t="s">
        <v>85</v>
      </c>
      <c r="U131" s="7">
        <v>312</v>
      </c>
      <c r="V131" s="9"/>
      <c r="W131" s="13"/>
      <c r="X131" s="3"/>
    </row>
    <row r="132" spans="1:24" x14ac:dyDescent="0.25">
      <c r="A132" s="3" t="s">
        <v>89</v>
      </c>
      <c r="B132" s="6" t="s">
        <v>90</v>
      </c>
      <c r="C132" s="6"/>
      <c r="D132" s="6" t="s">
        <v>28</v>
      </c>
      <c r="E132" s="6" t="s">
        <v>91</v>
      </c>
      <c r="F132" s="6">
        <v>1</v>
      </c>
      <c r="G132" s="6"/>
      <c r="H132" s="6"/>
      <c r="I132" s="6"/>
      <c r="J132" s="6"/>
      <c r="K132" s="7"/>
      <c r="L132" s="6"/>
      <c r="M132" s="7">
        <f t="shared" si="2"/>
        <v>0</v>
      </c>
      <c r="N132" s="7">
        <v>114.2</v>
      </c>
      <c r="O132" s="3" t="s">
        <v>88</v>
      </c>
      <c r="P132" s="6">
        <v>34899</v>
      </c>
      <c r="Q132" s="7">
        <v>114.2</v>
      </c>
      <c r="R132" s="6" t="s">
        <v>124</v>
      </c>
      <c r="S132" s="6">
        <v>266</v>
      </c>
      <c r="T132" s="6" t="s">
        <v>85</v>
      </c>
      <c r="U132" s="7">
        <v>68</v>
      </c>
      <c r="V132" s="9"/>
      <c r="W132" s="13"/>
      <c r="X132" s="3"/>
    </row>
    <row r="133" spans="1:24" x14ac:dyDescent="0.25">
      <c r="A133" s="3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7">
        <f t="shared" si="2"/>
        <v>0</v>
      </c>
      <c r="N133" s="7"/>
      <c r="O133" s="3"/>
      <c r="P133" s="6"/>
      <c r="Q133" s="7"/>
      <c r="R133" s="6" t="s">
        <v>124</v>
      </c>
      <c r="S133" s="6">
        <v>267</v>
      </c>
      <c r="T133" s="6" t="s">
        <v>74</v>
      </c>
      <c r="U133" s="7"/>
      <c r="V133" s="9">
        <v>11</v>
      </c>
      <c r="W133" s="13"/>
      <c r="X133" s="3"/>
    </row>
    <row r="134" spans="1:24" x14ac:dyDescent="0.25">
      <c r="A134" s="3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7">
        <f t="shared" si="2"/>
        <v>0</v>
      </c>
      <c r="N134" s="7"/>
      <c r="O134" s="3"/>
      <c r="P134" s="6"/>
      <c r="Q134" s="9"/>
      <c r="R134" s="6"/>
      <c r="S134" s="6"/>
      <c r="T134" s="6"/>
      <c r="U134" s="7"/>
      <c r="V134" s="9"/>
      <c r="W134" s="13"/>
      <c r="X134" s="3"/>
    </row>
    <row r="135" spans="1:24" x14ac:dyDescent="0.25">
      <c r="A135" s="3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7">
        <f t="shared" si="2"/>
        <v>0</v>
      </c>
      <c r="N135" s="7"/>
      <c r="O135" s="3"/>
      <c r="P135" s="6"/>
      <c r="Q135" s="9">
        <f>SUM(Q127:Q134)</f>
        <v>2113.1</v>
      </c>
      <c r="R135" s="10"/>
      <c r="S135" s="10"/>
      <c r="T135" s="10"/>
      <c r="U135" s="9">
        <f>SUM(U127:U134)</f>
        <v>2103</v>
      </c>
      <c r="V135" s="9">
        <f>SUM(V127:V134)</f>
        <v>11</v>
      </c>
      <c r="W135" s="13">
        <f>U135-Q135+V135</f>
        <v>0.90000000000009095</v>
      </c>
      <c r="X135" s="3"/>
    </row>
    <row r="136" spans="1:24" x14ac:dyDescent="0.25">
      <c r="A136" s="3" t="s">
        <v>105</v>
      </c>
      <c r="B136" s="6" t="s">
        <v>109</v>
      </c>
      <c r="C136" s="6"/>
      <c r="D136" s="27" t="s">
        <v>125</v>
      </c>
      <c r="E136" s="6" t="s">
        <v>103</v>
      </c>
      <c r="F136" s="6">
        <v>4011</v>
      </c>
      <c r="G136" s="6"/>
      <c r="H136" s="6"/>
      <c r="I136" s="6"/>
      <c r="J136" s="6"/>
      <c r="K136" s="7"/>
      <c r="L136" s="6"/>
      <c r="M136" s="7"/>
      <c r="N136" s="7">
        <f>1500+12</f>
        <v>1512</v>
      </c>
      <c r="O136" s="3" t="s">
        <v>110</v>
      </c>
      <c r="P136" s="6">
        <v>33954</v>
      </c>
      <c r="Q136" s="7">
        <f>1500+12</f>
        <v>1512</v>
      </c>
      <c r="R136" s="10"/>
      <c r="S136" s="10"/>
      <c r="T136" s="10"/>
      <c r="U136" s="9">
        <v>0</v>
      </c>
      <c r="V136" s="9"/>
      <c r="W136" s="13"/>
      <c r="X136" s="3"/>
    </row>
    <row r="137" spans="1:24" x14ac:dyDescent="0.25">
      <c r="A137" s="3" t="s">
        <v>105</v>
      </c>
      <c r="B137" s="6" t="s">
        <v>109</v>
      </c>
      <c r="C137" s="6">
        <v>14642</v>
      </c>
      <c r="D137" s="20" t="s">
        <v>128</v>
      </c>
      <c r="E137" s="6" t="s">
        <v>103</v>
      </c>
      <c r="F137" s="6">
        <v>4011</v>
      </c>
      <c r="G137" s="6"/>
      <c r="H137" s="6"/>
      <c r="I137" s="6"/>
      <c r="J137" s="6"/>
      <c r="K137" s="7"/>
      <c r="L137" s="6"/>
      <c r="M137" s="7"/>
      <c r="N137" s="7">
        <v>700</v>
      </c>
      <c r="O137" s="3" t="s">
        <v>110</v>
      </c>
      <c r="P137" s="6">
        <v>33954</v>
      </c>
      <c r="Q137" s="7">
        <v>700</v>
      </c>
      <c r="R137" s="6" t="s">
        <v>410</v>
      </c>
      <c r="S137" s="6">
        <v>1199</v>
      </c>
      <c r="T137" s="6" t="s">
        <v>74</v>
      </c>
      <c r="U137" s="7">
        <v>500</v>
      </c>
      <c r="V137" s="9"/>
      <c r="W137" s="13"/>
      <c r="X137" s="3"/>
    </row>
    <row r="138" spans="1:24" x14ac:dyDescent="0.25">
      <c r="A138" s="3"/>
      <c r="B138" s="6"/>
      <c r="C138" s="6"/>
      <c r="D138" s="20"/>
      <c r="E138" s="6"/>
      <c r="F138" s="6"/>
      <c r="G138" s="6"/>
      <c r="H138" s="6"/>
      <c r="I138" s="6"/>
      <c r="J138" s="6"/>
      <c r="K138" s="7"/>
      <c r="L138" s="6"/>
      <c r="M138" s="7"/>
      <c r="N138" s="7"/>
      <c r="O138" s="3"/>
      <c r="P138" s="6"/>
      <c r="Q138" s="7"/>
      <c r="R138" s="6" t="s">
        <v>94</v>
      </c>
      <c r="S138" s="6">
        <v>186</v>
      </c>
      <c r="T138" s="6" t="s">
        <v>71</v>
      </c>
      <c r="U138" s="7">
        <v>983</v>
      </c>
      <c r="V138" s="9"/>
      <c r="W138" s="13"/>
      <c r="X138" s="3"/>
    </row>
    <row r="139" spans="1:24" x14ac:dyDescent="0.25">
      <c r="A139" s="3"/>
      <c r="B139" s="6"/>
      <c r="C139" s="6"/>
      <c r="D139" s="20"/>
      <c r="E139" s="6"/>
      <c r="F139" s="6"/>
      <c r="G139" s="6"/>
      <c r="H139" s="6"/>
      <c r="I139" s="6"/>
      <c r="J139" s="6"/>
      <c r="K139" s="7"/>
      <c r="L139" s="6"/>
      <c r="M139" s="7"/>
      <c r="N139" s="7"/>
      <c r="O139" s="3"/>
      <c r="P139" s="6"/>
      <c r="Q139" s="7"/>
      <c r="R139" s="6" t="s">
        <v>106</v>
      </c>
      <c r="S139" s="6">
        <v>220</v>
      </c>
      <c r="T139" s="6" t="s">
        <v>108</v>
      </c>
      <c r="U139" s="7">
        <v>251</v>
      </c>
      <c r="V139" s="9"/>
      <c r="W139" s="13"/>
      <c r="X139" s="3"/>
    </row>
    <row r="140" spans="1:24" x14ac:dyDescent="0.25">
      <c r="A140" s="3"/>
      <c r="B140" s="6"/>
      <c r="C140" s="6"/>
      <c r="D140" s="20"/>
      <c r="E140" s="6"/>
      <c r="F140" s="6"/>
      <c r="G140" s="6"/>
      <c r="H140" s="6"/>
      <c r="I140" s="6"/>
      <c r="J140" s="6"/>
      <c r="K140" s="7"/>
      <c r="L140" s="6"/>
      <c r="M140" s="7"/>
      <c r="N140" s="7"/>
      <c r="O140" s="3"/>
      <c r="P140" s="6"/>
      <c r="Q140" s="7"/>
      <c r="R140" s="6" t="s">
        <v>114</v>
      </c>
      <c r="S140" s="6">
        <v>250</v>
      </c>
      <c r="T140" s="6" t="s">
        <v>108</v>
      </c>
      <c r="U140" s="7">
        <f>106+159+36+21</f>
        <v>322</v>
      </c>
      <c r="V140" s="9"/>
      <c r="W140" s="13"/>
      <c r="X140" s="3"/>
    </row>
    <row r="141" spans="1:24" x14ac:dyDescent="0.25">
      <c r="A141" s="3"/>
      <c r="B141" s="6"/>
      <c r="C141" s="6"/>
      <c r="D141" s="20"/>
      <c r="E141" s="6"/>
      <c r="F141" s="6"/>
      <c r="G141" s="6"/>
      <c r="H141" s="6"/>
      <c r="I141" s="6"/>
      <c r="J141" s="6"/>
      <c r="K141" s="7"/>
      <c r="L141" s="6"/>
      <c r="M141" s="7"/>
      <c r="N141" s="7"/>
      <c r="O141" s="3"/>
      <c r="P141" s="6"/>
      <c r="Q141" s="7"/>
      <c r="R141" s="6" t="s">
        <v>131</v>
      </c>
      <c r="S141" s="6">
        <v>296</v>
      </c>
      <c r="T141" s="6" t="s">
        <v>108</v>
      </c>
      <c r="U141" s="7">
        <v>253</v>
      </c>
      <c r="V141" s="9"/>
      <c r="W141" s="13"/>
      <c r="X141" s="3"/>
    </row>
    <row r="142" spans="1:24" x14ac:dyDescent="0.25">
      <c r="A142" s="3"/>
      <c r="B142" s="6"/>
      <c r="C142" s="6"/>
      <c r="D142" s="20"/>
      <c r="E142" s="6"/>
      <c r="F142" s="6"/>
      <c r="G142" s="6"/>
      <c r="H142" s="6"/>
      <c r="I142" s="6"/>
      <c r="J142" s="6"/>
      <c r="K142" s="7"/>
      <c r="L142" s="6"/>
      <c r="M142" s="7"/>
      <c r="N142" s="7"/>
      <c r="O142" s="3"/>
      <c r="P142" s="6"/>
      <c r="Q142" s="7"/>
      <c r="R142" s="6"/>
      <c r="S142" s="6"/>
      <c r="T142" s="6"/>
      <c r="U142" s="7"/>
      <c r="V142" s="9"/>
      <c r="W142" s="13"/>
      <c r="X142" s="3"/>
    </row>
    <row r="143" spans="1:24" x14ac:dyDescent="0.25">
      <c r="A143" s="3"/>
      <c r="B143" s="6"/>
      <c r="C143" s="6"/>
      <c r="D143" s="27"/>
      <c r="E143" s="6"/>
      <c r="F143" s="6"/>
      <c r="G143" s="6"/>
      <c r="H143" s="6"/>
      <c r="I143" s="6"/>
      <c r="J143" s="6"/>
      <c r="K143" s="7"/>
      <c r="L143" s="6"/>
      <c r="M143" s="7"/>
      <c r="N143" s="7"/>
      <c r="O143" s="3"/>
      <c r="P143" s="6"/>
      <c r="Q143" s="9">
        <f>SUM(Q136:Q142)</f>
        <v>2212</v>
      </c>
      <c r="R143" s="10"/>
      <c r="S143" s="10"/>
      <c r="T143" s="10"/>
      <c r="U143" s="9">
        <f>SUM(U136:U142)</f>
        <v>2309</v>
      </c>
      <c r="V143" s="9">
        <f>SUM(V136:V142)</f>
        <v>0</v>
      </c>
      <c r="W143" s="13">
        <f>U143-Q143+V143</f>
        <v>97</v>
      </c>
      <c r="X143" s="3"/>
    </row>
    <row r="144" spans="1:24" x14ac:dyDescent="0.25">
      <c r="A144" s="3" t="s">
        <v>44</v>
      </c>
      <c r="B144" s="6" t="s">
        <v>78</v>
      </c>
      <c r="C144" s="6"/>
      <c r="D144" s="6" t="s">
        <v>186</v>
      </c>
      <c r="E144" s="6" t="s">
        <v>40</v>
      </c>
      <c r="F144" s="6">
        <v>180</v>
      </c>
      <c r="G144" s="6"/>
      <c r="H144" s="6"/>
      <c r="I144" s="6"/>
      <c r="J144" s="6"/>
      <c r="K144" s="7"/>
      <c r="L144" s="6"/>
      <c r="M144" s="7">
        <f t="shared" ref="M144:M151" si="3">K144*L144</f>
        <v>0</v>
      </c>
      <c r="N144" s="7">
        <v>1000</v>
      </c>
      <c r="O144" s="3" t="s">
        <v>77</v>
      </c>
      <c r="P144" s="6">
        <v>34876</v>
      </c>
      <c r="Q144" s="7">
        <v>1000</v>
      </c>
      <c r="V144" s="9"/>
      <c r="W144" s="13"/>
      <c r="X144" s="3"/>
    </row>
    <row r="145" spans="1:24" x14ac:dyDescent="0.25">
      <c r="A145" s="3" t="s">
        <v>44</v>
      </c>
      <c r="B145" s="6" t="s">
        <v>78</v>
      </c>
      <c r="C145" s="6"/>
      <c r="D145" s="6" t="s">
        <v>135</v>
      </c>
      <c r="E145" s="6" t="s">
        <v>79</v>
      </c>
      <c r="F145" s="6">
        <v>663</v>
      </c>
      <c r="G145" s="6"/>
      <c r="H145" s="6"/>
      <c r="I145" s="6"/>
      <c r="J145" s="6"/>
      <c r="K145" s="7"/>
      <c r="L145" s="6"/>
      <c r="M145" s="7">
        <f t="shared" si="3"/>
        <v>0</v>
      </c>
      <c r="N145" s="7">
        <v>700</v>
      </c>
      <c r="O145" s="3" t="s">
        <v>77</v>
      </c>
      <c r="P145" s="6">
        <v>34876</v>
      </c>
      <c r="Q145" s="7">
        <v>700</v>
      </c>
      <c r="R145" s="6" t="s">
        <v>96</v>
      </c>
      <c r="S145" s="6">
        <v>195</v>
      </c>
      <c r="T145" s="6" t="s">
        <v>97</v>
      </c>
      <c r="U145" s="7">
        <v>42</v>
      </c>
      <c r="V145" s="9"/>
      <c r="W145" s="13"/>
      <c r="X145" s="3"/>
    </row>
    <row r="146" spans="1:24" x14ac:dyDescent="0.25">
      <c r="A146" s="3" t="s">
        <v>44</v>
      </c>
      <c r="B146" s="6" t="s">
        <v>78</v>
      </c>
      <c r="C146" s="6"/>
      <c r="D146" s="6" t="s">
        <v>464</v>
      </c>
      <c r="E146" s="6" t="s">
        <v>80</v>
      </c>
      <c r="F146" s="6">
        <v>473</v>
      </c>
      <c r="G146" s="6"/>
      <c r="H146" s="6"/>
      <c r="I146" s="6"/>
      <c r="J146" s="6"/>
      <c r="K146" s="7"/>
      <c r="L146" s="6"/>
      <c r="M146" s="7">
        <f t="shared" si="3"/>
        <v>0</v>
      </c>
      <c r="N146" s="7">
        <v>300</v>
      </c>
      <c r="O146" s="3" t="s">
        <v>77</v>
      </c>
      <c r="P146" s="6">
        <v>34876</v>
      </c>
      <c r="Q146" s="7">
        <v>300</v>
      </c>
      <c r="R146" s="6" t="s">
        <v>96</v>
      </c>
      <c r="S146" s="6">
        <v>195</v>
      </c>
      <c r="T146" s="10" t="s">
        <v>98</v>
      </c>
      <c r="U146" s="9"/>
      <c r="V146" s="9">
        <v>10</v>
      </c>
      <c r="W146" s="13"/>
      <c r="X146" s="3"/>
    </row>
    <row r="147" spans="1:24" x14ac:dyDescent="0.25">
      <c r="A147" s="3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7">
        <f t="shared" si="3"/>
        <v>0</v>
      </c>
      <c r="N147" s="7"/>
      <c r="O147" s="3"/>
      <c r="P147" s="6"/>
      <c r="Q147" s="9"/>
      <c r="R147" s="6" t="s">
        <v>96</v>
      </c>
      <c r="S147" s="6">
        <v>189</v>
      </c>
      <c r="T147" s="6" t="s">
        <v>104</v>
      </c>
      <c r="U147" s="7">
        <v>945</v>
      </c>
      <c r="V147" s="9"/>
      <c r="W147" s="13"/>
      <c r="X147" s="3"/>
    </row>
    <row r="148" spans="1:24" x14ac:dyDescent="0.25">
      <c r="A148" s="3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7">
        <f t="shared" si="3"/>
        <v>0</v>
      </c>
      <c r="N148" s="7"/>
      <c r="O148" s="3"/>
      <c r="P148" s="6"/>
      <c r="Q148" s="9"/>
      <c r="R148" s="6" t="s">
        <v>364</v>
      </c>
      <c r="S148" s="6">
        <v>1049</v>
      </c>
      <c r="T148" s="6" t="s">
        <v>98</v>
      </c>
      <c r="U148" s="7"/>
      <c r="V148" s="7">
        <v>24</v>
      </c>
      <c r="W148" s="13"/>
      <c r="X148" s="3"/>
    </row>
    <row r="149" spans="1:24" x14ac:dyDescent="0.25">
      <c r="A149" s="3"/>
      <c r="B149" s="6" t="s">
        <v>87</v>
      </c>
      <c r="C149" s="6"/>
      <c r="D149" s="6" t="s">
        <v>43</v>
      </c>
      <c r="E149" s="6" t="s">
        <v>40</v>
      </c>
      <c r="F149" s="6">
        <v>182</v>
      </c>
      <c r="G149" s="6"/>
      <c r="H149" s="6"/>
      <c r="I149" s="6"/>
      <c r="J149" s="6"/>
      <c r="K149" s="7"/>
      <c r="L149" s="6"/>
      <c r="M149" s="7">
        <f t="shared" si="3"/>
        <v>0</v>
      </c>
      <c r="N149" s="7">
        <f>200+10.4</f>
        <v>210.4</v>
      </c>
      <c r="O149" s="3" t="s">
        <v>88</v>
      </c>
      <c r="P149" s="20">
        <v>34897</v>
      </c>
      <c r="Q149" s="21">
        <f>200+10.4</f>
        <v>210.4</v>
      </c>
      <c r="R149" s="6" t="s">
        <v>110</v>
      </c>
      <c r="S149" s="6">
        <v>239</v>
      </c>
      <c r="T149" s="6" t="s">
        <v>104</v>
      </c>
      <c r="U149" s="7">
        <f>244</f>
        <v>244</v>
      </c>
      <c r="V149" s="7"/>
      <c r="W149" s="13"/>
      <c r="X149" s="3"/>
    </row>
    <row r="150" spans="1:24" x14ac:dyDescent="0.25">
      <c r="A150" s="3"/>
      <c r="B150" s="6" t="s">
        <v>87</v>
      </c>
      <c r="C150" s="6"/>
      <c r="D150" s="6" t="s">
        <v>43</v>
      </c>
      <c r="E150" s="6" t="s">
        <v>22</v>
      </c>
      <c r="F150" s="6">
        <v>5262</v>
      </c>
      <c r="G150" s="6"/>
      <c r="H150" s="6"/>
      <c r="I150" s="6"/>
      <c r="J150" s="6"/>
      <c r="K150" s="7"/>
      <c r="L150" s="6"/>
      <c r="M150" s="7">
        <f t="shared" si="3"/>
        <v>0</v>
      </c>
      <c r="N150" s="7">
        <f>350+25</f>
        <v>375</v>
      </c>
      <c r="O150" s="3" t="s">
        <v>88</v>
      </c>
      <c r="P150" s="20">
        <v>34897</v>
      </c>
      <c r="Q150" s="21">
        <f>350+25</f>
        <v>375</v>
      </c>
      <c r="R150" s="6" t="s">
        <v>110</v>
      </c>
      <c r="S150" s="6">
        <v>239</v>
      </c>
      <c r="T150" s="6" t="s">
        <v>104</v>
      </c>
      <c r="U150" s="7">
        <v>542</v>
      </c>
      <c r="V150" s="7"/>
      <c r="W150" s="13"/>
      <c r="X150" s="3"/>
    </row>
    <row r="151" spans="1:24" x14ac:dyDescent="0.25">
      <c r="A151" s="3"/>
      <c r="B151" s="6" t="s">
        <v>87</v>
      </c>
      <c r="C151" s="6"/>
      <c r="D151" s="6" t="s">
        <v>466</v>
      </c>
      <c r="E151" s="6" t="s">
        <v>34</v>
      </c>
      <c r="F151" s="6">
        <v>3960</v>
      </c>
      <c r="G151" s="6"/>
      <c r="H151" s="6"/>
      <c r="I151" s="6"/>
      <c r="J151" s="6"/>
      <c r="K151" s="7"/>
      <c r="L151" s="6"/>
      <c r="M151" s="7">
        <f t="shared" si="3"/>
        <v>0</v>
      </c>
      <c r="N151" s="7">
        <v>300</v>
      </c>
      <c r="O151" s="3" t="s">
        <v>88</v>
      </c>
      <c r="P151" s="6">
        <v>34897</v>
      </c>
      <c r="Q151" s="7">
        <v>300</v>
      </c>
      <c r="R151" s="6" t="s">
        <v>114</v>
      </c>
      <c r="S151" s="6">
        <v>248</v>
      </c>
      <c r="T151" s="6" t="s">
        <v>104</v>
      </c>
      <c r="U151" s="7">
        <v>685</v>
      </c>
      <c r="V151" s="7"/>
      <c r="W151" s="13"/>
      <c r="X151" s="3"/>
    </row>
    <row r="152" spans="1:24" x14ac:dyDescent="0.25">
      <c r="A152" s="3" t="s">
        <v>105</v>
      </c>
      <c r="B152" s="6" t="s">
        <v>100</v>
      </c>
      <c r="C152" s="6"/>
      <c r="D152" s="27" t="s">
        <v>125</v>
      </c>
      <c r="E152" s="6" t="s">
        <v>103</v>
      </c>
      <c r="F152" s="6">
        <v>409</v>
      </c>
      <c r="G152" s="6"/>
      <c r="H152" s="6"/>
      <c r="I152" s="6"/>
      <c r="J152" s="6"/>
      <c r="K152" s="7"/>
      <c r="L152" s="6"/>
      <c r="M152" s="7">
        <f t="shared" si="2"/>
        <v>0</v>
      </c>
      <c r="N152" s="7">
        <v>1400</v>
      </c>
      <c r="O152" s="3" t="s">
        <v>96</v>
      </c>
      <c r="P152" s="6">
        <v>34914</v>
      </c>
      <c r="Q152" s="7">
        <v>1400</v>
      </c>
      <c r="R152" s="6" t="s">
        <v>124</v>
      </c>
      <c r="S152" s="6">
        <v>262</v>
      </c>
      <c r="T152" s="6" t="s">
        <v>48</v>
      </c>
      <c r="U152" s="7">
        <v>160</v>
      </c>
      <c r="V152" s="9"/>
      <c r="W152" s="13"/>
      <c r="X152" s="3"/>
    </row>
    <row r="153" spans="1:24" x14ac:dyDescent="0.25">
      <c r="A153" s="3" t="s">
        <v>105</v>
      </c>
      <c r="B153" s="6" t="s">
        <v>100</v>
      </c>
      <c r="C153" s="6">
        <v>14646</v>
      </c>
      <c r="D153" s="27" t="s">
        <v>126</v>
      </c>
      <c r="E153" s="6" t="s">
        <v>103</v>
      </c>
      <c r="F153" s="6">
        <v>863</v>
      </c>
      <c r="G153" s="6" t="s">
        <v>359</v>
      </c>
      <c r="H153" s="6">
        <v>300</v>
      </c>
      <c r="I153" s="6" t="s">
        <v>360</v>
      </c>
      <c r="J153" s="6" t="s">
        <v>361</v>
      </c>
      <c r="K153" s="7">
        <v>167</v>
      </c>
      <c r="L153" s="6"/>
      <c r="M153" s="7">
        <f t="shared" si="2"/>
        <v>0</v>
      </c>
      <c r="N153" s="7">
        <v>600</v>
      </c>
      <c r="O153" s="3" t="s">
        <v>106</v>
      </c>
      <c r="P153" s="6">
        <v>34930</v>
      </c>
      <c r="Q153" s="7">
        <v>600</v>
      </c>
      <c r="R153" s="6" t="s">
        <v>124</v>
      </c>
      <c r="S153" s="6">
        <v>263</v>
      </c>
      <c r="T153" s="6" t="s">
        <v>48</v>
      </c>
      <c r="U153" s="7">
        <v>103</v>
      </c>
      <c r="V153" s="9"/>
      <c r="W153" s="13"/>
      <c r="X153" s="3"/>
    </row>
    <row r="154" spans="1:24" x14ac:dyDescent="0.25">
      <c r="A154" s="3" t="s">
        <v>105</v>
      </c>
      <c r="B154" s="6" t="s">
        <v>100</v>
      </c>
      <c r="C154" s="6"/>
      <c r="D154" s="27" t="s">
        <v>125</v>
      </c>
      <c r="E154" s="6" t="s">
        <v>103</v>
      </c>
      <c r="F154" s="6">
        <v>663</v>
      </c>
      <c r="G154" s="6" t="s">
        <v>342</v>
      </c>
      <c r="H154" s="6">
        <v>300</v>
      </c>
      <c r="I154" s="6" t="s">
        <v>360</v>
      </c>
      <c r="J154" s="6" t="s">
        <v>361</v>
      </c>
      <c r="K154" s="7">
        <v>167</v>
      </c>
      <c r="L154" s="6"/>
      <c r="M154" s="7">
        <f t="shared" si="2"/>
        <v>0</v>
      </c>
      <c r="N154" s="7">
        <f>1400+25</f>
        <v>1425</v>
      </c>
      <c r="O154" s="3" t="s">
        <v>106</v>
      </c>
      <c r="P154" s="6">
        <v>34930</v>
      </c>
      <c r="Q154" s="7">
        <f>1400+25</f>
        <v>1425</v>
      </c>
      <c r="R154" s="6" t="s">
        <v>124</v>
      </c>
      <c r="S154" s="6">
        <v>264</v>
      </c>
      <c r="T154" s="6" t="s">
        <v>104</v>
      </c>
      <c r="U154" s="7">
        <v>615</v>
      </c>
      <c r="V154" s="9"/>
      <c r="W154" s="13"/>
      <c r="X154" s="3"/>
    </row>
    <row r="155" spans="1:24" x14ac:dyDescent="0.25">
      <c r="A155" s="3" t="s">
        <v>105</v>
      </c>
      <c r="B155" s="6" t="s">
        <v>100</v>
      </c>
      <c r="C155" s="6"/>
      <c r="D155" s="27" t="s">
        <v>125</v>
      </c>
      <c r="E155" s="6" t="s">
        <v>103</v>
      </c>
      <c r="F155" s="6">
        <v>409</v>
      </c>
      <c r="G155" s="6" t="s">
        <v>383</v>
      </c>
      <c r="H155" s="6">
        <v>300</v>
      </c>
      <c r="I155" s="6" t="s">
        <v>360</v>
      </c>
      <c r="J155" s="6" t="s">
        <v>361</v>
      </c>
      <c r="K155" s="7">
        <v>167</v>
      </c>
      <c r="L155" s="6"/>
      <c r="M155" s="7">
        <f t="shared" si="2"/>
        <v>0</v>
      </c>
      <c r="N155" s="7">
        <v>150</v>
      </c>
      <c r="O155" s="3" t="s">
        <v>106</v>
      </c>
      <c r="P155" s="6">
        <v>34930</v>
      </c>
      <c r="Q155" s="7">
        <v>150</v>
      </c>
      <c r="R155" s="6" t="s">
        <v>130</v>
      </c>
      <c r="S155" s="6">
        <v>284</v>
      </c>
      <c r="T155" s="6" t="s">
        <v>104</v>
      </c>
      <c r="U155" s="7">
        <v>734</v>
      </c>
      <c r="V155" s="9"/>
      <c r="W155" s="13"/>
      <c r="X155" s="3"/>
    </row>
    <row r="156" spans="1:24" x14ac:dyDescent="0.25">
      <c r="G156" s="6" t="s">
        <v>359</v>
      </c>
      <c r="H156" s="6">
        <v>300</v>
      </c>
      <c r="I156" s="6" t="s">
        <v>360</v>
      </c>
      <c r="J156" s="6" t="s">
        <v>361</v>
      </c>
      <c r="K156" s="7">
        <v>293</v>
      </c>
      <c r="L156" s="6"/>
      <c r="M156" s="7">
        <f t="shared" si="2"/>
        <v>0</v>
      </c>
      <c r="R156" s="6" t="s">
        <v>130</v>
      </c>
      <c r="S156" s="6">
        <v>285</v>
      </c>
      <c r="T156" s="6" t="s">
        <v>104</v>
      </c>
      <c r="U156" s="7">
        <v>141</v>
      </c>
      <c r="V156" s="9"/>
      <c r="W156" s="13"/>
      <c r="X156" s="3"/>
    </row>
    <row r="157" spans="1:24" x14ac:dyDescent="0.25">
      <c r="A157" s="3"/>
      <c r="B157" s="6"/>
      <c r="C157" s="6"/>
      <c r="D157" s="6"/>
      <c r="E157" s="6"/>
      <c r="F157" s="6"/>
      <c r="G157" s="6" t="s">
        <v>363</v>
      </c>
      <c r="H157" s="6">
        <v>300</v>
      </c>
      <c r="I157" s="6" t="s">
        <v>360</v>
      </c>
      <c r="J157" s="6" t="s">
        <v>361</v>
      </c>
      <c r="K157" s="7">
        <v>591</v>
      </c>
      <c r="L157" s="6"/>
      <c r="M157" s="7">
        <f t="shared" si="2"/>
        <v>0</v>
      </c>
      <c r="N157" s="7"/>
      <c r="O157" s="3"/>
      <c r="P157" s="6"/>
      <c r="Q157" s="7"/>
      <c r="R157" s="6" t="s">
        <v>130</v>
      </c>
      <c r="S157" s="6">
        <v>286</v>
      </c>
      <c r="T157" s="6" t="s">
        <v>104</v>
      </c>
      <c r="U157" s="7">
        <v>161</v>
      </c>
      <c r="V157" s="9"/>
      <c r="W157" s="13"/>
      <c r="X157" s="3"/>
    </row>
    <row r="158" spans="1:24" x14ac:dyDescent="0.25">
      <c r="A158" s="3"/>
      <c r="B158" s="6" t="s">
        <v>100</v>
      </c>
      <c r="C158" s="6">
        <v>14637</v>
      </c>
      <c r="D158" s="20" t="s">
        <v>127</v>
      </c>
      <c r="E158" s="6" t="s">
        <v>101</v>
      </c>
      <c r="F158" s="6">
        <v>12230</v>
      </c>
      <c r="G158" s="6" t="s">
        <v>331</v>
      </c>
      <c r="H158" s="6">
        <v>140</v>
      </c>
      <c r="I158" s="6" t="s">
        <v>308</v>
      </c>
      <c r="J158" s="6" t="s">
        <v>270</v>
      </c>
      <c r="K158" s="7">
        <v>55</v>
      </c>
      <c r="L158" s="6"/>
      <c r="M158" s="7">
        <f t="shared" si="2"/>
        <v>0</v>
      </c>
      <c r="N158" s="7">
        <v>300</v>
      </c>
      <c r="O158" s="3" t="s">
        <v>96</v>
      </c>
      <c r="P158" s="6">
        <v>34914</v>
      </c>
      <c r="Q158" s="7">
        <v>300</v>
      </c>
      <c r="R158" s="6" t="s">
        <v>130</v>
      </c>
      <c r="S158" s="6">
        <v>287</v>
      </c>
      <c r="T158" s="6" t="s">
        <v>104</v>
      </c>
      <c r="U158" s="7">
        <v>148</v>
      </c>
      <c r="V158" s="9"/>
      <c r="W158" s="13"/>
      <c r="X158" s="3"/>
    </row>
    <row r="159" spans="1:24" x14ac:dyDescent="0.25">
      <c r="A159" s="3"/>
      <c r="B159" s="6" t="s">
        <v>100</v>
      </c>
      <c r="C159" s="6"/>
      <c r="D159" s="20" t="s">
        <v>127</v>
      </c>
      <c r="E159" s="6" t="s">
        <v>102</v>
      </c>
      <c r="F159" s="6">
        <v>2024</v>
      </c>
      <c r="G159" s="6" t="s">
        <v>383</v>
      </c>
      <c r="H159" s="6">
        <v>300</v>
      </c>
      <c r="I159" s="6" t="s">
        <v>360</v>
      </c>
      <c r="J159" s="6" t="s">
        <v>361</v>
      </c>
      <c r="K159" s="7">
        <v>239</v>
      </c>
      <c r="L159" s="6"/>
      <c r="M159" s="7">
        <f t="shared" si="2"/>
        <v>0</v>
      </c>
      <c r="N159" s="7">
        <v>300</v>
      </c>
      <c r="O159" s="3" t="s">
        <v>96</v>
      </c>
      <c r="P159" s="6">
        <v>34914</v>
      </c>
      <c r="Q159" s="7">
        <v>300</v>
      </c>
      <c r="R159" s="6" t="s">
        <v>131</v>
      </c>
      <c r="S159" s="6">
        <v>293</v>
      </c>
      <c r="T159" s="6" t="s">
        <v>104</v>
      </c>
      <c r="U159" s="7">
        <v>336</v>
      </c>
      <c r="V159" s="9"/>
      <c r="W159" s="13"/>
      <c r="X159" s="3"/>
    </row>
    <row r="160" spans="1:24" x14ac:dyDescent="0.25">
      <c r="A160" s="3" t="s">
        <v>105</v>
      </c>
      <c r="B160" s="6" t="s">
        <v>100</v>
      </c>
      <c r="C160" s="6">
        <v>14647</v>
      </c>
      <c r="D160" s="20" t="s">
        <v>128</v>
      </c>
      <c r="E160" s="6" t="s">
        <v>103</v>
      </c>
      <c r="F160" s="6">
        <v>4011</v>
      </c>
      <c r="G160" s="6" t="s">
        <v>371</v>
      </c>
      <c r="H160" s="6">
        <v>300</v>
      </c>
      <c r="I160" s="6" t="s">
        <v>360</v>
      </c>
      <c r="J160" s="6" t="s">
        <v>361</v>
      </c>
      <c r="K160" s="7">
        <v>239</v>
      </c>
      <c r="L160" s="6"/>
      <c r="M160" s="7">
        <f t="shared" si="2"/>
        <v>0</v>
      </c>
      <c r="N160" s="7">
        <v>1000</v>
      </c>
      <c r="O160" s="3" t="s">
        <v>106</v>
      </c>
      <c r="P160" s="6">
        <v>34930</v>
      </c>
      <c r="Q160" s="7">
        <v>1000</v>
      </c>
      <c r="R160" s="6" t="s">
        <v>131</v>
      </c>
      <c r="S160" s="6">
        <v>294</v>
      </c>
      <c r="T160" s="6" t="s">
        <v>104</v>
      </c>
      <c r="U160" s="7">
        <v>315</v>
      </c>
      <c r="V160" s="9"/>
      <c r="W160" s="13"/>
      <c r="X160" s="3"/>
    </row>
    <row r="161" spans="1:24" x14ac:dyDescent="0.25">
      <c r="G161" s="6" t="s">
        <v>383</v>
      </c>
      <c r="H161" s="6">
        <v>300</v>
      </c>
      <c r="I161" s="6" t="s">
        <v>360</v>
      </c>
      <c r="J161" s="6" t="s">
        <v>361</v>
      </c>
      <c r="K161" s="7">
        <v>167</v>
      </c>
      <c r="L161" s="6"/>
      <c r="M161" s="7">
        <f t="shared" si="2"/>
        <v>0</v>
      </c>
      <c r="R161" s="6" t="s">
        <v>139</v>
      </c>
      <c r="S161" s="6">
        <v>306</v>
      </c>
      <c r="T161" s="6" t="s">
        <v>140</v>
      </c>
      <c r="U161" s="7">
        <v>478</v>
      </c>
      <c r="V161" s="9"/>
      <c r="W161" s="13"/>
      <c r="X161" s="3"/>
    </row>
    <row r="162" spans="1:24" x14ac:dyDescent="0.25">
      <c r="A162" s="3" t="s">
        <v>105</v>
      </c>
      <c r="B162" s="6" t="s">
        <v>100</v>
      </c>
      <c r="C162" s="6"/>
      <c r="D162" s="6" t="s">
        <v>129</v>
      </c>
      <c r="E162" s="6" t="s">
        <v>80</v>
      </c>
      <c r="F162" s="6">
        <v>797</v>
      </c>
      <c r="G162" s="6" t="s">
        <v>371</v>
      </c>
      <c r="H162" s="6">
        <v>300</v>
      </c>
      <c r="I162" s="6" t="s">
        <v>360</v>
      </c>
      <c r="J162" s="6" t="s">
        <v>361</v>
      </c>
      <c r="K162" s="7">
        <v>167</v>
      </c>
      <c r="L162" s="6"/>
      <c r="M162" s="7">
        <f t="shared" si="2"/>
        <v>0</v>
      </c>
      <c r="N162" s="7">
        <v>250</v>
      </c>
      <c r="O162" s="3" t="s">
        <v>106</v>
      </c>
      <c r="P162" s="6">
        <v>34930</v>
      </c>
      <c r="Q162" s="7">
        <v>250</v>
      </c>
      <c r="R162" s="6" t="s">
        <v>139</v>
      </c>
      <c r="S162" s="6">
        <v>307</v>
      </c>
      <c r="T162" s="6" t="s">
        <v>140</v>
      </c>
      <c r="U162" s="7">
        <v>331</v>
      </c>
      <c r="V162" s="9"/>
      <c r="W162" s="13"/>
      <c r="X162" s="3"/>
    </row>
    <row r="163" spans="1:24" x14ac:dyDescent="0.25">
      <c r="A163" s="3" t="s">
        <v>105</v>
      </c>
      <c r="B163" s="6" t="s">
        <v>147</v>
      </c>
      <c r="C163" s="6"/>
      <c r="D163" s="6" t="s">
        <v>135</v>
      </c>
      <c r="E163" s="6" t="s">
        <v>103</v>
      </c>
      <c r="F163" s="6">
        <v>4011</v>
      </c>
      <c r="G163" s="6" t="s">
        <v>383</v>
      </c>
      <c r="H163" s="6">
        <v>300</v>
      </c>
      <c r="I163" s="6" t="s">
        <v>360</v>
      </c>
      <c r="J163" s="6" t="s">
        <v>361</v>
      </c>
      <c r="K163" s="7">
        <v>344</v>
      </c>
      <c r="L163" s="6"/>
      <c r="M163" s="7">
        <f t="shared" si="2"/>
        <v>0</v>
      </c>
      <c r="N163" s="7">
        <v>500</v>
      </c>
      <c r="O163" s="3" t="s">
        <v>139</v>
      </c>
      <c r="P163" s="6">
        <v>33452</v>
      </c>
      <c r="Q163" s="7">
        <v>500</v>
      </c>
      <c r="R163" s="6" t="s">
        <v>139</v>
      </c>
      <c r="S163" s="6">
        <v>308</v>
      </c>
      <c r="T163" s="6" t="s">
        <v>140</v>
      </c>
      <c r="U163" s="7">
        <v>216</v>
      </c>
      <c r="V163" s="9"/>
      <c r="W163" s="13"/>
      <c r="X163" s="3"/>
    </row>
    <row r="164" spans="1:24" x14ac:dyDescent="0.25">
      <c r="A164" s="3" t="s">
        <v>105</v>
      </c>
      <c r="B164" s="6" t="s">
        <v>134</v>
      </c>
      <c r="C164" s="6"/>
      <c r="D164" s="6" t="s">
        <v>135</v>
      </c>
      <c r="E164" s="6" t="s">
        <v>103</v>
      </c>
      <c r="F164" s="6">
        <v>4011</v>
      </c>
      <c r="G164" s="6" t="s">
        <v>359</v>
      </c>
      <c r="H164" s="6">
        <v>300</v>
      </c>
      <c r="I164" s="6" t="s">
        <v>360</v>
      </c>
      <c r="J164" s="6" t="s">
        <v>361</v>
      </c>
      <c r="K164" s="7">
        <v>244</v>
      </c>
      <c r="L164" s="6"/>
      <c r="M164" s="7">
        <f t="shared" si="2"/>
        <v>0</v>
      </c>
      <c r="N164" s="7">
        <v>1250</v>
      </c>
      <c r="O164" s="3" t="s">
        <v>131</v>
      </c>
      <c r="P164" s="6">
        <v>33996</v>
      </c>
      <c r="Q164" s="7">
        <v>1250</v>
      </c>
      <c r="R164" s="6" t="s">
        <v>139</v>
      </c>
      <c r="S164" s="6">
        <v>319</v>
      </c>
      <c r="T164" s="6" t="s">
        <v>104</v>
      </c>
      <c r="U164" s="7">
        <v>385</v>
      </c>
      <c r="V164" s="9"/>
      <c r="W164" s="13"/>
      <c r="X164" s="3"/>
    </row>
    <row r="165" spans="1:24" x14ac:dyDescent="0.25">
      <c r="A165" s="3" t="s">
        <v>105</v>
      </c>
      <c r="B165" s="6" t="s">
        <v>134</v>
      </c>
      <c r="C165" s="6">
        <v>14641</v>
      </c>
      <c r="D165" s="6" t="s">
        <v>136</v>
      </c>
      <c r="E165" s="6" t="s">
        <v>103</v>
      </c>
      <c r="F165" s="6">
        <v>4011</v>
      </c>
      <c r="G165" s="6" t="s">
        <v>383</v>
      </c>
      <c r="H165" s="6">
        <v>300</v>
      </c>
      <c r="I165" s="6" t="s">
        <v>360</v>
      </c>
      <c r="J165" s="6" t="s">
        <v>361</v>
      </c>
      <c r="K165" s="7">
        <v>244</v>
      </c>
      <c r="L165" s="6"/>
      <c r="M165" s="7">
        <f t="shared" si="2"/>
        <v>0</v>
      </c>
      <c r="N165" s="7">
        <v>550</v>
      </c>
      <c r="O165" s="3" t="s">
        <v>131</v>
      </c>
      <c r="P165" s="6">
        <v>33996</v>
      </c>
      <c r="Q165" s="7">
        <v>550</v>
      </c>
      <c r="R165" s="6" t="s">
        <v>150</v>
      </c>
      <c r="S165" s="6">
        <v>331</v>
      </c>
      <c r="T165" s="6" t="s">
        <v>104</v>
      </c>
      <c r="U165" s="7">
        <v>586</v>
      </c>
      <c r="V165" s="9"/>
      <c r="W165" s="13"/>
      <c r="X165" s="3"/>
    </row>
    <row r="166" spans="1:24" x14ac:dyDescent="0.25">
      <c r="A166" s="3" t="s">
        <v>105</v>
      </c>
      <c r="B166" s="6" t="s">
        <v>134</v>
      </c>
      <c r="C166" s="6">
        <v>14641</v>
      </c>
      <c r="D166" s="6" t="s">
        <v>137</v>
      </c>
      <c r="E166" s="6" t="s">
        <v>80</v>
      </c>
      <c r="F166" s="6">
        <v>797</v>
      </c>
      <c r="G166" s="6" t="s">
        <v>359</v>
      </c>
      <c r="H166" s="6">
        <v>300</v>
      </c>
      <c r="I166" s="6" t="s">
        <v>360</v>
      </c>
      <c r="J166" s="6" t="s">
        <v>361</v>
      </c>
      <c r="K166" s="7">
        <v>244</v>
      </c>
      <c r="L166" s="6"/>
      <c r="M166" s="7">
        <f t="shared" si="2"/>
        <v>0</v>
      </c>
      <c r="N166" s="7">
        <f>450+25</f>
        <v>475</v>
      </c>
      <c r="O166" s="3" t="s">
        <v>131</v>
      </c>
      <c r="P166" s="6">
        <v>33996</v>
      </c>
      <c r="Q166" s="7">
        <f>450+25</f>
        <v>475</v>
      </c>
      <c r="R166" s="6" t="s">
        <v>153</v>
      </c>
      <c r="S166" s="6">
        <v>357</v>
      </c>
      <c r="T166" s="6" t="s">
        <v>48</v>
      </c>
      <c r="U166" s="7">
        <v>13</v>
      </c>
      <c r="V166" s="9"/>
      <c r="W166" s="13"/>
      <c r="X166" s="3"/>
    </row>
    <row r="167" spans="1:24" x14ac:dyDescent="0.25">
      <c r="A167" s="3"/>
      <c r="B167" s="6"/>
      <c r="C167" s="6">
        <v>14639</v>
      </c>
      <c r="D167" s="6"/>
      <c r="E167" s="6"/>
      <c r="F167" s="6"/>
      <c r="G167" s="6" t="s">
        <v>359</v>
      </c>
      <c r="H167" s="6">
        <v>300</v>
      </c>
      <c r="I167" s="6" t="s">
        <v>360</v>
      </c>
      <c r="J167" s="6" t="s">
        <v>361</v>
      </c>
      <c r="K167" s="7">
        <v>293</v>
      </c>
      <c r="L167" s="6"/>
      <c r="M167" s="7">
        <f t="shared" si="2"/>
        <v>0</v>
      </c>
      <c r="N167" s="7"/>
      <c r="O167" s="3"/>
      <c r="P167" s="6"/>
      <c r="Q167" s="7"/>
      <c r="R167" s="6" t="s">
        <v>153</v>
      </c>
      <c r="S167" s="6">
        <v>353</v>
      </c>
      <c r="T167" s="6" t="s">
        <v>104</v>
      </c>
      <c r="U167" s="7">
        <f>67+201</f>
        <v>268</v>
      </c>
      <c r="V167" s="9"/>
      <c r="W167" s="13"/>
      <c r="X167" s="3"/>
    </row>
    <row r="168" spans="1:24" x14ac:dyDescent="0.25">
      <c r="A168" s="3"/>
      <c r="B168" s="6"/>
      <c r="C168" s="6">
        <v>14638</v>
      </c>
      <c r="D168" s="6"/>
      <c r="E168" s="6"/>
      <c r="F168" s="6"/>
      <c r="G168" s="6" t="s">
        <v>363</v>
      </c>
      <c r="H168" s="6">
        <v>300</v>
      </c>
      <c r="I168" s="6" t="s">
        <v>360</v>
      </c>
      <c r="J168" s="6" t="s">
        <v>361</v>
      </c>
      <c r="K168" s="7">
        <v>591</v>
      </c>
      <c r="L168" s="6"/>
      <c r="M168" s="7">
        <f t="shared" si="2"/>
        <v>0</v>
      </c>
      <c r="N168" s="7"/>
      <c r="O168" s="3"/>
      <c r="P168" s="6"/>
      <c r="Q168" s="7"/>
      <c r="R168" s="6" t="s">
        <v>153</v>
      </c>
      <c r="S168" s="6">
        <v>353</v>
      </c>
      <c r="T168" s="6" t="s">
        <v>48</v>
      </c>
      <c r="U168" s="7">
        <v>15</v>
      </c>
      <c r="V168" s="9"/>
      <c r="W168" s="13"/>
      <c r="X168" s="3"/>
    </row>
    <row r="169" spans="1:24" x14ac:dyDescent="0.25">
      <c r="A169" s="3" t="s">
        <v>105</v>
      </c>
      <c r="B169" s="6" t="s">
        <v>142</v>
      </c>
      <c r="C169" s="6"/>
      <c r="D169" s="6" t="s">
        <v>135</v>
      </c>
      <c r="E169" s="6" t="s">
        <v>103</v>
      </c>
      <c r="F169" s="6">
        <v>663</v>
      </c>
      <c r="G169" s="6"/>
      <c r="H169" s="6"/>
      <c r="I169" s="6"/>
      <c r="J169" s="6"/>
      <c r="K169" s="7"/>
      <c r="L169" s="6"/>
      <c r="M169" s="7">
        <f>K169*L169</f>
        <v>0</v>
      </c>
      <c r="N169" s="7">
        <v>600</v>
      </c>
      <c r="O169" s="3" t="s">
        <v>143</v>
      </c>
      <c r="P169" s="6">
        <v>33454</v>
      </c>
      <c r="Q169" s="7">
        <v>600</v>
      </c>
      <c r="R169" s="6" t="s">
        <v>168</v>
      </c>
      <c r="S169" s="6">
        <v>404</v>
      </c>
      <c r="T169" s="6" t="s">
        <v>104</v>
      </c>
      <c r="U169" s="7">
        <v>153</v>
      </c>
      <c r="V169" s="9"/>
      <c r="W169" s="13"/>
      <c r="X169" s="3"/>
    </row>
    <row r="170" spans="1:24" x14ac:dyDescent="0.25">
      <c r="A170" s="3" t="s">
        <v>105</v>
      </c>
      <c r="B170" s="6" t="s">
        <v>142</v>
      </c>
      <c r="C170" s="6"/>
      <c r="D170" s="6" t="s">
        <v>136</v>
      </c>
      <c r="E170" s="6" t="s">
        <v>103</v>
      </c>
      <c r="F170" s="6">
        <v>863</v>
      </c>
      <c r="L170" s="6"/>
      <c r="M170" s="7">
        <f>K194*L170</f>
        <v>0</v>
      </c>
      <c r="N170" s="7">
        <f>150+50</f>
        <v>200</v>
      </c>
      <c r="O170" s="3" t="s">
        <v>143</v>
      </c>
      <c r="P170" s="6">
        <v>33454</v>
      </c>
      <c r="Q170" s="7">
        <f>150+50</f>
        <v>200</v>
      </c>
      <c r="R170" s="6" t="s">
        <v>168</v>
      </c>
      <c r="S170" s="6">
        <v>407</v>
      </c>
      <c r="T170" s="6" t="s">
        <v>104</v>
      </c>
      <c r="U170" s="7">
        <v>171</v>
      </c>
      <c r="V170" s="9"/>
      <c r="W170" s="13"/>
      <c r="X170" s="3"/>
    </row>
    <row r="171" spans="1:24" x14ac:dyDescent="0.25">
      <c r="A171" s="3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7">
        <f t="shared" si="2"/>
        <v>0</v>
      </c>
      <c r="N171" s="7"/>
      <c r="O171" s="3"/>
      <c r="P171" s="6"/>
      <c r="Q171" s="7"/>
      <c r="R171" s="6" t="s">
        <v>168</v>
      </c>
      <c r="S171" s="6">
        <v>400</v>
      </c>
      <c r="T171" s="6" t="s">
        <v>104</v>
      </c>
      <c r="U171" s="7">
        <v>355</v>
      </c>
      <c r="V171" s="9"/>
      <c r="W171" s="13"/>
      <c r="X171" s="3"/>
    </row>
    <row r="172" spans="1:24" x14ac:dyDescent="0.25">
      <c r="A172" s="3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7">
        <f t="shared" si="2"/>
        <v>0</v>
      </c>
      <c r="N172" s="7"/>
      <c r="O172" s="3"/>
      <c r="P172" s="6"/>
      <c r="Q172" s="7"/>
      <c r="R172" s="6" t="s">
        <v>169</v>
      </c>
      <c r="S172" s="6">
        <v>396</v>
      </c>
      <c r="T172" s="6" t="s">
        <v>104</v>
      </c>
      <c r="U172" s="7">
        <v>476</v>
      </c>
      <c r="V172" s="9"/>
      <c r="W172" s="13"/>
      <c r="X172" s="3"/>
    </row>
    <row r="173" spans="1:24" x14ac:dyDescent="0.25">
      <c r="A173" s="3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7">
        <f t="shared" si="2"/>
        <v>0</v>
      </c>
      <c r="N173" s="7"/>
      <c r="O173" s="3"/>
      <c r="P173" s="6"/>
      <c r="Q173" s="7"/>
      <c r="R173" s="6" t="s">
        <v>170</v>
      </c>
      <c r="S173" s="6">
        <v>414</v>
      </c>
      <c r="T173" s="6" t="s">
        <v>104</v>
      </c>
      <c r="U173" s="7">
        <v>181</v>
      </c>
      <c r="V173" s="9"/>
      <c r="W173" s="13"/>
      <c r="X173" s="3"/>
    </row>
    <row r="174" spans="1:24" x14ac:dyDescent="0.25">
      <c r="A174" s="3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7">
        <f t="shared" si="2"/>
        <v>0</v>
      </c>
      <c r="N174" s="7"/>
      <c r="O174" s="3"/>
      <c r="P174" s="6"/>
      <c r="Q174" s="7"/>
      <c r="R174" s="6" t="s">
        <v>170</v>
      </c>
      <c r="S174" s="6">
        <v>413</v>
      </c>
      <c r="T174" s="6" t="s">
        <v>104</v>
      </c>
      <c r="U174" s="7">
        <v>432</v>
      </c>
      <c r="V174" s="9"/>
      <c r="W174" s="13"/>
      <c r="X174" s="3"/>
    </row>
    <row r="175" spans="1:24" x14ac:dyDescent="0.25">
      <c r="A175" s="3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7">
        <f t="shared" si="2"/>
        <v>0</v>
      </c>
      <c r="N175" s="7"/>
      <c r="O175" s="3"/>
      <c r="P175" s="6"/>
      <c r="Q175" s="7"/>
      <c r="R175" s="6" t="s">
        <v>175</v>
      </c>
      <c r="S175" s="6">
        <v>450</v>
      </c>
      <c r="T175" s="6" t="s">
        <v>140</v>
      </c>
      <c r="U175" s="7">
        <v>292</v>
      </c>
      <c r="V175" s="9"/>
      <c r="W175" s="13"/>
      <c r="X175" s="3"/>
    </row>
    <row r="176" spans="1:24" x14ac:dyDescent="0.25">
      <c r="A176" s="3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7">
        <f t="shared" si="2"/>
        <v>0</v>
      </c>
      <c r="N176" s="7"/>
      <c r="O176" s="3"/>
      <c r="P176" s="6"/>
      <c r="Q176" s="7"/>
      <c r="R176" s="6" t="s">
        <v>182</v>
      </c>
      <c r="S176" s="6">
        <v>459</v>
      </c>
      <c r="T176" s="6" t="s">
        <v>140</v>
      </c>
      <c r="U176" s="7">
        <v>371</v>
      </c>
      <c r="V176" s="9"/>
      <c r="W176" s="13"/>
      <c r="X176" s="3"/>
    </row>
    <row r="177" spans="1:24" x14ac:dyDescent="0.25">
      <c r="A177" s="3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7">
        <f t="shared" si="2"/>
        <v>0</v>
      </c>
      <c r="N177" s="7"/>
      <c r="O177" s="3"/>
      <c r="P177" s="6"/>
      <c r="Q177" s="7"/>
      <c r="R177" s="6" t="s">
        <v>182</v>
      </c>
      <c r="S177" s="6">
        <v>460</v>
      </c>
      <c r="T177" s="6" t="s">
        <v>140</v>
      </c>
      <c r="U177" s="7">
        <v>182</v>
      </c>
      <c r="V177" s="9"/>
      <c r="W177" s="13"/>
      <c r="X177" s="3"/>
    </row>
    <row r="178" spans="1:24" x14ac:dyDescent="0.25">
      <c r="A178" s="3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7">
        <f t="shared" si="2"/>
        <v>0</v>
      </c>
      <c r="N178" s="7"/>
      <c r="O178" s="3"/>
      <c r="P178" s="6"/>
      <c r="Q178" s="7"/>
      <c r="R178" s="6" t="s">
        <v>182</v>
      </c>
      <c r="S178" s="6">
        <v>461</v>
      </c>
      <c r="T178" s="6" t="s">
        <v>140</v>
      </c>
      <c r="U178" s="7">
        <v>294</v>
      </c>
      <c r="V178" s="9"/>
      <c r="W178" s="13"/>
      <c r="X178" s="3"/>
    </row>
    <row r="179" spans="1:24" x14ac:dyDescent="0.25">
      <c r="A179" s="3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7">
        <f t="shared" si="2"/>
        <v>0</v>
      </c>
      <c r="N179" s="7"/>
      <c r="O179" s="3"/>
      <c r="P179" s="6"/>
      <c r="Q179" s="7"/>
      <c r="R179" s="6" t="s">
        <v>159</v>
      </c>
      <c r="S179" s="6">
        <v>383</v>
      </c>
      <c r="T179" s="6" t="s">
        <v>140</v>
      </c>
      <c r="U179" s="7">
        <v>30</v>
      </c>
      <c r="V179" s="9"/>
      <c r="W179" s="13"/>
      <c r="X179" s="3"/>
    </row>
    <row r="180" spans="1:24" x14ac:dyDescent="0.25">
      <c r="A180" s="3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7">
        <f t="shared" si="2"/>
        <v>0</v>
      </c>
      <c r="N180" s="7"/>
      <c r="O180" s="3"/>
      <c r="P180" s="6"/>
      <c r="Q180" s="7"/>
      <c r="R180" s="6" t="s">
        <v>415</v>
      </c>
      <c r="S180" s="6">
        <v>1236</v>
      </c>
      <c r="T180" s="6" t="s">
        <v>104</v>
      </c>
      <c r="U180" s="7">
        <v>207</v>
      </c>
      <c r="V180" s="9"/>
      <c r="W180" s="13"/>
      <c r="X180" s="3"/>
    </row>
    <row r="181" spans="1:24" x14ac:dyDescent="0.25">
      <c r="A181" s="3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7">
        <f t="shared" si="2"/>
        <v>0</v>
      </c>
      <c r="N181" s="7"/>
      <c r="O181" s="3"/>
      <c r="P181" s="6"/>
      <c r="Q181" s="7"/>
      <c r="R181" s="6" t="s">
        <v>428</v>
      </c>
      <c r="S181" s="6">
        <v>1272</v>
      </c>
      <c r="T181" s="6" t="s">
        <v>74</v>
      </c>
      <c r="U181" s="7">
        <f>450+109</f>
        <v>559</v>
      </c>
      <c r="V181" s="9"/>
      <c r="W181" s="13"/>
      <c r="X181" s="3"/>
    </row>
    <row r="182" spans="1:24" x14ac:dyDescent="0.25">
      <c r="A182" s="3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7">
        <f t="shared" si="2"/>
        <v>0</v>
      </c>
      <c r="N182" s="7"/>
      <c r="O182" s="3"/>
      <c r="P182" s="6"/>
      <c r="Q182" s="7"/>
      <c r="R182" s="6" t="s">
        <v>428</v>
      </c>
      <c r="S182" s="6">
        <v>1272</v>
      </c>
      <c r="T182" s="6" t="s">
        <v>74</v>
      </c>
      <c r="U182" s="7">
        <v>150</v>
      </c>
      <c r="V182" s="9"/>
      <c r="W182" s="13"/>
      <c r="X182" s="3"/>
    </row>
    <row r="183" spans="1:24" x14ac:dyDescent="0.25">
      <c r="A183" s="3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7"/>
      <c r="N183" s="7"/>
      <c r="O183" s="3"/>
      <c r="P183" s="6"/>
      <c r="Q183" s="7"/>
      <c r="R183" s="6" t="s">
        <v>428</v>
      </c>
      <c r="S183" s="6">
        <v>1272</v>
      </c>
      <c r="T183" s="6" t="s">
        <v>74</v>
      </c>
      <c r="U183" s="7">
        <f>250+114</f>
        <v>364</v>
      </c>
      <c r="V183" s="9"/>
      <c r="W183" s="13"/>
      <c r="X183" s="3"/>
    </row>
    <row r="184" spans="1:24" x14ac:dyDescent="0.25">
      <c r="A184" s="3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7">
        <f t="shared" si="2"/>
        <v>0</v>
      </c>
      <c r="N184" s="7"/>
      <c r="O184" s="3"/>
      <c r="P184" s="6"/>
      <c r="Q184" s="9">
        <f>SUM(Q144:Q183)</f>
        <v>11885.4</v>
      </c>
      <c r="R184" s="10"/>
      <c r="S184" s="10"/>
      <c r="T184" s="10"/>
      <c r="U184" s="9">
        <f>SUM(U144:U183)</f>
        <v>11680</v>
      </c>
      <c r="V184" s="9">
        <f>SUM(V144:V183)</f>
        <v>34</v>
      </c>
      <c r="W184" s="17">
        <f>U184-Q184+V184</f>
        <v>-171.39999999999964</v>
      </c>
      <c r="X184" s="3"/>
    </row>
    <row r="185" spans="1:24" x14ac:dyDescent="0.25">
      <c r="A185" s="3" t="s">
        <v>44</v>
      </c>
      <c r="B185" s="6" t="s">
        <v>111</v>
      </c>
      <c r="C185" s="6"/>
      <c r="D185" s="6" t="s">
        <v>112</v>
      </c>
      <c r="E185" s="6" t="s">
        <v>35</v>
      </c>
      <c r="F185" s="6"/>
      <c r="G185" s="6"/>
      <c r="H185" s="6"/>
      <c r="I185" s="6"/>
      <c r="J185" s="6"/>
      <c r="K185" s="7"/>
      <c r="L185" s="6"/>
      <c r="M185" s="7">
        <f t="shared" si="2"/>
        <v>0</v>
      </c>
      <c r="N185" s="7">
        <f>52.8+2.2</f>
        <v>55</v>
      </c>
      <c r="O185" s="3" t="s">
        <v>110</v>
      </c>
      <c r="P185" s="6">
        <v>33954</v>
      </c>
      <c r="Q185" s="21">
        <f>52.8+2.2</f>
        <v>55</v>
      </c>
      <c r="R185" s="10"/>
      <c r="S185" s="10"/>
      <c r="T185" s="10"/>
      <c r="U185" s="9"/>
      <c r="V185" s="9"/>
      <c r="W185" s="13"/>
      <c r="X185" s="3"/>
    </row>
    <row r="186" spans="1:24" x14ac:dyDescent="0.25">
      <c r="A186" s="3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7">
        <f t="shared" si="2"/>
        <v>0</v>
      </c>
      <c r="N186" s="7"/>
      <c r="O186" s="3"/>
      <c r="P186" s="6"/>
      <c r="Q186" s="7"/>
      <c r="R186" s="10"/>
      <c r="S186" s="10"/>
      <c r="T186" s="10"/>
      <c r="U186" s="9"/>
      <c r="V186" s="9"/>
      <c r="W186" s="13"/>
      <c r="X186" s="3"/>
    </row>
    <row r="187" spans="1:24" x14ac:dyDescent="0.25">
      <c r="A187" s="3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7">
        <f t="shared" si="2"/>
        <v>0</v>
      </c>
      <c r="N187" s="7"/>
      <c r="O187" s="3"/>
      <c r="P187" s="6"/>
      <c r="Q187" s="9">
        <f>SUM(Q185:Q186)</f>
        <v>55</v>
      </c>
      <c r="R187" s="10"/>
      <c r="S187" s="10"/>
      <c r="T187" s="10"/>
      <c r="U187" s="9">
        <f>SUM(U185:U186)</f>
        <v>0</v>
      </c>
      <c r="V187" s="9">
        <f>SUM(V185:V186)</f>
        <v>0</v>
      </c>
      <c r="W187" s="13">
        <f>U187-Q187+V187</f>
        <v>-55</v>
      </c>
      <c r="X187" s="3"/>
    </row>
    <row r="188" spans="1:24" x14ac:dyDescent="0.25">
      <c r="A188" s="3" t="s">
        <v>105</v>
      </c>
      <c r="B188" s="6" t="s">
        <v>113</v>
      </c>
      <c r="C188" s="6">
        <v>14653</v>
      </c>
      <c r="D188" s="6" t="s">
        <v>462</v>
      </c>
      <c r="E188" s="6" t="s">
        <v>34</v>
      </c>
      <c r="F188" s="6">
        <v>3927</v>
      </c>
      <c r="G188" s="6" t="s">
        <v>382</v>
      </c>
      <c r="H188" s="6">
        <v>300</v>
      </c>
      <c r="I188" s="6" t="s">
        <v>360</v>
      </c>
      <c r="J188" s="6" t="s">
        <v>361</v>
      </c>
      <c r="K188" s="7">
        <v>331</v>
      </c>
      <c r="L188" s="6"/>
      <c r="M188" s="7">
        <f t="shared" ref="M188:M254" si="4">K188*L188</f>
        <v>0</v>
      </c>
      <c r="N188" s="7">
        <f>1050+25</f>
        <v>1075</v>
      </c>
      <c r="O188" s="3" t="s">
        <v>114</v>
      </c>
      <c r="P188" s="6">
        <v>33960</v>
      </c>
      <c r="Q188" s="7">
        <f>1050+25</f>
        <v>1075</v>
      </c>
      <c r="R188" s="6" t="s">
        <v>159</v>
      </c>
      <c r="S188" s="6">
        <v>378</v>
      </c>
      <c r="T188" s="6" t="s">
        <v>104</v>
      </c>
      <c r="U188" s="7">
        <v>345</v>
      </c>
      <c r="V188" s="9"/>
      <c r="W188" s="13"/>
      <c r="X188" s="3"/>
    </row>
    <row r="189" spans="1:24" x14ac:dyDescent="0.25">
      <c r="A189" s="3" t="s">
        <v>105</v>
      </c>
      <c r="B189" s="6" t="s">
        <v>113</v>
      </c>
      <c r="C189" s="6">
        <v>14652</v>
      </c>
      <c r="D189" s="6" t="s">
        <v>186</v>
      </c>
      <c r="E189" s="6" t="s">
        <v>29</v>
      </c>
      <c r="F189" s="6" t="s">
        <v>115</v>
      </c>
      <c r="G189" s="6" t="s">
        <v>382</v>
      </c>
      <c r="H189" s="6">
        <v>300</v>
      </c>
      <c r="I189" s="6" t="s">
        <v>360</v>
      </c>
      <c r="J189" s="6" t="s">
        <v>361</v>
      </c>
      <c r="K189" s="7">
        <v>344</v>
      </c>
      <c r="L189" s="6"/>
      <c r="M189" s="7">
        <f t="shared" si="4"/>
        <v>0</v>
      </c>
      <c r="N189" s="7">
        <f>400+25</f>
        <v>425</v>
      </c>
      <c r="O189" s="3" t="s">
        <v>114</v>
      </c>
      <c r="P189" s="6">
        <v>33960</v>
      </c>
      <c r="Q189" s="7">
        <f>400+25</f>
        <v>425</v>
      </c>
      <c r="R189" s="6" t="s">
        <v>159</v>
      </c>
      <c r="S189" s="6">
        <v>378</v>
      </c>
      <c r="T189" s="6" t="s">
        <v>104</v>
      </c>
      <c r="U189" s="7">
        <v>253</v>
      </c>
      <c r="V189" s="9"/>
      <c r="W189" s="13"/>
      <c r="X189" s="3"/>
    </row>
    <row r="190" spans="1:24" x14ac:dyDescent="0.25">
      <c r="A190" s="3"/>
      <c r="B190" s="6"/>
      <c r="C190" s="6">
        <v>14636</v>
      </c>
      <c r="D190" s="6"/>
      <c r="E190" s="6"/>
      <c r="F190" s="6"/>
      <c r="G190" s="6" t="s">
        <v>337</v>
      </c>
      <c r="H190" s="6"/>
      <c r="I190" s="6" t="s">
        <v>308</v>
      </c>
      <c r="J190" s="6" t="s">
        <v>48</v>
      </c>
      <c r="K190" s="7">
        <v>240</v>
      </c>
      <c r="L190" s="6"/>
      <c r="M190" s="7">
        <f t="shared" si="4"/>
        <v>0</v>
      </c>
      <c r="N190" s="7"/>
      <c r="O190" s="3"/>
      <c r="P190" s="6"/>
      <c r="Q190" s="9"/>
      <c r="R190" s="6" t="s">
        <v>168</v>
      </c>
      <c r="S190" s="6">
        <v>399</v>
      </c>
      <c r="T190" s="6" t="s">
        <v>104</v>
      </c>
      <c r="U190" s="7">
        <v>113</v>
      </c>
      <c r="V190" s="9"/>
      <c r="W190" s="13"/>
      <c r="X190" s="3"/>
    </row>
    <row r="191" spans="1:24" x14ac:dyDescent="0.25">
      <c r="A191" s="3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7">
        <f t="shared" si="4"/>
        <v>0</v>
      </c>
      <c r="N191" s="7"/>
      <c r="O191" s="3"/>
      <c r="P191" s="6"/>
      <c r="Q191" s="9"/>
      <c r="R191" s="6" t="s">
        <v>168</v>
      </c>
      <c r="S191" s="6">
        <v>399</v>
      </c>
      <c r="T191" s="6" t="s">
        <v>104</v>
      </c>
      <c r="U191" s="7">
        <v>290</v>
      </c>
      <c r="V191" s="9"/>
      <c r="W191" s="13"/>
      <c r="X191" s="3"/>
    </row>
    <row r="192" spans="1:24" x14ac:dyDescent="0.25">
      <c r="A192" s="3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7">
        <f t="shared" si="4"/>
        <v>0</v>
      </c>
      <c r="N192" s="7"/>
      <c r="O192" s="3"/>
      <c r="P192" s="6"/>
      <c r="Q192" s="9"/>
      <c r="R192" s="6" t="s">
        <v>168</v>
      </c>
      <c r="S192" s="6">
        <v>399</v>
      </c>
      <c r="T192" s="6" t="s">
        <v>104</v>
      </c>
      <c r="U192" s="7">
        <v>105</v>
      </c>
      <c r="V192" s="9"/>
      <c r="W192" s="13"/>
      <c r="X192" s="3"/>
    </row>
    <row r="193" spans="1:24" x14ac:dyDescent="0.25">
      <c r="A193" s="3" t="s">
        <v>105</v>
      </c>
      <c r="B193" s="6" t="s">
        <v>142</v>
      </c>
      <c r="C193" s="6"/>
      <c r="D193" s="6" t="s">
        <v>144</v>
      </c>
      <c r="E193" s="6" t="s">
        <v>34</v>
      </c>
      <c r="F193" s="6">
        <v>3927</v>
      </c>
      <c r="G193" s="6" t="s">
        <v>362</v>
      </c>
      <c r="H193" s="6">
        <v>300</v>
      </c>
      <c r="I193" s="6" t="s">
        <v>360</v>
      </c>
      <c r="J193" s="6" t="s">
        <v>361</v>
      </c>
      <c r="K193" s="7">
        <v>293</v>
      </c>
      <c r="L193" s="6"/>
      <c r="M193" s="7">
        <f t="shared" ref="M193:M198" si="5">K193*L193</f>
        <v>0</v>
      </c>
      <c r="N193" s="7">
        <f>800+81</f>
        <v>881</v>
      </c>
      <c r="O193" s="3" t="s">
        <v>143</v>
      </c>
      <c r="P193" s="6">
        <v>33454</v>
      </c>
      <c r="Q193" s="7">
        <f>800+81</f>
        <v>881</v>
      </c>
      <c r="R193" s="6" t="s">
        <v>150</v>
      </c>
      <c r="S193" s="6">
        <v>334</v>
      </c>
      <c r="T193" s="6" t="s">
        <v>104</v>
      </c>
      <c r="U193" s="7">
        <v>512</v>
      </c>
      <c r="V193" s="9"/>
      <c r="W193" s="13"/>
      <c r="X193" s="3"/>
    </row>
    <row r="194" spans="1:24" x14ac:dyDescent="0.25">
      <c r="A194" s="3" t="s">
        <v>105</v>
      </c>
      <c r="B194" s="6" t="s">
        <v>134</v>
      </c>
      <c r="C194" s="6"/>
      <c r="D194" s="6" t="s">
        <v>138</v>
      </c>
      <c r="E194" s="6" t="s">
        <v>29</v>
      </c>
      <c r="F194" s="6" t="s">
        <v>115</v>
      </c>
      <c r="G194" s="6" t="s">
        <v>385</v>
      </c>
      <c r="H194" s="6"/>
      <c r="I194" s="6"/>
      <c r="J194" s="6" t="s">
        <v>48</v>
      </c>
      <c r="K194" s="7">
        <v>240</v>
      </c>
      <c r="L194" s="6"/>
      <c r="M194" s="7">
        <f t="shared" si="5"/>
        <v>0</v>
      </c>
      <c r="N194" s="7">
        <f>450+25</f>
        <v>475</v>
      </c>
      <c r="O194" s="3" t="s">
        <v>131</v>
      </c>
      <c r="P194" s="6">
        <v>33996</v>
      </c>
      <c r="Q194" s="7">
        <f>450+25</f>
        <v>475</v>
      </c>
      <c r="R194" s="6" t="s">
        <v>153</v>
      </c>
      <c r="S194" s="6">
        <v>350</v>
      </c>
      <c r="T194" s="6" t="s">
        <v>104</v>
      </c>
      <c r="U194" s="7">
        <f>282+555+327</f>
        <v>1164</v>
      </c>
      <c r="V194" s="9"/>
      <c r="W194" s="13"/>
      <c r="X194" s="3"/>
    </row>
    <row r="195" spans="1:24" x14ac:dyDescent="0.25">
      <c r="A195" s="3" t="s">
        <v>105</v>
      </c>
      <c r="B195" s="6" t="s">
        <v>100</v>
      </c>
      <c r="C195" s="6">
        <v>14666</v>
      </c>
      <c r="D195" s="6" t="s">
        <v>125</v>
      </c>
      <c r="E195" s="6" t="s">
        <v>34</v>
      </c>
      <c r="F195" s="6">
        <v>3927</v>
      </c>
      <c r="G195" s="6" t="s">
        <v>375</v>
      </c>
      <c r="H195" s="6">
        <v>220</v>
      </c>
      <c r="I195" s="6" t="s">
        <v>306</v>
      </c>
      <c r="J195" s="6" t="s">
        <v>199</v>
      </c>
      <c r="K195" s="7">
        <v>250</v>
      </c>
      <c r="L195" s="6"/>
      <c r="M195" s="7">
        <f t="shared" si="5"/>
        <v>0</v>
      </c>
      <c r="N195" s="7">
        <v>700</v>
      </c>
      <c r="O195" s="3" t="s">
        <v>96</v>
      </c>
      <c r="P195" s="6">
        <v>34914</v>
      </c>
      <c r="Q195" s="7">
        <v>700</v>
      </c>
      <c r="R195" s="6" t="s">
        <v>106</v>
      </c>
      <c r="S195" s="6">
        <v>218</v>
      </c>
      <c r="T195" s="6" t="s">
        <v>104</v>
      </c>
      <c r="U195" s="7">
        <v>676</v>
      </c>
      <c r="V195" s="9"/>
      <c r="W195" s="13"/>
      <c r="X195" s="3"/>
    </row>
    <row r="196" spans="1:24" x14ac:dyDescent="0.25">
      <c r="A196" s="3"/>
      <c r="B196" s="6" t="s">
        <v>100</v>
      </c>
      <c r="C196" s="6"/>
      <c r="D196" s="6" t="s">
        <v>129</v>
      </c>
      <c r="E196" s="6" t="s">
        <v>40</v>
      </c>
      <c r="F196" s="6">
        <v>180</v>
      </c>
      <c r="G196" s="6" t="s">
        <v>375</v>
      </c>
      <c r="H196" s="6">
        <v>220</v>
      </c>
      <c r="I196" s="6" t="s">
        <v>306</v>
      </c>
      <c r="J196" s="6" t="s">
        <v>199</v>
      </c>
      <c r="K196" s="7">
        <v>200</v>
      </c>
      <c r="L196" s="6"/>
      <c r="M196" s="7">
        <f t="shared" si="5"/>
        <v>0</v>
      </c>
      <c r="N196" s="7">
        <v>300</v>
      </c>
      <c r="O196" s="3" t="s">
        <v>96</v>
      </c>
      <c r="P196" s="6">
        <v>34914</v>
      </c>
      <c r="Q196" s="7">
        <v>300</v>
      </c>
      <c r="R196" s="6" t="s">
        <v>110</v>
      </c>
      <c r="S196" s="6">
        <v>239</v>
      </c>
      <c r="T196" s="6" t="s">
        <v>104</v>
      </c>
      <c r="U196" s="7">
        <v>114</v>
      </c>
      <c r="V196" s="9"/>
      <c r="W196" s="13"/>
      <c r="X196" s="3"/>
    </row>
    <row r="197" spans="1:24" x14ac:dyDescent="0.25">
      <c r="A197" s="3"/>
      <c r="B197" s="6"/>
      <c r="C197" s="6"/>
      <c r="D197" s="27"/>
      <c r="E197" s="6"/>
      <c r="F197" s="6"/>
      <c r="G197" s="6"/>
      <c r="H197" s="6"/>
      <c r="I197" s="6"/>
      <c r="J197" s="6"/>
      <c r="K197" s="7"/>
      <c r="L197" s="6"/>
      <c r="M197" s="7">
        <f t="shared" si="5"/>
        <v>0</v>
      </c>
      <c r="N197" s="7"/>
      <c r="O197" s="3"/>
      <c r="P197" s="6"/>
      <c r="Q197" s="7"/>
      <c r="R197" s="6" t="s">
        <v>159</v>
      </c>
      <c r="S197" s="6">
        <v>384</v>
      </c>
      <c r="T197" s="6" t="s">
        <v>104</v>
      </c>
      <c r="U197" s="7">
        <v>210</v>
      </c>
      <c r="V197" s="9"/>
      <c r="W197" s="13"/>
      <c r="X197" s="3"/>
    </row>
    <row r="198" spans="1:24" x14ac:dyDescent="0.25">
      <c r="A198" s="3"/>
      <c r="B198" s="6"/>
      <c r="C198" s="6"/>
      <c r="D198" s="27"/>
      <c r="E198" s="6"/>
      <c r="F198" s="6"/>
      <c r="G198" s="6"/>
      <c r="H198" s="6"/>
      <c r="I198" s="6"/>
      <c r="J198" s="6"/>
      <c r="K198" s="7"/>
      <c r="L198" s="6"/>
      <c r="M198" s="7">
        <f t="shared" si="5"/>
        <v>0</v>
      </c>
      <c r="N198" s="7"/>
      <c r="O198" s="3"/>
      <c r="P198" s="6"/>
      <c r="Q198" s="7"/>
      <c r="R198" s="6" t="s">
        <v>168</v>
      </c>
      <c r="S198" s="6">
        <v>399</v>
      </c>
      <c r="T198" s="6" t="s">
        <v>104</v>
      </c>
      <c r="U198" s="7">
        <v>57</v>
      </c>
      <c r="V198" s="9"/>
      <c r="W198" s="13"/>
      <c r="X198" s="3"/>
    </row>
    <row r="199" spans="1:24" x14ac:dyDescent="0.25">
      <c r="A199" s="3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7"/>
      <c r="N199" s="7"/>
      <c r="O199" s="3"/>
      <c r="P199" s="6"/>
      <c r="Q199" s="9"/>
      <c r="R199" s="6" t="s">
        <v>170</v>
      </c>
      <c r="S199" s="6">
        <v>416</v>
      </c>
      <c r="T199" s="6" t="s">
        <v>48</v>
      </c>
      <c r="U199" s="7">
        <v>142</v>
      </c>
      <c r="V199" s="9"/>
      <c r="W199" s="13"/>
      <c r="X199" s="3"/>
    </row>
    <row r="200" spans="1:24" x14ac:dyDescent="0.25">
      <c r="A200" s="3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7"/>
      <c r="N200" s="7"/>
      <c r="O200" s="3"/>
      <c r="P200" s="6"/>
      <c r="Q200" s="9"/>
      <c r="R200" s="6" t="s">
        <v>150</v>
      </c>
      <c r="S200" s="6">
        <v>335</v>
      </c>
      <c r="T200" s="6" t="s">
        <v>48</v>
      </c>
      <c r="U200" s="7">
        <v>209</v>
      </c>
      <c r="V200" s="9"/>
      <c r="W200" s="13"/>
      <c r="X200" s="3"/>
    </row>
    <row r="201" spans="1:24" x14ac:dyDescent="0.25">
      <c r="A201" s="3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7"/>
      <c r="N201" s="7"/>
      <c r="O201" s="3"/>
      <c r="P201" s="6"/>
      <c r="Q201" s="9"/>
      <c r="R201" s="3"/>
      <c r="S201" s="3"/>
      <c r="T201" s="3"/>
      <c r="U201" s="3"/>
      <c r="V201" s="9"/>
      <c r="W201" s="13"/>
      <c r="X201" s="3"/>
    </row>
    <row r="202" spans="1:24" x14ac:dyDescent="0.25">
      <c r="A202" s="3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7">
        <f t="shared" si="4"/>
        <v>0</v>
      </c>
      <c r="N202" s="7"/>
      <c r="O202" s="3"/>
      <c r="P202" s="6"/>
      <c r="Q202" s="9">
        <f>SUM(Q188:Q201)</f>
        <v>3856</v>
      </c>
      <c r="R202" s="10"/>
      <c r="S202" s="10"/>
      <c r="T202" s="10"/>
      <c r="U202" s="9">
        <f>SUM(U188:U201)</f>
        <v>4190</v>
      </c>
      <c r="V202" s="9">
        <f>SUM(V188:V201)</f>
        <v>0</v>
      </c>
      <c r="W202" s="13">
        <f>U202-Q202+V202</f>
        <v>334</v>
      </c>
      <c r="X202" s="3"/>
    </row>
    <row r="203" spans="1:24" x14ac:dyDescent="0.25">
      <c r="A203" s="3" t="s">
        <v>21</v>
      </c>
      <c r="B203" s="6" t="s">
        <v>116</v>
      </c>
      <c r="C203" s="6"/>
      <c r="D203" s="6" t="s">
        <v>43</v>
      </c>
      <c r="E203" s="6" t="s">
        <v>29</v>
      </c>
      <c r="F203" s="26" t="s">
        <v>117</v>
      </c>
      <c r="G203" s="26" t="s">
        <v>326</v>
      </c>
      <c r="H203" s="26">
        <v>240</v>
      </c>
      <c r="I203" s="26" t="s">
        <v>327</v>
      </c>
      <c r="J203" s="26" t="s">
        <v>199</v>
      </c>
      <c r="K203" s="35">
        <v>1898</v>
      </c>
      <c r="L203" s="26"/>
      <c r="M203" s="7">
        <f t="shared" si="4"/>
        <v>0</v>
      </c>
      <c r="N203" s="7">
        <f>2000+25</f>
        <v>2025</v>
      </c>
      <c r="O203" s="3" t="s">
        <v>114</v>
      </c>
      <c r="P203" s="6">
        <v>33961</v>
      </c>
      <c r="Q203" s="7">
        <f>2000+25</f>
        <v>2025</v>
      </c>
      <c r="R203" s="6" t="s">
        <v>131</v>
      </c>
      <c r="S203" s="6">
        <v>302</v>
      </c>
      <c r="T203" s="6" t="s">
        <v>132</v>
      </c>
      <c r="U203" s="7">
        <v>243</v>
      </c>
      <c r="V203" s="9"/>
      <c r="W203" s="13"/>
      <c r="X203" s="3"/>
    </row>
    <row r="204" spans="1:24" x14ac:dyDescent="0.25">
      <c r="A204" s="3" t="s">
        <v>21</v>
      </c>
      <c r="B204" s="6" t="s">
        <v>116</v>
      </c>
      <c r="C204" s="6"/>
      <c r="D204" s="6" t="s">
        <v>186</v>
      </c>
      <c r="E204" s="6" t="s">
        <v>29</v>
      </c>
      <c r="F204" s="6" t="s">
        <v>115</v>
      </c>
      <c r="G204" s="6" t="s">
        <v>328</v>
      </c>
      <c r="H204" s="6">
        <v>240</v>
      </c>
      <c r="I204" s="26" t="s">
        <v>327</v>
      </c>
      <c r="J204" s="26" t="s">
        <v>199</v>
      </c>
      <c r="K204" s="7">
        <v>1898</v>
      </c>
      <c r="L204" s="6"/>
      <c r="M204" s="7">
        <f t="shared" si="4"/>
        <v>0</v>
      </c>
      <c r="N204" s="7">
        <v>1050</v>
      </c>
      <c r="O204" s="3" t="s">
        <v>114</v>
      </c>
      <c r="P204" s="6">
        <v>33961</v>
      </c>
      <c r="Q204" s="7">
        <v>1050</v>
      </c>
      <c r="R204" s="6" t="s">
        <v>139</v>
      </c>
      <c r="S204" s="6">
        <v>309</v>
      </c>
      <c r="T204" s="6" t="s">
        <v>132</v>
      </c>
      <c r="U204" s="7">
        <v>855</v>
      </c>
      <c r="V204" s="9"/>
      <c r="W204" s="13"/>
      <c r="X204" s="3"/>
    </row>
    <row r="205" spans="1:24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0"/>
      <c r="L205" s="3"/>
      <c r="M205" s="7">
        <f t="shared" si="4"/>
        <v>0</v>
      </c>
      <c r="N205" s="3"/>
      <c r="O205" s="3"/>
      <c r="P205" s="3"/>
      <c r="Q205" s="3"/>
      <c r="R205" s="6" t="s">
        <v>143</v>
      </c>
      <c r="S205" s="6">
        <v>318</v>
      </c>
      <c r="T205" s="6" t="s">
        <v>132</v>
      </c>
      <c r="U205" s="7">
        <v>964</v>
      </c>
      <c r="V205" s="9"/>
      <c r="W205" s="13"/>
      <c r="X205" s="3"/>
    </row>
    <row r="206" spans="1:24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0"/>
      <c r="L206" s="3"/>
      <c r="M206" s="7">
        <f t="shared" si="4"/>
        <v>0</v>
      </c>
      <c r="N206" s="3"/>
      <c r="O206" s="3"/>
      <c r="P206" s="3"/>
      <c r="Q206" s="3"/>
      <c r="R206" s="6" t="s">
        <v>261</v>
      </c>
      <c r="S206" s="6">
        <v>730</v>
      </c>
      <c r="T206" s="6" t="s">
        <v>199</v>
      </c>
      <c r="U206" s="7">
        <v>949</v>
      </c>
      <c r="V206" s="9"/>
      <c r="W206" s="13"/>
      <c r="X206" s="3"/>
    </row>
    <row r="207" spans="1:24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0"/>
      <c r="L207" s="3"/>
      <c r="M207" s="7">
        <f t="shared" si="4"/>
        <v>0</v>
      </c>
      <c r="N207" s="3"/>
      <c r="O207" s="3"/>
      <c r="P207" s="3"/>
      <c r="Q207" s="3"/>
      <c r="R207" s="6" t="s">
        <v>261</v>
      </c>
      <c r="S207" s="6">
        <v>739</v>
      </c>
      <c r="T207" s="6" t="s">
        <v>199</v>
      </c>
      <c r="U207" s="7">
        <v>89</v>
      </c>
      <c r="V207" s="9"/>
      <c r="W207" s="13"/>
      <c r="X207" s="3"/>
    </row>
    <row r="208" spans="1:24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0"/>
      <c r="L208" s="3"/>
      <c r="M208" s="7"/>
      <c r="N208" s="3"/>
      <c r="O208" s="3"/>
      <c r="P208" s="3"/>
      <c r="Q208" s="3"/>
      <c r="R208" s="6" t="s">
        <v>263</v>
      </c>
      <c r="S208" s="6">
        <v>745</v>
      </c>
      <c r="T208" s="6" t="s">
        <v>61</v>
      </c>
      <c r="U208" s="7">
        <v>244</v>
      </c>
      <c r="V208" s="9"/>
      <c r="W208" s="13"/>
      <c r="X208" s="3"/>
    </row>
    <row r="209" spans="1:24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0"/>
      <c r="L209" s="3"/>
      <c r="M209" s="7">
        <f t="shared" si="4"/>
        <v>0</v>
      </c>
      <c r="N209" s="3"/>
      <c r="O209" s="3"/>
      <c r="P209" s="3"/>
      <c r="Q209" s="3"/>
      <c r="R209" s="20"/>
      <c r="S209" s="20"/>
      <c r="T209" s="20"/>
      <c r="U209" s="21"/>
      <c r="V209" s="9"/>
      <c r="W209" s="13"/>
      <c r="X209" s="3"/>
    </row>
    <row r="210" spans="1:24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0"/>
      <c r="L210" s="3"/>
      <c r="M210" s="7">
        <f t="shared" si="4"/>
        <v>0</v>
      </c>
      <c r="N210" s="3"/>
      <c r="O210" s="3"/>
      <c r="P210" s="3"/>
      <c r="Q210" s="37">
        <f>SUM(Q203:Q209)</f>
        <v>3075</v>
      </c>
      <c r="R210" s="23"/>
      <c r="S210" s="23"/>
      <c r="T210" s="23"/>
      <c r="U210" s="37">
        <f>SUM(U203:U209)</f>
        <v>3344</v>
      </c>
      <c r="V210" s="37">
        <f>SUM(V203:V209)</f>
        <v>0</v>
      </c>
      <c r="W210" s="13">
        <f>U210-Q210+V210</f>
        <v>269</v>
      </c>
      <c r="X210" s="3"/>
    </row>
    <row r="211" spans="1:24" x14ac:dyDescent="0.25">
      <c r="A211" s="3" t="s">
        <v>21</v>
      </c>
      <c r="B211" s="6" t="s">
        <v>116</v>
      </c>
      <c r="C211" s="6"/>
      <c r="D211" s="6" t="s">
        <v>43</v>
      </c>
      <c r="E211" s="6" t="s">
        <v>29</v>
      </c>
      <c r="F211" s="6">
        <v>3</v>
      </c>
      <c r="G211" s="6"/>
      <c r="H211" s="6"/>
      <c r="I211" s="6"/>
      <c r="J211" s="6"/>
      <c r="K211" s="7"/>
      <c r="L211" s="6"/>
      <c r="M211" s="7">
        <f>K211*L211</f>
        <v>0</v>
      </c>
      <c r="N211" s="7">
        <v>1450</v>
      </c>
      <c r="O211" s="3" t="s">
        <v>175</v>
      </c>
      <c r="P211" s="6">
        <v>33444</v>
      </c>
      <c r="Q211" s="7">
        <v>1450</v>
      </c>
      <c r="R211" s="6" t="s">
        <v>153</v>
      </c>
      <c r="S211" s="6">
        <v>355</v>
      </c>
      <c r="T211" s="6" t="s">
        <v>61</v>
      </c>
      <c r="U211" s="7">
        <v>1000</v>
      </c>
      <c r="V211" s="9"/>
      <c r="W211" s="13"/>
      <c r="X211" s="3"/>
    </row>
    <row r="212" spans="1:24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6" t="s">
        <v>267</v>
      </c>
      <c r="S212" s="6">
        <v>692</v>
      </c>
      <c r="T212" s="6" t="s">
        <v>61</v>
      </c>
      <c r="U212" s="7">
        <v>461</v>
      </c>
      <c r="V212" s="9"/>
      <c r="W212" s="13"/>
      <c r="X212" s="3"/>
    </row>
    <row r="213" spans="1:24" x14ac:dyDescent="0.25">
      <c r="A213" s="22"/>
      <c r="B213" s="20"/>
      <c r="C213" s="20"/>
      <c r="D213" s="20"/>
      <c r="E213" s="20"/>
      <c r="F213" s="20"/>
      <c r="G213" s="20"/>
      <c r="H213" s="20"/>
      <c r="I213" s="20"/>
      <c r="J213" s="20"/>
      <c r="K213" s="21"/>
      <c r="L213" s="20"/>
      <c r="M213" s="7">
        <f t="shared" si="4"/>
        <v>0</v>
      </c>
      <c r="N213" s="21"/>
      <c r="O213" s="22"/>
      <c r="P213" s="20"/>
      <c r="Q213" s="21"/>
      <c r="R213" s="6"/>
      <c r="S213" s="6"/>
      <c r="T213" s="6"/>
      <c r="U213" s="7"/>
      <c r="V213" s="9"/>
      <c r="W213" s="13"/>
      <c r="X213" s="3"/>
    </row>
    <row r="214" spans="1:24" x14ac:dyDescent="0.25">
      <c r="A214" s="3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7">
        <f t="shared" si="4"/>
        <v>0</v>
      </c>
      <c r="N214" s="7"/>
      <c r="O214" s="3"/>
      <c r="P214" s="6"/>
      <c r="Q214" s="7">
        <f>SUM(Q211:Q213)</f>
        <v>1450</v>
      </c>
      <c r="R214" s="6"/>
      <c r="S214" s="6"/>
      <c r="T214" s="6"/>
      <c r="U214" s="7">
        <f>SUM(U211:U213)</f>
        <v>1461</v>
      </c>
      <c r="V214" s="7">
        <f>SUM(V211:V213)</f>
        <v>0</v>
      </c>
      <c r="W214" s="13">
        <f>U214-Q214+V214</f>
        <v>11</v>
      </c>
      <c r="X214" s="3"/>
    </row>
    <row r="215" spans="1:24" x14ac:dyDescent="0.25">
      <c r="A215" s="22" t="s">
        <v>21</v>
      </c>
      <c r="B215" s="6" t="s">
        <v>391</v>
      </c>
      <c r="C215" s="20"/>
      <c r="D215" s="6" t="s">
        <v>43</v>
      </c>
      <c r="E215" s="6" t="s">
        <v>29</v>
      </c>
      <c r="F215" s="26" t="s">
        <v>117</v>
      </c>
      <c r="G215" s="39"/>
      <c r="H215" s="39"/>
      <c r="I215" s="39"/>
      <c r="J215" s="39"/>
      <c r="K215" s="40"/>
      <c r="L215" s="39"/>
      <c r="M215" s="7">
        <f>K215*L215</f>
        <v>0</v>
      </c>
      <c r="N215" s="7">
        <v>300</v>
      </c>
      <c r="O215" s="3" t="s">
        <v>114</v>
      </c>
      <c r="P215" s="6">
        <v>33961</v>
      </c>
      <c r="Q215" s="7">
        <v>300</v>
      </c>
      <c r="R215" s="6" t="s">
        <v>175</v>
      </c>
      <c r="S215" s="6">
        <v>449</v>
      </c>
      <c r="T215" s="6" t="s">
        <v>61</v>
      </c>
      <c r="U215" s="7">
        <v>306</v>
      </c>
      <c r="V215" s="24"/>
      <c r="W215" s="17"/>
      <c r="X215" s="3"/>
    </row>
    <row r="216" spans="1:24" x14ac:dyDescent="0.25">
      <c r="A216" s="3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7"/>
      <c r="N216" s="7"/>
      <c r="O216" s="3"/>
      <c r="P216" s="6"/>
      <c r="Q216" s="24"/>
      <c r="R216" s="23"/>
      <c r="S216" s="23"/>
      <c r="T216" s="6"/>
      <c r="U216" s="24"/>
      <c r="V216" s="24"/>
      <c r="W216" s="17"/>
      <c r="X216" s="3"/>
    </row>
    <row r="217" spans="1:24" x14ac:dyDescent="0.25">
      <c r="A217" s="3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7"/>
      <c r="N217" s="7"/>
      <c r="O217" s="3"/>
      <c r="P217" s="6"/>
      <c r="Q217" s="24"/>
      <c r="R217" s="23"/>
      <c r="S217" s="23"/>
      <c r="T217" s="6"/>
      <c r="U217" s="24"/>
      <c r="V217" s="24"/>
      <c r="W217" s="17"/>
      <c r="X217" s="3"/>
    </row>
    <row r="218" spans="1:24" x14ac:dyDescent="0.25">
      <c r="A218" s="3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7"/>
      <c r="N218" s="7"/>
      <c r="O218" s="3"/>
      <c r="P218" s="6"/>
      <c r="Q218" s="9">
        <f>SUM(Q215:Q217)</f>
        <v>300</v>
      </c>
      <c r="R218" s="10"/>
      <c r="S218" s="10"/>
      <c r="T218" s="6"/>
      <c r="U218" s="9">
        <f>SUM(U215:U217)</f>
        <v>306</v>
      </c>
      <c r="V218" s="9">
        <f>SUM(V215:V217)</f>
        <v>0</v>
      </c>
      <c r="W218" s="38">
        <f>U218-Q218+V218</f>
        <v>6</v>
      </c>
      <c r="X218" s="3"/>
    </row>
    <row r="219" spans="1:24" x14ac:dyDescent="0.25">
      <c r="A219" s="3" t="s">
        <v>21</v>
      </c>
      <c r="B219" s="6" t="s">
        <v>118</v>
      </c>
      <c r="C219" s="6"/>
      <c r="D219" s="6" t="s">
        <v>186</v>
      </c>
      <c r="E219" s="6" t="s">
        <v>29</v>
      </c>
      <c r="F219" s="6" t="s">
        <v>115</v>
      </c>
      <c r="G219" s="6"/>
      <c r="H219" s="6"/>
      <c r="I219" s="6"/>
      <c r="J219" s="6"/>
      <c r="K219" s="7"/>
      <c r="L219" s="6"/>
      <c r="M219" s="7">
        <f t="shared" si="4"/>
        <v>0</v>
      </c>
      <c r="N219" s="7">
        <v>1000</v>
      </c>
      <c r="O219" s="3" t="s">
        <v>114</v>
      </c>
      <c r="P219" s="6">
        <v>33964</v>
      </c>
      <c r="Q219" s="7">
        <v>1000</v>
      </c>
      <c r="R219" s="6"/>
      <c r="S219" s="6"/>
      <c r="T219" s="6"/>
      <c r="U219" s="7">
        <v>0</v>
      </c>
      <c r="V219" s="9"/>
      <c r="W219" s="13"/>
      <c r="X219" s="3"/>
    </row>
    <row r="220" spans="1:24" x14ac:dyDescent="0.25">
      <c r="A220" s="3" t="s">
        <v>21</v>
      </c>
      <c r="B220" s="6" t="s">
        <v>116</v>
      </c>
      <c r="C220" s="6"/>
      <c r="D220" s="6" t="s">
        <v>38</v>
      </c>
      <c r="E220" s="6" t="s">
        <v>22</v>
      </c>
      <c r="F220" s="6">
        <v>8017</v>
      </c>
      <c r="G220" s="6"/>
      <c r="H220" s="6"/>
      <c r="I220" s="6"/>
      <c r="J220" s="6"/>
      <c r="K220" s="7"/>
      <c r="L220" s="6"/>
      <c r="M220" s="7">
        <f t="shared" si="4"/>
        <v>0</v>
      </c>
      <c r="N220" s="7">
        <v>750</v>
      </c>
      <c r="O220" s="3" t="s">
        <v>114</v>
      </c>
      <c r="P220" s="6">
        <v>33964</v>
      </c>
      <c r="Q220" s="7">
        <v>750</v>
      </c>
      <c r="R220" s="6" t="s">
        <v>158</v>
      </c>
      <c r="S220" s="6">
        <v>376</v>
      </c>
      <c r="T220" s="6" t="s">
        <v>61</v>
      </c>
      <c r="U220" s="7">
        <v>860</v>
      </c>
      <c r="V220" s="9"/>
      <c r="W220" s="13"/>
      <c r="X220" s="3"/>
    </row>
    <row r="221" spans="1:24" x14ac:dyDescent="0.25">
      <c r="A221" s="3" t="s">
        <v>21</v>
      </c>
      <c r="B221" s="6" t="s">
        <v>119</v>
      </c>
      <c r="C221" s="6"/>
      <c r="D221" s="6" t="s">
        <v>467</v>
      </c>
      <c r="E221" s="6" t="s">
        <v>34</v>
      </c>
      <c r="F221" s="6">
        <v>3932</v>
      </c>
      <c r="G221" s="6" t="s">
        <v>372</v>
      </c>
      <c r="H221" s="6">
        <v>160</v>
      </c>
      <c r="I221" s="6" t="s">
        <v>302</v>
      </c>
      <c r="J221" s="6" t="s">
        <v>48</v>
      </c>
      <c r="K221" s="7">
        <v>325</v>
      </c>
      <c r="L221" s="6"/>
      <c r="M221" s="7">
        <f t="shared" si="4"/>
        <v>0</v>
      </c>
      <c r="N221" s="7">
        <f>300+25</f>
        <v>325</v>
      </c>
      <c r="O221" s="3" t="s">
        <v>114</v>
      </c>
      <c r="P221" s="6">
        <v>33964</v>
      </c>
      <c r="Q221" s="7">
        <f>300+25</f>
        <v>325</v>
      </c>
      <c r="R221" s="6" t="s">
        <v>153</v>
      </c>
      <c r="S221" s="6">
        <v>351</v>
      </c>
      <c r="T221" s="6" t="s">
        <v>48</v>
      </c>
      <c r="U221" s="7">
        <v>311</v>
      </c>
      <c r="V221" s="9"/>
      <c r="W221" s="13"/>
      <c r="X221" s="3"/>
    </row>
    <row r="222" spans="1:24" x14ac:dyDescent="0.25">
      <c r="A222" s="3" t="s">
        <v>21</v>
      </c>
      <c r="B222" s="6" t="s">
        <v>119</v>
      </c>
      <c r="C222" s="6"/>
      <c r="D222" s="6" t="s">
        <v>468</v>
      </c>
      <c r="E222" s="6" t="s">
        <v>34</v>
      </c>
      <c r="F222" s="6">
        <v>3927</v>
      </c>
      <c r="G222" s="6" t="s">
        <v>372</v>
      </c>
      <c r="H222" s="6">
        <v>160</v>
      </c>
      <c r="I222" s="6" t="s">
        <v>302</v>
      </c>
      <c r="J222" s="6" t="s">
        <v>48</v>
      </c>
      <c r="K222" s="7">
        <f>912+49</f>
        <v>961</v>
      </c>
      <c r="L222" s="6"/>
      <c r="M222" s="7">
        <f t="shared" si="4"/>
        <v>0</v>
      </c>
      <c r="N222" s="7">
        <f>1850+39</f>
        <v>1889</v>
      </c>
      <c r="O222" s="3" t="s">
        <v>114</v>
      </c>
      <c r="P222" s="6">
        <v>33964</v>
      </c>
      <c r="Q222" s="7">
        <f>1850+39</f>
        <v>1889</v>
      </c>
      <c r="R222" s="6" t="s">
        <v>150</v>
      </c>
      <c r="S222" s="6">
        <v>335</v>
      </c>
      <c r="T222" s="6" t="s">
        <v>48</v>
      </c>
      <c r="U222" s="7">
        <v>56</v>
      </c>
      <c r="V222" s="9"/>
      <c r="W222" s="13"/>
      <c r="X222" s="3"/>
    </row>
    <row r="223" spans="1:24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6" t="s">
        <v>175</v>
      </c>
      <c r="S223" s="6">
        <v>427</v>
      </c>
      <c r="T223" s="6" t="s">
        <v>48</v>
      </c>
      <c r="U223" s="7">
        <v>196</v>
      </c>
      <c r="V223" s="9"/>
      <c r="W223" s="13"/>
      <c r="X223" s="3"/>
    </row>
    <row r="224" spans="1:24" x14ac:dyDescent="0.25">
      <c r="A224" s="3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7">
        <f t="shared" si="4"/>
        <v>0</v>
      </c>
      <c r="N224" s="7"/>
      <c r="O224" s="3"/>
      <c r="P224" s="6"/>
      <c r="Q224" s="7"/>
      <c r="R224" s="6" t="s">
        <v>130</v>
      </c>
      <c r="S224" s="6">
        <v>1008</v>
      </c>
      <c r="T224" s="6" t="s">
        <v>48</v>
      </c>
      <c r="U224" s="7">
        <v>557</v>
      </c>
      <c r="V224" s="9"/>
      <c r="W224" s="13"/>
      <c r="X224" s="3"/>
    </row>
    <row r="225" spans="1:24" x14ac:dyDescent="0.25">
      <c r="A225" s="3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7">
        <f t="shared" si="4"/>
        <v>0</v>
      </c>
      <c r="N225" s="7"/>
      <c r="O225" s="3"/>
      <c r="P225" s="6"/>
      <c r="Q225" s="7"/>
      <c r="R225" s="6" t="s">
        <v>392</v>
      </c>
      <c r="S225" s="6">
        <v>1062</v>
      </c>
      <c r="T225" s="6" t="s">
        <v>48</v>
      </c>
      <c r="U225" s="7">
        <v>67</v>
      </c>
      <c r="V225" s="9"/>
      <c r="W225" s="13"/>
      <c r="X225" s="3"/>
    </row>
    <row r="226" spans="1:24" x14ac:dyDescent="0.25">
      <c r="A226" s="3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7">
        <f t="shared" si="4"/>
        <v>0</v>
      </c>
      <c r="N226" s="7"/>
      <c r="O226" s="3"/>
      <c r="P226" s="6"/>
      <c r="Q226" s="7"/>
      <c r="R226" s="6" t="s">
        <v>451</v>
      </c>
      <c r="S226" s="6">
        <v>1339</v>
      </c>
      <c r="T226" s="6" t="s">
        <v>61</v>
      </c>
      <c r="U226" s="7">
        <v>1224</v>
      </c>
      <c r="V226" s="9"/>
      <c r="W226" s="13"/>
      <c r="X226" s="3"/>
    </row>
    <row r="227" spans="1:24" x14ac:dyDescent="0.25">
      <c r="A227" s="3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7"/>
      <c r="N227" s="7"/>
      <c r="O227" s="3"/>
      <c r="P227" s="6"/>
      <c r="Q227" s="7"/>
      <c r="R227" s="6"/>
      <c r="S227" s="6"/>
      <c r="T227" s="6"/>
      <c r="U227" s="7"/>
      <c r="V227" s="9"/>
      <c r="W227" s="13"/>
      <c r="X227" s="3"/>
    </row>
    <row r="228" spans="1:24" x14ac:dyDescent="0.25">
      <c r="A228" s="3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7">
        <f t="shared" si="4"/>
        <v>0</v>
      </c>
      <c r="N228" s="7"/>
      <c r="O228" s="3"/>
      <c r="P228" s="6"/>
      <c r="Q228" s="9">
        <f>SUM(Q219:Q227)</f>
        <v>3964</v>
      </c>
      <c r="R228" s="10"/>
      <c r="S228" s="10"/>
      <c r="T228" s="10"/>
      <c r="U228" s="9">
        <f>SUM(U219:U227)</f>
        <v>3271</v>
      </c>
      <c r="V228" s="9">
        <f>SUM(V219:V227)</f>
        <v>0</v>
      </c>
      <c r="W228" s="13">
        <f>U228-Q228+V228</f>
        <v>-693</v>
      </c>
      <c r="X228" s="3"/>
    </row>
    <row r="229" spans="1:24" x14ac:dyDescent="0.25">
      <c r="A229" s="3" t="s">
        <v>21</v>
      </c>
      <c r="B229" s="6" t="s">
        <v>122</v>
      </c>
      <c r="C229" s="6">
        <v>14606</v>
      </c>
      <c r="D229" s="6" t="s">
        <v>43</v>
      </c>
      <c r="E229" s="6" t="s">
        <v>29</v>
      </c>
      <c r="F229" s="26" t="s">
        <v>117</v>
      </c>
      <c r="G229" s="26" t="s">
        <v>386</v>
      </c>
      <c r="H229" s="26">
        <v>240</v>
      </c>
      <c r="I229" s="26" t="s">
        <v>327</v>
      </c>
      <c r="J229" s="26" t="s">
        <v>199</v>
      </c>
      <c r="K229" s="35">
        <v>955</v>
      </c>
      <c r="L229" s="26"/>
      <c r="M229" s="7">
        <f t="shared" si="4"/>
        <v>0</v>
      </c>
      <c r="N229" s="7">
        <v>1850</v>
      </c>
      <c r="O229" s="3" t="s">
        <v>124</v>
      </c>
      <c r="P229" s="6">
        <v>33971</v>
      </c>
      <c r="Q229" s="7">
        <v>1850</v>
      </c>
      <c r="R229" s="6" t="s">
        <v>153</v>
      </c>
      <c r="S229" s="6">
        <v>341</v>
      </c>
      <c r="T229" s="6" t="s">
        <v>61</v>
      </c>
      <c r="U229" s="7">
        <v>1899</v>
      </c>
      <c r="V229" s="9"/>
      <c r="W229" s="13"/>
      <c r="X229" s="3"/>
    </row>
    <row r="230" spans="1:24" x14ac:dyDescent="0.25">
      <c r="A230" s="3"/>
      <c r="B230" s="6"/>
      <c r="C230" s="6">
        <v>14605</v>
      </c>
      <c r="D230" s="6" t="s">
        <v>43</v>
      </c>
      <c r="E230" s="6" t="s">
        <v>29</v>
      </c>
      <c r="F230" s="26" t="s">
        <v>123</v>
      </c>
      <c r="G230" s="26">
        <v>59</v>
      </c>
      <c r="H230" s="26">
        <v>240</v>
      </c>
      <c r="I230" s="26" t="s">
        <v>327</v>
      </c>
      <c r="J230" s="26" t="s">
        <v>199</v>
      </c>
      <c r="K230" s="35">
        <v>1981</v>
      </c>
      <c r="L230" s="26"/>
      <c r="M230" s="7">
        <f t="shared" si="4"/>
        <v>0</v>
      </c>
      <c r="N230" s="7">
        <v>1050</v>
      </c>
      <c r="O230" s="3" t="s">
        <v>124</v>
      </c>
      <c r="P230" s="6">
        <v>33971</v>
      </c>
      <c r="Q230" s="7">
        <v>1050</v>
      </c>
      <c r="R230" s="6" t="s">
        <v>168</v>
      </c>
      <c r="S230" s="6">
        <v>401</v>
      </c>
      <c r="T230" s="6" t="s">
        <v>61</v>
      </c>
      <c r="U230" s="7">
        <v>778</v>
      </c>
      <c r="V230" s="9"/>
      <c r="W230" s="13"/>
      <c r="X230" s="3"/>
    </row>
    <row r="231" spans="1:24" x14ac:dyDescent="0.25">
      <c r="A231" s="3"/>
      <c r="B231" s="6"/>
      <c r="C231" s="6">
        <v>14605</v>
      </c>
      <c r="D231" s="6"/>
      <c r="E231" s="6"/>
      <c r="F231" s="6"/>
      <c r="G231" s="6">
        <v>58</v>
      </c>
      <c r="H231" s="6">
        <v>240</v>
      </c>
      <c r="I231" s="26" t="s">
        <v>327</v>
      </c>
      <c r="J231" s="6" t="s">
        <v>199</v>
      </c>
      <c r="K231" s="7">
        <v>1981</v>
      </c>
      <c r="L231" s="6"/>
      <c r="M231" s="7">
        <f t="shared" si="4"/>
        <v>0</v>
      </c>
      <c r="N231" s="7"/>
      <c r="O231" s="3"/>
      <c r="P231" s="6"/>
      <c r="Q231" s="9"/>
      <c r="R231" s="6" t="s">
        <v>175</v>
      </c>
      <c r="S231" s="6">
        <v>449</v>
      </c>
      <c r="T231" s="6" t="s">
        <v>61</v>
      </c>
      <c r="U231" s="7">
        <v>180</v>
      </c>
      <c r="V231" s="9"/>
      <c r="W231" s="13"/>
      <c r="X231" s="3"/>
    </row>
    <row r="232" spans="1:24" x14ac:dyDescent="0.25">
      <c r="A232" s="3"/>
      <c r="B232" s="6"/>
      <c r="C232" s="6"/>
      <c r="D232" s="6"/>
      <c r="E232" s="6"/>
      <c r="F232" s="6"/>
      <c r="G232" s="6"/>
      <c r="H232" s="6"/>
      <c r="I232" s="26"/>
      <c r="J232" s="6"/>
      <c r="K232" s="7"/>
      <c r="L232" s="6"/>
      <c r="M232" s="7"/>
      <c r="N232" s="7"/>
      <c r="O232" s="3"/>
      <c r="P232" s="6"/>
      <c r="Q232" s="9"/>
      <c r="R232" s="6" t="s">
        <v>159</v>
      </c>
      <c r="S232" s="6">
        <v>385</v>
      </c>
      <c r="T232" s="6" t="s">
        <v>61</v>
      </c>
      <c r="U232" s="7">
        <v>73.599999999999994</v>
      </c>
      <c r="V232" s="9"/>
      <c r="W232" s="13"/>
      <c r="X232" s="3"/>
    </row>
    <row r="233" spans="1:24" x14ac:dyDescent="0.25">
      <c r="A233" s="3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7">
        <f t="shared" si="4"/>
        <v>0</v>
      </c>
      <c r="N233" s="7"/>
      <c r="O233" s="3"/>
      <c r="P233" s="6"/>
      <c r="Q233" s="9"/>
      <c r="R233" s="10"/>
      <c r="S233" s="10"/>
      <c r="T233" s="10"/>
      <c r="U233" s="9"/>
      <c r="V233" s="9"/>
      <c r="W233" s="13"/>
      <c r="X233" s="3"/>
    </row>
    <row r="234" spans="1:24" x14ac:dyDescent="0.25">
      <c r="A234" s="3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7">
        <f t="shared" si="4"/>
        <v>0</v>
      </c>
      <c r="N234" s="7"/>
      <c r="O234" s="3"/>
      <c r="P234" s="6"/>
      <c r="Q234" s="9">
        <f>SUM(Q229:Q233)</f>
        <v>2900</v>
      </c>
      <c r="R234" s="10"/>
      <c r="S234" s="10"/>
      <c r="T234" s="10"/>
      <c r="U234" s="9">
        <f>SUM(U229:U233)</f>
        <v>2930.6</v>
      </c>
      <c r="V234" s="9">
        <f>SUM(V229:V233)</f>
        <v>0</v>
      </c>
      <c r="W234" s="13">
        <f>U234-Q234+V234</f>
        <v>30.599999999999909</v>
      </c>
      <c r="X234" s="3"/>
    </row>
    <row r="235" spans="1:24" x14ac:dyDescent="0.25">
      <c r="A235" s="3" t="s">
        <v>44</v>
      </c>
      <c r="B235" s="6" t="s">
        <v>81</v>
      </c>
      <c r="C235" s="6">
        <v>10645</v>
      </c>
      <c r="D235" s="6" t="s">
        <v>181</v>
      </c>
      <c r="E235" s="6" t="s">
        <v>133</v>
      </c>
      <c r="F235" s="28" t="s">
        <v>117</v>
      </c>
      <c r="G235" s="6" t="s">
        <v>307</v>
      </c>
      <c r="H235" s="6">
        <v>210</v>
      </c>
      <c r="I235" s="6" t="s">
        <v>308</v>
      </c>
      <c r="J235" s="6" t="s">
        <v>309</v>
      </c>
      <c r="K235" s="7">
        <v>5165</v>
      </c>
      <c r="L235" s="28"/>
      <c r="M235" s="7">
        <f t="shared" si="4"/>
        <v>0</v>
      </c>
      <c r="N235" s="7">
        <v>5000</v>
      </c>
      <c r="O235" s="3" t="s">
        <v>131</v>
      </c>
      <c r="P235" s="6">
        <v>33995</v>
      </c>
      <c r="Q235" s="7">
        <v>5000</v>
      </c>
      <c r="R235" s="6" t="s">
        <v>150</v>
      </c>
      <c r="S235" s="6">
        <v>332</v>
      </c>
      <c r="T235" s="6" t="s">
        <v>46</v>
      </c>
      <c r="U235" s="7">
        <v>1427</v>
      </c>
      <c r="V235" s="9"/>
      <c r="W235" s="13"/>
      <c r="X235" s="3"/>
    </row>
    <row r="236" spans="1:24" x14ac:dyDescent="0.25">
      <c r="A236" s="3" t="s">
        <v>44</v>
      </c>
      <c r="B236" s="6" t="s">
        <v>81</v>
      </c>
      <c r="C236" s="6"/>
      <c r="D236" s="6" t="s">
        <v>259</v>
      </c>
      <c r="E236" s="6" t="s">
        <v>82</v>
      </c>
      <c r="F236" s="28" t="s">
        <v>117</v>
      </c>
      <c r="G236" s="28"/>
      <c r="H236" s="28"/>
      <c r="I236" s="28"/>
      <c r="J236" s="28"/>
      <c r="K236" s="35"/>
      <c r="L236" s="28"/>
      <c r="M236" s="7">
        <f t="shared" si="4"/>
        <v>0</v>
      </c>
      <c r="N236" s="7">
        <f>162+3.15</f>
        <v>165.15</v>
      </c>
      <c r="O236" s="3" t="s">
        <v>131</v>
      </c>
      <c r="P236" s="6">
        <v>33995</v>
      </c>
      <c r="Q236" s="7">
        <f>162+3.15</f>
        <v>165.15</v>
      </c>
      <c r="R236" s="6" t="s">
        <v>158</v>
      </c>
      <c r="S236" s="6">
        <v>374</v>
      </c>
      <c r="T236" s="6" t="s">
        <v>46</v>
      </c>
      <c r="U236" s="7">
        <v>1317</v>
      </c>
      <c r="V236" s="9"/>
      <c r="W236" s="13"/>
      <c r="X236" s="3"/>
    </row>
    <row r="237" spans="1:24" x14ac:dyDescent="0.25">
      <c r="A237" s="3"/>
      <c r="B237" s="6"/>
      <c r="C237" s="6"/>
      <c r="D237" s="6"/>
      <c r="E237" s="6"/>
      <c r="F237" s="28"/>
      <c r="G237" s="28"/>
      <c r="H237" s="28"/>
      <c r="I237" s="28"/>
      <c r="J237" s="28"/>
      <c r="K237" s="35"/>
      <c r="L237" s="28"/>
      <c r="M237" s="7">
        <f t="shared" si="4"/>
        <v>0</v>
      </c>
      <c r="N237" s="7"/>
      <c r="O237" s="3"/>
      <c r="P237" s="6"/>
      <c r="Q237" s="7"/>
      <c r="R237" s="6" t="s">
        <v>169</v>
      </c>
      <c r="S237" s="6">
        <v>394</v>
      </c>
      <c r="T237" s="6" t="s">
        <v>46</v>
      </c>
      <c r="U237" s="7">
        <v>772</v>
      </c>
      <c r="V237" s="9"/>
      <c r="W237" s="13"/>
      <c r="X237" s="3"/>
    </row>
    <row r="238" spans="1:24" x14ac:dyDescent="0.25">
      <c r="A238" s="3"/>
      <c r="B238" s="6"/>
      <c r="C238" s="6"/>
      <c r="D238" s="6"/>
      <c r="E238" s="6"/>
      <c r="F238" s="28"/>
      <c r="G238" s="28"/>
      <c r="H238" s="28"/>
      <c r="I238" s="28"/>
      <c r="J238" s="28"/>
      <c r="K238" s="35"/>
      <c r="L238" s="28"/>
      <c r="M238" s="7">
        <f t="shared" si="4"/>
        <v>0</v>
      </c>
      <c r="N238" s="7"/>
      <c r="O238" s="3"/>
      <c r="P238" s="6"/>
      <c r="Q238" s="7"/>
      <c r="R238" s="6" t="s">
        <v>170</v>
      </c>
      <c r="S238" s="6">
        <v>412</v>
      </c>
      <c r="T238" s="6" t="s">
        <v>46</v>
      </c>
      <c r="U238" s="7">
        <v>555</v>
      </c>
      <c r="V238" s="9"/>
      <c r="W238" s="13"/>
      <c r="X238" s="3"/>
    </row>
    <row r="239" spans="1:24" x14ac:dyDescent="0.25">
      <c r="A239" s="3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7">
        <f t="shared" si="4"/>
        <v>0</v>
      </c>
      <c r="N239" s="7"/>
      <c r="O239" s="3"/>
      <c r="P239" s="6"/>
      <c r="Q239" s="9"/>
      <c r="R239" s="3" t="s">
        <v>175</v>
      </c>
      <c r="S239" s="29">
        <v>445</v>
      </c>
      <c r="T239" s="29" t="s">
        <v>46</v>
      </c>
      <c r="U239" s="3">
        <v>152</v>
      </c>
      <c r="V239" s="9"/>
      <c r="W239" s="13"/>
      <c r="X239" s="3"/>
    </row>
    <row r="240" spans="1:24" x14ac:dyDescent="0.25">
      <c r="A240" s="3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7">
        <f t="shared" si="4"/>
        <v>0</v>
      </c>
      <c r="N240" s="7"/>
      <c r="O240" s="3"/>
      <c r="P240" s="6"/>
      <c r="Q240" s="9"/>
      <c r="R240" s="3" t="s">
        <v>209</v>
      </c>
      <c r="S240" s="29">
        <v>511</v>
      </c>
      <c r="T240" s="6" t="s">
        <v>46</v>
      </c>
      <c r="U240" s="3">
        <v>215</v>
      </c>
      <c r="V240" s="9"/>
      <c r="W240" s="13"/>
      <c r="X240" s="3"/>
    </row>
    <row r="241" spans="1:24" x14ac:dyDescent="0.25">
      <c r="A241" s="3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7">
        <f t="shared" si="4"/>
        <v>0</v>
      </c>
      <c r="N241" s="7"/>
      <c r="O241" s="3"/>
      <c r="P241" s="6"/>
      <c r="Q241" s="9"/>
      <c r="R241" s="3" t="s">
        <v>226</v>
      </c>
      <c r="S241" s="29">
        <v>576</v>
      </c>
      <c r="T241" s="6" t="s">
        <v>46</v>
      </c>
      <c r="U241" s="3">
        <v>727</v>
      </c>
      <c r="V241" s="9"/>
      <c r="W241" s="13"/>
      <c r="X241" s="3"/>
    </row>
    <row r="242" spans="1:24" x14ac:dyDescent="0.25">
      <c r="A242" s="3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7">
        <f t="shared" si="4"/>
        <v>0</v>
      </c>
      <c r="N242" s="7"/>
      <c r="O242" s="3"/>
      <c r="P242" s="6"/>
      <c r="Q242" s="9"/>
      <c r="R242" s="3"/>
      <c r="S242" s="29"/>
      <c r="T242" s="3"/>
      <c r="U242" s="3"/>
      <c r="V242" s="9"/>
      <c r="W242" s="13"/>
      <c r="X242" s="3"/>
    </row>
    <row r="243" spans="1:24" x14ac:dyDescent="0.25">
      <c r="A243" s="3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7">
        <f t="shared" si="4"/>
        <v>0</v>
      </c>
      <c r="N243" s="7"/>
      <c r="O243" s="3"/>
      <c r="P243" s="6"/>
      <c r="Q243" s="9">
        <f>SUM(Q235:Q242)</f>
        <v>5165.1499999999996</v>
      </c>
      <c r="R243" s="10"/>
      <c r="S243" s="10"/>
      <c r="T243" s="10"/>
      <c r="U243" s="9">
        <f>SUM(U235:U242)</f>
        <v>5165</v>
      </c>
      <c r="V243" s="9">
        <f>SUM(V235:V242)</f>
        <v>0</v>
      </c>
      <c r="W243" s="13">
        <f>U243-Q243+V243</f>
        <v>-0.1499999999996362</v>
      </c>
      <c r="X243" s="3"/>
    </row>
    <row r="244" spans="1:24" x14ac:dyDescent="0.25">
      <c r="A244" s="3" t="s">
        <v>36</v>
      </c>
      <c r="B244" s="6" t="s">
        <v>145</v>
      </c>
      <c r="C244" s="6"/>
      <c r="D244" s="6" t="s">
        <v>469</v>
      </c>
      <c r="E244" s="6" t="s">
        <v>146</v>
      </c>
      <c r="F244" s="6">
        <v>206</v>
      </c>
      <c r="G244" s="6"/>
      <c r="H244" s="6"/>
      <c r="I244" s="6"/>
      <c r="J244" s="6"/>
      <c r="K244" s="7"/>
      <c r="L244" s="6"/>
      <c r="M244" s="7">
        <f t="shared" si="4"/>
        <v>0</v>
      </c>
      <c r="N244" s="7">
        <v>200</v>
      </c>
      <c r="O244" s="3" t="s">
        <v>139</v>
      </c>
      <c r="P244" s="6">
        <v>33451</v>
      </c>
      <c r="Q244" s="7">
        <v>200</v>
      </c>
      <c r="R244" s="6" t="s">
        <v>153</v>
      </c>
      <c r="S244" s="6">
        <v>352</v>
      </c>
      <c r="T244" s="6" t="s">
        <v>55</v>
      </c>
      <c r="U244" s="7">
        <v>153</v>
      </c>
      <c r="V244" s="9"/>
      <c r="W244" s="13"/>
      <c r="X244" s="3"/>
    </row>
    <row r="245" spans="1:24" x14ac:dyDescent="0.25">
      <c r="A245" s="3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7">
        <f t="shared" si="4"/>
        <v>0</v>
      </c>
      <c r="N245" s="7"/>
      <c r="O245" s="3"/>
      <c r="P245" s="6"/>
      <c r="Q245" s="9">
        <f>SUM(Q244:Q244)</f>
        <v>200</v>
      </c>
      <c r="R245" s="10"/>
      <c r="S245" s="10"/>
      <c r="T245" s="10"/>
      <c r="U245" s="9">
        <f>SUM(U244:U244)</f>
        <v>153</v>
      </c>
      <c r="V245" s="9">
        <f>SUM(V244:V244)</f>
        <v>0</v>
      </c>
      <c r="W245" s="13">
        <f>U245-Q245+V245</f>
        <v>-47</v>
      </c>
      <c r="X245" s="3"/>
    </row>
    <row r="246" spans="1:24" x14ac:dyDescent="0.25">
      <c r="A246" s="3" t="s">
        <v>44</v>
      </c>
      <c r="B246" s="6" t="s">
        <v>148</v>
      </c>
      <c r="C246" s="6"/>
      <c r="D246" s="6" t="s">
        <v>181</v>
      </c>
      <c r="E246" s="6" t="s">
        <v>149</v>
      </c>
      <c r="F246" s="6">
        <v>39820</v>
      </c>
      <c r="G246" s="6" t="s">
        <v>310</v>
      </c>
      <c r="H246" s="6">
        <v>250</v>
      </c>
      <c r="I246" s="6" t="s">
        <v>311</v>
      </c>
      <c r="J246" s="6" t="s">
        <v>312</v>
      </c>
      <c r="K246" s="7">
        <v>1887</v>
      </c>
      <c r="L246" s="6"/>
      <c r="M246" s="7">
        <f t="shared" si="4"/>
        <v>0</v>
      </c>
      <c r="N246" s="7">
        <f>1850+37</f>
        <v>1887</v>
      </c>
      <c r="O246" s="3" t="s">
        <v>139</v>
      </c>
      <c r="P246" s="6">
        <v>33453</v>
      </c>
      <c r="Q246" s="7">
        <f>1850+37</f>
        <v>1887</v>
      </c>
      <c r="R246" s="6" t="s">
        <v>153</v>
      </c>
      <c r="S246" s="6">
        <v>356</v>
      </c>
      <c r="T246" s="6" t="s">
        <v>53</v>
      </c>
      <c r="U246" s="7">
        <v>142</v>
      </c>
      <c r="V246" s="9"/>
      <c r="W246" s="13"/>
      <c r="X246" s="3"/>
    </row>
    <row r="247" spans="1:24" x14ac:dyDescent="0.25">
      <c r="A247" s="3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7">
        <f t="shared" si="4"/>
        <v>0</v>
      </c>
      <c r="N247" s="7"/>
      <c r="O247" s="3"/>
      <c r="P247" s="6"/>
      <c r="Q247" s="7"/>
      <c r="R247" s="6" t="s">
        <v>159</v>
      </c>
      <c r="S247" s="6">
        <v>381</v>
      </c>
      <c r="T247" s="6" t="s">
        <v>53</v>
      </c>
      <c r="U247" s="7">
        <v>401.7</v>
      </c>
      <c r="V247" s="9"/>
      <c r="W247" s="13"/>
      <c r="X247" s="3"/>
    </row>
    <row r="248" spans="1:24" x14ac:dyDescent="0.25">
      <c r="A248" s="3" t="s">
        <v>36</v>
      </c>
      <c r="B248" s="6" t="s">
        <v>145</v>
      </c>
      <c r="C248" s="6"/>
      <c r="D248" s="6" t="s">
        <v>470</v>
      </c>
      <c r="E248" s="6"/>
      <c r="F248" s="6"/>
      <c r="G248" s="6"/>
      <c r="H248" s="6"/>
      <c r="I248" s="6"/>
      <c r="J248" s="6"/>
      <c r="K248" s="7"/>
      <c r="L248" s="6"/>
      <c r="M248" s="7">
        <f t="shared" si="4"/>
        <v>0</v>
      </c>
      <c r="N248" s="7">
        <v>3.8</v>
      </c>
      <c r="O248" s="3" t="s">
        <v>139</v>
      </c>
      <c r="P248" s="6">
        <v>33453</v>
      </c>
      <c r="Q248" s="7">
        <v>3.8</v>
      </c>
      <c r="R248" s="6" t="s">
        <v>175</v>
      </c>
      <c r="S248" s="6">
        <v>431</v>
      </c>
      <c r="T248" s="6" t="s">
        <v>53</v>
      </c>
      <c r="U248" s="7">
        <v>132</v>
      </c>
      <c r="V248" s="9"/>
      <c r="W248" s="13"/>
      <c r="X248" s="3"/>
    </row>
    <row r="249" spans="1:24" x14ac:dyDescent="0.25">
      <c r="A249" s="3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7">
        <f t="shared" si="4"/>
        <v>0</v>
      </c>
      <c r="N249" s="7"/>
      <c r="O249" s="3"/>
      <c r="P249" s="6"/>
      <c r="Q249" s="7"/>
      <c r="R249" s="6" t="s">
        <v>175</v>
      </c>
      <c r="S249" s="6">
        <v>448</v>
      </c>
      <c r="T249" s="6" t="s">
        <v>53</v>
      </c>
      <c r="U249" s="7">
        <v>156</v>
      </c>
      <c r="V249" s="9"/>
      <c r="W249" s="13"/>
      <c r="X249" s="3"/>
    </row>
    <row r="250" spans="1:24" x14ac:dyDescent="0.25">
      <c r="A250" s="3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7">
        <f t="shared" si="4"/>
        <v>0</v>
      </c>
      <c r="N250" s="7"/>
      <c r="O250" s="3"/>
      <c r="P250" s="6"/>
      <c r="Q250" s="7"/>
      <c r="R250" s="6" t="s">
        <v>197</v>
      </c>
      <c r="S250" s="6">
        <v>499</v>
      </c>
      <c r="T250" s="6" t="s">
        <v>53</v>
      </c>
      <c r="U250" s="7">
        <v>421.5</v>
      </c>
      <c r="V250" s="9"/>
      <c r="W250" s="13"/>
      <c r="X250" s="3"/>
    </row>
    <row r="251" spans="1:24" x14ac:dyDescent="0.25">
      <c r="A251" s="3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7">
        <f t="shared" si="4"/>
        <v>0</v>
      </c>
      <c r="N251" s="7"/>
      <c r="O251" s="3"/>
      <c r="P251" s="6"/>
      <c r="Q251" s="7"/>
      <c r="R251" s="6" t="s">
        <v>168</v>
      </c>
      <c r="S251" s="6">
        <v>403</v>
      </c>
      <c r="T251" s="6" t="s">
        <v>55</v>
      </c>
      <c r="U251" s="7">
        <v>176</v>
      </c>
      <c r="V251" s="9"/>
      <c r="W251" s="13"/>
      <c r="X251" s="3"/>
    </row>
    <row r="252" spans="1:24" x14ac:dyDescent="0.25">
      <c r="A252" s="3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7">
        <f t="shared" si="4"/>
        <v>0</v>
      </c>
      <c r="N252" s="7"/>
      <c r="O252" s="3"/>
      <c r="P252" s="6"/>
      <c r="Q252" s="7"/>
      <c r="R252" s="6" t="s">
        <v>245</v>
      </c>
      <c r="S252" s="6">
        <v>634</v>
      </c>
      <c r="T252" s="6" t="s">
        <v>53</v>
      </c>
      <c r="U252" s="7">
        <v>438</v>
      </c>
      <c r="V252" s="9"/>
      <c r="W252" s="13"/>
      <c r="X252" s="3"/>
    </row>
    <row r="253" spans="1:24" x14ac:dyDescent="0.25">
      <c r="A253" s="3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7">
        <f t="shared" si="4"/>
        <v>0</v>
      </c>
      <c r="N253" s="7"/>
      <c r="O253" s="3"/>
      <c r="P253" s="6"/>
      <c r="Q253" s="9"/>
      <c r="R253" s="6"/>
      <c r="S253" s="6"/>
      <c r="T253" s="6"/>
      <c r="U253" s="7"/>
      <c r="V253" s="9"/>
      <c r="W253" s="13"/>
      <c r="X253" s="3"/>
    </row>
    <row r="254" spans="1:24" x14ac:dyDescent="0.25">
      <c r="A254" s="3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7">
        <f t="shared" si="4"/>
        <v>0</v>
      </c>
      <c r="N254" s="7"/>
      <c r="O254" s="3"/>
      <c r="P254" s="6"/>
      <c r="Q254" s="9">
        <f>SUM(Q246:Q253)</f>
        <v>1890.8</v>
      </c>
      <c r="R254" s="10"/>
      <c r="S254" s="10"/>
      <c r="T254" s="10"/>
      <c r="U254" s="9">
        <f>SUM(U246:U253)</f>
        <v>1867.2</v>
      </c>
      <c r="V254" s="9">
        <f>SUM(V244:V253)</f>
        <v>0</v>
      </c>
      <c r="W254" s="13">
        <f>U254-Q254+V254</f>
        <v>-23.599999999999909</v>
      </c>
      <c r="X254" s="3"/>
    </row>
    <row r="255" spans="1:24" x14ac:dyDescent="0.25">
      <c r="A255" s="3" t="s">
        <v>44</v>
      </c>
      <c r="B255" s="6" t="s">
        <v>148</v>
      </c>
      <c r="C255" s="6">
        <v>10649</v>
      </c>
      <c r="D255" s="6" t="s">
        <v>181</v>
      </c>
      <c r="E255" s="6" t="s">
        <v>149</v>
      </c>
      <c r="F255" s="6">
        <v>50921</v>
      </c>
      <c r="G255" s="6" t="s">
        <v>305</v>
      </c>
      <c r="H255" s="6">
        <v>140</v>
      </c>
      <c r="I255" s="6" t="s">
        <v>306</v>
      </c>
      <c r="J255" s="6" t="s">
        <v>48</v>
      </c>
      <c r="K255" s="7">
        <v>4295</v>
      </c>
      <c r="L255" s="6"/>
      <c r="M255" s="7">
        <f t="shared" ref="M255:M312" si="6">K255*L255</f>
        <v>0</v>
      </c>
      <c r="N255" s="7">
        <v>1400</v>
      </c>
      <c r="O255" s="3" t="s">
        <v>143</v>
      </c>
      <c r="P255" s="6">
        <v>33461</v>
      </c>
      <c r="Q255" s="7">
        <v>1400</v>
      </c>
      <c r="R255" s="6" t="s">
        <v>158</v>
      </c>
      <c r="S255" s="6">
        <v>375</v>
      </c>
      <c r="T255" s="6" t="s">
        <v>71</v>
      </c>
      <c r="U255" s="7">
        <v>641</v>
      </c>
      <c r="V255" s="9"/>
      <c r="W255" s="13"/>
      <c r="X255" s="3"/>
    </row>
    <row r="256" spans="1:24" x14ac:dyDescent="0.25">
      <c r="A256" s="3" t="s">
        <v>44</v>
      </c>
      <c r="B256" s="6" t="s">
        <v>148</v>
      </c>
      <c r="C256" s="6"/>
      <c r="D256" s="6" t="s">
        <v>181</v>
      </c>
      <c r="E256" s="6" t="s">
        <v>149</v>
      </c>
      <c r="F256" s="6">
        <v>50921</v>
      </c>
      <c r="G256" s="6"/>
      <c r="H256" s="6"/>
      <c r="I256" s="6"/>
      <c r="J256" s="6"/>
      <c r="K256" s="7"/>
      <c r="L256" s="6"/>
      <c r="M256" s="7">
        <f t="shared" si="6"/>
        <v>0</v>
      </c>
      <c r="N256" s="7">
        <v>2900</v>
      </c>
      <c r="O256" s="3" t="s">
        <v>139</v>
      </c>
      <c r="P256" s="6">
        <v>33453</v>
      </c>
      <c r="Q256" s="7">
        <v>2900</v>
      </c>
      <c r="R256" s="6" t="s">
        <v>159</v>
      </c>
      <c r="S256" s="6">
        <v>377</v>
      </c>
      <c r="T256" s="6" t="s">
        <v>71</v>
      </c>
      <c r="U256" s="7">
        <v>532</v>
      </c>
      <c r="V256" s="9"/>
      <c r="W256" s="13"/>
      <c r="X256" s="3"/>
    </row>
    <row r="257" spans="1:24" x14ac:dyDescent="0.25">
      <c r="A257" s="3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7">
        <f t="shared" si="6"/>
        <v>0</v>
      </c>
      <c r="N257" s="7"/>
      <c r="O257" s="3"/>
      <c r="P257" s="6"/>
      <c r="Q257" s="7"/>
      <c r="R257" s="6" t="s">
        <v>153</v>
      </c>
      <c r="S257" s="6">
        <v>354</v>
      </c>
      <c r="T257" s="6" t="s">
        <v>71</v>
      </c>
      <c r="U257" s="7">
        <v>541</v>
      </c>
      <c r="V257" s="9"/>
      <c r="W257" s="13"/>
      <c r="X257" s="3"/>
    </row>
    <row r="258" spans="1:24" x14ac:dyDescent="0.25">
      <c r="A258" s="3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7">
        <f t="shared" si="6"/>
        <v>0</v>
      </c>
      <c r="N258" s="7"/>
      <c r="O258" s="3"/>
      <c r="P258" s="6"/>
      <c r="Q258" s="9"/>
      <c r="R258" s="6" t="s">
        <v>169</v>
      </c>
      <c r="S258" s="6">
        <v>397</v>
      </c>
      <c r="T258" s="6" t="s">
        <v>71</v>
      </c>
      <c r="U258" s="7">
        <v>505</v>
      </c>
      <c r="V258" s="9"/>
      <c r="W258" s="13"/>
      <c r="X258" s="3"/>
    </row>
    <row r="259" spans="1:24" x14ac:dyDescent="0.25">
      <c r="A259" s="3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7">
        <f t="shared" si="6"/>
        <v>0</v>
      </c>
      <c r="N259" s="7"/>
      <c r="O259" s="3"/>
      <c r="P259" s="6"/>
      <c r="Q259" s="9"/>
      <c r="R259" s="6" t="s">
        <v>170</v>
      </c>
      <c r="S259" s="6">
        <v>417</v>
      </c>
      <c r="T259" s="6" t="s">
        <v>71</v>
      </c>
      <c r="U259" s="7">
        <v>788.7</v>
      </c>
      <c r="V259" s="9"/>
      <c r="W259" s="13"/>
      <c r="X259" s="3"/>
    </row>
    <row r="260" spans="1:24" x14ac:dyDescent="0.25">
      <c r="A260" s="3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7">
        <f t="shared" si="6"/>
        <v>0</v>
      </c>
      <c r="N260" s="7"/>
      <c r="O260" s="3"/>
      <c r="P260" s="6"/>
      <c r="Q260" s="9"/>
      <c r="R260" s="6" t="s">
        <v>175</v>
      </c>
      <c r="S260" s="6">
        <v>446</v>
      </c>
      <c r="T260" s="6" t="s">
        <v>71</v>
      </c>
      <c r="U260" s="7">
        <v>551</v>
      </c>
      <c r="V260" s="9"/>
      <c r="W260" s="13"/>
      <c r="X260" s="3"/>
    </row>
    <row r="261" spans="1:24" x14ac:dyDescent="0.25">
      <c r="A261" s="3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7">
        <f t="shared" si="6"/>
        <v>0</v>
      </c>
      <c r="N261" s="7"/>
      <c r="O261" s="3"/>
      <c r="P261" s="6"/>
      <c r="Q261" s="9"/>
      <c r="R261" s="6" t="s">
        <v>189</v>
      </c>
      <c r="S261" s="6">
        <v>487</v>
      </c>
      <c r="T261" s="6" t="s">
        <v>71</v>
      </c>
      <c r="U261" s="7">
        <v>453</v>
      </c>
      <c r="V261" s="9"/>
      <c r="W261" s="13"/>
      <c r="X261" s="3"/>
    </row>
    <row r="262" spans="1:24" x14ac:dyDescent="0.25">
      <c r="A262" s="3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7">
        <f t="shared" si="6"/>
        <v>0</v>
      </c>
      <c r="N262" s="7"/>
      <c r="O262" s="3"/>
      <c r="P262" s="6"/>
      <c r="Q262" s="9"/>
      <c r="R262" s="6" t="s">
        <v>245</v>
      </c>
      <c r="S262" s="6">
        <v>636</v>
      </c>
      <c r="T262" s="6" t="s">
        <v>71</v>
      </c>
      <c r="U262" s="7">
        <v>195</v>
      </c>
      <c r="V262" s="9"/>
      <c r="W262" s="13"/>
      <c r="X262" s="3"/>
    </row>
    <row r="263" spans="1:24" x14ac:dyDescent="0.25">
      <c r="A263" s="3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7">
        <f t="shared" si="6"/>
        <v>0</v>
      </c>
      <c r="N263" s="7"/>
      <c r="O263" s="3"/>
      <c r="P263" s="6"/>
      <c r="Q263" s="9"/>
      <c r="R263" s="6"/>
      <c r="S263" s="6"/>
      <c r="T263" s="6"/>
      <c r="U263" s="7"/>
      <c r="V263" s="9"/>
      <c r="W263" s="13"/>
      <c r="X263" s="3"/>
    </row>
    <row r="264" spans="1:24" x14ac:dyDescent="0.25">
      <c r="A264" s="3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7">
        <f t="shared" si="6"/>
        <v>0</v>
      </c>
      <c r="N264" s="7"/>
      <c r="O264" s="3"/>
      <c r="P264" s="6"/>
      <c r="Q264" s="9">
        <f>SUM(Q255:Q263)</f>
        <v>4300</v>
      </c>
      <c r="R264" s="10"/>
      <c r="S264" s="10"/>
      <c r="T264" s="10"/>
      <c r="U264" s="9">
        <f>SUM(U255:U263)</f>
        <v>4206.7</v>
      </c>
      <c r="V264" s="9">
        <f>SUM(V255:V263)</f>
        <v>0</v>
      </c>
      <c r="W264" s="13">
        <f>U264-Q264+V264</f>
        <v>-93.300000000000182</v>
      </c>
      <c r="X264" s="3"/>
    </row>
    <row r="265" spans="1:24" x14ac:dyDescent="0.25">
      <c r="A265" s="3" t="s">
        <v>44</v>
      </c>
      <c r="B265" s="6" t="s">
        <v>81</v>
      </c>
      <c r="C265" s="6">
        <v>11261</v>
      </c>
      <c r="D265" s="6" t="s">
        <v>181</v>
      </c>
      <c r="E265" s="6" t="s">
        <v>151</v>
      </c>
      <c r="F265" s="6">
        <v>3019</v>
      </c>
      <c r="G265" s="6" t="s">
        <v>358</v>
      </c>
      <c r="H265" s="6">
        <v>210</v>
      </c>
      <c r="I265" s="6" t="s">
        <v>308</v>
      </c>
      <c r="J265" s="6" t="s">
        <v>200</v>
      </c>
      <c r="K265" s="7">
        <v>8058</v>
      </c>
      <c r="L265" s="6"/>
      <c r="M265" s="7">
        <f t="shared" si="6"/>
        <v>0</v>
      </c>
      <c r="N265" s="7">
        <v>7800</v>
      </c>
      <c r="O265" s="3" t="s">
        <v>150</v>
      </c>
      <c r="P265" s="6">
        <v>33466</v>
      </c>
      <c r="Q265" s="7">
        <v>7800</v>
      </c>
      <c r="R265" s="6" t="s">
        <v>152</v>
      </c>
      <c r="S265" s="6">
        <v>349</v>
      </c>
      <c r="T265" s="6" t="s">
        <v>46</v>
      </c>
      <c r="U265" s="7">
        <v>784</v>
      </c>
      <c r="V265" s="9"/>
      <c r="W265" s="13"/>
      <c r="X265" s="3"/>
    </row>
    <row r="266" spans="1:24" x14ac:dyDescent="0.25">
      <c r="A266" s="3" t="s">
        <v>44</v>
      </c>
      <c r="B266" s="6" t="s">
        <v>81</v>
      </c>
      <c r="C266" s="6"/>
      <c r="D266" s="6" t="s">
        <v>259</v>
      </c>
      <c r="E266" s="6" t="s">
        <v>35</v>
      </c>
      <c r="F266" s="6">
        <v>3019</v>
      </c>
      <c r="G266" s="6"/>
      <c r="H266" s="6"/>
      <c r="I266" s="6"/>
      <c r="J266" s="6"/>
      <c r="K266" s="7"/>
      <c r="L266" s="6"/>
      <c r="M266" s="7">
        <f t="shared" si="6"/>
        <v>0</v>
      </c>
      <c r="N266" s="7">
        <f>237.6+20.35</f>
        <v>257.95</v>
      </c>
      <c r="O266" s="3" t="s">
        <v>150</v>
      </c>
      <c r="P266" s="6">
        <v>33466</v>
      </c>
      <c r="Q266" s="7">
        <f>237.6+20.35</f>
        <v>257.95</v>
      </c>
      <c r="R266" s="6" t="s">
        <v>158</v>
      </c>
      <c r="S266" s="6">
        <v>373</v>
      </c>
      <c r="T266" s="6" t="s">
        <v>46</v>
      </c>
      <c r="U266" s="7">
        <v>728</v>
      </c>
      <c r="V266" s="9"/>
      <c r="W266" s="13"/>
      <c r="X266" s="3"/>
    </row>
    <row r="267" spans="1:24" x14ac:dyDescent="0.25">
      <c r="A267" s="3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7">
        <f t="shared" si="6"/>
        <v>0</v>
      </c>
      <c r="N267" s="7"/>
      <c r="O267" s="3"/>
      <c r="P267" s="6"/>
      <c r="Q267" s="9"/>
      <c r="R267" s="6" t="s">
        <v>168</v>
      </c>
      <c r="S267" s="6">
        <v>406</v>
      </c>
      <c r="T267" s="6" t="s">
        <v>46</v>
      </c>
      <c r="U267" s="7">
        <v>311</v>
      </c>
      <c r="V267" s="9"/>
      <c r="W267" s="13"/>
      <c r="X267" s="3"/>
    </row>
    <row r="268" spans="1:24" x14ac:dyDescent="0.25">
      <c r="A268" s="3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7">
        <f t="shared" si="6"/>
        <v>0</v>
      </c>
      <c r="N268" s="7"/>
      <c r="O268" s="3"/>
      <c r="P268" s="6"/>
      <c r="Q268" s="9"/>
      <c r="R268" s="6" t="s">
        <v>169</v>
      </c>
      <c r="S268" s="6">
        <v>393</v>
      </c>
      <c r="T268" s="6" t="s">
        <v>46</v>
      </c>
      <c r="U268" s="7">
        <v>607</v>
      </c>
      <c r="V268" s="9"/>
      <c r="W268" s="13"/>
      <c r="X268" s="3"/>
    </row>
    <row r="269" spans="1:24" x14ac:dyDescent="0.25">
      <c r="A269" s="3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7">
        <f t="shared" si="6"/>
        <v>0</v>
      </c>
      <c r="N269" s="7"/>
      <c r="O269" s="3"/>
      <c r="P269" s="6"/>
      <c r="Q269" s="9"/>
      <c r="R269" s="6" t="s">
        <v>170</v>
      </c>
      <c r="S269" s="6">
        <v>411</v>
      </c>
      <c r="T269" s="6" t="s">
        <v>46</v>
      </c>
      <c r="U269" s="7">
        <v>805</v>
      </c>
      <c r="V269" s="9"/>
      <c r="W269" s="13"/>
      <c r="X269" s="3"/>
    </row>
    <row r="270" spans="1:24" x14ac:dyDescent="0.25">
      <c r="A270" s="3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7">
        <f t="shared" si="6"/>
        <v>0</v>
      </c>
      <c r="N270" s="7"/>
      <c r="O270" s="3"/>
      <c r="P270" s="6"/>
      <c r="Q270" s="9"/>
      <c r="R270" s="6" t="s">
        <v>175</v>
      </c>
      <c r="S270" s="6">
        <v>425</v>
      </c>
      <c r="T270" s="6" t="s">
        <v>46</v>
      </c>
      <c r="U270" s="7">
        <v>515</v>
      </c>
      <c r="V270" s="9"/>
      <c r="W270" s="13"/>
      <c r="X270" s="3"/>
    </row>
    <row r="271" spans="1:24" x14ac:dyDescent="0.25">
      <c r="A271" s="3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7">
        <f t="shared" si="6"/>
        <v>0</v>
      </c>
      <c r="N271" s="7"/>
      <c r="O271" s="3"/>
      <c r="P271" s="6"/>
      <c r="Q271" s="9"/>
      <c r="R271" s="6" t="s">
        <v>175</v>
      </c>
      <c r="S271" s="6">
        <v>443</v>
      </c>
      <c r="T271" s="6" t="s">
        <v>46</v>
      </c>
      <c r="U271" s="7">
        <v>295</v>
      </c>
      <c r="V271" s="9"/>
      <c r="W271" s="13"/>
      <c r="X271" s="3"/>
    </row>
    <row r="272" spans="1:24" x14ac:dyDescent="0.25">
      <c r="A272" s="3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7">
        <f t="shared" si="6"/>
        <v>0</v>
      </c>
      <c r="N272" s="7"/>
      <c r="O272" s="3"/>
      <c r="P272" s="6"/>
      <c r="Q272" s="9"/>
      <c r="R272" s="6" t="s">
        <v>182</v>
      </c>
      <c r="S272" s="6">
        <v>463</v>
      </c>
      <c r="T272" s="6" t="s">
        <v>46</v>
      </c>
      <c r="U272" s="7">
        <v>317</v>
      </c>
      <c r="V272" s="9"/>
      <c r="W272" s="13"/>
      <c r="X272" s="3"/>
    </row>
    <row r="273" spans="1:24" x14ac:dyDescent="0.25">
      <c r="A273" s="3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7">
        <f t="shared" si="6"/>
        <v>0</v>
      </c>
      <c r="N273" s="7"/>
      <c r="O273" s="3"/>
      <c r="P273" s="6"/>
      <c r="Q273" s="9"/>
      <c r="R273" s="6" t="s">
        <v>189</v>
      </c>
      <c r="S273" s="6">
        <v>485</v>
      </c>
      <c r="T273" s="6" t="s">
        <v>46</v>
      </c>
      <c r="U273" s="7">
        <v>1375</v>
      </c>
      <c r="V273" s="9"/>
      <c r="W273" s="13"/>
      <c r="X273" s="3"/>
    </row>
    <row r="274" spans="1:24" x14ac:dyDescent="0.25">
      <c r="A274" s="3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7">
        <f t="shared" si="6"/>
        <v>0</v>
      </c>
      <c r="N274" s="7"/>
      <c r="O274" s="3"/>
      <c r="P274" s="6"/>
      <c r="Q274" s="9"/>
      <c r="R274" s="6" t="s">
        <v>197</v>
      </c>
      <c r="S274" s="6">
        <v>496</v>
      </c>
      <c r="T274" s="6" t="s">
        <v>200</v>
      </c>
      <c r="U274" s="7">
        <v>1132</v>
      </c>
      <c r="V274" s="9"/>
      <c r="W274" s="13"/>
      <c r="X274" s="3"/>
    </row>
    <row r="275" spans="1:24" x14ac:dyDescent="0.25">
      <c r="A275" s="3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7">
        <f t="shared" si="6"/>
        <v>0</v>
      </c>
      <c r="N275" s="7"/>
      <c r="O275" s="3"/>
      <c r="P275" s="6"/>
      <c r="Q275" s="9"/>
      <c r="R275" s="6" t="s">
        <v>209</v>
      </c>
      <c r="S275" s="6">
        <v>510</v>
      </c>
      <c r="T275" s="6" t="s">
        <v>200</v>
      </c>
      <c r="U275" s="7">
        <v>930</v>
      </c>
      <c r="V275" s="9"/>
      <c r="W275" s="13"/>
      <c r="X275" s="3"/>
    </row>
    <row r="276" spans="1:24" x14ac:dyDescent="0.25">
      <c r="A276" s="3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7">
        <f t="shared" si="6"/>
        <v>0</v>
      </c>
      <c r="N276" s="7"/>
      <c r="O276" s="3"/>
      <c r="P276" s="6"/>
      <c r="Q276" s="9"/>
      <c r="R276" s="6" t="s">
        <v>225</v>
      </c>
      <c r="S276" s="6">
        <v>565</v>
      </c>
      <c r="T276" s="6" t="s">
        <v>46</v>
      </c>
      <c r="U276" s="7">
        <v>258</v>
      </c>
      <c r="V276" s="9"/>
      <c r="W276" s="13"/>
      <c r="X276" s="3"/>
    </row>
    <row r="277" spans="1:24" x14ac:dyDescent="0.25">
      <c r="A277" s="3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7">
        <f t="shared" si="6"/>
        <v>0</v>
      </c>
      <c r="N277" s="7"/>
      <c r="O277" s="3"/>
      <c r="P277" s="6"/>
      <c r="Q277" s="9"/>
      <c r="R277" s="6"/>
      <c r="S277" s="6"/>
      <c r="T277" s="6"/>
      <c r="U277" s="7"/>
      <c r="V277" s="9"/>
      <c r="W277" s="13"/>
      <c r="X277" s="3"/>
    </row>
    <row r="278" spans="1:24" x14ac:dyDescent="0.25">
      <c r="A278" s="3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7">
        <f t="shared" si="6"/>
        <v>0</v>
      </c>
      <c r="N278" s="7"/>
      <c r="O278" s="3"/>
      <c r="P278" s="6"/>
      <c r="Q278" s="9">
        <f>SUM(Q265:Q277)</f>
        <v>8057.95</v>
      </c>
      <c r="R278" s="10"/>
      <c r="S278" s="10"/>
      <c r="T278" s="10"/>
      <c r="U278" s="9">
        <f>SUM(U265:U277)</f>
        <v>8057</v>
      </c>
      <c r="V278" s="9">
        <f>SUM(V265:V277)</f>
        <v>0</v>
      </c>
      <c r="W278" s="13">
        <f>U278-Q278+V278</f>
        <v>-0.9499999999998181</v>
      </c>
      <c r="X278" s="3"/>
    </row>
    <row r="279" spans="1:24" x14ac:dyDescent="0.25">
      <c r="A279" s="3" t="s">
        <v>44</v>
      </c>
      <c r="B279" s="6" t="s">
        <v>154</v>
      </c>
      <c r="C279" s="6"/>
      <c r="D279" s="6" t="s">
        <v>155</v>
      </c>
      <c r="E279" s="6" t="s">
        <v>103</v>
      </c>
      <c r="F279" s="6">
        <v>664</v>
      </c>
      <c r="G279" s="6" t="s">
        <v>324</v>
      </c>
      <c r="H279" s="6">
        <v>280</v>
      </c>
      <c r="I279" s="6" t="s">
        <v>311</v>
      </c>
      <c r="J279" s="6" t="s">
        <v>325</v>
      </c>
      <c r="K279" s="7">
        <v>204</v>
      </c>
      <c r="L279" s="6"/>
      <c r="M279" s="7">
        <f t="shared" si="6"/>
        <v>0</v>
      </c>
      <c r="N279" s="7">
        <v>4000</v>
      </c>
      <c r="O279" s="3" t="s">
        <v>153</v>
      </c>
      <c r="P279" s="6">
        <v>33484</v>
      </c>
      <c r="Q279" s="7">
        <v>4000</v>
      </c>
      <c r="R279" s="6" t="s">
        <v>159</v>
      </c>
      <c r="S279" s="6">
        <v>379</v>
      </c>
      <c r="T279" s="6" t="s">
        <v>71</v>
      </c>
      <c r="U279" s="7">
        <v>990.6</v>
      </c>
      <c r="V279" s="9"/>
      <c r="W279" s="13"/>
      <c r="X279" s="3"/>
    </row>
    <row r="280" spans="1:24" x14ac:dyDescent="0.25">
      <c r="A280" s="3"/>
      <c r="B280" s="6"/>
      <c r="C280" s="6">
        <v>14669</v>
      </c>
      <c r="D280" s="6"/>
      <c r="E280" s="6"/>
      <c r="F280" s="6"/>
      <c r="G280" s="6" t="s">
        <v>373</v>
      </c>
      <c r="H280" s="6">
        <v>155</v>
      </c>
      <c r="I280" s="6" t="s">
        <v>308</v>
      </c>
      <c r="J280" s="6" t="s">
        <v>48</v>
      </c>
      <c r="K280" s="7">
        <v>3700</v>
      </c>
      <c r="L280" s="6"/>
      <c r="M280" s="7">
        <f t="shared" si="6"/>
        <v>0</v>
      </c>
      <c r="N280" s="7"/>
      <c r="O280" s="3"/>
      <c r="P280" s="6"/>
      <c r="Q280" s="9"/>
      <c r="R280" s="6" t="s">
        <v>168</v>
      </c>
      <c r="S280" s="6">
        <v>408</v>
      </c>
      <c r="T280" s="6" t="s">
        <v>71</v>
      </c>
      <c r="U280" s="7">
        <v>386</v>
      </c>
      <c r="V280" s="9"/>
      <c r="W280" s="13"/>
      <c r="X280" s="3"/>
    </row>
    <row r="281" spans="1:24" x14ac:dyDescent="0.25">
      <c r="A281" s="3"/>
      <c r="B281" s="6"/>
      <c r="C281" s="6">
        <v>14669</v>
      </c>
      <c r="D281" s="6"/>
      <c r="E281" s="6"/>
      <c r="F281" s="6"/>
      <c r="G281" s="6" t="s">
        <v>373</v>
      </c>
      <c r="H281" s="6">
        <v>155</v>
      </c>
      <c r="I281" s="6" t="s">
        <v>308</v>
      </c>
      <c r="J281" s="6" t="s">
        <v>48</v>
      </c>
      <c r="K281" s="7">
        <v>244</v>
      </c>
      <c r="L281" s="6"/>
      <c r="M281" s="7">
        <f t="shared" si="6"/>
        <v>0</v>
      </c>
      <c r="N281" s="7"/>
      <c r="O281" s="3"/>
      <c r="P281" s="6"/>
      <c r="Q281" s="9"/>
      <c r="R281" s="6" t="s">
        <v>170</v>
      </c>
      <c r="S281" s="6">
        <v>415</v>
      </c>
      <c r="T281" s="6" t="s">
        <v>71</v>
      </c>
      <c r="U281" s="7">
        <v>762</v>
      </c>
      <c r="V281" s="9"/>
      <c r="W281" s="13"/>
      <c r="X281" s="3"/>
    </row>
    <row r="282" spans="1:24" x14ac:dyDescent="0.25">
      <c r="A282" s="3"/>
      <c r="B282" s="6"/>
      <c r="C282" s="6">
        <v>14669</v>
      </c>
      <c r="D282" s="6"/>
      <c r="E282" s="6"/>
      <c r="F282" s="6"/>
      <c r="G282" s="6" t="s">
        <v>373</v>
      </c>
      <c r="H282" s="6">
        <v>155</v>
      </c>
      <c r="I282" s="6" t="s">
        <v>308</v>
      </c>
      <c r="J282" s="6" t="s">
        <v>48</v>
      </c>
      <c r="K282" s="7">
        <v>66</v>
      </c>
      <c r="L282" s="6"/>
      <c r="M282" s="7">
        <f t="shared" si="6"/>
        <v>0</v>
      </c>
      <c r="N282" s="7"/>
      <c r="O282" s="3"/>
      <c r="P282" s="6"/>
      <c r="Q282" s="9"/>
      <c r="R282" s="6" t="s">
        <v>175</v>
      </c>
      <c r="S282" s="6">
        <v>428</v>
      </c>
      <c r="T282" s="6" t="s">
        <v>71</v>
      </c>
      <c r="U282" s="7">
        <v>1177</v>
      </c>
      <c r="V282" s="9"/>
      <c r="W282" s="13"/>
      <c r="X282" s="3"/>
    </row>
    <row r="283" spans="1:24" x14ac:dyDescent="0.25">
      <c r="A283" s="3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7">
        <f t="shared" si="6"/>
        <v>0</v>
      </c>
      <c r="N283" s="7"/>
      <c r="O283" s="3"/>
      <c r="P283" s="6"/>
      <c r="Q283" s="9"/>
      <c r="R283" s="6" t="s">
        <v>175</v>
      </c>
      <c r="S283" s="6">
        <v>447</v>
      </c>
      <c r="T283" s="6" t="s">
        <v>71</v>
      </c>
      <c r="U283" s="7">
        <v>340</v>
      </c>
      <c r="V283" s="9"/>
      <c r="W283" s="13"/>
      <c r="X283" s="3"/>
    </row>
    <row r="284" spans="1:24" x14ac:dyDescent="0.25">
      <c r="A284" s="3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7">
        <f t="shared" si="6"/>
        <v>0</v>
      </c>
      <c r="N284" s="7"/>
      <c r="O284" s="3"/>
      <c r="P284" s="6"/>
      <c r="Q284" s="9"/>
      <c r="R284" s="6" t="s">
        <v>226</v>
      </c>
      <c r="S284" s="6">
        <v>575</v>
      </c>
      <c r="T284" s="6" t="s">
        <v>71</v>
      </c>
      <c r="U284" s="7">
        <f>63+62</f>
        <v>125</v>
      </c>
      <c r="V284" s="9"/>
      <c r="W284" s="13"/>
      <c r="X284" s="3"/>
    </row>
    <row r="285" spans="1:24" x14ac:dyDescent="0.25">
      <c r="A285" s="3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7">
        <f t="shared" si="6"/>
        <v>0</v>
      </c>
      <c r="N285" s="7"/>
      <c r="O285" s="3"/>
      <c r="P285" s="6"/>
      <c r="Q285" s="9"/>
      <c r="R285" s="6" t="s">
        <v>226</v>
      </c>
      <c r="S285" s="6">
        <v>575</v>
      </c>
      <c r="T285" s="6" t="s">
        <v>53</v>
      </c>
      <c r="U285" s="7">
        <v>222</v>
      </c>
      <c r="V285" s="9"/>
      <c r="W285" s="13"/>
      <c r="X285" s="3"/>
    </row>
    <row r="286" spans="1:24" x14ac:dyDescent="0.25">
      <c r="A286" s="3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7">
        <f t="shared" si="6"/>
        <v>0</v>
      </c>
      <c r="N286" s="7"/>
      <c r="O286" s="3"/>
      <c r="P286" s="6"/>
      <c r="Q286" s="9"/>
      <c r="R286" s="6"/>
      <c r="S286" s="6"/>
      <c r="T286" s="6"/>
      <c r="U286" s="7"/>
      <c r="V286" s="9"/>
      <c r="W286" s="13"/>
      <c r="X286" s="3"/>
    </row>
    <row r="287" spans="1:24" x14ac:dyDescent="0.25">
      <c r="A287" s="3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7">
        <f t="shared" si="6"/>
        <v>0</v>
      </c>
      <c r="N287" s="7"/>
      <c r="O287" s="3"/>
      <c r="P287" s="6"/>
      <c r="Q287" s="9">
        <f>SUM(Q279:Q286)</f>
        <v>4000</v>
      </c>
      <c r="R287" s="10"/>
      <c r="S287" s="10"/>
      <c r="T287" s="10"/>
      <c r="U287" s="9">
        <f>SUM(U279:U286)</f>
        <v>4002.6</v>
      </c>
      <c r="V287" s="9">
        <f>SUM(V279:V286)</f>
        <v>0</v>
      </c>
      <c r="W287" s="13">
        <f>U287-Q287+V287</f>
        <v>2.5999999999999091</v>
      </c>
      <c r="X287" s="3"/>
    </row>
    <row r="288" spans="1:24" x14ac:dyDescent="0.25">
      <c r="A288" s="3" t="s">
        <v>44</v>
      </c>
      <c r="B288" s="6" t="s">
        <v>156</v>
      </c>
      <c r="C288" s="6">
        <v>14675</v>
      </c>
      <c r="D288" s="6" t="s">
        <v>157</v>
      </c>
      <c r="E288" s="6" t="s">
        <v>103</v>
      </c>
      <c r="F288" s="6">
        <v>863</v>
      </c>
      <c r="G288" s="6" t="s">
        <v>338</v>
      </c>
      <c r="H288" s="6">
        <v>155</v>
      </c>
      <c r="I288" s="6" t="s">
        <v>381</v>
      </c>
      <c r="J288" s="6" t="s">
        <v>48</v>
      </c>
      <c r="K288" s="7">
        <v>2000</v>
      </c>
      <c r="L288" s="6"/>
      <c r="M288" s="7">
        <f t="shared" si="6"/>
        <v>0</v>
      </c>
      <c r="N288" s="7">
        <v>2000</v>
      </c>
      <c r="O288" s="3" t="s">
        <v>153</v>
      </c>
      <c r="P288" s="6">
        <v>33484</v>
      </c>
      <c r="Q288" s="7">
        <v>2000</v>
      </c>
      <c r="R288" s="6" t="s">
        <v>168</v>
      </c>
      <c r="S288" s="6">
        <v>402</v>
      </c>
      <c r="T288" s="6" t="s">
        <v>71</v>
      </c>
      <c r="U288" s="7">
        <v>353</v>
      </c>
      <c r="V288" s="9"/>
      <c r="W288" s="13"/>
      <c r="X288" s="3"/>
    </row>
    <row r="289" spans="1:24" x14ac:dyDescent="0.25">
      <c r="A289" s="3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7">
        <f t="shared" si="6"/>
        <v>0</v>
      </c>
      <c r="N289" s="7"/>
      <c r="O289" s="3"/>
      <c r="P289" s="6"/>
      <c r="Q289" s="7"/>
      <c r="R289" s="6" t="s">
        <v>169</v>
      </c>
      <c r="S289" s="6">
        <v>395</v>
      </c>
      <c r="T289" s="6" t="s">
        <v>71</v>
      </c>
      <c r="U289" s="7">
        <v>1108</v>
      </c>
      <c r="V289" s="9"/>
      <c r="W289" s="13"/>
      <c r="X289" s="3"/>
    </row>
    <row r="290" spans="1:24" x14ac:dyDescent="0.25">
      <c r="A290" s="3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7">
        <f t="shared" si="6"/>
        <v>0</v>
      </c>
      <c r="N290" s="7"/>
      <c r="O290" s="3"/>
      <c r="P290" s="6"/>
      <c r="Q290" s="7"/>
      <c r="R290" s="6" t="s">
        <v>175</v>
      </c>
      <c r="S290" s="6">
        <v>429</v>
      </c>
      <c r="T290" s="6" t="s">
        <v>71</v>
      </c>
      <c r="U290" s="7">
        <v>488</v>
      </c>
      <c r="V290" s="9"/>
      <c r="W290" s="13"/>
      <c r="X290" s="3"/>
    </row>
    <row r="291" spans="1:24" x14ac:dyDescent="0.25">
      <c r="A291" s="3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7">
        <f t="shared" si="6"/>
        <v>0</v>
      </c>
      <c r="N291" s="7"/>
      <c r="O291" s="3"/>
      <c r="P291" s="6"/>
      <c r="Q291" s="7"/>
      <c r="R291" s="6"/>
      <c r="S291" s="6"/>
      <c r="T291" s="6"/>
      <c r="U291" s="7"/>
      <c r="V291" s="9"/>
      <c r="W291" s="13"/>
      <c r="X291" s="3"/>
    </row>
    <row r="292" spans="1:24" x14ac:dyDescent="0.25">
      <c r="A292" s="3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7">
        <f t="shared" si="6"/>
        <v>0</v>
      </c>
      <c r="N292" s="7"/>
      <c r="O292" s="3"/>
      <c r="P292" s="6"/>
      <c r="Q292" s="9">
        <f>SUM(Q288:Q291)</f>
        <v>2000</v>
      </c>
      <c r="R292" s="10"/>
      <c r="S292" s="10"/>
      <c r="T292" s="10"/>
      <c r="U292" s="9">
        <f>SUM(U288:U291)</f>
        <v>1949</v>
      </c>
      <c r="V292" s="9">
        <f>SUM(V288:V291)</f>
        <v>0</v>
      </c>
      <c r="W292" s="13">
        <f>U292-Q292+V292</f>
        <v>-51</v>
      </c>
      <c r="X292" s="3"/>
    </row>
    <row r="293" spans="1:24" x14ac:dyDescent="0.25">
      <c r="A293" s="3" t="s">
        <v>44</v>
      </c>
      <c r="B293" s="6" t="s">
        <v>165</v>
      </c>
      <c r="C293" s="6">
        <v>11270</v>
      </c>
      <c r="D293" s="6" t="s">
        <v>471</v>
      </c>
      <c r="E293" s="6" t="s">
        <v>29</v>
      </c>
      <c r="F293" s="6" t="s">
        <v>166</v>
      </c>
      <c r="G293" s="6" t="s">
        <v>305</v>
      </c>
      <c r="H293" s="6">
        <v>140</v>
      </c>
      <c r="I293" s="6" t="s">
        <v>353</v>
      </c>
      <c r="J293" s="6" t="s">
        <v>167</v>
      </c>
      <c r="K293" s="7">
        <v>5000</v>
      </c>
      <c r="L293" s="6"/>
      <c r="M293" s="7">
        <f t="shared" si="6"/>
        <v>0</v>
      </c>
      <c r="N293" s="7">
        <v>5000</v>
      </c>
      <c r="O293" s="3" t="s">
        <v>153</v>
      </c>
      <c r="P293" s="6">
        <v>33478</v>
      </c>
      <c r="Q293" s="7">
        <v>5000</v>
      </c>
      <c r="R293" s="6" t="s">
        <v>159</v>
      </c>
      <c r="S293" s="6">
        <v>380</v>
      </c>
      <c r="T293" s="6" t="s">
        <v>167</v>
      </c>
      <c r="U293" s="7">
        <v>668</v>
      </c>
      <c r="V293" s="9"/>
      <c r="W293" s="13"/>
      <c r="X293" s="3"/>
    </row>
    <row r="294" spans="1:24" x14ac:dyDescent="0.25">
      <c r="A294" s="3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7">
        <f t="shared" si="6"/>
        <v>0</v>
      </c>
      <c r="N294" s="7"/>
      <c r="O294" s="3"/>
      <c r="P294" s="6"/>
      <c r="Q294" s="9"/>
      <c r="R294" s="6" t="s">
        <v>219</v>
      </c>
      <c r="S294" s="6">
        <v>542</v>
      </c>
      <c r="T294" s="6" t="s">
        <v>74</v>
      </c>
      <c r="U294" s="7">
        <v>2529</v>
      </c>
      <c r="V294" s="9"/>
      <c r="W294" s="13"/>
      <c r="X294" s="3"/>
    </row>
    <row r="295" spans="1:24" x14ac:dyDescent="0.25">
      <c r="A295" s="3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7">
        <f t="shared" si="6"/>
        <v>0</v>
      </c>
      <c r="N295" s="7"/>
      <c r="O295" s="3"/>
      <c r="P295" s="6"/>
      <c r="Q295" s="9"/>
      <c r="R295" s="6" t="s">
        <v>225</v>
      </c>
      <c r="S295" s="6">
        <v>560</v>
      </c>
      <c r="T295" s="6" t="s">
        <v>74</v>
      </c>
      <c r="U295" s="7">
        <v>1800</v>
      </c>
      <c r="V295" s="9"/>
      <c r="W295" s="13"/>
      <c r="X295" s="3"/>
    </row>
    <row r="296" spans="1:24" x14ac:dyDescent="0.25">
      <c r="A296" s="3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7">
        <f t="shared" si="6"/>
        <v>0</v>
      </c>
      <c r="N296" s="7"/>
      <c r="O296" s="3"/>
      <c r="P296" s="6"/>
      <c r="Q296" s="9"/>
      <c r="R296" s="6" t="s">
        <v>225</v>
      </c>
      <c r="S296" s="6">
        <v>561</v>
      </c>
      <c r="T296" s="6" t="s">
        <v>167</v>
      </c>
      <c r="U296" s="7">
        <v>3</v>
      </c>
      <c r="V296" s="9"/>
      <c r="W296" s="13"/>
      <c r="X296" s="3"/>
    </row>
    <row r="297" spans="1:24" x14ac:dyDescent="0.25">
      <c r="A297" s="3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7">
        <f t="shared" si="6"/>
        <v>0</v>
      </c>
      <c r="N297" s="7"/>
      <c r="O297" s="3"/>
      <c r="P297" s="6"/>
      <c r="Q297" s="9"/>
      <c r="R297" s="6"/>
      <c r="S297" s="6"/>
      <c r="T297" s="6"/>
      <c r="U297" s="7"/>
      <c r="V297" s="9"/>
      <c r="W297" s="13"/>
      <c r="X297" s="3"/>
    </row>
    <row r="298" spans="1:24" x14ac:dyDescent="0.25">
      <c r="A298" s="3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7">
        <f t="shared" si="6"/>
        <v>0</v>
      </c>
      <c r="N298" s="7"/>
      <c r="O298" s="3"/>
      <c r="P298" s="6"/>
      <c r="Q298" s="9"/>
      <c r="R298" s="6"/>
      <c r="S298" s="6"/>
      <c r="T298" s="6"/>
      <c r="U298" s="7"/>
      <c r="V298" s="9"/>
      <c r="W298" s="13"/>
      <c r="X298" s="3"/>
    </row>
    <row r="299" spans="1:24" x14ac:dyDescent="0.25">
      <c r="A299" s="3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7">
        <f t="shared" si="6"/>
        <v>0</v>
      </c>
      <c r="N299" s="7"/>
      <c r="O299" s="3"/>
      <c r="P299" s="6"/>
      <c r="Q299" s="9">
        <f>SUM(Q293:Q298)</f>
        <v>5000</v>
      </c>
      <c r="R299" s="10"/>
      <c r="S299" s="10"/>
      <c r="T299" s="10"/>
      <c r="U299" s="9">
        <f>SUM(U293:U298)</f>
        <v>5000</v>
      </c>
      <c r="V299" s="9">
        <f>SUM(V293:V298)</f>
        <v>0</v>
      </c>
      <c r="W299" s="13">
        <f>U299-Q299+V299</f>
        <v>0</v>
      </c>
      <c r="X299" s="3"/>
    </row>
    <row r="300" spans="1:24" x14ac:dyDescent="0.25">
      <c r="A300" s="3" t="s">
        <v>21</v>
      </c>
      <c r="B300" s="20" t="s">
        <v>160</v>
      </c>
      <c r="C300" s="20">
        <v>14687</v>
      </c>
      <c r="D300" s="6" t="s">
        <v>157</v>
      </c>
      <c r="E300" s="6" t="s">
        <v>161</v>
      </c>
      <c r="F300" s="6">
        <v>2425</v>
      </c>
      <c r="G300" s="6" t="s">
        <v>342</v>
      </c>
      <c r="H300" s="6">
        <v>140</v>
      </c>
      <c r="I300" s="6" t="s">
        <v>302</v>
      </c>
      <c r="J300" s="6" t="s">
        <v>48</v>
      </c>
      <c r="K300" s="7">
        <v>1000</v>
      </c>
      <c r="L300" s="6"/>
      <c r="M300" s="7">
        <f t="shared" si="6"/>
        <v>0</v>
      </c>
      <c r="N300" s="7">
        <v>1000</v>
      </c>
      <c r="O300" s="3" t="s">
        <v>159</v>
      </c>
      <c r="P300" s="6">
        <v>33404</v>
      </c>
      <c r="Q300" s="7">
        <v>1000</v>
      </c>
      <c r="R300" s="6" t="s">
        <v>197</v>
      </c>
      <c r="S300" s="6">
        <v>497</v>
      </c>
      <c r="T300" s="6" t="s">
        <v>71</v>
      </c>
      <c r="U300" s="7">
        <v>958</v>
      </c>
      <c r="V300" s="9"/>
      <c r="W300" s="13"/>
      <c r="X300" s="3"/>
    </row>
    <row r="301" spans="1:24" x14ac:dyDescent="0.25">
      <c r="A301" s="3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7">
        <f t="shared" si="6"/>
        <v>0</v>
      </c>
      <c r="N301" s="7"/>
      <c r="O301" s="3"/>
      <c r="P301" s="6"/>
      <c r="Q301" s="7"/>
      <c r="R301" s="6" t="s">
        <v>197</v>
      </c>
      <c r="S301" s="6">
        <v>516</v>
      </c>
      <c r="T301" s="6" t="s">
        <v>71</v>
      </c>
      <c r="U301" s="7">
        <v>42</v>
      </c>
      <c r="V301" s="9"/>
      <c r="W301" s="13"/>
      <c r="X301" s="3"/>
    </row>
    <row r="302" spans="1:24" x14ac:dyDescent="0.25">
      <c r="A302" s="3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7">
        <f t="shared" si="6"/>
        <v>0</v>
      </c>
      <c r="N302" s="7"/>
      <c r="O302" s="3"/>
      <c r="P302" s="6"/>
      <c r="Q302" s="7"/>
      <c r="R302" s="6"/>
      <c r="S302" s="6"/>
      <c r="T302" s="6"/>
      <c r="U302" s="7"/>
      <c r="V302" s="9"/>
      <c r="W302" s="13"/>
      <c r="X302" s="3"/>
    </row>
    <row r="303" spans="1:24" x14ac:dyDescent="0.25">
      <c r="A303" s="3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7">
        <f t="shared" si="6"/>
        <v>0</v>
      </c>
      <c r="N303" s="7"/>
      <c r="O303" s="3"/>
      <c r="P303" s="6"/>
      <c r="Q303" s="7"/>
      <c r="R303" s="6"/>
      <c r="S303" s="6"/>
      <c r="T303" s="6"/>
      <c r="U303" s="7"/>
      <c r="V303" s="9"/>
      <c r="W303" s="13"/>
      <c r="X303" s="3"/>
    </row>
    <row r="304" spans="1:24" x14ac:dyDescent="0.25">
      <c r="A304" s="3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7">
        <f t="shared" si="6"/>
        <v>0</v>
      </c>
      <c r="N304" s="7"/>
      <c r="O304" s="3"/>
      <c r="P304" s="6"/>
      <c r="Q304" s="9">
        <f>SUM(Q300:Q303)</f>
        <v>1000</v>
      </c>
      <c r="R304" s="10"/>
      <c r="S304" s="10"/>
      <c r="T304" s="10"/>
      <c r="U304" s="9">
        <f>SUM(U300:U303)</f>
        <v>1000</v>
      </c>
      <c r="V304" s="9">
        <f>SUM(V300:V303)</f>
        <v>0</v>
      </c>
      <c r="W304" s="13">
        <f>U304-Q304+V304</f>
        <v>0</v>
      </c>
      <c r="X304" s="3"/>
    </row>
    <row r="305" spans="1:24" x14ac:dyDescent="0.25">
      <c r="A305" s="3" t="s">
        <v>44</v>
      </c>
      <c r="B305" s="6" t="s">
        <v>180</v>
      </c>
      <c r="C305" s="6"/>
      <c r="D305" s="6" t="s">
        <v>188</v>
      </c>
      <c r="E305" s="6" t="s">
        <v>237</v>
      </c>
      <c r="F305" s="6">
        <v>184</v>
      </c>
      <c r="G305" s="6" t="s">
        <v>320</v>
      </c>
      <c r="H305" s="6">
        <v>135</v>
      </c>
      <c r="I305" s="6" t="s">
        <v>302</v>
      </c>
      <c r="J305" s="6" t="s">
        <v>48</v>
      </c>
      <c r="K305" s="7">
        <v>3700</v>
      </c>
      <c r="L305" s="6"/>
      <c r="M305" s="7">
        <f t="shared" si="6"/>
        <v>0</v>
      </c>
      <c r="N305" s="7">
        <v>4000</v>
      </c>
      <c r="O305" s="3" t="s">
        <v>169</v>
      </c>
      <c r="P305" s="6">
        <v>33414</v>
      </c>
      <c r="Q305" s="7">
        <v>4000</v>
      </c>
      <c r="R305" s="6" t="s">
        <v>245</v>
      </c>
      <c r="S305" s="6">
        <v>637</v>
      </c>
      <c r="T305" s="6" t="s">
        <v>71</v>
      </c>
      <c r="U305" s="7">
        <v>1027</v>
      </c>
      <c r="V305" s="9"/>
      <c r="W305" s="13"/>
      <c r="X305" s="3"/>
    </row>
    <row r="306" spans="1:24" x14ac:dyDescent="0.25">
      <c r="A306" s="3"/>
      <c r="B306" s="6"/>
      <c r="C306" s="6"/>
      <c r="D306" s="6"/>
      <c r="E306" s="6"/>
      <c r="F306" s="6"/>
      <c r="G306" s="6" t="s">
        <v>320</v>
      </c>
      <c r="H306" s="6">
        <v>240</v>
      </c>
      <c r="I306" s="6" t="s">
        <v>321</v>
      </c>
      <c r="J306" s="6" t="s">
        <v>48</v>
      </c>
      <c r="K306" s="7">
        <v>306</v>
      </c>
      <c r="L306" s="6"/>
      <c r="M306" s="7">
        <f t="shared" si="6"/>
        <v>0</v>
      </c>
      <c r="N306" s="7"/>
      <c r="O306" s="3"/>
      <c r="P306" s="6"/>
      <c r="Q306" s="9"/>
      <c r="R306" s="6" t="s">
        <v>254</v>
      </c>
      <c r="S306" s="6">
        <v>723</v>
      </c>
      <c r="T306" s="6" t="s">
        <v>71</v>
      </c>
      <c r="U306" s="7">
        <v>564</v>
      </c>
      <c r="V306" s="9"/>
      <c r="W306" s="13"/>
      <c r="X306" s="3"/>
    </row>
    <row r="307" spans="1:24" x14ac:dyDescent="0.25">
      <c r="R307" s="6" t="s">
        <v>261</v>
      </c>
      <c r="S307" s="6">
        <v>731</v>
      </c>
      <c r="T307" s="6" t="s">
        <v>71</v>
      </c>
      <c r="U307" s="7">
        <v>351</v>
      </c>
      <c r="V307" s="9"/>
      <c r="W307" s="13"/>
      <c r="X307" s="3"/>
    </row>
    <row r="308" spans="1:24" x14ac:dyDescent="0.25">
      <c r="A308" s="3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7">
        <f t="shared" si="6"/>
        <v>0</v>
      </c>
      <c r="N308" s="7"/>
      <c r="O308" s="3"/>
      <c r="P308" s="6"/>
      <c r="Q308" s="9"/>
      <c r="R308" s="6" t="s">
        <v>267</v>
      </c>
      <c r="S308" s="6">
        <v>695</v>
      </c>
      <c r="T308" s="6" t="s">
        <v>71</v>
      </c>
      <c r="U308" s="7">
        <v>611</v>
      </c>
      <c r="V308" s="9"/>
      <c r="W308" s="13"/>
      <c r="X308" s="3"/>
    </row>
    <row r="309" spans="1:24" x14ac:dyDescent="0.25">
      <c r="A309" s="3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7">
        <f t="shared" si="6"/>
        <v>0</v>
      </c>
      <c r="N309" s="7"/>
      <c r="O309" s="3"/>
      <c r="P309" s="6"/>
      <c r="Q309" s="9"/>
      <c r="R309" s="6" t="s">
        <v>267</v>
      </c>
      <c r="S309" s="6">
        <v>695</v>
      </c>
      <c r="T309" s="6" t="s">
        <v>53</v>
      </c>
      <c r="U309" s="7">
        <v>20</v>
      </c>
      <c r="V309" s="9"/>
      <c r="W309" s="13"/>
      <c r="X309" s="3"/>
    </row>
    <row r="310" spans="1:24" x14ac:dyDescent="0.25">
      <c r="A310" s="3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7">
        <f t="shared" si="6"/>
        <v>0</v>
      </c>
      <c r="N310" s="7"/>
      <c r="O310" s="3"/>
      <c r="P310" s="6"/>
      <c r="Q310" s="9"/>
      <c r="R310" s="6" t="s">
        <v>269</v>
      </c>
      <c r="S310" s="6">
        <v>779</v>
      </c>
      <c r="T310" s="6" t="s">
        <v>53</v>
      </c>
      <c r="U310" s="7">
        <v>284</v>
      </c>
      <c r="V310" s="9"/>
      <c r="W310" s="13"/>
      <c r="X310" s="3"/>
    </row>
    <row r="311" spans="1:24" x14ac:dyDescent="0.25">
      <c r="A311" s="3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7">
        <f t="shared" si="6"/>
        <v>0</v>
      </c>
      <c r="N311" s="7"/>
      <c r="O311" s="3"/>
      <c r="P311" s="6"/>
      <c r="Q311" s="9"/>
      <c r="R311" s="6" t="s">
        <v>271</v>
      </c>
      <c r="S311" s="6">
        <v>793</v>
      </c>
      <c r="T311" s="6" t="s">
        <v>71</v>
      </c>
      <c r="U311" s="7">
        <v>244</v>
      </c>
      <c r="V311" s="9"/>
      <c r="W311" s="13"/>
      <c r="X311" s="3"/>
    </row>
    <row r="312" spans="1:24" x14ac:dyDescent="0.25">
      <c r="A312" s="3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7">
        <f t="shared" si="6"/>
        <v>0</v>
      </c>
      <c r="N312" s="7"/>
      <c r="O312" s="3"/>
      <c r="P312" s="6"/>
      <c r="Q312" s="9"/>
      <c r="R312" s="6" t="s">
        <v>273</v>
      </c>
      <c r="S312" s="6">
        <v>840</v>
      </c>
      <c r="T312" s="6" t="s">
        <v>71</v>
      </c>
      <c r="U312" s="7">
        <v>373</v>
      </c>
      <c r="V312" s="9"/>
      <c r="W312" s="13"/>
      <c r="X312" s="3"/>
    </row>
    <row r="313" spans="1:24" x14ac:dyDescent="0.25">
      <c r="A313" s="3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7">
        <f t="shared" ref="M313:M375" si="7">K313*L313</f>
        <v>0</v>
      </c>
      <c r="N313" s="7"/>
      <c r="O313" s="3"/>
      <c r="P313" s="6"/>
      <c r="Q313" s="9"/>
      <c r="R313" s="6" t="s">
        <v>288</v>
      </c>
      <c r="S313" s="6">
        <v>936</v>
      </c>
      <c r="T313" s="6" t="s">
        <v>71</v>
      </c>
      <c r="U313" s="7">
        <v>106</v>
      </c>
      <c r="V313" s="9"/>
      <c r="W313" s="13"/>
      <c r="X313" s="3"/>
    </row>
    <row r="314" spans="1:24" x14ac:dyDescent="0.25">
      <c r="A314" s="3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7">
        <f t="shared" si="7"/>
        <v>0</v>
      </c>
      <c r="N314" s="7"/>
      <c r="O314" s="3"/>
      <c r="P314" s="6"/>
      <c r="Q314" s="9"/>
      <c r="R314" s="6" t="s">
        <v>269</v>
      </c>
      <c r="S314" s="6">
        <v>772</v>
      </c>
      <c r="T314" s="6" t="s">
        <v>71</v>
      </c>
      <c r="U314" s="7">
        <v>422</v>
      </c>
      <c r="V314" s="9"/>
      <c r="W314" s="13"/>
      <c r="X314" s="3"/>
    </row>
    <row r="315" spans="1:24" x14ac:dyDescent="0.25">
      <c r="A315" s="3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7">
        <f t="shared" si="7"/>
        <v>0</v>
      </c>
      <c r="N315" s="7"/>
      <c r="O315" s="3"/>
      <c r="P315" s="6"/>
      <c r="Q315" s="9"/>
      <c r="R315" s="6"/>
      <c r="S315" s="6"/>
      <c r="T315" s="6"/>
      <c r="U315" s="7"/>
      <c r="V315" s="9"/>
      <c r="W315" s="13"/>
      <c r="X315" s="3"/>
    </row>
    <row r="316" spans="1:24" x14ac:dyDescent="0.25">
      <c r="A316" s="3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7">
        <f t="shared" si="7"/>
        <v>0</v>
      </c>
      <c r="N316" s="7"/>
      <c r="O316" s="3"/>
      <c r="P316" s="6"/>
      <c r="Q316" s="9">
        <f>SUM(Q305:Q315)</f>
        <v>4000</v>
      </c>
      <c r="R316" s="10"/>
      <c r="S316" s="10"/>
      <c r="T316" s="10"/>
      <c r="U316" s="9">
        <f>SUM(U305:U315)</f>
        <v>4002</v>
      </c>
      <c r="V316" s="9">
        <f>SUM(V305:V315)</f>
        <v>0</v>
      </c>
      <c r="W316" s="13">
        <f>U316-Q316+V316</f>
        <v>2</v>
      </c>
      <c r="X316" s="3"/>
    </row>
    <row r="317" spans="1:24" x14ac:dyDescent="0.25">
      <c r="A317" s="3" t="s">
        <v>21</v>
      </c>
      <c r="B317" s="6" t="s">
        <v>162</v>
      </c>
      <c r="C317" s="6"/>
      <c r="D317" s="6" t="s">
        <v>164</v>
      </c>
      <c r="E317" s="6" t="s">
        <v>163</v>
      </c>
      <c r="F317" s="6">
        <v>54061</v>
      </c>
      <c r="G317" s="6"/>
      <c r="H317" s="6"/>
      <c r="I317" s="6"/>
      <c r="J317" s="6"/>
      <c r="K317" s="7"/>
      <c r="L317" s="6"/>
      <c r="M317" s="7">
        <f t="shared" si="7"/>
        <v>0</v>
      </c>
      <c r="N317" s="7">
        <v>1400</v>
      </c>
      <c r="O317" s="3" t="s">
        <v>159</v>
      </c>
      <c r="P317" s="6">
        <v>33404</v>
      </c>
      <c r="Q317" s="7">
        <v>1400</v>
      </c>
      <c r="R317" s="6" t="s">
        <v>175</v>
      </c>
      <c r="S317" s="6">
        <v>426</v>
      </c>
      <c r="T317" s="6" t="s">
        <v>46</v>
      </c>
      <c r="U317" s="7">
        <v>493</v>
      </c>
      <c r="V317" s="9"/>
      <c r="W317" s="13"/>
      <c r="X317" s="3"/>
    </row>
    <row r="318" spans="1:24" x14ac:dyDescent="0.25">
      <c r="A318" s="3" t="s">
        <v>21</v>
      </c>
      <c r="B318" s="6" t="s">
        <v>176</v>
      </c>
      <c r="C318" s="6"/>
      <c r="D318" s="6" t="s">
        <v>177</v>
      </c>
      <c r="E318" s="6" t="s">
        <v>34</v>
      </c>
      <c r="F318" s="6">
        <v>54061</v>
      </c>
      <c r="G318" s="6"/>
      <c r="H318" s="6"/>
      <c r="I318" s="6"/>
      <c r="J318" s="6"/>
      <c r="K318" s="7"/>
      <c r="L318" s="6"/>
      <c r="M318" s="7">
        <f t="shared" si="7"/>
        <v>0</v>
      </c>
      <c r="N318" s="7">
        <v>1000</v>
      </c>
      <c r="O318" s="3" t="s">
        <v>178</v>
      </c>
      <c r="P318" s="6">
        <v>33444</v>
      </c>
      <c r="Q318" s="7">
        <v>1000</v>
      </c>
      <c r="R318" s="6" t="s">
        <v>189</v>
      </c>
      <c r="S318" s="6">
        <v>486</v>
      </c>
      <c r="T318" s="6" t="s">
        <v>46</v>
      </c>
      <c r="U318" s="7">
        <v>822</v>
      </c>
      <c r="V318" s="9"/>
      <c r="W318" s="13"/>
      <c r="X318" s="3"/>
    </row>
    <row r="319" spans="1:24" x14ac:dyDescent="0.25">
      <c r="A319" s="3"/>
      <c r="B319" s="3"/>
      <c r="C319" s="3"/>
      <c r="D319" s="6" t="s">
        <v>30</v>
      </c>
      <c r="E319" s="6" t="s">
        <v>35</v>
      </c>
      <c r="F319" s="6">
        <v>176</v>
      </c>
      <c r="G319" s="6"/>
      <c r="H319" s="6"/>
      <c r="I319" s="6"/>
      <c r="J319" s="6"/>
      <c r="K319" s="7"/>
      <c r="L319" s="6"/>
      <c r="M319" s="7">
        <f t="shared" si="7"/>
        <v>0</v>
      </c>
      <c r="N319" s="7">
        <f>79.2+2.75</f>
        <v>81.95</v>
      </c>
      <c r="O319" s="3" t="s">
        <v>32</v>
      </c>
      <c r="P319" s="6">
        <v>34095</v>
      </c>
      <c r="Q319" s="7">
        <f>79.2+2.75</f>
        <v>81.95</v>
      </c>
      <c r="R319" s="6" t="s">
        <v>175</v>
      </c>
      <c r="S319" s="6">
        <v>444</v>
      </c>
      <c r="T319" s="6" t="s">
        <v>46</v>
      </c>
      <c r="U319" s="7">
        <v>204</v>
      </c>
      <c r="V319" s="9"/>
      <c r="W319" s="13"/>
      <c r="X319" s="3"/>
    </row>
    <row r="320" spans="1:24" x14ac:dyDescent="0.25">
      <c r="A320" s="3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7">
        <f t="shared" si="7"/>
        <v>0</v>
      </c>
      <c r="N320" s="7"/>
      <c r="O320" s="3"/>
      <c r="P320" s="6"/>
      <c r="Q320" s="7"/>
      <c r="R320" s="6" t="s">
        <v>182</v>
      </c>
      <c r="S320" s="6">
        <v>462</v>
      </c>
      <c r="T320" s="6" t="s">
        <v>46</v>
      </c>
      <c r="U320" s="7">
        <v>236</v>
      </c>
      <c r="V320" s="9"/>
      <c r="W320" s="13"/>
      <c r="X320" s="3"/>
    </row>
    <row r="321" spans="1:24" x14ac:dyDescent="0.25">
      <c r="A321" s="3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7">
        <f t="shared" si="7"/>
        <v>0</v>
      </c>
      <c r="N321" s="7"/>
      <c r="O321" s="3"/>
      <c r="P321" s="6"/>
      <c r="Q321" s="7"/>
      <c r="R321" s="6" t="s">
        <v>197</v>
      </c>
      <c r="S321" s="6">
        <v>500</v>
      </c>
      <c r="T321" s="6" t="s">
        <v>198</v>
      </c>
      <c r="U321" s="7">
        <v>491</v>
      </c>
      <c r="V321" s="9"/>
      <c r="W321" s="13"/>
      <c r="X321" s="3"/>
    </row>
    <row r="322" spans="1:24" x14ac:dyDescent="0.25">
      <c r="A322" s="3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7">
        <f t="shared" si="7"/>
        <v>0</v>
      </c>
      <c r="N322" s="7"/>
      <c r="O322" s="3"/>
      <c r="P322" s="6"/>
      <c r="Q322" s="7"/>
      <c r="R322" s="6" t="s">
        <v>210</v>
      </c>
      <c r="S322" s="6">
        <v>514</v>
      </c>
      <c r="T322" s="6" t="s">
        <v>46</v>
      </c>
      <c r="U322" s="7">
        <v>160</v>
      </c>
      <c r="V322" s="9"/>
      <c r="W322" s="13"/>
      <c r="X322" s="3"/>
    </row>
    <row r="323" spans="1:24" x14ac:dyDescent="0.25">
      <c r="A323" s="3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7">
        <f t="shared" si="7"/>
        <v>0</v>
      </c>
      <c r="N323" s="7"/>
      <c r="O323" s="3"/>
      <c r="P323" s="6"/>
      <c r="Q323" s="7"/>
      <c r="R323" s="6" t="s">
        <v>225</v>
      </c>
      <c r="S323" s="6">
        <v>564</v>
      </c>
      <c r="T323" s="6" t="s">
        <v>46</v>
      </c>
      <c r="U323" s="7">
        <v>70</v>
      </c>
      <c r="V323" s="9"/>
      <c r="W323" s="13"/>
      <c r="X323" s="3"/>
    </row>
    <row r="324" spans="1:24" x14ac:dyDescent="0.25">
      <c r="A324" s="3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7">
        <f t="shared" si="7"/>
        <v>0</v>
      </c>
      <c r="N324" s="7"/>
      <c r="O324" s="3"/>
      <c r="P324" s="6"/>
      <c r="Q324" s="7"/>
      <c r="R324" s="6"/>
      <c r="S324" s="6"/>
      <c r="T324" s="6"/>
      <c r="U324" s="7"/>
      <c r="V324" s="9"/>
      <c r="W324" s="13"/>
      <c r="X324" s="3"/>
    </row>
    <row r="325" spans="1:24" x14ac:dyDescent="0.25">
      <c r="A325" s="3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7">
        <f t="shared" si="7"/>
        <v>0</v>
      </c>
      <c r="N325" s="7"/>
      <c r="O325" s="3"/>
      <c r="P325" s="6"/>
      <c r="Q325" s="9">
        <f>SUM(Q317:Q324)</f>
        <v>2481.9499999999998</v>
      </c>
      <c r="R325" s="10"/>
      <c r="S325" s="10"/>
      <c r="T325" s="10"/>
      <c r="U325" s="9">
        <f>SUM(U317:U324)</f>
        <v>2476</v>
      </c>
      <c r="V325" s="9">
        <f>SUM(V317:V324)</f>
        <v>0</v>
      </c>
      <c r="W325" s="13">
        <f>U325-Q325+V325</f>
        <v>-5.9499999999998181</v>
      </c>
      <c r="X325" s="3"/>
    </row>
    <row r="326" spans="1:24" x14ac:dyDescent="0.25">
      <c r="A326" s="3" t="s">
        <v>44</v>
      </c>
      <c r="B326" s="6" t="s">
        <v>171</v>
      </c>
      <c r="C326" s="6">
        <v>14703</v>
      </c>
      <c r="D326" s="6" t="s">
        <v>174</v>
      </c>
      <c r="E326" s="6" t="s">
        <v>29</v>
      </c>
      <c r="F326" s="31" t="s">
        <v>172</v>
      </c>
      <c r="G326" s="31" t="s">
        <v>380</v>
      </c>
      <c r="H326" s="26">
        <v>155</v>
      </c>
      <c r="I326" s="31" t="s">
        <v>353</v>
      </c>
      <c r="J326" s="31" t="s">
        <v>48</v>
      </c>
      <c r="K326" s="35">
        <v>1650</v>
      </c>
      <c r="L326" s="31"/>
      <c r="M326" s="7">
        <f t="shared" si="7"/>
        <v>0</v>
      </c>
      <c r="N326" s="7">
        <v>1650</v>
      </c>
      <c r="O326" s="3" t="s">
        <v>170</v>
      </c>
      <c r="P326" s="6">
        <v>33431</v>
      </c>
      <c r="Q326" s="7">
        <v>1650</v>
      </c>
      <c r="R326" s="6" t="s">
        <v>209</v>
      </c>
      <c r="S326" s="6">
        <v>515</v>
      </c>
      <c r="T326" s="6" t="s">
        <v>71</v>
      </c>
      <c r="U326" s="7">
        <v>896</v>
      </c>
      <c r="V326" s="9"/>
      <c r="W326" s="13"/>
      <c r="X326" s="3"/>
    </row>
    <row r="327" spans="1:24" x14ac:dyDescent="0.25">
      <c r="A327" s="3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7">
        <f t="shared" si="7"/>
        <v>0</v>
      </c>
      <c r="N327" s="7"/>
      <c r="O327" s="3"/>
      <c r="P327" s="6"/>
      <c r="Q327" s="7"/>
      <c r="R327" s="6" t="s">
        <v>215</v>
      </c>
      <c r="S327" s="6">
        <v>524</v>
      </c>
      <c r="T327" s="6" t="s">
        <v>71</v>
      </c>
      <c r="U327" s="7">
        <v>701</v>
      </c>
      <c r="V327" s="9"/>
      <c r="W327" s="13"/>
      <c r="X327" s="3"/>
    </row>
    <row r="328" spans="1:24" x14ac:dyDescent="0.25">
      <c r="A328" s="3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7">
        <f t="shared" si="7"/>
        <v>0</v>
      </c>
      <c r="N328" s="7"/>
      <c r="O328" s="3"/>
      <c r="P328" s="6"/>
      <c r="Q328" s="7"/>
      <c r="R328" s="3" t="s">
        <v>393</v>
      </c>
      <c r="S328" s="3">
        <v>1073</v>
      </c>
      <c r="T328" s="3" t="s">
        <v>71</v>
      </c>
      <c r="U328" s="3">
        <v>34</v>
      </c>
      <c r="V328" s="9"/>
      <c r="W328" s="13"/>
      <c r="X328" s="3"/>
    </row>
    <row r="329" spans="1:24" x14ac:dyDescent="0.25">
      <c r="A329" s="3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7">
        <f t="shared" si="7"/>
        <v>0</v>
      </c>
      <c r="N329" s="7"/>
      <c r="O329" s="3"/>
      <c r="P329" s="6"/>
      <c r="Q329" s="7"/>
      <c r="R329" s="6" t="s">
        <v>393</v>
      </c>
      <c r="S329" s="6">
        <v>1073</v>
      </c>
      <c r="T329" s="6" t="s">
        <v>71</v>
      </c>
      <c r="U329" s="7">
        <v>24</v>
      </c>
      <c r="V329" s="9"/>
      <c r="W329" s="13"/>
      <c r="X329" s="3"/>
    </row>
    <row r="330" spans="1:24" x14ac:dyDescent="0.25">
      <c r="A330" s="3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7">
        <f t="shared" si="7"/>
        <v>0</v>
      </c>
      <c r="N330" s="7"/>
      <c r="O330" s="3"/>
      <c r="P330" s="6"/>
      <c r="Q330" s="9">
        <f>SUM(Q326:Q329)</f>
        <v>1650</v>
      </c>
      <c r="R330" s="10"/>
      <c r="S330" s="10"/>
      <c r="T330" s="10"/>
      <c r="U330" s="9">
        <f>SUM(U326:U329)</f>
        <v>1655</v>
      </c>
      <c r="V330" s="9">
        <f>SUM(V326:V329)</f>
        <v>0</v>
      </c>
      <c r="W330" s="13">
        <f>U330-Q330+V330</f>
        <v>5</v>
      </c>
      <c r="X330" s="3"/>
    </row>
    <row r="331" spans="1:24" x14ac:dyDescent="0.25">
      <c r="A331" s="3" t="s">
        <v>44</v>
      </c>
      <c r="B331" s="6" t="s">
        <v>173</v>
      </c>
      <c r="C331" s="6">
        <v>14707</v>
      </c>
      <c r="D331" s="6" t="s">
        <v>174</v>
      </c>
      <c r="E331" s="6" t="s">
        <v>29</v>
      </c>
      <c r="F331" s="28" t="s">
        <v>117</v>
      </c>
      <c r="G331" s="28" t="s">
        <v>339</v>
      </c>
      <c r="H331" s="28">
        <v>155</v>
      </c>
      <c r="I331" s="28" t="s">
        <v>308</v>
      </c>
      <c r="J331" s="28" t="s">
        <v>48</v>
      </c>
      <c r="K331" s="35">
        <v>1000</v>
      </c>
      <c r="L331" s="28"/>
      <c r="M331" s="7">
        <f t="shared" si="7"/>
        <v>0</v>
      </c>
      <c r="N331" s="7">
        <v>3350</v>
      </c>
      <c r="O331" s="3" t="s">
        <v>170</v>
      </c>
      <c r="P331" s="6">
        <v>33431</v>
      </c>
      <c r="Q331" s="7">
        <v>3350</v>
      </c>
      <c r="R331" s="6" t="s">
        <v>197</v>
      </c>
      <c r="S331" s="6">
        <v>498</v>
      </c>
      <c r="T331" s="6" t="s">
        <v>71</v>
      </c>
      <c r="U331" s="7">
        <v>1035</v>
      </c>
      <c r="V331" s="9"/>
      <c r="W331" s="13"/>
      <c r="X331" s="3"/>
    </row>
    <row r="332" spans="1:24" x14ac:dyDescent="0.25">
      <c r="A332" s="3"/>
      <c r="B332" s="6"/>
      <c r="C332" s="6"/>
      <c r="D332" s="6"/>
      <c r="E332" s="6"/>
      <c r="F332" s="6"/>
      <c r="G332" s="28" t="s">
        <v>339</v>
      </c>
      <c r="H332" s="28">
        <v>155</v>
      </c>
      <c r="I332" s="28" t="s">
        <v>308</v>
      </c>
      <c r="J332" s="28" t="s">
        <v>48</v>
      </c>
      <c r="K332" s="7">
        <v>150</v>
      </c>
      <c r="L332" s="6"/>
      <c r="M332" s="7">
        <f t="shared" si="7"/>
        <v>0</v>
      </c>
      <c r="N332" s="7"/>
      <c r="O332" s="3"/>
      <c r="P332" s="6"/>
      <c r="Q332" s="7"/>
      <c r="R332" s="6" t="s">
        <v>209</v>
      </c>
      <c r="S332" s="6">
        <v>513</v>
      </c>
      <c r="T332" s="6" t="s">
        <v>71</v>
      </c>
      <c r="U332" s="7">
        <v>92</v>
      </c>
      <c r="V332" s="9"/>
      <c r="W332" s="13"/>
      <c r="X332" s="3"/>
    </row>
    <row r="333" spans="1:24" x14ac:dyDescent="0.25">
      <c r="A333" s="3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7">
        <f t="shared" si="7"/>
        <v>0</v>
      </c>
      <c r="N333" s="7"/>
      <c r="O333" s="3"/>
      <c r="P333" s="6"/>
      <c r="Q333" s="7"/>
      <c r="R333" s="6" t="s">
        <v>189</v>
      </c>
      <c r="S333" s="6">
        <v>488</v>
      </c>
      <c r="T333" s="6" t="s">
        <v>71</v>
      </c>
      <c r="U333" s="7">
        <v>1073</v>
      </c>
      <c r="V333" s="9"/>
      <c r="W333" s="13"/>
      <c r="X333" s="3"/>
    </row>
    <row r="334" spans="1:24" x14ac:dyDescent="0.25">
      <c r="A334" s="3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7">
        <f t="shared" si="7"/>
        <v>0</v>
      </c>
      <c r="N334" s="7"/>
      <c r="O334" s="3"/>
      <c r="P334" s="6"/>
      <c r="Q334" s="7"/>
      <c r="R334" s="6" t="s">
        <v>209</v>
      </c>
      <c r="S334" s="6">
        <v>512</v>
      </c>
      <c r="T334" s="6" t="s">
        <v>71</v>
      </c>
      <c r="U334" s="7">
        <v>959</v>
      </c>
      <c r="V334" s="9"/>
      <c r="W334" s="13"/>
      <c r="X334" s="3"/>
    </row>
    <row r="335" spans="1:24" x14ac:dyDescent="0.25">
      <c r="A335" s="3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7">
        <f t="shared" si="7"/>
        <v>0</v>
      </c>
      <c r="N335" s="7"/>
      <c r="O335" s="3"/>
      <c r="P335" s="6"/>
      <c r="Q335" s="7"/>
      <c r="R335" s="6" t="s">
        <v>215</v>
      </c>
      <c r="S335" s="6">
        <v>525</v>
      </c>
      <c r="T335" s="6" t="s">
        <v>71</v>
      </c>
      <c r="U335" s="7">
        <v>147</v>
      </c>
      <c r="V335" s="9"/>
      <c r="W335" s="13"/>
      <c r="X335" s="3"/>
    </row>
    <row r="336" spans="1:24" x14ac:dyDescent="0.25">
      <c r="A336" s="3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7">
        <f t="shared" si="7"/>
        <v>0</v>
      </c>
      <c r="N336" s="7"/>
      <c r="O336" s="3"/>
      <c r="P336" s="6"/>
      <c r="Q336" s="7"/>
      <c r="R336" s="6" t="s">
        <v>393</v>
      </c>
      <c r="S336" s="6">
        <v>1073</v>
      </c>
      <c r="T336" s="6" t="s">
        <v>71</v>
      </c>
      <c r="U336" s="7">
        <v>38</v>
      </c>
      <c r="V336" s="9"/>
      <c r="W336" s="13"/>
      <c r="X336" s="3"/>
    </row>
    <row r="337" spans="1:24" x14ac:dyDescent="0.25">
      <c r="A337" s="3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7">
        <f t="shared" si="7"/>
        <v>0</v>
      </c>
      <c r="N337" s="7"/>
      <c r="O337" s="3"/>
      <c r="P337" s="6"/>
      <c r="Q337" s="7"/>
      <c r="R337" s="6"/>
      <c r="S337" s="6"/>
      <c r="T337" s="6"/>
      <c r="U337" s="7"/>
      <c r="V337" s="9"/>
      <c r="W337" s="13"/>
      <c r="X337" s="3"/>
    </row>
    <row r="338" spans="1:24" x14ac:dyDescent="0.25">
      <c r="A338" s="3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7">
        <f t="shared" si="7"/>
        <v>0</v>
      </c>
      <c r="N338" s="7"/>
      <c r="O338" s="3"/>
      <c r="P338" s="6"/>
      <c r="Q338" s="9">
        <f>SUM(Q331:Q337)</f>
        <v>3350</v>
      </c>
      <c r="R338" s="10"/>
      <c r="S338" s="10"/>
      <c r="T338" s="10"/>
      <c r="U338" s="9">
        <f>SUM(U331:U337)</f>
        <v>3344</v>
      </c>
      <c r="V338" s="9">
        <f>SUM(V331:V337)</f>
        <v>0</v>
      </c>
      <c r="W338" s="13">
        <f>U338-Q338+V338</f>
        <v>-6</v>
      </c>
      <c r="X338" s="3"/>
    </row>
    <row r="339" spans="1:24" x14ac:dyDescent="0.25">
      <c r="A339" s="3" t="s">
        <v>44</v>
      </c>
      <c r="B339" s="6" t="s">
        <v>179</v>
      </c>
      <c r="C339" s="6"/>
      <c r="D339" s="6" t="s">
        <v>259</v>
      </c>
      <c r="E339" s="6" t="s">
        <v>82</v>
      </c>
      <c r="F339" s="6"/>
      <c r="G339" s="6"/>
      <c r="H339" s="6"/>
      <c r="I339" s="6"/>
      <c r="J339" s="6"/>
      <c r="K339" s="7"/>
      <c r="L339" s="6"/>
      <c r="M339" s="7">
        <f t="shared" si="7"/>
        <v>0</v>
      </c>
      <c r="N339" s="7">
        <v>48.6</v>
      </c>
      <c r="O339" s="3" t="s">
        <v>175</v>
      </c>
      <c r="P339" s="6">
        <v>33444</v>
      </c>
      <c r="Q339" s="7">
        <v>48.6</v>
      </c>
      <c r="R339" s="6" t="s">
        <v>182</v>
      </c>
      <c r="S339" s="6">
        <v>464</v>
      </c>
      <c r="T339" s="6" t="s">
        <v>82</v>
      </c>
      <c r="U339" s="7">
        <v>48.6</v>
      </c>
      <c r="V339" s="9"/>
      <c r="W339" s="13"/>
      <c r="X339" s="3"/>
    </row>
    <row r="340" spans="1:24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0"/>
      <c r="L340" s="3"/>
      <c r="M340" s="7">
        <f t="shared" si="7"/>
        <v>0</v>
      </c>
      <c r="N340" s="3"/>
      <c r="O340" s="3"/>
      <c r="P340" s="3"/>
      <c r="Q340" s="3"/>
      <c r="R340" s="6"/>
      <c r="S340" s="6"/>
      <c r="T340" s="6"/>
      <c r="U340" s="7">
        <v>0</v>
      </c>
      <c r="V340" s="9"/>
      <c r="W340" s="13"/>
      <c r="X340" s="3"/>
    </row>
    <row r="341" spans="1:24" x14ac:dyDescent="0.25">
      <c r="A341" s="3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7">
        <f t="shared" si="7"/>
        <v>0</v>
      </c>
      <c r="N341" s="7"/>
      <c r="O341" s="3"/>
      <c r="P341" s="6"/>
      <c r="Q341" s="9">
        <f>SUM(Q339:Q340)</f>
        <v>48.6</v>
      </c>
      <c r="R341" s="10"/>
      <c r="S341" s="10"/>
      <c r="T341" s="10"/>
      <c r="U341" s="9">
        <f>SUM(U339:U340)</f>
        <v>48.6</v>
      </c>
      <c r="V341" s="9">
        <f>SUM(V339:V340)</f>
        <v>0</v>
      </c>
      <c r="W341" s="13">
        <f>U341-Q341+V341</f>
        <v>0</v>
      </c>
      <c r="X341" s="3"/>
    </row>
    <row r="342" spans="1:24" x14ac:dyDescent="0.25">
      <c r="A342" s="3" t="s">
        <v>44</v>
      </c>
      <c r="B342" s="20" t="s">
        <v>180</v>
      </c>
      <c r="C342" s="20"/>
      <c r="D342" s="6" t="s">
        <v>181</v>
      </c>
      <c r="E342" s="6" t="s">
        <v>40</v>
      </c>
      <c r="F342" s="6">
        <v>184</v>
      </c>
      <c r="G342" s="28" t="s">
        <v>347</v>
      </c>
      <c r="H342" s="28">
        <v>135</v>
      </c>
      <c r="I342" s="28" t="s">
        <v>306</v>
      </c>
      <c r="J342" s="28" t="s">
        <v>53</v>
      </c>
      <c r="K342" s="35">
        <v>3000</v>
      </c>
      <c r="L342" s="6"/>
      <c r="M342" s="7">
        <f t="shared" si="7"/>
        <v>0</v>
      </c>
      <c r="N342" s="7">
        <v>3000</v>
      </c>
      <c r="O342" s="3" t="s">
        <v>175</v>
      </c>
      <c r="P342" s="6">
        <v>33445</v>
      </c>
      <c r="Q342" s="7">
        <v>3000</v>
      </c>
      <c r="R342" s="6" t="s">
        <v>215</v>
      </c>
      <c r="S342" s="6">
        <v>527</v>
      </c>
      <c r="T342" s="6" t="s">
        <v>71</v>
      </c>
      <c r="U342" s="7">
        <v>702</v>
      </c>
      <c r="V342" s="9"/>
      <c r="W342" s="13"/>
      <c r="X342" s="3"/>
    </row>
    <row r="343" spans="1:24" x14ac:dyDescent="0.25">
      <c r="A343" s="3" t="s">
        <v>44</v>
      </c>
      <c r="B343" s="20" t="s">
        <v>180</v>
      </c>
      <c r="C343" s="20"/>
      <c r="D343" s="6" t="s">
        <v>181</v>
      </c>
      <c r="E343" s="6" t="s">
        <v>133</v>
      </c>
      <c r="F343" s="28" t="s">
        <v>117</v>
      </c>
      <c r="G343" s="28" t="s">
        <v>347</v>
      </c>
      <c r="H343" s="28">
        <v>240</v>
      </c>
      <c r="I343" s="28" t="s">
        <v>311</v>
      </c>
      <c r="J343" s="28" t="s">
        <v>53</v>
      </c>
      <c r="K343" s="35">
        <v>1122</v>
      </c>
      <c r="L343" s="28"/>
      <c r="M343" s="7">
        <f t="shared" si="7"/>
        <v>0</v>
      </c>
      <c r="N343" s="7">
        <v>1700</v>
      </c>
      <c r="O343" s="3" t="s">
        <v>182</v>
      </c>
      <c r="P343" s="6">
        <v>33204</v>
      </c>
      <c r="Q343" s="7">
        <v>1700</v>
      </c>
      <c r="R343" s="6" t="s">
        <v>218</v>
      </c>
      <c r="S343" s="6">
        <v>541</v>
      </c>
      <c r="T343" s="6" t="s">
        <v>71</v>
      </c>
      <c r="U343" s="7">
        <v>532</v>
      </c>
      <c r="V343" s="9"/>
      <c r="W343" s="13"/>
      <c r="X343" s="3"/>
    </row>
    <row r="344" spans="1:24" x14ac:dyDescent="0.25">
      <c r="A344" s="3"/>
      <c r="B344" s="6"/>
      <c r="C344" s="6"/>
      <c r="D344" s="6"/>
      <c r="E344" s="6"/>
      <c r="F344" s="6"/>
      <c r="G344" s="6" t="s">
        <v>320</v>
      </c>
      <c r="H344" s="6">
        <v>240</v>
      </c>
      <c r="I344" s="28" t="s">
        <v>311</v>
      </c>
      <c r="J344" s="6" t="s">
        <v>53</v>
      </c>
      <c r="K344" s="7">
        <v>612</v>
      </c>
      <c r="L344" s="6"/>
      <c r="M344" s="7">
        <f t="shared" si="7"/>
        <v>0</v>
      </c>
      <c r="N344" s="7"/>
      <c r="O344" s="3"/>
      <c r="P344" s="6"/>
      <c r="Q344" s="7"/>
      <c r="R344" s="6" t="s">
        <v>225</v>
      </c>
      <c r="S344" s="6">
        <v>558</v>
      </c>
      <c r="T344" s="6" t="s">
        <v>71</v>
      </c>
      <c r="U344" s="7">
        <v>1168</v>
      </c>
      <c r="V344" s="9"/>
      <c r="W344" s="13"/>
      <c r="X344" s="3"/>
    </row>
    <row r="345" spans="1:24" x14ac:dyDescent="0.25">
      <c r="A345" s="3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7">
        <f t="shared" si="7"/>
        <v>0</v>
      </c>
      <c r="N345" s="7"/>
      <c r="O345" s="3"/>
      <c r="P345" s="6"/>
      <c r="Q345" s="7"/>
      <c r="R345" s="6" t="s">
        <v>273</v>
      </c>
      <c r="S345" s="6">
        <v>846</v>
      </c>
      <c r="T345" s="6" t="s">
        <v>53</v>
      </c>
      <c r="U345" s="7">
        <v>321</v>
      </c>
      <c r="V345" s="9"/>
      <c r="W345" s="13"/>
      <c r="X345" s="3"/>
    </row>
    <row r="346" spans="1:24" x14ac:dyDescent="0.25">
      <c r="A346" s="3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7">
        <f t="shared" si="7"/>
        <v>0</v>
      </c>
      <c r="N346" s="7"/>
      <c r="O346" s="3"/>
      <c r="P346" s="6"/>
      <c r="Q346" s="7"/>
      <c r="R346" s="6" t="s">
        <v>215</v>
      </c>
      <c r="S346" s="6">
        <v>527</v>
      </c>
      <c r="T346" s="6" t="s">
        <v>71</v>
      </c>
      <c r="U346" s="7">
        <v>608</v>
      </c>
      <c r="V346" s="9"/>
      <c r="W346" s="13"/>
      <c r="X346" s="3"/>
    </row>
    <row r="347" spans="1:24" x14ac:dyDescent="0.25">
      <c r="A347" s="3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7">
        <f t="shared" si="7"/>
        <v>0</v>
      </c>
      <c r="N347" s="7"/>
      <c r="O347" s="3"/>
      <c r="P347" s="6"/>
      <c r="Q347" s="7"/>
      <c r="R347" s="6" t="s">
        <v>245</v>
      </c>
      <c r="S347" s="6">
        <v>635</v>
      </c>
      <c r="T347" s="6" t="s">
        <v>71</v>
      </c>
      <c r="U347" s="7">
        <v>247</v>
      </c>
      <c r="V347" s="9"/>
      <c r="W347" s="13"/>
      <c r="X347" s="3"/>
    </row>
    <row r="348" spans="1:24" x14ac:dyDescent="0.25">
      <c r="A348" s="3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7">
        <f t="shared" si="7"/>
        <v>0</v>
      </c>
      <c r="N348" s="7"/>
      <c r="O348" s="3"/>
      <c r="P348" s="6"/>
      <c r="Q348" s="7"/>
      <c r="R348" s="6" t="s">
        <v>271</v>
      </c>
      <c r="S348" s="6">
        <v>795</v>
      </c>
      <c r="T348" s="6" t="s">
        <v>55</v>
      </c>
      <c r="U348" s="7">
        <v>105</v>
      </c>
      <c r="V348" s="9"/>
      <c r="W348" s="13"/>
      <c r="X348" s="3"/>
    </row>
    <row r="349" spans="1:24" x14ac:dyDescent="0.25">
      <c r="A349" s="3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7">
        <f t="shared" si="7"/>
        <v>0</v>
      </c>
      <c r="N349" s="7"/>
      <c r="O349" s="3"/>
      <c r="P349" s="6"/>
      <c r="Q349" s="7"/>
      <c r="R349" s="6" t="s">
        <v>278</v>
      </c>
      <c r="S349" s="6">
        <v>909</v>
      </c>
      <c r="T349" s="6" t="s">
        <v>55</v>
      </c>
      <c r="U349" s="7">
        <v>15</v>
      </c>
      <c r="V349" s="9"/>
      <c r="W349" s="13"/>
      <c r="X349" s="3"/>
    </row>
    <row r="350" spans="1:24" x14ac:dyDescent="0.25">
      <c r="A350" s="3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7">
        <f t="shared" si="7"/>
        <v>0</v>
      </c>
      <c r="N350" s="7"/>
      <c r="O350" s="3"/>
      <c r="P350" s="6"/>
      <c r="Q350" s="7"/>
      <c r="R350" s="6" t="s">
        <v>288</v>
      </c>
      <c r="S350" s="6">
        <v>931</v>
      </c>
      <c r="T350" s="6" t="s">
        <v>55</v>
      </c>
      <c r="U350" s="7">
        <v>226</v>
      </c>
      <c r="V350" s="9"/>
      <c r="W350" s="13"/>
      <c r="X350" s="3"/>
    </row>
    <row r="351" spans="1:24" x14ac:dyDescent="0.25">
      <c r="A351" s="3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7">
        <f t="shared" si="7"/>
        <v>0</v>
      </c>
      <c r="N351" s="7"/>
      <c r="O351" s="3"/>
      <c r="P351" s="6"/>
      <c r="Q351" s="7"/>
      <c r="R351" s="6" t="s">
        <v>290</v>
      </c>
      <c r="S351" s="6">
        <v>1004</v>
      </c>
      <c r="T351" s="6" t="s">
        <v>283</v>
      </c>
      <c r="U351" s="7">
        <f>191+287</f>
        <v>478</v>
      </c>
      <c r="V351" s="9"/>
      <c r="W351" s="13"/>
      <c r="X351" s="3"/>
    </row>
    <row r="352" spans="1:24" x14ac:dyDescent="0.25">
      <c r="A352" s="3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7">
        <f t="shared" si="7"/>
        <v>0</v>
      </c>
      <c r="N352" s="7"/>
      <c r="O352" s="3"/>
      <c r="P352" s="6"/>
      <c r="Q352" s="7"/>
      <c r="R352" s="6" t="s">
        <v>294</v>
      </c>
      <c r="S352" s="6">
        <v>1017</v>
      </c>
      <c r="T352" s="6" t="s">
        <v>53</v>
      </c>
      <c r="U352" s="7">
        <v>197</v>
      </c>
      <c r="V352" s="9"/>
      <c r="W352" s="13"/>
      <c r="X352" s="3"/>
    </row>
    <row r="353" spans="1:24" x14ac:dyDescent="0.25">
      <c r="A353" s="3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7">
        <f t="shared" si="7"/>
        <v>0</v>
      </c>
      <c r="N353" s="7"/>
      <c r="O353" s="3"/>
      <c r="P353" s="6"/>
      <c r="Q353" s="7"/>
      <c r="R353" s="6" t="s">
        <v>294</v>
      </c>
      <c r="S353" s="6">
        <v>1017</v>
      </c>
      <c r="T353" s="6" t="s">
        <v>53</v>
      </c>
      <c r="U353" s="7">
        <v>23</v>
      </c>
      <c r="V353" s="9"/>
      <c r="W353" s="13"/>
      <c r="X353" s="3"/>
    </row>
    <row r="354" spans="1:24" x14ac:dyDescent="0.25">
      <c r="A354" s="3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7"/>
      <c r="N354" s="7"/>
      <c r="O354" s="3"/>
      <c r="P354" s="6"/>
      <c r="Q354" s="7"/>
      <c r="R354" s="6" t="s">
        <v>323</v>
      </c>
      <c r="S354" s="6">
        <v>1034</v>
      </c>
      <c r="T354" s="6" t="s">
        <v>283</v>
      </c>
      <c r="U354" s="7">
        <v>65</v>
      </c>
      <c r="V354" s="9"/>
      <c r="W354" s="13"/>
      <c r="X354" s="3"/>
    </row>
    <row r="355" spans="1:24" x14ac:dyDescent="0.25">
      <c r="A355" s="3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7">
        <f t="shared" si="7"/>
        <v>0</v>
      </c>
      <c r="N355" s="7"/>
      <c r="O355" s="3"/>
      <c r="P355" s="6"/>
      <c r="Q355" s="7"/>
      <c r="R355" s="6"/>
      <c r="S355" s="6"/>
      <c r="T355" s="6"/>
      <c r="U355" s="7"/>
      <c r="V355" s="9"/>
      <c r="W355" s="13"/>
      <c r="X355" s="3"/>
    </row>
    <row r="356" spans="1:24" x14ac:dyDescent="0.25">
      <c r="A356" s="3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7">
        <f t="shared" si="7"/>
        <v>0</v>
      </c>
      <c r="N356" s="7"/>
      <c r="O356" s="3"/>
      <c r="P356" s="6"/>
      <c r="Q356" s="9">
        <f>SUM(Q342:Q355)</f>
        <v>4700</v>
      </c>
      <c r="R356" s="10"/>
      <c r="S356" s="10"/>
      <c r="T356" s="10"/>
      <c r="U356" s="9">
        <f>SUM(U342:U355)</f>
        <v>4687</v>
      </c>
      <c r="V356" s="9">
        <f>SUM(V342:V355)</f>
        <v>0</v>
      </c>
      <c r="W356" s="13">
        <f>U356-Q356+V356</f>
        <v>-13</v>
      </c>
      <c r="X356" s="3"/>
    </row>
    <row r="357" spans="1:24" x14ac:dyDescent="0.25">
      <c r="A357" s="3" t="s">
        <v>21</v>
      </c>
      <c r="B357" s="6" t="s">
        <v>183</v>
      </c>
      <c r="C357" s="6">
        <v>14739</v>
      </c>
      <c r="D357" s="6" t="s">
        <v>184</v>
      </c>
      <c r="E357" s="6" t="s">
        <v>29</v>
      </c>
      <c r="F357" s="28" t="s">
        <v>185</v>
      </c>
      <c r="G357" s="28" t="s">
        <v>326</v>
      </c>
      <c r="H357" s="28">
        <v>240</v>
      </c>
      <c r="I357" s="28" t="s">
        <v>327</v>
      </c>
      <c r="J357" s="28" t="s">
        <v>199</v>
      </c>
      <c r="K357" s="35">
        <v>300</v>
      </c>
      <c r="L357" s="28"/>
      <c r="M357" s="7">
        <f t="shared" si="7"/>
        <v>0</v>
      </c>
      <c r="N357" s="7">
        <v>1500</v>
      </c>
      <c r="O357" s="3" t="s">
        <v>182</v>
      </c>
      <c r="P357" s="6">
        <v>33206</v>
      </c>
      <c r="Q357" s="7">
        <v>1500</v>
      </c>
      <c r="R357" s="6" t="s">
        <v>197</v>
      </c>
      <c r="S357" s="6">
        <v>501</v>
      </c>
      <c r="T357" s="6" t="s">
        <v>199</v>
      </c>
      <c r="U357" s="7">
        <v>5</v>
      </c>
      <c r="V357" s="9"/>
      <c r="W357" s="13"/>
      <c r="X357" s="3"/>
    </row>
    <row r="358" spans="1:24" x14ac:dyDescent="0.25">
      <c r="A358" s="3" t="s">
        <v>21</v>
      </c>
      <c r="B358" s="6" t="s">
        <v>183</v>
      </c>
      <c r="C358" s="6">
        <v>14739</v>
      </c>
      <c r="D358" s="6" t="s">
        <v>186</v>
      </c>
      <c r="E358" s="6" t="s">
        <v>29</v>
      </c>
      <c r="F358" s="6" t="s">
        <v>115</v>
      </c>
      <c r="G358" s="6" t="s">
        <v>379</v>
      </c>
      <c r="H358" s="6">
        <v>240</v>
      </c>
      <c r="I358" s="6" t="s">
        <v>327</v>
      </c>
      <c r="J358" s="28" t="s">
        <v>199</v>
      </c>
      <c r="K358" s="7">
        <v>1275</v>
      </c>
      <c r="L358" s="6"/>
      <c r="M358" s="7">
        <f t="shared" si="7"/>
        <v>0</v>
      </c>
      <c r="N358" s="7">
        <f>150+25</f>
        <v>175</v>
      </c>
      <c r="O358" s="3" t="s">
        <v>182</v>
      </c>
      <c r="P358" s="6">
        <v>33206</v>
      </c>
      <c r="Q358" s="7">
        <f>150+25</f>
        <v>175</v>
      </c>
      <c r="R358" s="6" t="s">
        <v>384</v>
      </c>
      <c r="S358" s="6">
        <v>969</v>
      </c>
      <c r="T358" s="6" t="s">
        <v>199</v>
      </c>
      <c r="U358" s="7">
        <v>153</v>
      </c>
      <c r="V358" s="9"/>
      <c r="W358" s="13"/>
      <c r="X358" s="3"/>
    </row>
    <row r="359" spans="1:24" x14ac:dyDescent="0.25">
      <c r="A359" s="3" t="s">
        <v>21</v>
      </c>
      <c r="B359" s="6" t="s">
        <v>247</v>
      </c>
      <c r="C359" s="6"/>
      <c r="D359" s="6" t="s">
        <v>249</v>
      </c>
      <c r="E359" s="6" t="s">
        <v>236</v>
      </c>
      <c r="F359" s="6">
        <v>2008</v>
      </c>
      <c r="G359" s="6"/>
      <c r="H359" s="6"/>
      <c r="I359" s="6"/>
      <c r="J359" s="6"/>
      <c r="K359" s="7"/>
      <c r="L359" s="6"/>
      <c r="M359" s="7">
        <f>K359*L359</f>
        <v>0</v>
      </c>
      <c r="N359" s="7">
        <v>300</v>
      </c>
      <c r="O359" s="3" t="s">
        <v>245</v>
      </c>
      <c r="P359" s="6">
        <v>33340</v>
      </c>
      <c r="Q359" s="7">
        <v>300</v>
      </c>
      <c r="R359" s="6" t="s">
        <v>390</v>
      </c>
      <c r="S359" s="6">
        <v>998</v>
      </c>
      <c r="T359" s="6" t="s">
        <v>199</v>
      </c>
      <c r="U359" s="7">
        <v>92</v>
      </c>
      <c r="V359" s="9"/>
      <c r="W359" s="13"/>
      <c r="X359" s="3"/>
    </row>
    <row r="360" spans="1:24" x14ac:dyDescent="0.25">
      <c r="A360" s="3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7"/>
      <c r="N360" s="7"/>
      <c r="O360" s="3"/>
      <c r="P360" s="6"/>
      <c r="Q360" s="7"/>
      <c r="R360" s="6" t="s">
        <v>403</v>
      </c>
      <c r="S360" s="6">
        <v>1187</v>
      </c>
      <c r="T360" s="6" t="s">
        <v>199</v>
      </c>
      <c r="U360" s="7">
        <v>215</v>
      </c>
      <c r="V360" s="9"/>
      <c r="W360" s="13"/>
      <c r="X360" s="3"/>
    </row>
    <row r="361" spans="1:24" x14ac:dyDescent="0.25">
      <c r="A361" s="3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7"/>
      <c r="N361" s="7"/>
      <c r="O361" s="3"/>
      <c r="P361" s="6"/>
      <c r="Q361" s="7"/>
      <c r="R361" s="6" t="s">
        <v>403</v>
      </c>
      <c r="S361" s="6">
        <v>1187</v>
      </c>
      <c r="T361" s="6" t="s">
        <v>199</v>
      </c>
      <c r="U361" s="7">
        <v>1108</v>
      </c>
      <c r="V361" s="9"/>
      <c r="W361" s="13"/>
      <c r="X361" s="3"/>
    </row>
    <row r="362" spans="1:24" x14ac:dyDescent="0.25">
      <c r="A362" s="3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7"/>
      <c r="N362" s="7"/>
      <c r="O362" s="3"/>
      <c r="P362" s="6"/>
      <c r="Q362" s="7"/>
      <c r="R362" s="6" t="s">
        <v>403</v>
      </c>
      <c r="S362" s="6">
        <v>1188</v>
      </c>
      <c r="T362" s="6" t="s">
        <v>98</v>
      </c>
      <c r="U362" s="7">
        <v>7</v>
      </c>
      <c r="V362" s="9"/>
      <c r="W362" s="13"/>
      <c r="X362" s="3"/>
    </row>
    <row r="363" spans="1:24" x14ac:dyDescent="0.25">
      <c r="A363" s="3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7">
        <f t="shared" si="7"/>
        <v>0</v>
      </c>
      <c r="N363" s="7"/>
      <c r="O363" s="3"/>
      <c r="P363" s="6"/>
      <c r="Q363" s="7"/>
      <c r="R363" s="6"/>
      <c r="S363" s="6"/>
      <c r="T363" s="6"/>
      <c r="U363" s="7"/>
      <c r="V363" s="9"/>
      <c r="W363" s="13"/>
      <c r="X363" s="3"/>
    </row>
    <row r="364" spans="1:24" x14ac:dyDescent="0.25">
      <c r="A364" s="3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7">
        <f t="shared" si="7"/>
        <v>0</v>
      </c>
      <c r="N364" s="7"/>
      <c r="O364" s="3"/>
      <c r="P364" s="6"/>
      <c r="Q364" s="9">
        <f>SUM(Q357:Q363)</f>
        <v>1975</v>
      </c>
      <c r="R364" s="10"/>
      <c r="S364" s="10"/>
      <c r="T364" s="10"/>
      <c r="U364" s="9">
        <f>SUM(U357:U363)</f>
        <v>1580</v>
      </c>
      <c r="V364" s="9">
        <f>SUM(V357:V363)</f>
        <v>0</v>
      </c>
      <c r="W364" s="13">
        <f>U364-Q364+V364</f>
        <v>-395</v>
      </c>
      <c r="X364" s="3"/>
    </row>
    <row r="365" spans="1:24" x14ac:dyDescent="0.25">
      <c r="A365" s="3" t="s">
        <v>44</v>
      </c>
      <c r="B365" s="6" t="s">
        <v>179</v>
      </c>
      <c r="C365" s="6"/>
      <c r="D365" s="6" t="s">
        <v>214</v>
      </c>
      <c r="E365" s="6" t="s">
        <v>103</v>
      </c>
      <c r="F365" s="6">
        <v>863</v>
      </c>
      <c r="G365" s="6"/>
      <c r="H365" s="6"/>
      <c r="I365" s="6"/>
      <c r="J365" s="6"/>
      <c r="K365" s="7"/>
      <c r="L365" s="6"/>
      <c r="M365" s="7">
        <f t="shared" si="7"/>
        <v>0</v>
      </c>
      <c r="N365" s="7">
        <v>1000</v>
      </c>
      <c r="O365" s="3" t="s">
        <v>182</v>
      </c>
      <c r="P365" s="6">
        <v>33207</v>
      </c>
      <c r="Q365" s="7">
        <v>1000</v>
      </c>
      <c r="R365" s="6" t="s">
        <v>261</v>
      </c>
      <c r="S365" s="6">
        <v>738</v>
      </c>
      <c r="T365" s="6" t="s">
        <v>262</v>
      </c>
      <c r="U365" s="7">
        <v>41</v>
      </c>
      <c r="V365" s="9"/>
      <c r="W365" s="13"/>
      <c r="X365" s="3"/>
    </row>
    <row r="366" spans="1:24" x14ac:dyDescent="0.25">
      <c r="A366" s="3" t="s">
        <v>44</v>
      </c>
      <c r="B366" s="6" t="s">
        <v>179</v>
      </c>
      <c r="C366" s="6"/>
      <c r="D366" s="6" t="s">
        <v>187</v>
      </c>
      <c r="E366" s="6" t="s">
        <v>35</v>
      </c>
      <c r="F366" s="6">
        <v>863</v>
      </c>
      <c r="G366" s="6"/>
      <c r="H366" s="6"/>
      <c r="I366" s="6"/>
      <c r="J366" s="6"/>
      <c r="K366" s="7"/>
      <c r="L366" s="6"/>
      <c r="M366" s="7">
        <f t="shared" si="7"/>
        <v>0</v>
      </c>
      <c r="N366" s="7">
        <f>52.8+6.6</f>
        <v>59.4</v>
      </c>
      <c r="O366" s="3" t="s">
        <v>182</v>
      </c>
      <c r="P366" s="6">
        <v>33207</v>
      </c>
      <c r="Q366" s="7">
        <f>52.8+6.6</f>
        <v>59.4</v>
      </c>
      <c r="R366" s="3" t="s">
        <v>400</v>
      </c>
      <c r="S366" s="29">
        <v>1166</v>
      </c>
      <c r="T366" s="3" t="s">
        <v>74</v>
      </c>
      <c r="U366" s="3">
        <v>870</v>
      </c>
      <c r="V366" s="9"/>
      <c r="W366" s="13"/>
      <c r="X366" s="3"/>
    </row>
    <row r="367" spans="1:24" x14ac:dyDescent="0.25">
      <c r="A367" s="3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7">
        <f t="shared" si="7"/>
        <v>0</v>
      </c>
      <c r="N367" s="7"/>
      <c r="O367" s="3"/>
      <c r="P367" s="6"/>
      <c r="Q367" s="7"/>
      <c r="R367" s="6"/>
      <c r="S367" s="6"/>
      <c r="T367" s="6"/>
      <c r="U367" s="7"/>
      <c r="V367" s="9"/>
      <c r="W367" s="13"/>
      <c r="X367" s="3"/>
    </row>
    <row r="368" spans="1:24" x14ac:dyDescent="0.25">
      <c r="A368" s="3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7">
        <f t="shared" si="7"/>
        <v>0</v>
      </c>
      <c r="N368" s="7"/>
      <c r="O368" s="3"/>
      <c r="P368" s="6"/>
      <c r="Q368" s="9">
        <f>SUM(Q365:Q367)</f>
        <v>1059.4000000000001</v>
      </c>
      <c r="R368" s="10"/>
      <c r="S368" s="10"/>
      <c r="T368" s="10"/>
      <c r="U368" s="9">
        <f>SUM(U365:U367)</f>
        <v>911</v>
      </c>
      <c r="V368" s="9">
        <f>SUM(V365:V367)</f>
        <v>0</v>
      </c>
      <c r="W368" s="13">
        <f>U368-Q368+V368</f>
        <v>-148.40000000000009</v>
      </c>
      <c r="X368" s="3"/>
    </row>
    <row r="369" spans="1:24" x14ac:dyDescent="0.25">
      <c r="A369" s="3" t="s">
        <v>190</v>
      </c>
      <c r="B369" s="3" t="s">
        <v>211</v>
      </c>
      <c r="C369" s="3"/>
      <c r="D369" s="6" t="s">
        <v>38</v>
      </c>
      <c r="E369" s="6" t="s">
        <v>191</v>
      </c>
      <c r="F369" s="6">
        <v>71</v>
      </c>
      <c r="G369" s="6" t="s">
        <v>351</v>
      </c>
      <c r="H369" s="6" t="s">
        <v>352</v>
      </c>
      <c r="I369" s="6" t="s">
        <v>353</v>
      </c>
      <c r="J369" s="6" t="s">
        <v>312</v>
      </c>
      <c r="K369" s="7">
        <v>490</v>
      </c>
      <c r="L369" s="6"/>
      <c r="M369" s="7">
        <f t="shared" si="7"/>
        <v>0</v>
      </c>
      <c r="N369" s="7">
        <v>1600</v>
      </c>
      <c r="O369" s="3" t="s">
        <v>192</v>
      </c>
      <c r="P369" s="6">
        <v>33227</v>
      </c>
      <c r="Q369" s="7">
        <v>1600</v>
      </c>
      <c r="R369" s="6" t="s">
        <v>209</v>
      </c>
      <c r="S369" s="6">
        <v>517</v>
      </c>
      <c r="T369" s="6" t="s">
        <v>71</v>
      </c>
      <c r="U369" s="7">
        <v>248</v>
      </c>
      <c r="V369" s="9"/>
      <c r="W369" s="13"/>
      <c r="X369" s="3"/>
    </row>
    <row r="370" spans="1:24" x14ac:dyDescent="0.25">
      <c r="A370" s="3" t="s">
        <v>190</v>
      </c>
      <c r="B370" s="3" t="s">
        <v>211</v>
      </c>
      <c r="C370" s="3"/>
      <c r="D370" s="6" t="s">
        <v>193</v>
      </c>
      <c r="E370" s="6" t="s">
        <v>191</v>
      </c>
      <c r="F370" s="6">
        <v>102</v>
      </c>
      <c r="G370" s="6" t="s">
        <v>354</v>
      </c>
      <c r="H370" s="6" t="s">
        <v>352</v>
      </c>
      <c r="I370" s="6" t="s">
        <v>353</v>
      </c>
      <c r="J370" s="6" t="s">
        <v>312</v>
      </c>
      <c r="K370" s="7">
        <v>490</v>
      </c>
      <c r="L370" s="6"/>
      <c r="M370" s="7">
        <f t="shared" si="7"/>
        <v>0</v>
      </c>
      <c r="N370" s="7">
        <v>2750</v>
      </c>
      <c r="O370" s="3" t="s">
        <v>192</v>
      </c>
      <c r="P370" s="6">
        <v>33227</v>
      </c>
      <c r="Q370" s="7">
        <v>2750</v>
      </c>
      <c r="R370" s="6" t="s">
        <v>209</v>
      </c>
      <c r="S370" s="6">
        <v>518</v>
      </c>
      <c r="T370" s="6" t="s">
        <v>71</v>
      </c>
      <c r="U370" s="7">
        <v>30</v>
      </c>
      <c r="V370" s="9"/>
      <c r="W370" s="13"/>
      <c r="X370" s="3"/>
    </row>
    <row r="371" spans="1:24" x14ac:dyDescent="0.25">
      <c r="A371" s="3"/>
      <c r="B371" s="3" t="s">
        <v>211</v>
      </c>
      <c r="C371" s="6"/>
      <c r="D371" s="6"/>
      <c r="E371" s="6"/>
      <c r="F371" s="6"/>
      <c r="G371" s="6" t="s">
        <v>355</v>
      </c>
      <c r="H371" s="6" t="s">
        <v>352</v>
      </c>
      <c r="I371" s="6" t="s">
        <v>353</v>
      </c>
      <c r="J371" s="6" t="s">
        <v>312</v>
      </c>
      <c r="K371" s="7">
        <v>490</v>
      </c>
      <c r="L371" s="6"/>
      <c r="M371" s="7">
        <f t="shared" si="7"/>
        <v>0</v>
      </c>
      <c r="N371" s="7"/>
      <c r="O371" s="3"/>
      <c r="P371" s="6"/>
      <c r="Q371" s="7"/>
      <c r="R371" s="6" t="s">
        <v>209</v>
      </c>
      <c r="S371" s="6">
        <v>518</v>
      </c>
      <c r="T371" s="6" t="s">
        <v>55</v>
      </c>
      <c r="U371" s="7">
        <v>13</v>
      </c>
      <c r="V371" s="9"/>
      <c r="W371" s="13"/>
      <c r="X371" s="3"/>
    </row>
    <row r="372" spans="1:24" x14ac:dyDescent="0.25">
      <c r="A372" s="3"/>
      <c r="B372" s="3" t="s">
        <v>211</v>
      </c>
      <c r="C372" s="6"/>
      <c r="D372" s="6"/>
      <c r="E372" s="6"/>
      <c r="F372" s="6"/>
      <c r="G372" s="6" t="s">
        <v>331</v>
      </c>
      <c r="H372" s="6">
        <v>280</v>
      </c>
      <c r="I372" s="6" t="s">
        <v>322</v>
      </c>
      <c r="J372" s="6" t="s">
        <v>312</v>
      </c>
      <c r="K372" s="7">
        <v>110</v>
      </c>
      <c r="L372" s="6"/>
      <c r="M372" s="7">
        <f t="shared" si="7"/>
        <v>0</v>
      </c>
      <c r="N372" s="7"/>
      <c r="O372" s="3"/>
      <c r="P372" s="6"/>
      <c r="Q372" s="7"/>
      <c r="R372" s="6" t="s">
        <v>209</v>
      </c>
      <c r="S372" s="6">
        <v>519</v>
      </c>
      <c r="T372" s="6" t="s">
        <v>212</v>
      </c>
      <c r="U372" s="7">
        <v>7</v>
      </c>
      <c r="V372" s="9"/>
      <c r="W372" s="13"/>
      <c r="X372" s="3"/>
    </row>
    <row r="373" spans="1:24" x14ac:dyDescent="0.25">
      <c r="A373" s="3"/>
      <c r="B373" s="3" t="s">
        <v>211</v>
      </c>
      <c r="C373" s="6">
        <v>14750</v>
      </c>
      <c r="D373" s="6"/>
      <c r="E373" s="6"/>
      <c r="F373" s="6"/>
      <c r="G373" s="6" t="s">
        <v>377</v>
      </c>
      <c r="H373" s="6">
        <v>155</v>
      </c>
      <c r="I373" s="6" t="s">
        <v>302</v>
      </c>
      <c r="J373" s="6" t="s">
        <v>48</v>
      </c>
      <c r="K373" s="7">
        <v>501</v>
      </c>
      <c r="L373" s="6"/>
      <c r="M373" s="7">
        <f t="shared" si="7"/>
        <v>0</v>
      </c>
      <c r="N373" s="7"/>
      <c r="O373" s="3"/>
      <c r="P373" s="6"/>
      <c r="Q373" s="7"/>
      <c r="R373" s="6" t="s">
        <v>215</v>
      </c>
      <c r="S373" s="6">
        <v>526</v>
      </c>
      <c r="T373" s="6" t="s">
        <v>55</v>
      </c>
      <c r="U373" s="7">
        <v>119</v>
      </c>
      <c r="V373" s="9"/>
      <c r="W373" s="13"/>
      <c r="X373" s="3"/>
    </row>
    <row r="374" spans="1:24" x14ac:dyDescent="0.25">
      <c r="A374" s="3"/>
      <c r="B374" s="3" t="s">
        <v>211</v>
      </c>
      <c r="C374" s="6">
        <v>14750</v>
      </c>
      <c r="D374" s="6"/>
      <c r="E374" s="6"/>
      <c r="F374" s="6"/>
      <c r="G374" s="6" t="s">
        <v>318</v>
      </c>
      <c r="H374" s="6">
        <v>155</v>
      </c>
      <c r="I374" s="6" t="s">
        <v>302</v>
      </c>
      <c r="J374" s="6" t="s">
        <v>48</v>
      </c>
      <c r="K374" s="7">
        <v>620</v>
      </c>
      <c r="L374" s="6"/>
      <c r="M374" s="7">
        <f t="shared" si="7"/>
        <v>0</v>
      </c>
      <c r="N374" s="7"/>
      <c r="O374" s="3"/>
      <c r="P374" s="6"/>
      <c r="Q374" s="7"/>
      <c r="R374" s="6" t="s">
        <v>225</v>
      </c>
      <c r="S374" s="6">
        <v>563</v>
      </c>
      <c r="T374" s="6" t="s">
        <v>71</v>
      </c>
      <c r="U374" s="7">
        <v>1426</v>
      </c>
      <c r="V374" s="9"/>
      <c r="W374" s="13"/>
      <c r="X374" s="3"/>
    </row>
    <row r="375" spans="1:24" x14ac:dyDescent="0.25">
      <c r="A375" s="3"/>
      <c r="B375" s="3" t="s">
        <v>211</v>
      </c>
      <c r="C375" s="6">
        <v>14750</v>
      </c>
      <c r="D375" s="6"/>
      <c r="E375" s="6"/>
      <c r="F375" s="6"/>
      <c r="G375" s="6" t="s">
        <v>310</v>
      </c>
      <c r="H375" s="6">
        <v>155</v>
      </c>
      <c r="I375" s="6" t="s">
        <v>302</v>
      </c>
      <c r="J375" s="6" t="s">
        <v>48</v>
      </c>
      <c r="K375" s="7">
        <v>1415</v>
      </c>
      <c r="L375" s="6"/>
      <c r="M375" s="7">
        <f t="shared" si="7"/>
        <v>0</v>
      </c>
      <c r="N375" s="7"/>
      <c r="O375" s="3"/>
      <c r="P375" s="6"/>
      <c r="Q375" s="7"/>
      <c r="R375" s="6" t="s">
        <v>240</v>
      </c>
      <c r="S375" s="6">
        <v>603</v>
      </c>
      <c r="T375" s="6" t="s">
        <v>71</v>
      </c>
      <c r="U375" s="7">
        <v>1911</v>
      </c>
      <c r="V375" s="9"/>
      <c r="W375" s="13"/>
      <c r="X375" s="3"/>
    </row>
    <row r="376" spans="1:24" x14ac:dyDescent="0.25">
      <c r="A376" s="3"/>
      <c r="B376" s="6"/>
      <c r="C376" s="6">
        <v>14750</v>
      </c>
      <c r="D376" s="6"/>
      <c r="E376" s="6"/>
      <c r="F376" s="6"/>
      <c r="G376" s="6" t="s">
        <v>331</v>
      </c>
      <c r="H376" s="6">
        <v>155</v>
      </c>
      <c r="I376" s="6" t="s">
        <v>302</v>
      </c>
      <c r="J376" s="6" t="s">
        <v>48</v>
      </c>
      <c r="K376" s="7">
        <v>42</v>
      </c>
      <c r="L376" s="6"/>
      <c r="M376" s="7">
        <f t="shared" ref="M376:M433" si="8">K376*L376</f>
        <v>0</v>
      </c>
      <c r="N376" s="7"/>
      <c r="O376" s="3"/>
      <c r="P376" s="6"/>
      <c r="Q376" s="7"/>
      <c r="R376" s="6" t="s">
        <v>240</v>
      </c>
      <c r="S376" s="6">
        <v>615</v>
      </c>
      <c r="T376" s="6" t="s">
        <v>71</v>
      </c>
      <c r="U376" s="7">
        <v>43</v>
      </c>
      <c r="V376" s="9"/>
      <c r="W376" s="13"/>
      <c r="X376" s="3"/>
    </row>
    <row r="377" spans="1:24" x14ac:dyDescent="0.25">
      <c r="A377" s="3"/>
      <c r="B377" s="6"/>
      <c r="C377" s="6">
        <v>14750</v>
      </c>
      <c r="D377" s="6"/>
      <c r="E377" s="6"/>
      <c r="F377" s="6"/>
      <c r="G377" s="6" t="s">
        <v>331</v>
      </c>
      <c r="H377" s="6">
        <v>280</v>
      </c>
      <c r="I377" s="6" t="s">
        <v>376</v>
      </c>
      <c r="J377" s="6" t="s">
        <v>312</v>
      </c>
      <c r="K377" s="7">
        <v>122</v>
      </c>
      <c r="L377" s="6"/>
      <c r="M377" s="7">
        <f t="shared" si="8"/>
        <v>0</v>
      </c>
      <c r="N377" s="7"/>
      <c r="O377" s="3"/>
      <c r="P377" s="6"/>
      <c r="Q377" s="7"/>
      <c r="R377" s="6" t="s">
        <v>245</v>
      </c>
      <c r="S377" s="6">
        <v>633</v>
      </c>
      <c r="T377" s="6" t="s">
        <v>71</v>
      </c>
      <c r="U377" s="7">
        <v>327</v>
      </c>
      <c r="V377" s="9"/>
      <c r="W377" s="13"/>
      <c r="X377" s="3"/>
    </row>
    <row r="378" spans="1:24" x14ac:dyDescent="0.25">
      <c r="A378" s="3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7">
        <f t="shared" si="8"/>
        <v>0</v>
      </c>
      <c r="N378" s="7"/>
      <c r="O378" s="3"/>
      <c r="P378" s="6"/>
      <c r="Q378" s="7"/>
      <c r="R378" s="6" t="s">
        <v>245</v>
      </c>
      <c r="S378" s="6">
        <v>646</v>
      </c>
      <c r="T378" s="6" t="s">
        <v>55</v>
      </c>
      <c r="U378" s="7">
        <v>114</v>
      </c>
      <c r="V378" s="9"/>
      <c r="W378" s="13"/>
      <c r="X378" s="3"/>
    </row>
    <row r="379" spans="1:24" x14ac:dyDescent="0.25">
      <c r="A379" s="3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7">
        <f t="shared" si="8"/>
        <v>0</v>
      </c>
      <c r="N379" s="7"/>
      <c r="O379" s="3"/>
      <c r="P379" s="6"/>
      <c r="Q379" s="7"/>
      <c r="R379" s="6" t="s">
        <v>245</v>
      </c>
      <c r="S379" s="6">
        <v>645</v>
      </c>
      <c r="T379" s="6" t="s">
        <v>71</v>
      </c>
      <c r="U379" s="7">
        <v>63</v>
      </c>
      <c r="V379" s="9"/>
      <c r="W379" s="13"/>
      <c r="X379" s="3"/>
    </row>
    <row r="380" spans="1:24" x14ac:dyDescent="0.25">
      <c r="A380" s="3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7"/>
      <c r="N380" s="7"/>
      <c r="O380" s="3"/>
      <c r="P380" s="6"/>
      <c r="Q380" s="7"/>
      <c r="R380" s="6" t="s">
        <v>254</v>
      </c>
      <c r="S380" s="6">
        <v>720</v>
      </c>
      <c r="T380" s="6" t="s">
        <v>71</v>
      </c>
      <c r="U380" s="7">
        <v>62</v>
      </c>
      <c r="V380" s="9"/>
      <c r="W380" s="13"/>
      <c r="X380" s="3"/>
    </row>
    <row r="381" spans="1:24" x14ac:dyDescent="0.25">
      <c r="A381" s="3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7">
        <f t="shared" si="8"/>
        <v>0</v>
      </c>
      <c r="N381" s="7"/>
      <c r="O381" s="3"/>
      <c r="P381" s="6"/>
      <c r="Q381" s="7"/>
      <c r="R381" s="6"/>
      <c r="S381" s="6"/>
      <c r="T381" s="6"/>
      <c r="U381" s="7"/>
      <c r="V381" s="9"/>
      <c r="W381" s="13"/>
      <c r="X381" s="3"/>
    </row>
    <row r="382" spans="1:24" x14ac:dyDescent="0.25">
      <c r="A382" s="3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7">
        <f t="shared" si="8"/>
        <v>0</v>
      </c>
      <c r="N382" s="7"/>
      <c r="O382" s="3"/>
      <c r="P382" s="6"/>
      <c r="Q382" s="9">
        <f>SUM(Q369:Q381)</f>
        <v>4350</v>
      </c>
      <c r="R382" s="10"/>
      <c r="S382" s="10"/>
      <c r="T382" s="10"/>
      <c r="U382" s="9">
        <f>SUM(U369:U381)</f>
        <v>4363</v>
      </c>
      <c r="V382" s="9">
        <f>SUM(V369:V381)</f>
        <v>0</v>
      </c>
      <c r="W382" s="13">
        <f>U382-Q382+V382</f>
        <v>13</v>
      </c>
      <c r="X382" s="3"/>
    </row>
    <row r="383" spans="1:24" x14ac:dyDescent="0.25">
      <c r="A383" s="3" t="s">
        <v>194</v>
      </c>
      <c r="B383" s="6" t="s">
        <v>195</v>
      </c>
      <c r="C383" s="6"/>
      <c r="D383" s="6" t="s">
        <v>196</v>
      </c>
      <c r="E383" s="6" t="s">
        <v>34</v>
      </c>
      <c r="F383" s="6">
        <v>4039</v>
      </c>
      <c r="G383" s="6" t="s">
        <v>350</v>
      </c>
      <c r="H383" s="6">
        <v>155</v>
      </c>
      <c r="I383" s="6" t="s">
        <v>306</v>
      </c>
      <c r="J383" s="6" t="s">
        <v>48</v>
      </c>
      <c r="K383" s="7">
        <v>1350</v>
      </c>
      <c r="L383" s="6"/>
      <c r="M383" s="7">
        <f t="shared" si="8"/>
        <v>0</v>
      </c>
      <c r="N383" s="7">
        <v>1500</v>
      </c>
      <c r="O383" s="3" t="s">
        <v>192</v>
      </c>
      <c r="P383" s="6">
        <v>33228</v>
      </c>
      <c r="Q383" s="7">
        <v>1500</v>
      </c>
      <c r="R383" s="6" t="s">
        <v>225</v>
      </c>
      <c r="S383" s="6">
        <v>559</v>
      </c>
      <c r="T383" s="6" t="s">
        <v>71</v>
      </c>
      <c r="U383" s="7">
        <v>346</v>
      </c>
      <c r="V383" s="9"/>
      <c r="W383" s="13"/>
      <c r="X383" s="3"/>
    </row>
    <row r="384" spans="1:24" x14ac:dyDescent="0.25">
      <c r="A384" s="3" t="s">
        <v>36</v>
      </c>
      <c r="B384" s="6" t="s">
        <v>195</v>
      </c>
      <c r="C384" s="6"/>
      <c r="D384" s="6" t="s">
        <v>203</v>
      </c>
      <c r="E384" s="6" t="s">
        <v>34</v>
      </c>
      <c r="F384" s="6">
        <v>4039</v>
      </c>
      <c r="G384" s="6" t="s">
        <v>350</v>
      </c>
      <c r="H384" s="6">
        <v>155</v>
      </c>
      <c r="I384" s="6" t="s">
        <v>306</v>
      </c>
      <c r="J384" s="6" t="s">
        <v>48</v>
      </c>
      <c r="K384" s="7">
        <v>20</v>
      </c>
      <c r="L384" s="6"/>
      <c r="M384" s="7">
        <f t="shared" si="8"/>
        <v>0</v>
      </c>
      <c r="N384" s="7">
        <f>1250+5.88</f>
        <v>1255.8800000000001</v>
      </c>
      <c r="O384" s="3" t="s">
        <v>197</v>
      </c>
      <c r="P384" s="6">
        <v>33242</v>
      </c>
      <c r="Q384" s="7">
        <f>1250+5.88</f>
        <v>1255.8800000000001</v>
      </c>
      <c r="R384" s="6" t="s">
        <v>231</v>
      </c>
      <c r="S384" s="6">
        <v>582</v>
      </c>
      <c r="T384" s="6" t="s">
        <v>71</v>
      </c>
      <c r="U384" s="7">
        <v>1772</v>
      </c>
      <c r="V384" s="9"/>
      <c r="W384" s="13"/>
      <c r="X384" s="3"/>
    </row>
    <row r="385" spans="1:24" x14ac:dyDescent="0.25">
      <c r="A385" s="3" t="s">
        <v>36</v>
      </c>
      <c r="B385" s="6" t="s">
        <v>195</v>
      </c>
      <c r="C385" s="6"/>
      <c r="D385" s="6" t="s">
        <v>203</v>
      </c>
      <c r="E385" s="6" t="s">
        <v>34</v>
      </c>
      <c r="F385" s="6">
        <v>4039</v>
      </c>
      <c r="G385" s="6" t="s">
        <v>350</v>
      </c>
      <c r="H385" s="6">
        <v>280</v>
      </c>
      <c r="I385" s="6" t="s">
        <v>311</v>
      </c>
      <c r="J385" s="6" t="s">
        <v>48</v>
      </c>
      <c r="K385" s="7">
        <v>85</v>
      </c>
      <c r="L385" s="6"/>
      <c r="M385" s="7">
        <f t="shared" si="8"/>
        <v>0</v>
      </c>
      <c r="N385" s="7">
        <f>200+44.12</f>
        <v>244.12</v>
      </c>
      <c r="O385" s="3" t="s">
        <v>197</v>
      </c>
      <c r="P385" s="6">
        <v>33242</v>
      </c>
      <c r="Q385" s="7">
        <f>200+44.12</f>
        <v>244.12</v>
      </c>
      <c r="R385" s="6" t="s">
        <v>239</v>
      </c>
      <c r="S385" s="6">
        <v>593</v>
      </c>
      <c r="T385" s="6" t="s">
        <v>55</v>
      </c>
      <c r="U385" s="7">
        <v>44</v>
      </c>
      <c r="V385" s="9"/>
      <c r="W385" s="13"/>
      <c r="X385" s="3"/>
    </row>
    <row r="386" spans="1:24" x14ac:dyDescent="0.25">
      <c r="A386" s="3"/>
      <c r="B386" s="6"/>
      <c r="C386" s="6">
        <v>14745</v>
      </c>
      <c r="D386" s="6"/>
      <c r="E386" s="6"/>
      <c r="F386" s="6"/>
      <c r="G386" s="6" t="s">
        <v>350</v>
      </c>
      <c r="H386" s="6">
        <v>155</v>
      </c>
      <c r="I386" s="6" t="s">
        <v>306</v>
      </c>
      <c r="J386" s="6" t="s">
        <v>48</v>
      </c>
      <c r="K386" s="7">
        <v>1400</v>
      </c>
      <c r="L386" s="6"/>
      <c r="M386" s="7">
        <f t="shared" si="8"/>
        <v>0</v>
      </c>
      <c r="N386" s="7"/>
      <c r="O386" s="3"/>
      <c r="P386" s="6"/>
      <c r="Q386" s="7"/>
      <c r="R386" s="6" t="s">
        <v>239</v>
      </c>
      <c r="S386" s="6">
        <v>590</v>
      </c>
      <c r="T386" s="6" t="s">
        <v>71</v>
      </c>
      <c r="U386" s="7">
        <v>558</v>
      </c>
      <c r="V386" s="9"/>
      <c r="W386" s="13"/>
      <c r="X386" s="3"/>
    </row>
    <row r="387" spans="1:24" x14ac:dyDescent="0.25">
      <c r="A387" s="3"/>
      <c r="B387" s="6"/>
      <c r="C387" s="6">
        <v>14745</v>
      </c>
      <c r="D387" s="6"/>
      <c r="E387" s="6"/>
      <c r="F387" s="6"/>
      <c r="G387" s="6" t="s">
        <v>350</v>
      </c>
      <c r="H387" s="6">
        <v>155</v>
      </c>
      <c r="I387" s="6" t="s">
        <v>306</v>
      </c>
      <c r="J387" s="6" t="s">
        <v>48</v>
      </c>
      <c r="K387" s="7">
        <v>16</v>
      </c>
      <c r="L387" s="6"/>
      <c r="M387" s="7">
        <f t="shared" si="8"/>
        <v>0</v>
      </c>
      <c r="N387" s="7"/>
      <c r="O387" s="3"/>
      <c r="P387" s="6"/>
      <c r="Q387" s="7"/>
      <c r="R387" s="6" t="s">
        <v>239</v>
      </c>
      <c r="S387" s="6">
        <v>590</v>
      </c>
      <c r="T387" s="6" t="s">
        <v>55</v>
      </c>
      <c r="U387" s="7">
        <v>39</v>
      </c>
      <c r="V387" s="9"/>
      <c r="W387" s="13"/>
      <c r="X387" s="3"/>
    </row>
    <row r="388" spans="1:24" x14ac:dyDescent="0.25">
      <c r="A388" s="3"/>
      <c r="B388" s="6"/>
      <c r="C388" s="6">
        <v>14745</v>
      </c>
      <c r="D388" s="6"/>
      <c r="E388" s="6"/>
      <c r="F388" s="6"/>
      <c r="G388" s="6" t="s">
        <v>350</v>
      </c>
      <c r="H388" s="6">
        <v>280</v>
      </c>
      <c r="I388" s="6" t="s">
        <v>376</v>
      </c>
      <c r="J388" s="6" t="s">
        <v>48</v>
      </c>
      <c r="K388" s="7">
        <v>84</v>
      </c>
      <c r="L388" s="6"/>
      <c r="M388" s="7">
        <f t="shared" si="8"/>
        <v>0</v>
      </c>
      <c r="N388" s="7"/>
      <c r="O388" s="3"/>
      <c r="P388" s="6"/>
      <c r="Q388" s="7"/>
      <c r="R388" s="6" t="s">
        <v>240</v>
      </c>
      <c r="S388" s="6">
        <v>614</v>
      </c>
      <c r="T388" s="6" t="s">
        <v>55</v>
      </c>
      <c r="U388" s="7">
        <v>75</v>
      </c>
      <c r="V388" s="9"/>
      <c r="W388" s="13"/>
      <c r="X388" s="3"/>
    </row>
    <row r="389" spans="1:24" x14ac:dyDescent="0.25">
      <c r="A389" s="3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7">
        <f t="shared" si="8"/>
        <v>0</v>
      </c>
      <c r="N389" s="7"/>
      <c r="O389" s="3"/>
      <c r="P389" s="6"/>
      <c r="Q389" s="7"/>
      <c r="R389" s="6" t="s">
        <v>245</v>
      </c>
      <c r="S389" s="6">
        <v>639</v>
      </c>
      <c r="T389" s="6" t="s">
        <v>71</v>
      </c>
      <c r="U389" s="7">
        <v>76</v>
      </c>
      <c r="V389" s="9"/>
      <c r="W389" s="13"/>
      <c r="X389" s="3"/>
    </row>
    <row r="390" spans="1:24" x14ac:dyDescent="0.25">
      <c r="A390" s="3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7">
        <f t="shared" si="8"/>
        <v>0</v>
      </c>
      <c r="N390" s="7"/>
      <c r="O390" s="3"/>
      <c r="P390" s="6"/>
      <c r="Q390" s="7"/>
      <c r="R390" s="6" t="s">
        <v>245</v>
      </c>
      <c r="S390" s="6">
        <v>639</v>
      </c>
      <c r="T390" s="6" t="s">
        <v>55</v>
      </c>
      <c r="U390" s="7">
        <v>10</v>
      </c>
      <c r="V390" s="9"/>
      <c r="W390" s="13"/>
      <c r="X390" s="3"/>
    </row>
    <row r="391" spans="1:24" x14ac:dyDescent="0.25">
      <c r="A391" s="3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7">
        <f t="shared" si="8"/>
        <v>0</v>
      </c>
      <c r="N391" s="7"/>
      <c r="O391" s="3"/>
      <c r="P391" s="6"/>
      <c r="Q391" s="7"/>
      <c r="R391" s="6"/>
      <c r="S391" s="6"/>
      <c r="T391" s="6"/>
      <c r="U391" s="7"/>
      <c r="V391" s="9"/>
      <c r="W391" s="13"/>
      <c r="X391" s="3"/>
    </row>
    <row r="392" spans="1:24" x14ac:dyDescent="0.25">
      <c r="A392" s="3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7">
        <f t="shared" si="8"/>
        <v>0</v>
      </c>
      <c r="N392" s="7"/>
      <c r="O392" s="3"/>
      <c r="P392" s="6"/>
      <c r="Q392" s="9">
        <f>SUM(Q383:Q391)</f>
        <v>3000</v>
      </c>
      <c r="R392" s="10"/>
      <c r="S392" s="10"/>
      <c r="T392" s="10"/>
      <c r="U392" s="9">
        <f>SUM(U383:U391)</f>
        <v>2920</v>
      </c>
      <c r="V392" s="9">
        <f>SUM(V383:V391)</f>
        <v>0</v>
      </c>
      <c r="W392" s="13">
        <f>U392-Q392+V392</f>
        <v>-80</v>
      </c>
      <c r="X392" s="3"/>
    </row>
    <row r="393" spans="1:24" x14ac:dyDescent="0.25">
      <c r="A393" s="3" t="s">
        <v>21</v>
      </c>
      <c r="B393" s="6" t="s">
        <v>160</v>
      </c>
      <c r="C393" s="6">
        <v>14746</v>
      </c>
      <c r="D393" s="6" t="s">
        <v>181</v>
      </c>
      <c r="E393" s="6" t="s">
        <v>40</v>
      </c>
      <c r="F393" s="6">
        <v>184</v>
      </c>
      <c r="G393" s="6" t="s">
        <v>342</v>
      </c>
      <c r="H393" s="6">
        <v>140</v>
      </c>
      <c r="I393" s="6" t="s">
        <v>302</v>
      </c>
      <c r="J393" s="6" t="s">
        <v>48</v>
      </c>
      <c r="K393" s="7">
        <v>3750</v>
      </c>
      <c r="L393" s="6"/>
      <c r="M393" s="7">
        <f t="shared" si="8"/>
        <v>0</v>
      </c>
      <c r="N393" s="7">
        <v>1900</v>
      </c>
      <c r="O393" s="3" t="s">
        <v>192</v>
      </c>
      <c r="P393" s="6">
        <v>33229</v>
      </c>
      <c r="Q393" s="7">
        <v>1900</v>
      </c>
      <c r="R393" s="6" t="s">
        <v>215</v>
      </c>
      <c r="S393" s="6">
        <v>522</v>
      </c>
      <c r="T393" s="6" t="s">
        <v>71</v>
      </c>
      <c r="U393" s="7">
        <v>1057</v>
      </c>
      <c r="V393" s="9"/>
      <c r="W393" s="13"/>
      <c r="X393" s="3"/>
    </row>
    <row r="394" spans="1:24" x14ac:dyDescent="0.25">
      <c r="A394" s="3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7">
        <f t="shared" si="8"/>
        <v>0</v>
      </c>
      <c r="N394" s="7"/>
      <c r="O394" s="3"/>
      <c r="P394" s="6"/>
      <c r="Q394" s="7"/>
      <c r="R394" s="6" t="s">
        <v>218</v>
      </c>
      <c r="S394" s="6">
        <v>540</v>
      </c>
      <c r="T394" s="6" t="s">
        <v>71</v>
      </c>
      <c r="U394" s="7">
        <v>841</v>
      </c>
      <c r="V394" s="9"/>
      <c r="W394" s="13"/>
      <c r="X394" s="3"/>
    </row>
    <row r="395" spans="1:24" x14ac:dyDescent="0.25">
      <c r="A395" s="3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7">
        <f t="shared" si="8"/>
        <v>0</v>
      </c>
      <c r="N395" s="7"/>
      <c r="O395" s="3"/>
      <c r="P395" s="6"/>
      <c r="Q395" s="7"/>
      <c r="R395" s="6"/>
      <c r="S395" s="6"/>
      <c r="T395" s="6"/>
      <c r="U395" s="7"/>
      <c r="V395" s="9"/>
      <c r="W395" s="13"/>
      <c r="X395" s="3"/>
    </row>
    <row r="396" spans="1:24" x14ac:dyDescent="0.25">
      <c r="A396" s="3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7">
        <f t="shared" si="8"/>
        <v>0</v>
      </c>
      <c r="N396" s="7"/>
      <c r="O396" s="3"/>
      <c r="P396" s="6"/>
      <c r="Q396" s="9">
        <f>SUM(Q393:Q395)</f>
        <v>1900</v>
      </c>
      <c r="R396" s="10"/>
      <c r="S396" s="10"/>
      <c r="T396" s="10"/>
      <c r="U396" s="9">
        <f>SUM(U393:U395)</f>
        <v>1898</v>
      </c>
      <c r="V396" s="9">
        <f>SUM(V393:V395)</f>
        <v>0</v>
      </c>
      <c r="W396" s="13">
        <f>U396-Q396+V396</f>
        <v>-2</v>
      </c>
      <c r="X396" s="3"/>
    </row>
    <row r="397" spans="1:24" x14ac:dyDescent="0.25">
      <c r="A397" s="3" t="s">
        <v>21</v>
      </c>
      <c r="B397" s="6" t="s">
        <v>201</v>
      </c>
      <c r="C397" s="6"/>
      <c r="D397" s="6" t="s">
        <v>202</v>
      </c>
      <c r="E397" s="6" t="s">
        <v>151</v>
      </c>
      <c r="F397" s="6">
        <v>3019</v>
      </c>
      <c r="G397" s="6" t="s">
        <v>318</v>
      </c>
      <c r="H397" s="6">
        <v>140</v>
      </c>
      <c r="I397" s="6" t="s">
        <v>302</v>
      </c>
      <c r="J397" s="6" t="s">
        <v>48</v>
      </c>
      <c r="K397" s="7">
        <v>950</v>
      </c>
      <c r="L397" s="6"/>
      <c r="M397" s="7">
        <f t="shared" si="8"/>
        <v>0</v>
      </c>
      <c r="N397" s="7">
        <v>950</v>
      </c>
      <c r="O397" s="3" t="s">
        <v>197</v>
      </c>
      <c r="P397" s="6">
        <v>33239</v>
      </c>
      <c r="Q397" s="7">
        <v>950</v>
      </c>
      <c r="R397" s="6" t="s">
        <v>225</v>
      </c>
      <c r="S397" s="6">
        <v>562</v>
      </c>
      <c r="T397" s="6" t="s">
        <v>71</v>
      </c>
      <c r="U397" s="7">
        <v>781</v>
      </c>
      <c r="V397" s="9"/>
      <c r="W397" s="13"/>
      <c r="X397" s="3"/>
    </row>
    <row r="398" spans="1:24" x14ac:dyDescent="0.25">
      <c r="A398" s="3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7">
        <f t="shared" si="8"/>
        <v>0</v>
      </c>
      <c r="N398" s="7"/>
      <c r="O398" s="3"/>
      <c r="P398" s="6"/>
      <c r="Q398" s="7"/>
      <c r="R398" s="6" t="s">
        <v>239</v>
      </c>
      <c r="S398" s="6">
        <v>592</v>
      </c>
      <c r="T398" s="6" t="s">
        <v>71</v>
      </c>
      <c r="U398" s="7">
        <v>165</v>
      </c>
      <c r="V398" s="9"/>
      <c r="W398" s="13"/>
      <c r="X398" s="3"/>
    </row>
    <row r="399" spans="1:24" x14ac:dyDescent="0.25">
      <c r="A399" s="3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7">
        <f t="shared" si="8"/>
        <v>0</v>
      </c>
      <c r="N399" s="7"/>
      <c r="O399" s="3"/>
      <c r="P399" s="6"/>
      <c r="Q399" s="7"/>
      <c r="R399" s="6"/>
      <c r="S399" s="6"/>
      <c r="T399" s="6"/>
      <c r="U399" s="7"/>
      <c r="V399" s="9"/>
      <c r="W399" s="13"/>
      <c r="X399" s="3"/>
    </row>
    <row r="400" spans="1:24" x14ac:dyDescent="0.25">
      <c r="A400" s="3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7">
        <f t="shared" si="8"/>
        <v>0</v>
      </c>
      <c r="N400" s="7"/>
      <c r="O400" s="3"/>
      <c r="P400" s="6"/>
      <c r="Q400" s="9">
        <f>SUM(Q397:Q399)</f>
        <v>950</v>
      </c>
      <c r="R400" s="10"/>
      <c r="S400" s="10"/>
      <c r="T400" s="10"/>
      <c r="U400" s="9">
        <f>SUM(U397:U399)</f>
        <v>946</v>
      </c>
      <c r="V400" s="9">
        <f>SUM(V397:V399)</f>
        <v>0</v>
      </c>
      <c r="W400" s="13">
        <f>U400-Q400+V400</f>
        <v>-4</v>
      </c>
      <c r="X400" s="3"/>
    </row>
    <row r="401" spans="1:27" x14ac:dyDescent="0.25">
      <c r="A401" s="3" t="s">
        <v>44</v>
      </c>
      <c r="B401" s="20" t="s">
        <v>204</v>
      </c>
      <c r="C401" s="20"/>
      <c r="D401" s="6" t="s">
        <v>174</v>
      </c>
      <c r="E401" s="6" t="s">
        <v>205</v>
      </c>
      <c r="F401" s="6">
        <v>1403</v>
      </c>
      <c r="G401" s="6" t="s">
        <v>339</v>
      </c>
      <c r="H401" s="6">
        <v>155</v>
      </c>
      <c r="I401" s="6" t="s">
        <v>308</v>
      </c>
      <c r="J401" s="6" t="s">
        <v>48</v>
      </c>
      <c r="K401" s="7">
        <v>650</v>
      </c>
      <c r="L401" s="6"/>
      <c r="M401" s="7">
        <f t="shared" si="8"/>
        <v>0</v>
      </c>
      <c r="N401" s="7">
        <v>2500</v>
      </c>
      <c r="O401" s="3" t="s">
        <v>206</v>
      </c>
      <c r="P401" s="6">
        <v>33243</v>
      </c>
      <c r="Q401" s="7">
        <v>2500</v>
      </c>
      <c r="R401" s="6" t="s">
        <v>215</v>
      </c>
      <c r="S401" s="6">
        <v>523</v>
      </c>
      <c r="T401" s="6" t="s">
        <v>71</v>
      </c>
      <c r="U401" s="7">
        <v>1090</v>
      </c>
      <c r="V401" s="9"/>
      <c r="W401" s="13"/>
      <c r="X401" s="3"/>
    </row>
    <row r="402" spans="1:27" x14ac:dyDescent="0.25">
      <c r="A402" s="3" t="s">
        <v>44</v>
      </c>
      <c r="B402" s="20" t="s">
        <v>204</v>
      </c>
      <c r="C402" s="20"/>
      <c r="D402" s="6" t="s">
        <v>472</v>
      </c>
      <c r="E402" s="6" t="s">
        <v>205</v>
      </c>
      <c r="F402" s="6">
        <v>1403</v>
      </c>
      <c r="G402" s="6" t="s">
        <v>339</v>
      </c>
      <c r="H402" s="6">
        <v>155</v>
      </c>
      <c r="I402" s="6" t="s">
        <v>308</v>
      </c>
      <c r="J402" s="6" t="s">
        <v>48</v>
      </c>
      <c r="K402" s="7">
        <v>20</v>
      </c>
      <c r="L402" s="6"/>
      <c r="M402" s="7">
        <f t="shared" si="8"/>
        <v>0</v>
      </c>
      <c r="N402" s="7">
        <v>2500</v>
      </c>
      <c r="O402" s="3" t="s">
        <v>197</v>
      </c>
      <c r="P402" s="6">
        <v>33241</v>
      </c>
      <c r="Q402" s="7">
        <v>2500</v>
      </c>
      <c r="R402" s="6" t="s">
        <v>225</v>
      </c>
      <c r="S402" s="6">
        <v>557</v>
      </c>
      <c r="T402" s="6" t="s">
        <v>71</v>
      </c>
      <c r="U402" s="7">
        <v>1733</v>
      </c>
      <c r="V402" s="9"/>
      <c r="W402" s="13"/>
      <c r="X402" s="3"/>
    </row>
    <row r="403" spans="1:27" x14ac:dyDescent="0.25">
      <c r="A403" s="3"/>
      <c r="B403" s="6"/>
      <c r="C403" s="6"/>
      <c r="D403" s="6"/>
      <c r="E403" s="6"/>
      <c r="F403" s="6"/>
      <c r="G403" s="6" t="s">
        <v>339</v>
      </c>
      <c r="H403" s="6">
        <v>155</v>
      </c>
      <c r="I403" s="6" t="s">
        <v>322</v>
      </c>
      <c r="J403" s="6" t="s">
        <v>48</v>
      </c>
      <c r="K403" s="7">
        <v>200</v>
      </c>
      <c r="L403" s="6"/>
      <c r="M403" s="7">
        <f t="shared" si="8"/>
        <v>0</v>
      </c>
      <c r="N403" s="7"/>
      <c r="O403" s="3"/>
      <c r="P403" s="6"/>
      <c r="Q403" s="7"/>
      <c r="R403" s="6" t="s">
        <v>239</v>
      </c>
      <c r="S403" s="6">
        <v>588</v>
      </c>
      <c r="T403" s="6" t="s">
        <v>71</v>
      </c>
      <c r="U403" s="7">
        <f>482+19</f>
        <v>501</v>
      </c>
      <c r="V403" s="9"/>
      <c r="W403" s="13"/>
      <c r="X403" s="3"/>
    </row>
    <row r="404" spans="1:27" x14ac:dyDescent="0.25">
      <c r="A404" s="3"/>
      <c r="B404" s="6"/>
      <c r="C404" s="6">
        <v>11412</v>
      </c>
      <c r="D404" s="6"/>
      <c r="E404" s="6"/>
      <c r="F404" s="6"/>
      <c r="G404" s="6" t="s">
        <v>310</v>
      </c>
      <c r="H404" s="6">
        <v>155</v>
      </c>
      <c r="I404" s="6" t="s">
        <v>308</v>
      </c>
      <c r="J404" s="6" t="s">
        <v>48</v>
      </c>
      <c r="K404" s="7">
        <v>2500</v>
      </c>
      <c r="L404" s="6"/>
      <c r="M404" s="7">
        <f t="shared" si="8"/>
        <v>0</v>
      </c>
      <c r="N404" s="7"/>
      <c r="O404" s="3"/>
      <c r="P404" s="6"/>
      <c r="Q404" s="7"/>
      <c r="R404" s="6" t="s">
        <v>239</v>
      </c>
      <c r="S404" s="6">
        <v>589</v>
      </c>
      <c r="T404" s="6" t="s">
        <v>71</v>
      </c>
      <c r="U404" s="7">
        <v>1365</v>
      </c>
      <c r="V404" s="9"/>
      <c r="W404" s="13"/>
      <c r="X404" s="3"/>
    </row>
    <row r="405" spans="1:27" x14ac:dyDescent="0.25">
      <c r="A405" s="3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7">
        <f t="shared" si="8"/>
        <v>0</v>
      </c>
      <c r="N405" s="7"/>
      <c r="O405" s="3"/>
      <c r="P405" s="6"/>
      <c r="Q405" s="7"/>
      <c r="R405" s="6" t="s">
        <v>271</v>
      </c>
      <c r="S405" s="6">
        <v>796</v>
      </c>
      <c r="T405" s="6" t="s">
        <v>53</v>
      </c>
      <c r="U405" s="7">
        <v>152</v>
      </c>
      <c r="V405" s="9"/>
      <c r="W405" s="13"/>
      <c r="X405" s="3"/>
    </row>
    <row r="406" spans="1:27" x14ac:dyDescent="0.25">
      <c r="A406" s="3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7">
        <f t="shared" si="8"/>
        <v>0</v>
      </c>
      <c r="N406" s="7"/>
      <c r="O406" s="3"/>
      <c r="P406" s="6"/>
      <c r="Q406" s="7"/>
      <c r="R406" s="6" t="s">
        <v>278</v>
      </c>
      <c r="S406" s="6">
        <v>911</v>
      </c>
      <c r="T406" s="6" t="s">
        <v>283</v>
      </c>
      <c r="U406" s="7">
        <v>42</v>
      </c>
      <c r="V406" s="9"/>
      <c r="W406" s="13"/>
      <c r="X406" s="3"/>
    </row>
    <row r="407" spans="1:27" x14ac:dyDescent="0.25">
      <c r="A407" s="3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7">
        <f t="shared" si="8"/>
        <v>0</v>
      </c>
      <c r="N407" s="7"/>
      <c r="O407" s="3"/>
      <c r="P407" s="6"/>
      <c r="Q407" s="9">
        <f>SUM(Q401:Q406)</f>
        <v>5000</v>
      </c>
      <c r="R407" s="10"/>
      <c r="S407" s="10"/>
      <c r="T407" s="10"/>
      <c r="U407" s="9">
        <f>SUM(U401:U406)</f>
        <v>4883</v>
      </c>
      <c r="V407" s="9">
        <f>SUM(V401:V406)</f>
        <v>0</v>
      </c>
      <c r="W407" s="13">
        <f>U407-Q407+V407</f>
        <v>-117</v>
      </c>
      <c r="X407" s="3"/>
    </row>
    <row r="408" spans="1:27" x14ac:dyDescent="0.25">
      <c r="A408" s="3" t="s">
        <v>44</v>
      </c>
      <c r="B408" s="6" t="s">
        <v>179</v>
      </c>
      <c r="C408" s="6">
        <v>11421</v>
      </c>
      <c r="D408" s="6" t="s">
        <v>207</v>
      </c>
      <c r="E408" s="6" t="s">
        <v>208</v>
      </c>
      <c r="F408" s="6">
        <v>2044</v>
      </c>
      <c r="G408" s="6" t="s">
        <v>387</v>
      </c>
      <c r="H408" s="6">
        <v>245</v>
      </c>
      <c r="I408" s="6" t="s">
        <v>302</v>
      </c>
      <c r="J408" s="6" t="s">
        <v>199</v>
      </c>
      <c r="K408" s="7">
        <v>5100</v>
      </c>
      <c r="L408" s="6"/>
      <c r="M408" s="7">
        <f t="shared" si="8"/>
        <v>0</v>
      </c>
      <c r="N408" s="7">
        <f>5000+79.2+20.9</f>
        <v>5100.0999999999995</v>
      </c>
      <c r="O408" s="3" t="s">
        <v>209</v>
      </c>
      <c r="P408" s="6">
        <v>33353</v>
      </c>
      <c r="Q408" s="7">
        <f>5000+79.2+20.9</f>
        <v>5100.0999999999995</v>
      </c>
      <c r="R408" s="6" t="s">
        <v>271</v>
      </c>
      <c r="S408" s="6">
        <v>798</v>
      </c>
      <c r="T408" s="6" t="s">
        <v>272</v>
      </c>
      <c r="U408" s="7">
        <v>654</v>
      </c>
      <c r="V408" s="9"/>
      <c r="W408" s="13"/>
      <c r="X408" s="3"/>
    </row>
    <row r="409" spans="1:27" x14ac:dyDescent="0.25">
      <c r="A409" s="3" t="s">
        <v>44</v>
      </c>
      <c r="B409" s="6" t="s">
        <v>179</v>
      </c>
      <c r="C409" s="6"/>
      <c r="D409" s="6" t="s">
        <v>187</v>
      </c>
      <c r="E409" s="6" t="s">
        <v>35</v>
      </c>
      <c r="F409" s="6">
        <v>2044</v>
      </c>
      <c r="G409" s="6"/>
      <c r="H409" s="6"/>
      <c r="I409" s="6"/>
      <c r="J409" s="6"/>
      <c r="K409" s="7"/>
      <c r="L409" s="6"/>
      <c r="M409" s="7">
        <f t="shared" si="8"/>
        <v>0</v>
      </c>
      <c r="N409" s="7">
        <f>64.8+5.85</f>
        <v>70.649999999999991</v>
      </c>
      <c r="O409" s="3" t="s">
        <v>209</v>
      </c>
      <c r="P409" s="6">
        <v>33353</v>
      </c>
      <c r="Q409" s="7">
        <f>64.8+5.85</f>
        <v>70.649999999999991</v>
      </c>
      <c r="R409" s="6" t="s">
        <v>231</v>
      </c>
      <c r="S409" s="6">
        <v>586</v>
      </c>
      <c r="T409" s="6" t="s">
        <v>232</v>
      </c>
      <c r="U409" s="7">
        <v>70.650000000000006</v>
      </c>
      <c r="V409" s="9"/>
      <c r="W409" s="13"/>
      <c r="X409" s="3"/>
    </row>
    <row r="410" spans="1:27" x14ac:dyDescent="0.25">
      <c r="A410" s="3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7">
        <f t="shared" si="8"/>
        <v>0</v>
      </c>
      <c r="N410" s="7"/>
      <c r="O410" s="3"/>
      <c r="P410" s="6"/>
      <c r="Q410" s="7"/>
      <c r="R410" s="6" t="s">
        <v>280</v>
      </c>
      <c r="S410" s="6">
        <v>906</v>
      </c>
      <c r="T410" s="6" t="s">
        <v>281</v>
      </c>
      <c r="U410" s="7">
        <v>1241</v>
      </c>
      <c r="V410" s="9"/>
      <c r="W410" s="13"/>
      <c r="X410" s="3"/>
    </row>
    <row r="411" spans="1:27" x14ac:dyDescent="0.25">
      <c r="A411" s="3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7"/>
      <c r="N411" s="7"/>
      <c r="O411" s="3"/>
      <c r="P411" s="6"/>
      <c r="Q411" s="7"/>
      <c r="R411" s="6" t="s">
        <v>294</v>
      </c>
      <c r="S411" s="6">
        <v>1013</v>
      </c>
      <c r="T411" s="6" t="s">
        <v>281</v>
      </c>
      <c r="U411" s="7">
        <v>1169</v>
      </c>
      <c r="V411" s="9"/>
      <c r="W411" s="13"/>
      <c r="X411" s="3"/>
    </row>
    <row r="412" spans="1:27" x14ac:dyDescent="0.25">
      <c r="A412" s="3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7"/>
      <c r="N412" s="7"/>
      <c r="O412" s="3"/>
      <c r="P412" s="6"/>
      <c r="Q412" s="7"/>
      <c r="R412" s="6" t="s">
        <v>390</v>
      </c>
      <c r="S412" s="6">
        <v>989</v>
      </c>
      <c r="T412" s="6" t="s">
        <v>281</v>
      </c>
      <c r="U412" s="7">
        <v>106</v>
      </c>
      <c r="V412" s="9"/>
      <c r="W412" s="13"/>
      <c r="X412" s="3"/>
    </row>
    <row r="413" spans="1:27" x14ac:dyDescent="0.25">
      <c r="A413" s="3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7"/>
      <c r="N413" s="7"/>
      <c r="O413" s="3"/>
      <c r="P413" s="6"/>
      <c r="Q413" s="7"/>
      <c r="R413" s="6" t="s">
        <v>392</v>
      </c>
      <c r="S413" s="6">
        <v>1061</v>
      </c>
      <c r="T413" s="6" t="s">
        <v>281</v>
      </c>
      <c r="U413" s="7">
        <v>302</v>
      </c>
      <c r="V413" s="9"/>
      <c r="W413" s="13"/>
      <c r="X413" s="3"/>
    </row>
    <row r="414" spans="1:27" x14ac:dyDescent="0.25">
      <c r="A414" s="3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7"/>
      <c r="N414" s="7"/>
      <c r="O414" s="3"/>
      <c r="P414" s="6"/>
      <c r="Q414" s="7"/>
      <c r="R414" s="6" t="s">
        <v>267</v>
      </c>
      <c r="S414" s="6">
        <v>696</v>
      </c>
      <c r="T414" s="6" t="s">
        <v>61</v>
      </c>
      <c r="U414" s="7">
        <v>580</v>
      </c>
      <c r="V414" s="9"/>
      <c r="W414" s="13"/>
      <c r="X414" s="3"/>
    </row>
    <row r="415" spans="1:27" x14ac:dyDescent="0.25">
      <c r="A415" s="3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7"/>
      <c r="N415" s="7"/>
      <c r="O415" s="3"/>
      <c r="P415" s="6"/>
      <c r="Q415" s="7"/>
      <c r="R415" s="6" t="s">
        <v>263</v>
      </c>
      <c r="S415" s="6">
        <v>747</v>
      </c>
      <c r="T415" s="6" t="s">
        <v>262</v>
      </c>
      <c r="U415" s="7">
        <v>162</v>
      </c>
      <c r="V415" s="9"/>
      <c r="W415" s="13"/>
      <c r="X415" s="3"/>
    </row>
    <row r="416" spans="1:27" x14ac:dyDescent="0.25">
      <c r="A416" s="3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7"/>
      <c r="N416" s="7"/>
      <c r="O416" s="3"/>
      <c r="P416" s="6"/>
      <c r="Q416" s="7"/>
      <c r="R416" s="6" t="s">
        <v>400</v>
      </c>
      <c r="S416" s="6">
        <v>1167</v>
      </c>
      <c r="T416" s="6" t="s">
        <v>262</v>
      </c>
      <c r="U416" s="7">
        <v>660</v>
      </c>
      <c r="V416" s="9"/>
      <c r="W416" s="13"/>
      <c r="X416" s="3"/>
      <c r="AA416" s="1">
        <v>400</v>
      </c>
    </row>
    <row r="417" spans="1:27" x14ac:dyDescent="0.25">
      <c r="A417" s="3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7"/>
      <c r="N417" s="7"/>
      <c r="O417" s="3"/>
      <c r="P417" s="6"/>
      <c r="Q417" s="7"/>
      <c r="R417" s="6" t="s">
        <v>402</v>
      </c>
      <c r="S417" s="6">
        <v>1186</v>
      </c>
      <c r="T417" s="6" t="s">
        <v>262</v>
      </c>
      <c r="U417" s="7">
        <v>247</v>
      </c>
      <c r="V417" s="9"/>
      <c r="W417" s="13"/>
      <c r="X417" s="3"/>
    </row>
    <row r="418" spans="1:27" x14ac:dyDescent="0.25">
      <c r="A418" s="3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7">
        <f t="shared" si="8"/>
        <v>0</v>
      </c>
      <c r="N418" s="7"/>
      <c r="O418" s="3"/>
      <c r="P418" s="6"/>
      <c r="Q418" s="7"/>
      <c r="R418" s="6"/>
      <c r="S418" s="6"/>
      <c r="T418" s="6"/>
      <c r="U418" s="7"/>
      <c r="V418" s="9"/>
      <c r="W418" s="13"/>
      <c r="X418" s="3"/>
      <c r="AA418" s="1">
        <v>156</v>
      </c>
    </row>
    <row r="419" spans="1:27" x14ac:dyDescent="0.25">
      <c r="A419" s="3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7">
        <f t="shared" si="8"/>
        <v>0</v>
      </c>
      <c r="N419" s="7"/>
      <c r="O419" s="3"/>
      <c r="P419" s="6"/>
      <c r="Q419" s="9">
        <f>SUM(Q408:Q418)</f>
        <v>5170.7499999999991</v>
      </c>
      <c r="R419" s="10"/>
      <c r="S419" s="10"/>
      <c r="T419" s="10"/>
      <c r="U419" s="9">
        <f>SUM(U408:U418)</f>
        <v>5191.6499999999996</v>
      </c>
      <c r="V419" s="9">
        <f>SUM(V408:V418)</f>
        <v>0</v>
      </c>
      <c r="W419" s="13">
        <f>U419-Q419+V419</f>
        <v>20.900000000000546</v>
      </c>
      <c r="X419" s="3"/>
      <c r="AA419" s="1">
        <f>SUM(AA416:AA418)</f>
        <v>556</v>
      </c>
    </row>
    <row r="420" spans="1:27" x14ac:dyDescent="0.25">
      <c r="A420" s="3" t="s">
        <v>44</v>
      </c>
      <c r="B420" s="6" t="s">
        <v>213</v>
      </c>
      <c r="C420" s="6"/>
      <c r="D420" s="6" t="s">
        <v>214</v>
      </c>
      <c r="E420" s="6" t="s">
        <v>103</v>
      </c>
      <c r="F420" s="6">
        <v>863</v>
      </c>
      <c r="G420" s="6" t="s">
        <v>305</v>
      </c>
      <c r="H420" s="6" t="s">
        <v>356</v>
      </c>
      <c r="I420" s="6" t="s">
        <v>353</v>
      </c>
      <c r="J420" s="6" t="s">
        <v>357</v>
      </c>
      <c r="K420" s="7">
        <v>3105</v>
      </c>
      <c r="L420" s="6"/>
      <c r="M420" s="7">
        <f t="shared" si="8"/>
        <v>0</v>
      </c>
      <c r="N420" s="7">
        <v>3000</v>
      </c>
      <c r="O420" s="3" t="s">
        <v>215</v>
      </c>
      <c r="P420" s="6">
        <v>33359</v>
      </c>
      <c r="Q420" s="7">
        <v>3000</v>
      </c>
      <c r="R420" s="6" t="s">
        <v>226</v>
      </c>
      <c r="S420" s="6">
        <v>577</v>
      </c>
      <c r="T420" s="6" t="s">
        <v>46</v>
      </c>
      <c r="U420" s="7">
        <v>783</v>
      </c>
      <c r="V420" s="9"/>
      <c r="W420" s="13"/>
      <c r="X420" s="3"/>
      <c r="AA420" s="1">
        <v>886</v>
      </c>
    </row>
    <row r="421" spans="1:27" x14ac:dyDescent="0.25">
      <c r="A421" s="3" t="s">
        <v>44</v>
      </c>
      <c r="B421" s="6" t="s">
        <v>213</v>
      </c>
      <c r="C421" s="6"/>
      <c r="D421" s="6" t="s">
        <v>259</v>
      </c>
      <c r="E421" s="6" t="s">
        <v>35</v>
      </c>
      <c r="F421" s="6">
        <v>863</v>
      </c>
      <c r="G421" s="6"/>
      <c r="H421" s="6"/>
      <c r="I421" s="6"/>
      <c r="J421" s="6"/>
      <c r="K421" s="7"/>
      <c r="L421" s="6"/>
      <c r="M421" s="7">
        <f t="shared" si="8"/>
        <v>0</v>
      </c>
      <c r="N421" s="7">
        <v>105.6</v>
      </c>
      <c r="O421" s="3" t="s">
        <v>215</v>
      </c>
      <c r="P421" s="6">
        <v>33359</v>
      </c>
      <c r="Q421" s="7">
        <v>105.6</v>
      </c>
      <c r="R421" s="6" t="s">
        <v>239</v>
      </c>
      <c r="S421" s="6">
        <v>591</v>
      </c>
      <c r="T421" s="6" t="s">
        <v>46</v>
      </c>
      <c r="U421" s="7">
        <v>506</v>
      </c>
      <c r="V421" s="9"/>
      <c r="W421" s="13"/>
      <c r="X421" s="3"/>
      <c r="AA421" s="1">
        <f>AA420-AA419</f>
        <v>330</v>
      </c>
    </row>
    <row r="422" spans="1:27" x14ac:dyDescent="0.25">
      <c r="A422" s="3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7">
        <f t="shared" si="8"/>
        <v>0</v>
      </c>
      <c r="N422" s="7"/>
      <c r="O422" s="3"/>
      <c r="P422" s="6"/>
      <c r="Q422" s="7"/>
      <c r="R422" s="6" t="s">
        <v>240</v>
      </c>
      <c r="S422" s="6">
        <v>612</v>
      </c>
      <c r="T422" s="6" t="s">
        <v>46</v>
      </c>
      <c r="U422" s="7">
        <v>1107</v>
      </c>
      <c r="V422" s="9"/>
      <c r="W422" s="13"/>
      <c r="X422" s="3"/>
    </row>
    <row r="423" spans="1:27" x14ac:dyDescent="0.25">
      <c r="A423" s="3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7">
        <f t="shared" si="8"/>
        <v>0</v>
      </c>
      <c r="N423" s="7"/>
      <c r="O423" s="3"/>
      <c r="P423" s="6"/>
      <c r="Q423" s="7"/>
      <c r="R423" s="6" t="s">
        <v>245</v>
      </c>
      <c r="S423" s="6">
        <v>644</v>
      </c>
      <c r="T423" s="6" t="s">
        <v>46</v>
      </c>
      <c r="U423" s="7">
        <v>768</v>
      </c>
      <c r="V423" s="9"/>
      <c r="W423" s="13"/>
      <c r="X423" s="3"/>
    </row>
    <row r="424" spans="1:27" x14ac:dyDescent="0.25">
      <c r="A424" s="3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7">
        <f t="shared" si="8"/>
        <v>0</v>
      </c>
      <c r="N424" s="7"/>
      <c r="O424" s="3"/>
      <c r="P424" s="6"/>
      <c r="Q424" s="7"/>
      <c r="R424" s="6"/>
      <c r="S424" s="6"/>
      <c r="T424" s="6"/>
      <c r="U424" s="7"/>
      <c r="V424" s="9"/>
      <c r="W424" s="13"/>
      <c r="X424" s="3"/>
    </row>
    <row r="425" spans="1:27" x14ac:dyDescent="0.25">
      <c r="A425" s="3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7">
        <f t="shared" si="8"/>
        <v>0</v>
      </c>
      <c r="N425" s="7"/>
      <c r="O425" s="3"/>
      <c r="P425" s="6"/>
      <c r="Q425" s="9">
        <f>SUM(Q420:Q424)</f>
        <v>3105.6</v>
      </c>
      <c r="R425" s="10"/>
      <c r="S425" s="10"/>
      <c r="T425" s="10"/>
      <c r="U425" s="9">
        <f>SUM(U420:U424)</f>
        <v>3164</v>
      </c>
      <c r="V425" s="9">
        <f>SUM(V420:V424)</f>
        <v>0</v>
      </c>
      <c r="W425" s="13">
        <f>U425-Q425+V425</f>
        <v>58.400000000000091</v>
      </c>
      <c r="X425" s="3"/>
    </row>
    <row r="426" spans="1:27" x14ac:dyDescent="0.25">
      <c r="A426" s="3" t="s">
        <v>251</v>
      </c>
      <c r="B426" s="6" t="s">
        <v>216</v>
      </c>
      <c r="C426" s="6"/>
      <c r="D426" s="6" t="s">
        <v>181</v>
      </c>
      <c r="E426" s="6" t="s">
        <v>40</v>
      </c>
      <c r="F426" s="6">
        <v>186</v>
      </c>
      <c r="G426" s="6" t="s">
        <v>340</v>
      </c>
      <c r="H426" s="6">
        <v>145</v>
      </c>
      <c r="I426" s="6" t="s">
        <v>302</v>
      </c>
      <c r="J426" s="6" t="s">
        <v>48</v>
      </c>
      <c r="K426" s="7">
        <v>900</v>
      </c>
      <c r="L426" s="6"/>
      <c r="M426" s="7">
        <f t="shared" si="8"/>
        <v>0</v>
      </c>
      <c r="N426" s="7">
        <v>2500</v>
      </c>
      <c r="O426" s="3" t="s">
        <v>215</v>
      </c>
      <c r="P426" s="6">
        <v>33360</v>
      </c>
      <c r="Q426" s="7">
        <v>2500</v>
      </c>
      <c r="R426" s="6" t="s">
        <v>254</v>
      </c>
      <c r="S426" s="6">
        <v>722</v>
      </c>
      <c r="T426" s="6" t="s">
        <v>71</v>
      </c>
      <c r="U426" s="7">
        <v>1018</v>
      </c>
      <c r="V426" s="9"/>
      <c r="W426" s="13"/>
      <c r="X426" s="3"/>
    </row>
    <row r="427" spans="1:27" x14ac:dyDescent="0.25">
      <c r="A427" s="3"/>
      <c r="B427" s="6"/>
      <c r="C427" s="6"/>
      <c r="D427" s="6"/>
      <c r="E427" s="6"/>
      <c r="F427" s="6"/>
      <c r="G427" s="6" t="s">
        <v>341</v>
      </c>
      <c r="H427" s="6">
        <v>145</v>
      </c>
      <c r="I427" s="6" t="s">
        <v>302</v>
      </c>
      <c r="J427" s="6" t="s">
        <v>48</v>
      </c>
      <c r="K427" s="7">
        <v>1600</v>
      </c>
      <c r="L427" s="6"/>
      <c r="M427" s="7">
        <f t="shared" si="8"/>
        <v>0</v>
      </c>
      <c r="N427" s="7"/>
      <c r="O427" s="3"/>
      <c r="P427" s="6"/>
      <c r="Q427" s="7"/>
      <c r="R427" s="6" t="s">
        <v>261</v>
      </c>
      <c r="S427" s="6">
        <v>733</v>
      </c>
      <c r="T427" s="6" t="s">
        <v>71</v>
      </c>
      <c r="U427" s="7">
        <v>350</v>
      </c>
      <c r="V427" s="9"/>
      <c r="W427" s="13"/>
      <c r="X427" s="3"/>
    </row>
    <row r="428" spans="1:27" x14ac:dyDescent="0.25">
      <c r="A428" s="3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7">
        <f t="shared" si="8"/>
        <v>0</v>
      </c>
      <c r="N428" s="7"/>
      <c r="O428" s="3"/>
      <c r="P428" s="6"/>
      <c r="Q428" s="7"/>
      <c r="R428" s="6" t="s">
        <v>261</v>
      </c>
      <c r="S428" s="6">
        <v>739</v>
      </c>
      <c r="T428" s="6" t="s">
        <v>71</v>
      </c>
      <c r="U428" s="7">
        <v>184</v>
      </c>
      <c r="V428" s="9"/>
      <c r="W428" s="13"/>
      <c r="X428" s="3"/>
    </row>
    <row r="429" spans="1:27" x14ac:dyDescent="0.25">
      <c r="A429" s="3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7">
        <f t="shared" si="8"/>
        <v>0</v>
      </c>
      <c r="N429" s="7"/>
      <c r="O429" s="3"/>
      <c r="P429" s="6"/>
      <c r="Q429" s="7"/>
      <c r="R429" s="6" t="s">
        <v>263</v>
      </c>
      <c r="S429" s="6">
        <v>744</v>
      </c>
      <c r="T429" s="6" t="s">
        <v>71</v>
      </c>
      <c r="U429" s="7">
        <v>69</v>
      </c>
      <c r="V429" s="9"/>
      <c r="W429" s="13"/>
      <c r="X429" s="3"/>
    </row>
    <row r="430" spans="1:27" x14ac:dyDescent="0.25">
      <c r="A430" s="3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7">
        <f t="shared" si="8"/>
        <v>0</v>
      </c>
      <c r="N430" s="7"/>
      <c r="O430" s="3"/>
      <c r="P430" s="6"/>
      <c r="Q430" s="7"/>
      <c r="R430" s="6" t="s">
        <v>263</v>
      </c>
      <c r="S430" s="6">
        <v>744</v>
      </c>
      <c r="T430" s="6" t="s">
        <v>71</v>
      </c>
      <c r="U430" s="7">
        <v>232</v>
      </c>
      <c r="V430" s="9"/>
      <c r="W430" s="13"/>
      <c r="X430" s="3"/>
    </row>
    <row r="431" spans="1:27" x14ac:dyDescent="0.25">
      <c r="A431" s="3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7">
        <f t="shared" si="8"/>
        <v>0</v>
      </c>
      <c r="N431" s="7"/>
      <c r="O431" s="3"/>
      <c r="P431" s="6"/>
      <c r="Q431" s="7"/>
      <c r="R431" s="6" t="s">
        <v>267</v>
      </c>
      <c r="S431" s="6">
        <v>690</v>
      </c>
      <c r="T431" s="6" t="s">
        <v>71</v>
      </c>
      <c r="U431" s="7">
        <v>613</v>
      </c>
      <c r="V431" s="9"/>
      <c r="W431" s="13"/>
      <c r="X431" s="3"/>
    </row>
    <row r="432" spans="1:27" x14ac:dyDescent="0.25">
      <c r="A432" s="3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7">
        <f t="shared" si="8"/>
        <v>0</v>
      </c>
      <c r="N432" s="7"/>
      <c r="O432" s="3"/>
      <c r="P432" s="6"/>
      <c r="Q432" s="7"/>
      <c r="R432" s="6"/>
      <c r="S432" s="6"/>
      <c r="T432" s="6"/>
      <c r="U432" s="7"/>
      <c r="V432" s="9"/>
      <c r="W432" s="13"/>
      <c r="X432" s="3"/>
    </row>
    <row r="433" spans="1:24" x14ac:dyDescent="0.25">
      <c r="A433" s="3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7">
        <f t="shared" si="8"/>
        <v>0</v>
      </c>
      <c r="N433" s="7"/>
      <c r="O433" s="3"/>
      <c r="P433" s="6"/>
      <c r="Q433" s="9">
        <f>SUM(Q426:Q432)</f>
        <v>2500</v>
      </c>
      <c r="R433" s="10"/>
      <c r="S433" s="10"/>
      <c r="T433" s="10"/>
      <c r="U433" s="9">
        <f>SUM(U426:U432)</f>
        <v>2466</v>
      </c>
      <c r="V433" s="9">
        <f>SUM(V426:V432)</f>
        <v>0</v>
      </c>
      <c r="W433" s="13">
        <f>U433-Q433+V433</f>
        <v>-34</v>
      </c>
      <c r="X433" s="3"/>
    </row>
    <row r="434" spans="1:24" x14ac:dyDescent="0.25">
      <c r="A434" s="3" t="s">
        <v>44</v>
      </c>
      <c r="B434" s="6" t="s">
        <v>217</v>
      </c>
      <c r="C434" s="6"/>
      <c r="D434" s="6" t="s">
        <v>157</v>
      </c>
      <c r="E434" s="6" t="s">
        <v>208</v>
      </c>
      <c r="F434" s="6">
        <v>2046</v>
      </c>
      <c r="G434" s="6" t="s">
        <v>348</v>
      </c>
      <c r="H434" s="6">
        <v>135</v>
      </c>
      <c r="I434" s="6" t="s">
        <v>349</v>
      </c>
      <c r="J434" s="6" t="s">
        <v>48</v>
      </c>
      <c r="K434" s="7">
        <v>900</v>
      </c>
      <c r="L434" s="6"/>
      <c r="M434" s="7">
        <f t="shared" ref="M434:M502" si="9">K434*L434</f>
        <v>0</v>
      </c>
      <c r="N434" s="7">
        <v>900</v>
      </c>
      <c r="O434" s="3" t="s">
        <v>218</v>
      </c>
      <c r="P434" s="6">
        <v>33369</v>
      </c>
      <c r="Q434" s="7">
        <v>900</v>
      </c>
      <c r="R434" s="6" t="s">
        <v>231</v>
      </c>
      <c r="S434" s="6">
        <v>583</v>
      </c>
      <c r="T434" s="6" t="s">
        <v>71</v>
      </c>
      <c r="U434" s="7">
        <v>781</v>
      </c>
      <c r="V434" s="9"/>
      <c r="W434" s="13"/>
      <c r="X434" s="3"/>
    </row>
    <row r="435" spans="1:24" x14ac:dyDescent="0.25">
      <c r="A435" s="3" t="s">
        <v>44</v>
      </c>
      <c r="B435" s="6" t="s">
        <v>217</v>
      </c>
      <c r="C435" s="6"/>
      <c r="D435" s="6" t="s">
        <v>157</v>
      </c>
      <c r="E435" s="6" t="s">
        <v>103</v>
      </c>
      <c r="F435" s="6">
        <v>8683</v>
      </c>
      <c r="G435" s="6" t="s">
        <v>348</v>
      </c>
      <c r="H435" s="6">
        <v>135</v>
      </c>
      <c r="I435" s="6" t="s">
        <v>349</v>
      </c>
      <c r="J435" s="6" t="s">
        <v>48</v>
      </c>
      <c r="K435" s="7">
        <v>425</v>
      </c>
      <c r="L435" s="6"/>
      <c r="M435" s="7">
        <f t="shared" si="9"/>
        <v>0</v>
      </c>
      <c r="N435" s="7">
        <f>400+25</f>
        <v>425</v>
      </c>
      <c r="O435" s="3" t="s">
        <v>218</v>
      </c>
      <c r="P435" s="6">
        <v>33369</v>
      </c>
      <c r="Q435" s="7">
        <f>400+25</f>
        <v>425</v>
      </c>
      <c r="R435" s="6" t="s">
        <v>245</v>
      </c>
      <c r="S435" s="6">
        <v>641</v>
      </c>
      <c r="T435" s="6" t="s">
        <v>71</v>
      </c>
      <c r="U435" s="7">
        <v>106</v>
      </c>
      <c r="V435" s="9"/>
      <c r="W435" s="13"/>
      <c r="X435" s="3"/>
    </row>
    <row r="436" spans="1:24" x14ac:dyDescent="0.25">
      <c r="A436" s="3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7">
        <f t="shared" si="9"/>
        <v>0</v>
      </c>
      <c r="N436" s="7"/>
      <c r="O436" s="3"/>
      <c r="P436" s="6"/>
      <c r="Q436" s="7"/>
      <c r="R436" s="6" t="s">
        <v>245</v>
      </c>
      <c r="S436" s="6">
        <v>643</v>
      </c>
      <c r="T436" s="6" t="s">
        <v>71</v>
      </c>
      <c r="U436" s="7">
        <v>414</v>
      </c>
      <c r="V436" s="9"/>
      <c r="W436" s="13"/>
      <c r="X436" s="3"/>
    </row>
    <row r="437" spans="1:24" x14ac:dyDescent="0.25">
      <c r="A437" s="3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7">
        <f t="shared" si="9"/>
        <v>0</v>
      </c>
      <c r="N437" s="7"/>
      <c r="O437" s="3"/>
      <c r="P437" s="6"/>
      <c r="Q437" s="7"/>
      <c r="R437" s="6"/>
      <c r="S437" s="6"/>
      <c r="T437" s="6"/>
      <c r="U437" s="7"/>
      <c r="V437" s="9"/>
      <c r="W437" s="13"/>
      <c r="X437" s="3"/>
    </row>
    <row r="438" spans="1:24" x14ac:dyDescent="0.25">
      <c r="A438" s="3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7">
        <f t="shared" si="9"/>
        <v>0</v>
      </c>
      <c r="N438" s="7"/>
      <c r="O438" s="3"/>
      <c r="P438" s="6"/>
      <c r="Q438" s="9">
        <f>SUM(Q434:Q437)</f>
        <v>1325</v>
      </c>
      <c r="R438" s="10"/>
      <c r="S438" s="10"/>
      <c r="T438" s="10"/>
      <c r="U438" s="9">
        <f>SUM(U434:U437)</f>
        <v>1301</v>
      </c>
      <c r="V438" s="9">
        <f>SUM(V434:V437)</f>
        <v>0</v>
      </c>
      <c r="W438" s="13">
        <f>U438-Q438+V438</f>
        <v>-24</v>
      </c>
      <c r="X438" s="3"/>
    </row>
    <row r="439" spans="1:24" x14ac:dyDescent="0.25">
      <c r="A439" s="3" t="s">
        <v>44</v>
      </c>
      <c r="B439" s="6" t="s">
        <v>220</v>
      </c>
      <c r="C439" s="6"/>
      <c r="D439" s="6" t="s">
        <v>157</v>
      </c>
      <c r="E439" s="6" t="s">
        <v>103</v>
      </c>
      <c r="F439" s="6">
        <v>865</v>
      </c>
      <c r="G439" s="6" t="s">
        <v>346</v>
      </c>
      <c r="H439" s="6">
        <v>155</v>
      </c>
      <c r="I439" s="6" t="s">
        <v>308</v>
      </c>
      <c r="J439" s="6" t="s">
        <v>48</v>
      </c>
      <c r="K439" s="7">
        <v>1950</v>
      </c>
      <c r="L439" s="6"/>
      <c r="M439" s="7">
        <f t="shared" si="9"/>
        <v>0</v>
      </c>
      <c r="N439" s="7">
        <v>1950</v>
      </c>
      <c r="O439" s="3" t="s">
        <v>221</v>
      </c>
      <c r="P439" s="6">
        <v>33380</v>
      </c>
      <c r="Q439" s="7">
        <v>1950</v>
      </c>
      <c r="R439" s="6" t="s">
        <v>231</v>
      </c>
      <c r="S439" s="6">
        <v>584</v>
      </c>
      <c r="T439" s="6" t="s">
        <v>71</v>
      </c>
      <c r="U439" s="7">
        <v>893</v>
      </c>
      <c r="V439" s="9"/>
      <c r="W439" s="13"/>
      <c r="X439" s="3"/>
    </row>
    <row r="440" spans="1:24" x14ac:dyDescent="0.25">
      <c r="A440" s="3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7">
        <f t="shared" si="9"/>
        <v>0</v>
      </c>
      <c r="N440" s="7"/>
      <c r="O440" s="3"/>
      <c r="P440" s="6"/>
      <c r="Q440" s="7"/>
      <c r="R440" s="6" t="s">
        <v>245</v>
      </c>
      <c r="S440" s="6">
        <v>640</v>
      </c>
      <c r="T440" s="6" t="s">
        <v>71</v>
      </c>
      <c r="U440" s="7">
        <v>607</v>
      </c>
      <c r="V440" s="9"/>
      <c r="W440" s="13"/>
      <c r="X440" s="3"/>
    </row>
    <row r="441" spans="1:24" x14ac:dyDescent="0.25">
      <c r="A441" s="3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7">
        <f t="shared" si="9"/>
        <v>0</v>
      </c>
      <c r="N441" s="7"/>
      <c r="O441" s="3"/>
      <c r="P441" s="6"/>
      <c r="Q441" s="7"/>
      <c r="R441" s="6" t="s">
        <v>288</v>
      </c>
      <c r="S441" s="6">
        <v>937</v>
      </c>
      <c r="T441" s="6" t="s">
        <v>71</v>
      </c>
      <c r="U441" s="7">
        <v>247</v>
      </c>
      <c r="V441" s="9"/>
      <c r="W441" s="13"/>
      <c r="X441" s="3"/>
    </row>
    <row r="442" spans="1:24" x14ac:dyDescent="0.25">
      <c r="A442" s="3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7">
        <f t="shared" si="9"/>
        <v>0</v>
      </c>
      <c r="N442" s="7"/>
      <c r="O442" s="3"/>
      <c r="P442" s="6"/>
      <c r="Q442" s="7"/>
      <c r="R442" s="6" t="s">
        <v>269</v>
      </c>
      <c r="S442" s="6">
        <v>778</v>
      </c>
      <c r="T442" s="6" t="s">
        <v>55</v>
      </c>
      <c r="U442" s="7">
        <v>202</v>
      </c>
      <c r="V442" s="9"/>
      <c r="W442" s="13"/>
      <c r="X442" s="3"/>
    </row>
    <row r="443" spans="1:24" x14ac:dyDescent="0.25">
      <c r="A443" s="3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7">
        <f t="shared" si="9"/>
        <v>0</v>
      </c>
      <c r="N443" s="7"/>
      <c r="O443" s="3"/>
      <c r="P443" s="6"/>
      <c r="Q443" s="9">
        <f>SUM(Q439:Q442)</f>
        <v>1950</v>
      </c>
      <c r="R443" s="10"/>
      <c r="S443" s="10"/>
      <c r="T443" s="10"/>
      <c r="U443" s="9">
        <f>SUM(U439:U442)</f>
        <v>1949</v>
      </c>
      <c r="V443" s="9">
        <f>SUM(V439:V442)</f>
        <v>0</v>
      </c>
      <c r="W443" s="13">
        <f>U443-Q443+V443</f>
        <v>-1</v>
      </c>
      <c r="X443" s="3"/>
    </row>
    <row r="444" spans="1:24" x14ac:dyDescent="0.25">
      <c r="A444" s="3" t="s">
        <v>21</v>
      </c>
      <c r="B444" s="6" t="s">
        <v>160</v>
      </c>
      <c r="C444" s="6"/>
      <c r="D444" s="6" t="s">
        <v>181</v>
      </c>
      <c r="E444" s="6" t="s">
        <v>205</v>
      </c>
      <c r="F444" s="6">
        <v>2054</v>
      </c>
      <c r="G444" s="6" t="s">
        <v>342</v>
      </c>
      <c r="H444" s="6">
        <v>140</v>
      </c>
      <c r="I444" s="6" t="s">
        <v>302</v>
      </c>
      <c r="J444" s="6" t="s">
        <v>48</v>
      </c>
      <c r="K444" s="7">
        <v>1600</v>
      </c>
      <c r="L444" s="6"/>
      <c r="M444" s="7">
        <f t="shared" si="9"/>
        <v>0</v>
      </c>
      <c r="N444" s="7">
        <v>1600</v>
      </c>
      <c r="O444" s="3" t="s">
        <v>221</v>
      </c>
      <c r="P444" s="6">
        <v>33380</v>
      </c>
      <c r="Q444" s="7">
        <v>1600</v>
      </c>
      <c r="R444" s="6" t="s">
        <v>390</v>
      </c>
      <c r="S444" s="6">
        <v>983</v>
      </c>
      <c r="T444" s="6" t="s">
        <v>48</v>
      </c>
      <c r="U444" s="7">
        <v>1144</v>
      </c>
      <c r="V444" s="9"/>
      <c r="W444" s="13"/>
      <c r="X444" s="3"/>
    </row>
    <row r="445" spans="1:24" x14ac:dyDescent="0.25">
      <c r="A445" s="3" t="s">
        <v>21</v>
      </c>
      <c r="B445" s="6" t="s">
        <v>230</v>
      </c>
      <c r="C445" s="6"/>
      <c r="D445" s="6" t="s">
        <v>181</v>
      </c>
      <c r="E445" s="6" t="s">
        <v>205</v>
      </c>
      <c r="F445" s="6">
        <v>2053</v>
      </c>
      <c r="G445" s="6" t="s">
        <v>342</v>
      </c>
      <c r="H445" s="6">
        <v>140</v>
      </c>
      <c r="I445" s="6" t="s">
        <v>302</v>
      </c>
      <c r="J445" s="6" t="s">
        <v>48</v>
      </c>
      <c r="K445" s="7">
        <v>1000</v>
      </c>
      <c r="L445" s="6"/>
      <c r="M445" s="7">
        <f>K445*L445</f>
        <v>0</v>
      </c>
      <c r="N445" s="7">
        <v>1000</v>
      </c>
      <c r="O445" s="3" t="s">
        <v>226</v>
      </c>
      <c r="P445" s="6">
        <v>33392</v>
      </c>
      <c r="Q445" s="7">
        <v>1000</v>
      </c>
      <c r="R445" s="6" t="s">
        <v>393</v>
      </c>
      <c r="S445" s="6">
        <v>1065</v>
      </c>
      <c r="T445" s="6" t="s">
        <v>71</v>
      </c>
      <c r="U445" s="7">
        <v>360</v>
      </c>
      <c r="V445" s="9"/>
      <c r="W445" s="13"/>
      <c r="X445" s="3"/>
    </row>
    <row r="446" spans="1:24" x14ac:dyDescent="0.25">
      <c r="A446" s="3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7">
        <f t="shared" si="9"/>
        <v>0</v>
      </c>
      <c r="N446" s="7"/>
      <c r="O446" s="3"/>
      <c r="P446" s="6"/>
      <c r="Q446" s="7"/>
      <c r="R446" s="6" t="s">
        <v>403</v>
      </c>
      <c r="S446" s="6">
        <v>1189</v>
      </c>
      <c r="T446" s="6" t="s">
        <v>48</v>
      </c>
      <c r="U446" s="7">
        <v>589</v>
      </c>
      <c r="V446" s="9"/>
      <c r="W446" s="13"/>
      <c r="X446" s="3"/>
    </row>
    <row r="447" spans="1:24" x14ac:dyDescent="0.25">
      <c r="A447" s="3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7">
        <f t="shared" si="9"/>
        <v>0</v>
      </c>
      <c r="N447" s="7"/>
      <c r="O447" s="3"/>
      <c r="P447" s="6"/>
      <c r="Q447" s="7"/>
      <c r="R447" s="6" t="s">
        <v>414</v>
      </c>
      <c r="S447" s="6">
        <v>1219</v>
      </c>
      <c r="T447" s="6" t="s">
        <v>48</v>
      </c>
      <c r="U447" s="7">
        <v>460</v>
      </c>
      <c r="V447" s="9"/>
      <c r="W447" s="13"/>
      <c r="X447" s="3"/>
    </row>
    <row r="448" spans="1:24" x14ac:dyDescent="0.25">
      <c r="A448" s="3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7"/>
      <c r="N448" s="7"/>
      <c r="O448" s="3"/>
      <c r="P448" s="6"/>
      <c r="Q448" s="7"/>
      <c r="R448" s="6"/>
      <c r="S448" s="6"/>
      <c r="T448" s="6"/>
      <c r="U448" s="7"/>
      <c r="V448" s="9"/>
      <c r="W448" s="13"/>
      <c r="X448" s="3"/>
    </row>
    <row r="449" spans="1:24" x14ac:dyDescent="0.25">
      <c r="A449" s="3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7">
        <f t="shared" si="9"/>
        <v>0</v>
      </c>
      <c r="N449" s="7"/>
      <c r="O449" s="3"/>
      <c r="P449" s="6"/>
      <c r="Q449" s="9">
        <f>SUM(Q444:Q448)</f>
        <v>2600</v>
      </c>
      <c r="R449" s="10"/>
      <c r="S449" s="10"/>
      <c r="T449" s="10"/>
      <c r="U449" s="9">
        <f>SUM(U444:U448)</f>
        <v>2553</v>
      </c>
      <c r="V449" s="9">
        <f>SUM(V444:V448)</f>
        <v>0</v>
      </c>
      <c r="W449" s="13">
        <f>U449-Q449+V449</f>
        <v>-47</v>
      </c>
      <c r="X449" s="3"/>
    </row>
    <row r="450" spans="1:24" x14ac:dyDescent="0.25">
      <c r="A450" s="3"/>
      <c r="B450" s="6" t="s">
        <v>222</v>
      </c>
      <c r="C450" s="6"/>
      <c r="D450" s="6" t="s">
        <v>223</v>
      </c>
      <c r="E450" s="6" t="s">
        <v>205</v>
      </c>
      <c r="F450" s="6">
        <v>1805</v>
      </c>
      <c r="G450" s="6" t="s">
        <v>334</v>
      </c>
      <c r="H450" s="6">
        <v>160</v>
      </c>
      <c r="I450" s="6" t="s">
        <v>302</v>
      </c>
      <c r="J450" s="6" t="s">
        <v>332</v>
      </c>
      <c r="K450" s="7">
        <v>3208</v>
      </c>
      <c r="L450" s="6"/>
      <c r="M450" s="7">
        <f t="shared" si="9"/>
        <v>0</v>
      </c>
      <c r="N450" s="7">
        <v>3200</v>
      </c>
      <c r="O450" s="3" t="s">
        <v>225</v>
      </c>
      <c r="P450" s="6">
        <v>33386</v>
      </c>
      <c r="Q450" s="7">
        <v>3200</v>
      </c>
      <c r="R450" s="6" t="s">
        <v>245</v>
      </c>
      <c r="S450" s="6">
        <v>645</v>
      </c>
      <c r="T450" s="6" t="s">
        <v>46</v>
      </c>
      <c r="U450" s="7">
        <v>403</v>
      </c>
      <c r="V450" s="9"/>
      <c r="W450" s="13"/>
      <c r="X450" s="3"/>
    </row>
    <row r="451" spans="1:24" x14ac:dyDescent="0.25">
      <c r="A451" s="3"/>
      <c r="B451" s="6"/>
      <c r="C451" s="6"/>
      <c r="D451" s="6" t="s">
        <v>30</v>
      </c>
      <c r="E451" s="6" t="s">
        <v>35</v>
      </c>
      <c r="F451" s="6">
        <v>1805</v>
      </c>
      <c r="G451" s="6"/>
      <c r="H451" s="6"/>
      <c r="I451" s="6"/>
      <c r="J451" s="6"/>
      <c r="K451" s="7"/>
      <c r="L451" s="6"/>
      <c r="M451" s="7">
        <f t="shared" si="9"/>
        <v>0</v>
      </c>
      <c r="N451" s="7">
        <v>105.6</v>
      </c>
      <c r="O451" s="3" t="s">
        <v>225</v>
      </c>
      <c r="P451" s="6">
        <v>33386</v>
      </c>
      <c r="Q451" s="7">
        <v>105.6</v>
      </c>
      <c r="R451" s="3"/>
      <c r="S451" s="3"/>
      <c r="T451" s="3"/>
      <c r="U451" s="3"/>
      <c r="V451" s="9"/>
      <c r="W451" s="13"/>
      <c r="X451" s="3"/>
    </row>
    <row r="452" spans="1:24" x14ac:dyDescent="0.25">
      <c r="A452" s="3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7">
        <f t="shared" si="9"/>
        <v>0</v>
      </c>
      <c r="N452" s="7"/>
      <c r="O452" s="3"/>
      <c r="P452" s="6"/>
      <c r="Q452" s="9"/>
      <c r="R452" s="6" t="s">
        <v>278</v>
      </c>
      <c r="S452" s="6">
        <v>907</v>
      </c>
      <c r="T452" s="6" t="s">
        <v>46</v>
      </c>
      <c r="U452" s="7">
        <v>348</v>
      </c>
      <c r="V452" s="9"/>
      <c r="W452" s="13"/>
      <c r="X452" s="3"/>
    </row>
    <row r="453" spans="1:24" x14ac:dyDescent="0.25">
      <c r="A453" s="3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7">
        <f t="shared" si="9"/>
        <v>0</v>
      </c>
      <c r="N453" s="7"/>
      <c r="O453" s="3"/>
      <c r="P453" s="6"/>
      <c r="Q453" s="9"/>
      <c r="R453" s="6" t="s">
        <v>290</v>
      </c>
      <c r="S453" s="6">
        <v>950</v>
      </c>
      <c r="T453" s="6" t="s">
        <v>46</v>
      </c>
      <c r="U453" s="7">
        <v>662</v>
      </c>
      <c r="V453" s="9"/>
      <c r="W453" s="13"/>
      <c r="X453" s="3"/>
    </row>
    <row r="454" spans="1:24" x14ac:dyDescent="0.25">
      <c r="A454" s="3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7">
        <f t="shared" si="9"/>
        <v>0</v>
      </c>
      <c r="N454" s="7"/>
      <c r="O454" s="3"/>
      <c r="P454" s="6"/>
      <c r="Q454" s="9"/>
      <c r="R454" s="6" t="s">
        <v>294</v>
      </c>
      <c r="S454" s="6">
        <v>1014</v>
      </c>
      <c r="T454" s="6" t="s">
        <v>46</v>
      </c>
      <c r="U454" s="7">
        <v>411</v>
      </c>
      <c r="V454" s="9"/>
      <c r="W454" s="13"/>
      <c r="X454" s="3"/>
    </row>
    <row r="455" spans="1:24" x14ac:dyDescent="0.25">
      <c r="A455" s="3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7">
        <f t="shared" si="9"/>
        <v>0</v>
      </c>
      <c r="N455" s="7"/>
      <c r="O455" s="3"/>
      <c r="P455" s="6"/>
      <c r="Q455" s="9"/>
      <c r="R455" s="6" t="s">
        <v>323</v>
      </c>
      <c r="S455" s="6">
        <v>1036</v>
      </c>
      <c r="T455" s="6" t="s">
        <v>46</v>
      </c>
      <c r="U455" s="7">
        <v>230</v>
      </c>
      <c r="V455" s="9"/>
      <c r="W455" s="13"/>
      <c r="X455" s="3"/>
    </row>
    <row r="456" spans="1:24" x14ac:dyDescent="0.25">
      <c r="A456" s="3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7"/>
      <c r="N456" s="7"/>
      <c r="O456" s="3"/>
      <c r="P456" s="6"/>
      <c r="Q456" s="9"/>
      <c r="R456" s="6" t="s">
        <v>368</v>
      </c>
      <c r="S456" s="6">
        <v>953</v>
      </c>
      <c r="T456" s="6" t="s">
        <v>46</v>
      </c>
      <c r="U456" s="7">
        <v>356</v>
      </c>
      <c r="V456" s="9"/>
      <c r="W456" s="13"/>
      <c r="X456" s="3"/>
    </row>
    <row r="457" spans="1:24" x14ac:dyDescent="0.25">
      <c r="A457" s="3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7"/>
      <c r="N457" s="7"/>
      <c r="O457" s="3"/>
      <c r="P457" s="6"/>
      <c r="Q457" s="9"/>
      <c r="R457" s="6" t="s">
        <v>392</v>
      </c>
      <c r="S457" s="6">
        <v>1056</v>
      </c>
      <c r="T457" s="6" t="s">
        <v>46</v>
      </c>
      <c r="U457" s="7">
        <v>120</v>
      </c>
      <c r="V457" s="9"/>
      <c r="W457" s="13"/>
      <c r="X457" s="3"/>
    </row>
    <row r="458" spans="1:24" x14ac:dyDescent="0.25">
      <c r="A458" s="3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7"/>
      <c r="N458" s="7"/>
      <c r="O458" s="3"/>
      <c r="P458" s="6"/>
      <c r="Q458" s="9"/>
      <c r="R458" s="6" t="s">
        <v>273</v>
      </c>
      <c r="S458" s="6">
        <v>845</v>
      </c>
      <c r="T458" s="6" t="s">
        <v>48</v>
      </c>
      <c r="U458" s="7">
        <v>680</v>
      </c>
      <c r="V458" s="9"/>
      <c r="W458" s="13"/>
      <c r="X458" s="3"/>
    </row>
    <row r="459" spans="1:24" x14ac:dyDescent="0.25">
      <c r="A459" s="3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7">
        <f t="shared" si="9"/>
        <v>0</v>
      </c>
      <c r="N459" s="7"/>
      <c r="O459" s="3"/>
      <c r="P459" s="6"/>
      <c r="Q459" s="9"/>
      <c r="R459" s="6"/>
      <c r="S459" s="6"/>
      <c r="T459" s="6"/>
      <c r="U459" s="7"/>
      <c r="V459" s="9"/>
      <c r="W459" s="13"/>
      <c r="X459" s="3"/>
    </row>
    <row r="460" spans="1:24" x14ac:dyDescent="0.25">
      <c r="A460" s="3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7">
        <f t="shared" si="9"/>
        <v>0</v>
      </c>
      <c r="N460" s="7"/>
      <c r="O460" s="3"/>
      <c r="P460" s="6"/>
      <c r="Q460" s="9">
        <f>SUM(Q450:Q459)</f>
        <v>3305.6</v>
      </c>
      <c r="R460" s="10"/>
      <c r="S460" s="10"/>
      <c r="T460" s="10"/>
      <c r="U460" s="9">
        <f>SUM(U450:U459)</f>
        <v>3210</v>
      </c>
      <c r="V460" s="24">
        <f>SUM(V450:V459)</f>
        <v>0</v>
      </c>
      <c r="W460" s="13">
        <f>U460-Q460+V460</f>
        <v>-95.599999999999909</v>
      </c>
      <c r="X460" s="3"/>
    </row>
    <row r="461" spans="1:24" x14ac:dyDescent="0.25">
      <c r="A461" s="3" t="s">
        <v>44</v>
      </c>
      <c r="B461" s="6" t="s">
        <v>156</v>
      </c>
      <c r="C461" s="20"/>
      <c r="D461" s="6" t="s">
        <v>224</v>
      </c>
      <c r="E461" s="6" t="s">
        <v>205</v>
      </c>
      <c r="F461" s="6">
        <v>1403</v>
      </c>
      <c r="G461" s="6" t="s">
        <v>335</v>
      </c>
      <c r="H461" s="6">
        <v>155</v>
      </c>
      <c r="I461" s="6" t="s">
        <v>308</v>
      </c>
      <c r="J461" s="6" t="s">
        <v>48</v>
      </c>
      <c r="K461" s="7">
        <v>1375</v>
      </c>
      <c r="L461" s="6"/>
      <c r="M461" s="7">
        <f t="shared" si="9"/>
        <v>0</v>
      </c>
      <c r="N461" s="7">
        <f>1350+25</f>
        <v>1375</v>
      </c>
      <c r="O461" s="3" t="s">
        <v>225</v>
      </c>
      <c r="P461" s="6">
        <v>33386</v>
      </c>
      <c r="Q461" s="7">
        <f>1350+25</f>
        <v>1375</v>
      </c>
      <c r="R461" s="6" t="s">
        <v>245</v>
      </c>
      <c r="S461" s="6">
        <v>647</v>
      </c>
      <c r="T461" s="6" t="s">
        <v>71</v>
      </c>
      <c r="U461" s="7">
        <v>1349</v>
      </c>
      <c r="V461" s="9"/>
      <c r="W461" s="13"/>
      <c r="X461" s="3"/>
    </row>
    <row r="462" spans="1:24" x14ac:dyDescent="0.25">
      <c r="A462" s="3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7">
        <f t="shared" si="9"/>
        <v>0</v>
      </c>
      <c r="N462" s="7"/>
      <c r="O462" s="3"/>
      <c r="P462" s="6"/>
      <c r="Q462" s="9"/>
      <c r="R462" s="6"/>
      <c r="S462" s="6"/>
      <c r="T462" s="6"/>
      <c r="U462" s="7"/>
      <c r="V462" s="9"/>
      <c r="W462" s="13"/>
      <c r="X462" s="3"/>
    </row>
    <row r="463" spans="1:24" x14ac:dyDescent="0.25">
      <c r="A463" s="3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7">
        <f t="shared" si="9"/>
        <v>0</v>
      </c>
      <c r="N463" s="7"/>
      <c r="O463" s="3"/>
      <c r="P463" s="6"/>
      <c r="Q463" s="9"/>
      <c r="R463" s="6"/>
      <c r="S463" s="6"/>
      <c r="T463" s="6"/>
      <c r="U463" s="7"/>
      <c r="V463" s="9"/>
      <c r="W463" s="13"/>
      <c r="X463" s="3"/>
    </row>
    <row r="464" spans="1:24" x14ac:dyDescent="0.25">
      <c r="A464" s="3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7">
        <f t="shared" si="9"/>
        <v>0</v>
      </c>
      <c r="N464" s="7"/>
      <c r="O464" s="3"/>
      <c r="P464" s="6"/>
      <c r="Q464" s="9">
        <f>SUM(Q461:Q463)</f>
        <v>1375</v>
      </c>
      <c r="R464" s="10"/>
      <c r="S464" s="10"/>
      <c r="T464" s="10"/>
      <c r="U464" s="9">
        <f>SUM(U461:U463)</f>
        <v>1349</v>
      </c>
      <c r="V464" s="9">
        <f>SUM(V461:V463)</f>
        <v>0</v>
      </c>
      <c r="W464" s="13">
        <f>U464-Q464+V464</f>
        <v>-26</v>
      </c>
      <c r="X464" s="3"/>
    </row>
    <row r="465" spans="1:24" x14ac:dyDescent="0.25">
      <c r="A465" s="3" t="s">
        <v>44</v>
      </c>
      <c r="B465" s="6" t="s">
        <v>227</v>
      </c>
      <c r="C465" s="6"/>
      <c r="D465" s="6" t="s">
        <v>224</v>
      </c>
      <c r="E465" s="6" t="s">
        <v>205</v>
      </c>
      <c r="F465" s="6">
        <v>1403</v>
      </c>
      <c r="G465" s="6" t="s">
        <v>310</v>
      </c>
      <c r="H465" s="6">
        <v>280</v>
      </c>
      <c r="I465" s="6" t="s">
        <v>322</v>
      </c>
      <c r="J465" s="6" t="s">
        <v>344</v>
      </c>
      <c r="K465" s="7">
        <v>233</v>
      </c>
      <c r="L465" s="6"/>
      <c r="M465" s="7">
        <f t="shared" si="9"/>
        <v>0</v>
      </c>
      <c r="N465" s="7">
        <v>1800</v>
      </c>
      <c r="O465" s="3" t="s">
        <v>226</v>
      </c>
      <c r="P465" s="6">
        <v>33391</v>
      </c>
      <c r="Q465" s="7">
        <v>1800</v>
      </c>
      <c r="R465" s="6" t="s">
        <v>261</v>
      </c>
      <c r="S465" s="6">
        <v>737</v>
      </c>
      <c r="T465" s="6" t="s">
        <v>53</v>
      </c>
      <c r="U465" s="7">
        <v>116</v>
      </c>
      <c r="V465" s="9"/>
      <c r="W465" s="13"/>
      <c r="X465" s="3"/>
    </row>
    <row r="466" spans="1:24" x14ac:dyDescent="0.25">
      <c r="A466" s="3"/>
      <c r="B466" s="6" t="s">
        <v>229</v>
      </c>
      <c r="C466" s="6"/>
      <c r="D466" s="6" t="s">
        <v>473</v>
      </c>
      <c r="E466" s="6" t="s">
        <v>35</v>
      </c>
      <c r="F466" s="6"/>
      <c r="G466" s="6" t="s">
        <v>343</v>
      </c>
      <c r="H466" s="6">
        <v>280</v>
      </c>
      <c r="I466" s="6" t="s">
        <v>322</v>
      </c>
      <c r="J466" s="6" t="s">
        <v>344</v>
      </c>
      <c r="K466" s="7">
        <v>115</v>
      </c>
      <c r="L466" s="6"/>
      <c r="M466" s="7">
        <f t="shared" si="9"/>
        <v>0</v>
      </c>
      <c r="N466" s="7">
        <v>27.36</v>
      </c>
      <c r="O466" s="3" t="s">
        <v>226</v>
      </c>
      <c r="P466" s="6">
        <v>33391</v>
      </c>
      <c r="Q466" s="7">
        <v>27.36</v>
      </c>
      <c r="R466" s="6" t="s">
        <v>261</v>
      </c>
      <c r="S466" s="6">
        <v>737</v>
      </c>
      <c r="T466" s="6" t="s">
        <v>53</v>
      </c>
      <c r="U466" s="7">
        <v>103</v>
      </c>
      <c r="V466" s="9"/>
      <c r="W466" s="13"/>
      <c r="X466" s="3"/>
    </row>
    <row r="467" spans="1:24" x14ac:dyDescent="0.25">
      <c r="A467" s="3"/>
      <c r="B467" s="6"/>
      <c r="C467" s="6"/>
      <c r="D467" s="6"/>
      <c r="E467" s="6"/>
      <c r="F467" s="6"/>
      <c r="G467" s="6" t="s">
        <v>339</v>
      </c>
      <c r="H467" s="6">
        <v>280</v>
      </c>
      <c r="I467" s="6" t="s">
        <v>322</v>
      </c>
      <c r="K467" s="7">
        <v>102</v>
      </c>
      <c r="L467" s="6"/>
      <c r="M467" s="7">
        <f t="shared" si="9"/>
        <v>0</v>
      </c>
      <c r="N467" s="7"/>
      <c r="O467" s="3"/>
      <c r="P467" s="6"/>
      <c r="Q467" s="9"/>
      <c r="R467" s="6" t="s">
        <v>261</v>
      </c>
      <c r="S467" s="6">
        <v>737</v>
      </c>
      <c r="T467" s="6" t="s">
        <v>53</v>
      </c>
      <c r="U467" s="7">
        <v>33</v>
      </c>
      <c r="V467" s="9"/>
      <c r="W467" s="13"/>
      <c r="X467" s="3"/>
    </row>
    <row r="468" spans="1:24" x14ac:dyDescent="0.25">
      <c r="A468" s="3"/>
      <c r="B468" s="6"/>
      <c r="C468" s="6"/>
      <c r="D468" s="6"/>
      <c r="E468" s="6"/>
      <c r="F468" s="6"/>
      <c r="G468" s="6" t="s">
        <v>345</v>
      </c>
      <c r="H468" s="6">
        <v>155</v>
      </c>
      <c r="I468" s="6" t="s">
        <v>302</v>
      </c>
      <c r="J468" s="6" t="s">
        <v>48</v>
      </c>
      <c r="K468" s="7">
        <v>1250</v>
      </c>
      <c r="L468" s="6"/>
      <c r="M468" s="7">
        <f t="shared" si="9"/>
        <v>0</v>
      </c>
      <c r="N468" s="7"/>
      <c r="O468" s="3"/>
      <c r="P468" s="6"/>
      <c r="Q468" s="9"/>
      <c r="R468" s="6" t="s">
        <v>263</v>
      </c>
      <c r="S468" s="6">
        <v>749</v>
      </c>
      <c r="T468" s="6" t="s">
        <v>53</v>
      </c>
      <c r="U468" s="7">
        <v>137</v>
      </c>
      <c r="V468" s="9"/>
      <c r="W468" s="13"/>
      <c r="X468" s="3"/>
    </row>
    <row r="469" spans="1:24" x14ac:dyDescent="0.25">
      <c r="A469" s="3"/>
      <c r="B469" s="6"/>
      <c r="C469" s="6"/>
      <c r="D469" s="6"/>
      <c r="E469" s="6"/>
      <c r="F469" s="6"/>
      <c r="G469" s="6" t="s">
        <v>345</v>
      </c>
      <c r="H469" s="6">
        <v>280</v>
      </c>
      <c r="I469" s="6" t="s">
        <v>311</v>
      </c>
      <c r="J469" s="6" t="s">
        <v>344</v>
      </c>
      <c r="K469" s="7">
        <v>123</v>
      </c>
      <c r="L469" s="6"/>
      <c r="M469" s="7">
        <f t="shared" si="9"/>
        <v>0</v>
      </c>
      <c r="N469" s="7"/>
      <c r="O469" s="3"/>
      <c r="P469" s="6"/>
      <c r="Q469" s="9"/>
      <c r="R469" s="6" t="s">
        <v>267</v>
      </c>
      <c r="S469" s="6">
        <v>693</v>
      </c>
      <c r="T469" s="6" t="s">
        <v>53</v>
      </c>
      <c r="U469" s="7">
        <v>77</v>
      </c>
      <c r="V469" s="9"/>
      <c r="W469" s="13"/>
      <c r="X469" s="3"/>
    </row>
    <row r="470" spans="1:24" x14ac:dyDescent="0.25">
      <c r="A470" s="3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7">
        <f t="shared" si="9"/>
        <v>0</v>
      </c>
      <c r="N470" s="7"/>
      <c r="O470" s="3"/>
      <c r="P470" s="6"/>
      <c r="Q470" s="9"/>
      <c r="R470" s="6" t="s">
        <v>267</v>
      </c>
      <c r="S470" s="6">
        <v>693</v>
      </c>
      <c r="T470" s="6" t="s">
        <v>53</v>
      </c>
      <c r="U470" s="7">
        <v>53</v>
      </c>
      <c r="V470" s="9"/>
      <c r="W470" s="13"/>
      <c r="X470" s="3"/>
    </row>
    <row r="471" spans="1:24" x14ac:dyDescent="0.25">
      <c r="A471" s="3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7"/>
      <c r="N471" s="7"/>
      <c r="O471" s="3"/>
      <c r="P471" s="6"/>
      <c r="Q471" s="9"/>
      <c r="R471" s="6" t="s">
        <v>368</v>
      </c>
      <c r="S471" s="6">
        <v>958</v>
      </c>
      <c r="T471" s="6" t="s">
        <v>283</v>
      </c>
      <c r="U471" s="44">
        <v>72</v>
      </c>
      <c r="V471" s="9"/>
      <c r="W471" s="13"/>
      <c r="X471" s="3"/>
    </row>
    <row r="472" spans="1:24" x14ac:dyDescent="0.25">
      <c r="A472" s="3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7"/>
      <c r="N472" s="7"/>
      <c r="O472" s="3"/>
      <c r="P472" s="6"/>
      <c r="Q472" s="9"/>
      <c r="R472" s="6" t="s">
        <v>368</v>
      </c>
      <c r="S472" s="6">
        <v>959</v>
      </c>
      <c r="T472" s="6" t="s">
        <v>48</v>
      </c>
      <c r="U472" s="7">
        <v>101</v>
      </c>
      <c r="V472" s="9"/>
      <c r="W472" s="13"/>
      <c r="X472" s="3"/>
    </row>
    <row r="473" spans="1:24" x14ac:dyDescent="0.25">
      <c r="A473" s="3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7"/>
      <c r="N473" s="7"/>
      <c r="O473" s="3"/>
      <c r="P473" s="6"/>
      <c r="Q473" s="9"/>
      <c r="R473" s="6" t="s">
        <v>368</v>
      </c>
      <c r="S473" s="6">
        <v>960</v>
      </c>
      <c r="T473" s="6" t="s">
        <v>98</v>
      </c>
      <c r="U473" s="7"/>
      <c r="V473" s="9">
        <v>17</v>
      </c>
      <c r="W473" s="13"/>
      <c r="X473" s="3"/>
    </row>
    <row r="474" spans="1:24" x14ac:dyDescent="0.25">
      <c r="A474" s="3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7"/>
      <c r="N474" s="7"/>
      <c r="O474" s="3"/>
      <c r="P474" s="6"/>
      <c r="Q474" s="9"/>
      <c r="R474" s="6" t="s">
        <v>390</v>
      </c>
      <c r="S474" s="6">
        <v>987</v>
      </c>
      <c r="T474" s="6" t="s">
        <v>71</v>
      </c>
      <c r="U474" s="7">
        <v>208</v>
      </c>
      <c r="V474" s="9"/>
      <c r="W474" s="13"/>
      <c r="X474" s="3"/>
    </row>
    <row r="475" spans="1:24" x14ac:dyDescent="0.25">
      <c r="A475" s="3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7"/>
      <c r="N475" s="7"/>
      <c r="O475" s="3"/>
      <c r="P475" s="6"/>
      <c r="Q475" s="9"/>
      <c r="R475" s="6" t="s">
        <v>392</v>
      </c>
      <c r="S475" s="6">
        <v>1059</v>
      </c>
      <c r="T475" s="6" t="s">
        <v>283</v>
      </c>
      <c r="U475" s="7">
        <v>15</v>
      </c>
      <c r="V475" s="9"/>
      <c r="W475" s="13"/>
      <c r="X475" s="3"/>
    </row>
    <row r="476" spans="1:24" x14ac:dyDescent="0.25">
      <c r="A476" s="3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7"/>
      <c r="N476" s="7"/>
      <c r="O476" s="3"/>
      <c r="P476" s="6"/>
      <c r="Q476" s="9"/>
      <c r="R476" s="6" t="s">
        <v>415</v>
      </c>
      <c r="S476" s="6">
        <v>1235</v>
      </c>
      <c r="T476" s="6" t="s">
        <v>71</v>
      </c>
      <c r="U476" s="7">
        <v>1016</v>
      </c>
      <c r="V476" s="9"/>
      <c r="W476" s="13"/>
      <c r="X476" s="3"/>
    </row>
    <row r="477" spans="1:24" x14ac:dyDescent="0.25">
      <c r="A477" s="3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7">
        <f t="shared" si="9"/>
        <v>0</v>
      </c>
      <c r="N477" s="7"/>
      <c r="O477" s="3"/>
      <c r="P477" s="6"/>
      <c r="Q477" s="9"/>
      <c r="R477" s="6"/>
      <c r="S477" s="6"/>
      <c r="T477" s="6"/>
      <c r="U477" s="7"/>
      <c r="V477" s="9"/>
      <c r="W477" s="13"/>
      <c r="X477" s="3"/>
    </row>
    <row r="478" spans="1:24" x14ac:dyDescent="0.25">
      <c r="A478" s="3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7">
        <f t="shared" si="9"/>
        <v>0</v>
      </c>
      <c r="N478" s="7"/>
      <c r="O478" s="3"/>
      <c r="P478" s="6"/>
      <c r="Q478" s="9">
        <f>SUM(Q465:Q477)</f>
        <v>1827.36</v>
      </c>
      <c r="R478" s="10"/>
      <c r="S478" s="10"/>
      <c r="T478" s="10"/>
      <c r="U478" s="9">
        <f>SUM(U465:U477)</f>
        <v>1931</v>
      </c>
      <c r="V478" s="9">
        <f>SUM(V465:V477)</f>
        <v>17</v>
      </c>
      <c r="W478" s="13">
        <f>U478-Q478+V478</f>
        <v>120.6400000000001</v>
      </c>
      <c r="X478" s="3"/>
    </row>
    <row r="479" spans="1:24" x14ac:dyDescent="0.25">
      <c r="A479" s="3" t="s">
        <v>44</v>
      </c>
      <c r="B479" s="32" t="s">
        <v>233</v>
      </c>
      <c r="C479" s="32"/>
      <c r="D479" s="6" t="s">
        <v>224</v>
      </c>
      <c r="E479" s="6" t="s">
        <v>205</v>
      </c>
      <c r="F479" s="6">
        <v>2509</v>
      </c>
      <c r="G479" s="6" t="s">
        <v>337</v>
      </c>
      <c r="H479" s="6">
        <v>280</v>
      </c>
      <c r="I479" s="6" t="s">
        <v>311</v>
      </c>
      <c r="J479" s="6" t="s">
        <v>336</v>
      </c>
      <c r="K479" s="7"/>
      <c r="L479" s="6"/>
      <c r="M479" s="7">
        <f t="shared" si="9"/>
        <v>0</v>
      </c>
      <c r="N479" s="7">
        <v>2500</v>
      </c>
      <c r="O479" s="3" t="s">
        <v>231</v>
      </c>
      <c r="P479" s="6">
        <v>33304</v>
      </c>
      <c r="Q479" s="7">
        <v>2500</v>
      </c>
      <c r="R479" s="6" t="s">
        <v>240</v>
      </c>
      <c r="S479" s="6">
        <v>613</v>
      </c>
      <c r="T479" s="6" t="s">
        <v>71</v>
      </c>
      <c r="U479" s="7">
        <v>925</v>
      </c>
      <c r="V479" s="9"/>
      <c r="W479" s="13"/>
      <c r="X479" s="3"/>
    </row>
    <row r="480" spans="1:24" x14ac:dyDescent="0.25">
      <c r="A480" s="3" t="s">
        <v>44</v>
      </c>
      <c r="B480" s="3">
        <v>375410</v>
      </c>
      <c r="C480" s="3">
        <v>14716</v>
      </c>
      <c r="D480" s="3"/>
      <c r="E480" s="3"/>
      <c r="F480" s="3"/>
      <c r="G480" s="3"/>
      <c r="H480" s="6">
        <v>155</v>
      </c>
      <c r="I480" s="6" t="s">
        <v>322</v>
      </c>
      <c r="J480" s="6" t="s">
        <v>48</v>
      </c>
      <c r="K480" s="7">
        <v>2250</v>
      </c>
      <c r="N480" s="3"/>
      <c r="O480" s="3"/>
      <c r="P480" s="3"/>
      <c r="Q480" s="3"/>
      <c r="R480" s="6" t="s">
        <v>288</v>
      </c>
      <c r="S480" s="6">
        <v>934</v>
      </c>
      <c r="T480" s="6" t="s">
        <v>55</v>
      </c>
      <c r="U480" s="7">
        <v>165</v>
      </c>
      <c r="V480" s="9"/>
      <c r="W480" s="13"/>
      <c r="X480" s="3"/>
    </row>
    <row r="481" spans="1:24" x14ac:dyDescent="0.25">
      <c r="A481" s="3"/>
      <c r="B481" s="32"/>
      <c r="C481" s="32"/>
      <c r="D481" s="6"/>
      <c r="E481" s="6"/>
      <c r="F481" s="6"/>
      <c r="G481" s="6" t="s">
        <v>339</v>
      </c>
      <c r="H481" s="6">
        <v>280</v>
      </c>
      <c r="I481" s="6" t="s">
        <v>322</v>
      </c>
      <c r="J481" s="6" t="s">
        <v>336</v>
      </c>
      <c r="K481" s="7">
        <v>248</v>
      </c>
      <c r="L481" s="20"/>
      <c r="M481" s="41">
        <f t="shared" si="9"/>
        <v>0</v>
      </c>
      <c r="N481" s="3"/>
      <c r="O481" s="3"/>
      <c r="P481" s="3"/>
      <c r="Q481" s="3"/>
      <c r="R481" s="6" t="s">
        <v>245</v>
      </c>
      <c r="S481" s="6">
        <v>638</v>
      </c>
      <c r="T481" s="6" t="s">
        <v>71</v>
      </c>
      <c r="U481" s="7">
        <v>1015</v>
      </c>
      <c r="V481" s="9"/>
      <c r="W481" s="13"/>
      <c r="X481" s="3"/>
    </row>
    <row r="482" spans="1:24" x14ac:dyDescent="0.25">
      <c r="A482" s="3"/>
      <c r="B482" s="32"/>
      <c r="C482" s="32"/>
      <c r="D482" s="6"/>
      <c r="E482" s="6"/>
      <c r="F482" s="6"/>
      <c r="G482" s="6"/>
      <c r="H482" s="6"/>
      <c r="I482" s="6"/>
      <c r="J482" s="6"/>
      <c r="K482" s="7"/>
      <c r="L482" s="6"/>
      <c r="M482" s="7">
        <f t="shared" si="9"/>
        <v>0</v>
      </c>
      <c r="N482" s="7"/>
      <c r="O482" s="3"/>
      <c r="P482" s="6"/>
      <c r="Q482" s="7"/>
      <c r="R482" s="6" t="s">
        <v>290</v>
      </c>
      <c r="S482" s="6">
        <v>1009</v>
      </c>
      <c r="T482" s="6" t="s">
        <v>283</v>
      </c>
      <c r="U482" s="7">
        <v>30</v>
      </c>
      <c r="V482" s="9"/>
      <c r="W482" s="13"/>
      <c r="X482" s="3"/>
    </row>
    <row r="483" spans="1:24" x14ac:dyDescent="0.25">
      <c r="A483" s="3"/>
      <c r="B483" s="32"/>
      <c r="C483" s="32"/>
      <c r="D483" s="6"/>
      <c r="E483" s="6"/>
      <c r="F483" s="6"/>
      <c r="G483" s="6"/>
      <c r="H483" s="6"/>
      <c r="I483" s="6"/>
      <c r="J483" s="6"/>
      <c r="K483" s="7"/>
      <c r="L483" s="6"/>
      <c r="M483" s="7">
        <f t="shared" si="9"/>
        <v>0</v>
      </c>
      <c r="N483" s="7"/>
      <c r="O483" s="3"/>
      <c r="P483" s="6"/>
      <c r="Q483" s="7"/>
      <c r="R483" s="6" t="s">
        <v>368</v>
      </c>
      <c r="S483" s="6">
        <v>956</v>
      </c>
      <c r="T483" s="6" t="s">
        <v>283</v>
      </c>
      <c r="U483" s="7">
        <v>166</v>
      </c>
      <c r="V483" s="9"/>
      <c r="W483" s="13"/>
      <c r="X483" s="3"/>
    </row>
    <row r="484" spans="1:24" x14ac:dyDescent="0.25">
      <c r="A484" s="3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7">
        <f t="shared" si="9"/>
        <v>0</v>
      </c>
      <c r="N484" s="7"/>
      <c r="O484" s="3"/>
      <c r="P484" s="6"/>
      <c r="Q484" s="9"/>
      <c r="R484" s="6" t="s">
        <v>273</v>
      </c>
      <c r="S484" s="6">
        <v>847</v>
      </c>
      <c r="T484" s="6" t="s">
        <v>55</v>
      </c>
      <c r="U484" s="7">
        <v>145</v>
      </c>
      <c r="V484" s="9"/>
      <c r="W484" s="13"/>
      <c r="X484" s="3"/>
    </row>
    <row r="485" spans="1:24" x14ac:dyDescent="0.25">
      <c r="A485" s="3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7"/>
      <c r="N485" s="7"/>
      <c r="O485" s="3"/>
      <c r="P485" s="6"/>
      <c r="Q485" s="9"/>
      <c r="R485" s="6" t="s">
        <v>271</v>
      </c>
      <c r="S485" s="6">
        <v>797</v>
      </c>
      <c r="T485" s="6" t="s">
        <v>55</v>
      </c>
      <c r="U485" s="7">
        <v>54</v>
      </c>
      <c r="V485" s="9"/>
      <c r="W485" s="13"/>
      <c r="X485" s="3"/>
    </row>
    <row r="486" spans="1:24" x14ac:dyDescent="0.25">
      <c r="A486" s="3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7">
        <f t="shared" si="9"/>
        <v>0</v>
      </c>
      <c r="N486" s="7"/>
      <c r="O486" s="3"/>
      <c r="P486" s="6"/>
      <c r="Q486" s="9">
        <f>SUM(Q479:Q485)</f>
        <v>2500</v>
      </c>
      <c r="R486" s="10"/>
      <c r="S486" s="10"/>
      <c r="T486" s="10"/>
      <c r="U486" s="9">
        <f>SUM(U479:U485)</f>
        <v>2500</v>
      </c>
      <c r="V486" s="9">
        <f>SUM(V479:V485)</f>
        <v>0</v>
      </c>
      <c r="W486" s="13">
        <f>U486-Q486+V486</f>
        <v>0</v>
      </c>
      <c r="X486" s="3"/>
    </row>
    <row r="487" spans="1:24" x14ac:dyDescent="0.25">
      <c r="A487" s="3" t="s">
        <v>44</v>
      </c>
      <c r="B487" s="5" t="s">
        <v>234</v>
      </c>
      <c r="C487" s="5"/>
      <c r="D487" s="6" t="s">
        <v>474</v>
      </c>
      <c r="E487" s="6" t="s">
        <v>236</v>
      </c>
      <c r="F487" s="6">
        <v>2804</v>
      </c>
      <c r="G487" s="6" t="s">
        <v>338</v>
      </c>
      <c r="H487" s="6">
        <v>270</v>
      </c>
      <c r="I487" s="6" t="s">
        <v>322</v>
      </c>
      <c r="J487" s="6" t="s">
        <v>336</v>
      </c>
      <c r="K487" s="7">
        <v>357</v>
      </c>
      <c r="L487" s="6"/>
      <c r="M487" s="7">
        <f>K487*L487</f>
        <v>0</v>
      </c>
      <c r="N487" s="7">
        <v>350</v>
      </c>
      <c r="O487" s="3" t="s">
        <v>231</v>
      </c>
      <c r="P487" s="6">
        <v>33304</v>
      </c>
      <c r="Q487" s="7">
        <v>350</v>
      </c>
      <c r="R487" s="6" t="s">
        <v>403</v>
      </c>
      <c r="S487" s="6">
        <v>1187</v>
      </c>
      <c r="T487" s="6" t="s">
        <v>55</v>
      </c>
      <c r="U487" s="7">
        <v>229</v>
      </c>
      <c r="V487" s="9"/>
      <c r="W487" s="13"/>
      <c r="X487" s="3"/>
    </row>
    <row r="488" spans="1:24" x14ac:dyDescent="0.25">
      <c r="A488" s="3" t="s">
        <v>44</v>
      </c>
      <c r="B488" s="32" t="s">
        <v>235</v>
      </c>
      <c r="C488" s="32"/>
      <c r="D488" s="6" t="s">
        <v>473</v>
      </c>
      <c r="E488" s="6"/>
      <c r="F488" s="6"/>
      <c r="G488" s="6" t="s">
        <v>339</v>
      </c>
      <c r="H488" s="6"/>
      <c r="I488" s="6"/>
      <c r="J488" s="6"/>
      <c r="K488" s="7"/>
      <c r="L488" s="6"/>
      <c r="M488" s="7">
        <f>K488*L488</f>
        <v>0</v>
      </c>
      <c r="N488" s="7">
        <f>27.36+13.68</f>
        <v>41.04</v>
      </c>
      <c r="O488" s="3" t="s">
        <v>231</v>
      </c>
      <c r="P488" s="6">
        <v>33304</v>
      </c>
      <c r="Q488" s="7">
        <f>27.36+13.68</f>
        <v>41.04</v>
      </c>
      <c r="R488" s="6" t="s">
        <v>403</v>
      </c>
      <c r="S488" s="6">
        <v>1189</v>
      </c>
      <c r="T488" s="6" t="s">
        <v>336</v>
      </c>
      <c r="U488" s="7">
        <v>92</v>
      </c>
      <c r="V488" s="9"/>
      <c r="W488" s="13"/>
      <c r="X488" s="3"/>
    </row>
    <row r="489" spans="1:24" x14ac:dyDescent="0.25">
      <c r="A489" s="3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7"/>
      <c r="N489" s="7"/>
      <c r="O489" s="3"/>
      <c r="P489" s="6"/>
      <c r="Q489" s="9"/>
      <c r="R489" s="6" t="s">
        <v>410</v>
      </c>
      <c r="S489" s="6">
        <v>1200</v>
      </c>
      <c r="T489" s="6" t="s">
        <v>55</v>
      </c>
      <c r="U489" s="7">
        <v>40</v>
      </c>
      <c r="V489" s="9"/>
      <c r="W489" s="13"/>
      <c r="X489" s="3"/>
    </row>
    <row r="490" spans="1:24" x14ac:dyDescent="0.25">
      <c r="A490" s="3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7"/>
      <c r="N490" s="7"/>
      <c r="O490" s="3"/>
      <c r="P490" s="6"/>
      <c r="Q490" s="9"/>
      <c r="R490" s="10"/>
      <c r="S490" s="10"/>
      <c r="T490" s="10"/>
      <c r="U490" s="9"/>
      <c r="V490" s="9"/>
      <c r="W490" s="13"/>
      <c r="X490" s="3"/>
    </row>
    <row r="491" spans="1:24" x14ac:dyDescent="0.25">
      <c r="A491" s="3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7"/>
      <c r="N491" s="7"/>
      <c r="O491" s="3"/>
      <c r="P491" s="6"/>
      <c r="Q491" s="9">
        <f>SUM(Q487:Q490)</f>
        <v>391.04</v>
      </c>
      <c r="R491" s="10"/>
      <c r="S491" s="10"/>
      <c r="T491" s="10"/>
      <c r="U491" s="9">
        <f>SUM(U487:U490)</f>
        <v>361</v>
      </c>
      <c r="V491" s="9">
        <f>SUM(V487:V490)</f>
        <v>0</v>
      </c>
      <c r="W491" s="13">
        <f>U491-Q491+V491</f>
        <v>-30.04000000000002</v>
      </c>
      <c r="X491" s="3"/>
    </row>
    <row r="492" spans="1:24" x14ac:dyDescent="0.25">
      <c r="A492" s="3" t="s">
        <v>21</v>
      </c>
      <c r="B492" s="6" t="s">
        <v>160</v>
      </c>
      <c r="C492" s="6"/>
      <c r="D492" s="6" t="s">
        <v>181</v>
      </c>
      <c r="E492" s="6" t="s">
        <v>238</v>
      </c>
      <c r="F492" s="6">
        <v>114</v>
      </c>
      <c r="G492" s="6" t="s">
        <v>317</v>
      </c>
      <c r="H492" s="6">
        <v>140</v>
      </c>
      <c r="I492" s="6" t="s">
        <v>302</v>
      </c>
      <c r="J492" s="6" t="s">
        <v>48</v>
      </c>
      <c r="K492" s="7">
        <v>2500</v>
      </c>
      <c r="L492" s="6"/>
      <c r="M492" s="7">
        <f t="shared" si="9"/>
        <v>0</v>
      </c>
      <c r="N492" s="7">
        <v>5000</v>
      </c>
      <c r="O492" s="3" t="s">
        <v>239</v>
      </c>
      <c r="P492" s="6">
        <v>33309</v>
      </c>
      <c r="Q492" s="7">
        <v>5000</v>
      </c>
      <c r="R492" s="6" t="s">
        <v>254</v>
      </c>
      <c r="S492" s="6">
        <v>721</v>
      </c>
      <c r="T492" s="6" t="s">
        <v>48</v>
      </c>
      <c r="U492" s="7">
        <v>1745</v>
      </c>
      <c r="V492" s="9"/>
      <c r="W492" s="13"/>
      <c r="X492" s="3"/>
    </row>
    <row r="493" spans="1:24" x14ac:dyDescent="0.25">
      <c r="A493" s="3" t="s">
        <v>21</v>
      </c>
      <c r="B493" s="6" t="s">
        <v>160</v>
      </c>
      <c r="C493" s="6"/>
      <c r="D493" s="6" t="s">
        <v>181</v>
      </c>
      <c r="E493" s="6" t="s">
        <v>238</v>
      </c>
      <c r="F493" s="6">
        <v>114</v>
      </c>
      <c r="G493" s="6" t="s">
        <v>318</v>
      </c>
      <c r="H493" s="6">
        <v>140</v>
      </c>
      <c r="I493" s="6" t="s">
        <v>319</v>
      </c>
      <c r="J493" s="6" t="s">
        <v>48</v>
      </c>
      <c r="K493" s="7">
        <v>4000</v>
      </c>
      <c r="L493" s="6"/>
      <c r="M493" s="7">
        <f t="shared" si="9"/>
        <v>0</v>
      </c>
      <c r="N493" s="7">
        <v>3500</v>
      </c>
      <c r="O493" s="3" t="s">
        <v>239</v>
      </c>
      <c r="P493" s="6">
        <v>33312</v>
      </c>
      <c r="Q493" s="7">
        <v>3500</v>
      </c>
      <c r="R493" s="6" t="s">
        <v>261</v>
      </c>
      <c r="S493" s="6">
        <v>732</v>
      </c>
      <c r="T493" s="6" t="s">
        <v>48</v>
      </c>
      <c r="U493" s="7">
        <v>212</v>
      </c>
      <c r="V493" s="9"/>
      <c r="W493" s="13"/>
      <c r="X493" s="3"/>
    </row>
    <row r="494" spans="1:24" x14ac:dyDescent="0.25">
      <c r="A494" s="3"/>
      <c r="B494" s="6"/>
      <c r="C494" s="6"/>
      <c r="D494" s="6"/>
      <c r="E494" s="6"/>
      <c r="F494" s="6"/>
      <c r="G494" s="6" t="s">
        <v>333</v>
      </c>
      <c r="H494" s="6">
        <v>140</v>
      </c>
      <c r="I494" s="6" t="s">
        <v>302</v>
      </c>
      <c r="J494" s="6" t="s">
        <v>48</v>
      </c>
      <c r="K494" s="7">
        <v>2000</v>
      </c>
      <c r="L494" s="6"/>
      <c r="M494" s="7">
        <f t="shared" si="9"/>
        <v>0</v>
      </c>
      <c r="N494" s="7"/>
      <c r="O494" s="3"/>
      <c r="P494" s="6"/>
      <c r="Q494" s="9"/>
      <c r="R494" s="6" t="s">
        <v>263</v>
      </c>
      <c r="S494" s="6">
        <v>746</v>
      </c>
      <c r="T494" s="6" t="s">
        <v>48</v>
      </c>
      <c r="U494" s="7">
        <v>200</v>
      </c>
      <c r="V494" s="9"/>
      <c r="W494" s="13"/>
      <c r="X494" s="3"/>
    </row>
    <row r="495" spans="1:24" x14ac:dyDescent="0.25">
      <c r="A495" s="3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7">
        <f t="shared" si="9"/>
        <v>0</v>
      </c>
      <c r="N495" s="7"/>
      <c r="O495" s="3"/>
      <c r="P495" s="6"/>
      <c r="Q495" s="9"/>
      <c r="R495" s="6" t="s">
        <v>267</v>
      </c>
      <c r="S495" s="6">
        <v>691</v>
      </c>
      <c r="T495" s="6" t="s">
        <v>48</v>
      </c>
      <c r="U495" s="7">
        <v>474</v>
      </c>
      <c r="V495" s="9"/>
      <c r="W495" s="13"/>
      <c r="X495" s="3"/>
    </row>
    <row r="496" spans="1:24" x14ac:dyDescent="0.25">
      <c r="A496" s="3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7">
        <f t="shared" si="9"/>
        <v>0</v>
      </c>
      <c r="N496" s="7"/>
      <c r="O496" s="3"/>
      <c r="P496" s="6"/>
      <c r="Q496" s="9"/>
      <c r="R496" s="6" t="s">
        <v>267</v>
      </c>
      <c r="S496" s="6">
        <v>697</v>
      </c>
      <c r="T496" s="6" t="s">
        <v>48</v>
      </c>
      <c r="U496" s="7">
        <v>315</v>
      </c>
      <c r="V496" s="9"/>
      <c r="W496" s="13"/>
      <c r="X496" s="3"/>
    </row>
    <row r="497" spans="1:24" x14ac:dyDescent="0.25">
      <c r="A497" s="3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7">
        <f t="shared" si="9"/>
        <v>0</v>
      </c>
      <c r="N497" s="7"/>
      <c r="O497" s="3"/>
      <c r="P497" s="6"/>
      <c r="Q497" s="9"/>
      <c r="R497" s="6" t="s">
        <v>271</v>
      </c>
      <c r="S497" s="6">
        <v>791</v>
      </c>
      <c r="T497" s="6" t="s">
        <v>48</v>
      </c>
      <c r="U497" s="7">
        <v>1008</v>
      </c>
      <c r="V497" s="9"/>
      <c r="W497" s="13"/>
      <c r="X497" s="3"/>
    </row>
    <row r="498" spans="1:24" x14ac:dyDescent="0.25">
      <c r="A498" s="3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7">
        <f t="shared" si="9"/>
        <v>0</v>
      </c>
      <c r="N498" s="7"/>
      <c r="O498" s="3"/>
      <c r="P498" s="6"/>
      <c r="Q498" s="9"/>
      <c r="R498" s="6" t="s">
        <v>271</v>
      </c>
      <c r="S498" s="6">
        <v>792</v>
      </c>
      <c r="T498" s="6" t="s">
        <v>48</v>
      </c>
      <c r="U498" s="7">
        <v>870</v>
      </c>
      <c r="V498" s="9"/>
      <c r="W498" s="13"/>
      <c r="X498" s="3"/>
    </row>
    <row r="499" spans="1:24" x14ac:dyDescent="0.25">
      <c r="A499" s="3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7">
        <f t="shared" si="9"/>
        <v>0</v>
      </c>
      <c r="N499" s="7"/>
      <c r="O499" s="3"/>
      <c r="P499" s="6"/>
      <c r="Q499" s="9"/>
      <c r="R499" s="6" t="s">
        <v>273</v>
      </c>
      <c r="S499" s="6">
        <v>839</v>
      </c>
      <c r="T499" s="6" t="s">
        <v>48</v>
      </c>
      <c r="U499" s="7">
        <v>226</v>
      </c>
      <c r="V499" s="9"/>
      <c r="W499" s="13"/>
      <c r="X499" s="3"/>
    </row>
    <row r="500" spans="1:24" x14ac:dyDescent="0.25">
      <c r="A500" s="3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7">
        <f t="shared" si="9"/>
        <v>0</v>
      </c>
      <c r="N500" s="7"/>
      <c r="O500" s="3"/>
      <c r="P500" s="6"/>
      <c r="Q500" s="9"/>
      <c r="R500" s="6" t="s">
        <v>273</v>
      </c>
      <c r="S500" s="6">
        <v>843</v>
      </c>
      <c r="T500" s="6" t="s">
        <v>48</v>
      </c>
      <c r="U500" s="7">
        <v>1516</v>
      </c>
      <c r="V500" s="9"/>
      <c r="W500" s="13"/>
      <c r="X500" s="3"/>
    </row>
    <row r="501" spans="1:24" x14ac:dyDescent="0.25">
      <c r="A501" s="3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7">
        <f t="shared" si="9"/>
        <v>0</v>
      </c>
      <c r="N501" s="7"/>
      <c r="O501" s="3"/>
      <c r="P501" s="6"/>
      <c r="Q501" s="9"/>
      <c r="R501" s="6" t="s">
        <v>288</v>
      </c>
      <c r="S501" s="6">
        <v>935</v>
      </c>
      <c r="T501" s="6" t="s">
        <v>48</v>
      </c>
      <c r="U501" s="7">
        <v>679</v>
      </c>
      <c r="V501" s="9"/>
      <c r="W501" s="13"/>
      <c r="X501" s="3"/>
    </row>
    <row r="502" spans="1:24" x14ac:dyDescent="0.25">
      <c r="A502" s="3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7">
        <f t="shared" si="9"/>
        <v>0</v>
      </c>
      <c r="N502" s="7"/>
      <c r="O502" s="3"/>
      <c r="P502" s="6"/>
      <c r="Q502" s="9"/>
      <c r="R502" s="6" t="s">
        <v>290</v>
      </c>
      <c r="S502" s="6">
        <v>1007</v>
      </c>
      <c r="T502" s="6" t="s">
        <v>48</v>
      </c>
      <c r="U502" s="7">
        <v>271</v>
      </c>
      <c r="V502" s="9"/>
      <c r="W502" s="13"/>
      <c r="X502" s="3"/>
    </row>
    <row r="503" spans="1:24" x14ac:dyDescent="0.25">
      <c r="A503" s="3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7">
        <f t="shared" ref="M503:M562" si="10">K503*L503</f>
        <v>0</v>
      </c>
      <c r="N503" s="7"/>
      <c r="O503" s="3"/>
      <c r="P503" s="6"/>
      <c r="Q503" s="9"/>
      <c r="R503" s="6" t="s">
        <v>303</v>
      </c>
      <c r="S503" s="6">
        <v>1016</v>
      </c>
      <c r="T503" s="6" t="s">
        <v>71</v>
      </c>
      <c r="U503" s="7">
        <v>915</v>
      </c>
      <c r="V503" s="9"/>
      <c r="W503" s="13"/>
      <c r="X503" s="3"/>
    </row>
    <row r="504" spans="1:24" x14ac:dyDescent="0.25">
      <c r="A504" s="3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7">
        <f t="shared" si="10"/>
        <v>0</v>
      </c>
      <c r="N504" s="7"/>
      <c r="O504" s="3"/>
      <c r="P504" s="6"/>
      <c r="Q504" s="9"/>
      <c r="R504" s="6"/>
      <c r="S504" s="6"/>
      <c r="T504" s="6"/>
      <c r="U504" s="7"/>
      <c r="V504" s="9"/>
      <c r="W504" s="13"/>
      <c r="X504" s="3"/>
    </row>
    <row r="505" spans="1:24" x14ac:dyDescent="0.25">
      <c r="A505" s="3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7">
        <f t="shared" si="10"/>
        <v>0</v>
      </c>
      <c r="N505" s="7"/>
      <c r="O505" s="3"/>
      <c r="P505" s="6"/>
      <c r="Q505" s="9">
        <f>SUM(Q492:Q504)</f>
        <v>8500</v>
      </c>
      <c r="R505" s="10"/>
      <c r="S505" s="10"/>
      <c r="T505" s="10"/>
      <c r="U505" s="9">
        <f>SUM(U492:U504)</f>
        <v>8431</v>
      </c>
      <c r="V505" s="9">
        <f>SUM(V492:V504)</f>
        <v>0</v>
      </c>
      <c r="W505" s="13">
        <f>U505-Q505+V505</f>
        <v>-69</v>
      </c>
      <c r="X505" s="3"/>
    </row>
    <row r="506" spans="1:24" x14ac:dyDescent="0.25">
      <c r="A506" s="3" t="s">
        <v>44</v>
      </c>
      <c r="B506" s="5" t="s">
        <v>241</v>
      </c>
      <c r="C506" s="5">
        <v>14737</v>
      </c>
      <c r="D506" s="6" t="s">
        <v>157</v>
      </c>
      <c r="E506" s="6" t="s">
        <v>103</v>
      </c>
      <c r="F506" s="6">
        <v>865</v>
      </c>
      <c r="G506" s="6" t="s">
        <v>318</v>
      </c>
      <c r="H506" s="6">
        <v>245</v>
      </c>
      <c r="I506" s="6" t="s">
        <v>302</v>
      </c>
      <c r="J506" s="6" t="s">
        <v>378</v>
      </c>
      <c r="K506" s="7">
        <v>1030</v>
      </c>
      <c r="L506" s="6"/>
      <c r="M506" s="7">
        <f t="shared" si="10"/>
        <v>0</v>
      </c>
      <c r="N506" s="7">
        <v>1500</v>
      </c>
      <c r="O506" s="3" t="s">
        <v>242</v>
      </c>
      <c r="P506" s="6">
        <v>33330</v>
      </c>
      <c r="Q506" s="7">
        <v>1500</v>
      </c>
      <c r="R506" s="6" t="s">
        <v>278</v>
      </c>
      <c r="S506" s="6">
        <v>910</v>
      </c>
      <c r="T506" s="6" t="s">
        <v>282</v>
      </c>
      <c r="U506" s="7">
        <v>394</v>
      </c>
      <c r="V506" s="9"/>
      <c r="W506" s="13"/>
      <c r="X506" s="3"/>
    </row>
    <row r="507" spans="1:24" x14ac:dyDescent="0.25">
      <c r="A507" s="6" t="s">
        <v>179</v>
      </c>
      <c r="B507" s="6"/>
      <c r="C507" s="6" t="s">
        <v>369</v>
      </c>
      <c r="D507" s="6" t="s">
        <v>370</v>
      </c>
      <c r="E507" s="6"/>
      <c r="F507" s="6"/>
      <c r="G507" s="6"/>
      <c r="H507" s="6"/>
      <c r="I507" s="6"/>
      <c r="J507" s="7"/>
      <c r="K507" s="6"/>
      <c r="L507" s="7"/>
      <c r="M507" s="7"/>
      <c r="N507" s="7">
        <v>30</v>
      </c>
      <c r="O507" s="3" t="s">
        <v>368</v>
      </c>
      <c r="P507" s="6">
        <v>33843</v>
      </c>
      <c r="Q507" s="7">
        <v>30</v>
      </c>
      <c r="R507" s="6" t="s">
        <v>384</v>
      </c>
      <c r="S507" s="6">
        <v>965</v>
      </c>
      <c r="T507" s="6" t="s">
        <v>282</v>
      </c>
      <c r="U507" s="7">
        <v>990</v>
      </c>
      <c r="V507" s="9"/>
      <c r="W507" s="13"/>
      <c r="X507" s="3"/>
    </row>
    <row r="508" spans="1:24" x14ac:dyDescent="0.25">
      <c r="A508" s="3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7">
        <f t="shared" si="10"/>
        <v>0</v>
      </c>
      <c r="N508" s="7"/>
      <c r="O508" s="3"/>
      <c r="P508" s="6"/>
      <c r="Q508" s="7"/>
      <c r="R508" s="6" t="s">
        <v>393</v>
      </c>
      <c r="S508" s="6">
        <v>1075</v>
      </c>
      <c r="T508" s="6" t="s">
        <v>394</v>
      </c>
      <c r="U508" s="7">
        <v>74</v>
      </c>
      <c r="V508" s="9"/>
      <c r="W508" s="13"/>
      <c r="X508" s="3"/>
    </row>
    <row r="509" spans="1:24" x14ac:dyDescent="0.25">
      <c r="A509" s="3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7"/>
      <c r="N509" s="7"/>
      <c r="O509" s="3"/>
      <c r="P509" s="6"/>
      <c r="Q509" s="7"/>
      <c r="R509" s="6" t="s">
        <v>403</v>
      </c>
      <c r="S509" s="6">
        <v>1186</v>
      </c>
      <c r="T509" s="6" t="s">
        <v>282</v>
      </c>
      <c r="U509" s="7">
        <v>72</v>
      </c>
      <c r="V509" s="9"/>
      <c r="W509" s="13"/>
      <c r="X509" s="3"/>
    </row>
    <row r="510" spans="1:24" x14ac:dyDescent="0.25">
      <c r="A510" s="3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7"/>
      <c r="N510" s="7"/>
      <c r="O510" s="3"/>
      <c r="P510" s="6"/>
      <c r="Q510" s="7"/>
      <c r="R510" s="6"/>
      <c r="S510" s="6"/>
      <c r="T510" s="6"/>
      <c r="U510" s="7"/>
      <c r="V510" s="9"/>
      <c r="W510" s="13"/>
      <c r="X510" s="3"/>
    </row>
    <row r="511" spans="1:24" x14ac:dyDescent="0.25">
      <c r="A511" s="3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7">
        <f t="shared" si="10"/>
        <v>0</v>
      </c>
      <c r="N511" s="7"/>
      <c r="O511" s="3"/>
      <c r="P511" s="6"/>
      <c r="Q511" s="9">
        <f>SUM(Q506:Q510)</f>
        <v>1530</v>
      </c>
      <c r="R511" s="10"/>
      <c r="S511" s="10"/>
      <c r="T511" s="10"/>
      <c r="U511" s="9">
        <f>SUM(U506:U510)</f>
        <v>1530</v>
      </c>
      <c r="V511" s="9">
        <f>SUM(V506:V508)</f>
        <v>0</v>
      </c>
      <c r="W511" s="13">
        <f>U511-Q511+V511</f>
        <v>0</v>
      </c>
      <c r="X511" s="3"/>
    </row>
    <row r="512" spans="1:24" x14ac:dyDescent="0.25">
      <c r="A512" s="3" t="s">
        <v>21</v>
      </c>
      <c r="B512" s="6" t="s">
        <v>243</v>
      </c>
      <c r="C512" s="6"/>
      <c r="D512" s="6" t="s">
        <v>475</v>
      </c>
      <c r="E512" s="6" t="s">
        <v>34</v>
      </c>
      <c r="F512" s="6">
        <v>24090</v>
      </c>
      <c r="G512" s="6"/>
      <c r="H512" s="6"/>
      <c r="I512" s="6"/>
      <c r="J512" s="6"/>
      <c r="K512" s="7"/>
      <c r="L512" s="6"/>
      <c r="M512" s="7">
        <f t="shared" si="10"/>
        <v>0</v>
      </c>
      <c r="N512" s="7">
        <f>800+25</f>
        <v>825</v>
      </c>
      <c r="O512" s="3" t="s">
        <v>242</v>
      </c>
      <c r="P512" s="6">
        <v>33331</v>
      </c>
      <c r="Q512" s="7">
        <f>800+25</f>
        <v>825</v>
      </c>
      <c r="R512" s="6" t="s">
        <v>261</v>
      </c>
      <c r="S512" s="6">
        <v>734</v>
      </c>
      <c r="T512" s="6" t="s">
        <v>199</v>
      </c>
      <c r="U512" s="7">
        <v>274</v>
      </c>
      <c r="V512" s="9"/>
      <c r="W512" s="13"/>
      <c r="X512" s="3"/>
    </row>
    <row r="513" spans="1:24" x14ac:dyDescent="0.25">
      <c r="A513" s="3" t="s">
        <v>21</v>
      </c>
      <c r="B513" s="20" t="s">
        <v>244</v>
      </c>
      <c r="C513" s="20"/>
      <c r="D513" s="6" t="s">
        <v>476</v>
      </c>
      <c r="E513" s="6" t="s">
        <v>34</v>
      </c>
      <c r="F513" s="6">
        <v>4107</v>
      </c>
      <c r="G513" s="6"/>
      <c r="H513" s="6"/>
      <c r="I513" s="6"/>
      <c r="J513" s="6"/>
      <c r="K513" s="7"/>
      <c r="L513" s="6"/>
      <c r="M513" s="7">
        <f t="shared" si="10"/>
        <v>0</v>
      </c>
      <c r="N513" s="7">
        <v>1500</v>
      </c>
      <c r="O513" s="3" t="s">
        <v>242</v>
      </c>
      <c r="P513" s="6">
        <v>33331</v>
      </c>
      <c r="Q513" s="7">
        <v>1500</v>
      </c>
      <c r="R513" s="6" t="s">
        <v>261</v>
      </c>
      <c r="S513" s="6">
        <v>739</v>
      </c>
      <c r="T513" s="6" t="s">
        <v>199</v>
      </c>
      <c r="U513" s="7">
        <v>50</v>
      </c>
      <c r="V513" s="9"/>
      <c r="W513" s="13"/>
      <c r="X513" s="3"/>
    </row>
    <row r="514" spans="1:24" x14ac:dyDescent="0.25">
      <c r="A514" s="3" t="s">
        <v>21</v>
      </c>
      <c r="B514" s="6" t="s">
        <v>247</v>
      </c>
      <c r="C514" s="6"/>
      <c r="D514" s="6" t="s">
        <v>250</v>
      </c>
      <c r="E514" s="6" t="s">
        <v>34</v>
      </c>
      <c r="F514" s="6">
        <v>24107</v>
      </c>
      <c r="G514" s="6"/>
      <c r="H514" s="6"/>
      <c r="I514" s="6"/>
      <c r="J514" s="6"/>
      <c r="K514" s="7"/>
      <c r="L514" s="6"/>
      <c r="M514" s="7">
        <f t="shared" si="10"/>
        <v>0</v>
      </c>
      <c r="N514" s="7">
        <f>650+25</f>
        <v>675</v>
      </c>
      <c r="O514" s="3" t="s">
        <v>245</v>
      </c>
      <c r="P514" s="6">
        <v>33340</v>
      </c>
      <c r="Q514" s="7">
        <f>650+25</f>
        <v>675</v>
      </c>
      <c r="R514" s="6" t="s">
        <v>263</v>
      </c>
      <c r="S514" s="6">
        <v>750</v>
      </c>
      <c r="T514" s="6" t="s">
        <v>199</v>
      </c>
      <c r="U514" s="7">
        <v>143</v>
      </c>
      <c r="V514" s="9"/>
      <c r="W514" s="13"/>
      <c r="X514" s="3"/>
    </row>
    <row r="515" spans="1:24" x14ac:dyDescent="0.25">
      <c r="A515" s="3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7">
        <f t="shared" si="10"/>
        <v>0</v>
      </c>
      <c r="N515" s="7"/>
      <c r="O515" s="3"/>
      <c r="P515" s="6"/>
      <c r="Q515" s="7"/>
      <c r="R515" s="6" t="s">
        <v>267</v>
      </c>
      <c r="S515" s="6">
        <v>689</v>
      </c>
      <c r="T515" s="6" t="s">
        <v>199</v>
      </c>
      <c r="U515" s="7">
        <v>132</v>
      </c>
      <c r="V515" s="9"/>
      <c r="W515" s="13"/>
      <c r="X515" s="3"/>
    </row>
    <row r="516" spans="1:24" x14ac:dyDescent="0.25">
      <c r="A516" s="3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7">
        <f t="shared" si="10"/>
        <v>0</v>
      </c>
      <c r="N516" s="7"/>
      <c r="O516" s="3"/>
      <c r="P516" s="6"/>
      <c r="Q516" s="7"/>
      <c r="R516" s="6" t="s">
        <v>271</v>
      </c>
      <c r="S516" s="6">
        <v>794</v>
      </c>
      <c r="T516" s="6" t="s">
        <v>199</v>
      </c>
      <c r="U516" s="7">
        <v>309</v>
      </c>
      <c r="V516" s="9"/>
      <c r="W516" s="13"/>
      <c r="X516" s="3"/>
    </row>
    <row r="517" spans="1:24" x14ac:dyDescent="0.25">
      <c r="A517" s="3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7">
        <f t="shared" si="10"/>
        <v>0</v>
      </c>
      <c r="N517" s="7"/>
      <c r="O517" s="3"/>
      <c r="P517" s="6"/>
      <c r="Q517" s="7"/>
      <c r="R517" s="6" t="s">
        <v>273</v>
      </c>
      <c r="S517" s="6">
        <v>842</v>
      </c>
      <c r="T517" s="6" t="s">
        <v>199</v>
      </c>
      <c r="U517" s="7">
        <v>342</v>
      </c>
      <c r="V517" s="9"/>
      <c r="W517" s="13"/>
      <c r="X517" s="3"/>
    </row>
    <row r="518" spans="1:24" x14ac:dyDescent="0.25">
      <c r="A518" s="3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7">
        <f t="shared" si="10"/>
        <v>0</v>
      </c>
      <c r="N518" s="7"/>
      <c r="O518" s="3"/>
      <c r="P518" s="6"/>
      <c r="Q518" s="7"/>
      <c r="R518" s="6" t="s">
        <v>288</v>
      </c>
      <c r="S518" s="6">
        <v>932</v>
      </c>
      <c r="T518" s="6" t="s">
        <v>199</v>
      </c>
      <c r="U518" s="7">
        <v>67</v>
      </c>
      <c r="V518" s="9"/>
      <c r="W518" s="13"/>
      <c r="X518" s="3"/>
    </row>
    <row r="519" spans="1:24" x14ac:dyDescent="0.25">
      <c r="A519" s="3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7">
        <f t="shared" si="10"/>
        <v>0</v>
      </c>
      <c r="N519" s="7"/>
      <c r="O519" s="3"/>
      <c r="P519" s="6"/>
      <c r="Q519" s="7"/>
      <c r="R519" s="6" t="s">
        <v>288</v>
      </c>
      <c r="S519" s="6">
        <v>933</v>
      </c>
      <c r="T519" s="6" t="s">
        <v>199</v>
      </c>
      <c r="U519" s="7">
        <v>36</v>
      </c>
      <c r="V519" s="9"/>
      <c r="W519" s="13"/>
      <c r="X519" s="3"/>
    </row>
    <row r="520" spans="1:24" x14ac:dyDescent="0.25">
      <c r="A520" s="3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7">
        <f t="shared" si="10"/>
        <v>0</v>
      </c>
      <c r="N520" s="7"/>
      <c r="O520" s="3"/>
      <c r="P520" s="6"/>
      <c r="Q520" s="7"/>
      <c r="R520" s="6" t="s">
        <v>290</v>
      </c>
      <c r="S520" s="6">
        <v>1005</v>
      </c>
      <c r="T520" s="6" t="s">
        <v>199</v>
      </c>
      <c r="U520" s="7">
        <v>427</v>
      </c>
      <c r="V520" s="9"/>
      <c r="W520" s="13"/>
      <c r="X520" s="3"/>
    </row>
    <row r="521" spans="1:24" x14ac:dyDescent="0.25">
      <c r="A521" s="3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7">
        <f t="shared" si="10"/>
        <v>0</v>
      </c>
      <c r="N521" s="7"/>
      <c r="O521" s="3"/>
      <c r="P521" s="6"/>
      <c r="Q521" s="7"/>
      <c r="R521" s="6" t="s">
        <v>323</v>
      </c>
      <c r="S521" s="6">
        <v>1033</v>
      </c>
      <c r="T521" s="6" t="s">
        <v>199</v>
      </c>
      <c r="U521" s="7">
        <v>802</v>
      </c>
      <c r="V521" s="9"/>
      <c r="W521" s="13"/>
      <c r="X521" s="3"/>
    </row>
    <row r="522" spans="1:24" x14ac:dyDescent="0.25">
      <c r="A522" s="3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7">
        <f t="shared" si="10"/>
        <v>0</v>
      </c>
      <c r="N522" s="7"/>
      <c r="O522" s="3"/>
      <c r="P522" s="6"/>
      <c r="Q522" s="7"/>
      <c r="R522" s="6" t="s">
        <v>279</v>
      </c>
      <c r="S522" s="6">
        <v>905</v>
      </c>
      <c r="T522" s="6" t="s">
        <v>199</v>
      </c>
      <c r="U522" s="7">
        <v>227</v>
      </c>
      <c r="V522" s="9"/>
      <c r="W522" s="13"/>
      <c r="X522" s="3"/>
    </row>
    <row r="523" spans="1:24" x14ac:dyDescent="0.25">
      <c r="A523" s="3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7">
        <f t="shared" si="10"/>
        <v>0</v>
      </c>
      <c r="N523" s="7"/>
      <c r="O523" s="3"/>
      <c r="P523" s="6"/>
      <c r="Q523" s="7"/>
      <c r="R523" s="6" t="s">
        <v>404</v>
      </c>
      <c r="S523" s="6">
        <v>1186</v>
      </c>
      <c r="T523" s="6" t="s">
        <v>199</v>
      </c>
      <c r="U523" s="7">
        <v>80</v>
      </c>
      <c r="V523" s="9"/>
      <c r="W523" s="13"/>
      <c r="X523" s="3"/>
    </row>
    <row r="524" spans="1:24" x14ac:dyDescent="0.25">
      <c r="A524" s="3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7"/>
      <c r="N524" s="7"/>
      <c r="O524" s="3"/>
      <c r="P524" s="6"/>
      <c r="Q524" s="7"/>
      <c r="R524" s="6" t="s">
        <v>404</v>
      </c>
      <c r="S524" s="6">
        <v>1186</v>
      </c>
      <c r="T524" s="6" t="s">
        <v>199</v>
      </c>
      <c r="U524" s="7">
        <v>50</v>
      </c>
      <c r="V524" s="9"/>
      <c r="W524" s="13"/>
      <c r="X524" s="3"/>
    </row>
    <row r="525" spans="1:24" x14ac:dyDescent="0.25">
      <c r="A525" s="3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7"/>
      <c r="N525" s="7"/>
      <c r="O525" s="3"/>
      <c r="P525" s="6"/>
      <c r="Q525" s="7"/>
      <c r="R525" s="6"/>
      <c r="S525" s="6"/>
      <c r="T525" s="6"/>
      <c r="U525" s="7"/>
      <c r="V525" s="9"/>
      <c r="W525" s="13"/>
      <c r="X525" s="3"/>
    </row>
    <row r="526" spans="1:24" x14ac:dyDescent="0.25">
      <c r="A526" s="3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7">
        <f t="shared" si="10"/>
        <v>0</v>
      </c>
      <c r="N526" s="7"/>
      <c r="O526" s="3"/>
      <c r="P526" s="6"/>
      <c r="Q526" s="9">
        <f>SUM(Q512:Q525)</f>
        <v>3000</v>
      </c>
      <c r="R526" s="10"/>
      <c r="S526" s="10"/>
      <c r="T526" s="10"/>
      <c r="U526" s="9">
        <f>SUM(U512:U525)</f>
        <v>2939</v>
      </c>
      <c r="V526" s="9">
        <f>SUM(V512:V525)</f>
        <v>0</v>
      </c>
      <c r="W526" s="13">
        <f>U526-Q526+V526</f>
        <v>-61</v>
      </c>
      <c r="X526" s="3"/>
    </row>
    <row r="527" spans="1:24" x14ac:dyDescent="0.25">
      <c r="A527" s="3" t="s">
        <v>21</v>
      </c>
      <c r="B527" s="6" t="s">
        <v>246</v>
      </c>
      <c r="C527" s="6"/>
      <c r="D527" s="6" t="s">
        <v>43</v>
      </c>
      <c r="E527" s="6" t="s">
        <v>29</v>
      </c>
      <c r="F527" s="6">
        <v>5</v>
      </c>
      <c r="G527" s="6" t="s">
        <v>326</v>
      </c>
      <c r="H527" s="6">
        <v>240</v>
      </c>
      <c r="I527" s="6" t="s">
        <v>327</v>
      </c>
      <c r="J527" s="6" t="s">
        <v>199</v>
      </c>
      <c r="K527" s="7">
        <v>1900</v>
      </c>
      <c r="L527" s="6"/>
      <c r="M527" s="7">
        <f t="shared" si="10"/>
        <v>0</v>
      </c>
      <c r="N527" s="7">
        <v>2700</v>
      </c>
      <c r="O527" s="3" t="s">
        <v>245</v>
      </c>
      <c r="P527" s="6">
        <v>33340</v>
      </c>
      <c r="Q527" s="7">
        <v>2700</v>
      </c>
      <c r="R527" s="6" t="s">
        <v>261</v>
      </c>
      <c r="S527" s="6">
        <v>735</v>
      </c>
      <c r="T527" s="6" t="s">
        <v>48</v>
      </c>
      <c r="U527" s="7">
        <v>213</v>
      </c>
      <c r="V527" s="9"/>
      <c r="W527" s="13"/>
      <c r="X527" s="3"/>
    </row>
    <row r="528" spans="1:24" x14ac:dyDescent="0.25">
      <c r="A528" s="3"/>
      <c r="B528" s="6"/>
      <c r="C528" s="6"/>
      <c r="D528" s="6"/>
      <c r="E528" s="6"/>
      <c r="F528" s="6"/>
      <c r="G528" s="6" t="s">
        <v>328</v>
      </c>
      <c r="H528" s="6">
        <v>240</v>
      </c>
      <c r="I528" s="6" t="s">
        <v>327</v>
      </c>
      <c r="J528" s="6" t="s">
        <v>199</v>
      </c>
      <c r="K528" s="7">
        <v>280</v>
      </c>
      <c r="L528" s="6"/>
      <c r="M528" s="7">
        <f t="shared" si="10"/>
        <v>0</v>
      </c>
      <c r="N528" s="7"/>
      <c r="O528" s="3"/>
      <c r="P528" s="6"/>
      <c r="Q528" s="7"/>
      <c r="R528" s="6" t="s">
        <v>323</v>
      </c>
      <c r="S528" s="6">
        <v>1032</v>
      </c>
      <c r="T528" s="6" t="s">
        <v>199</v>
      </c>
      <c r="U528" s="7">
        <v>1904</v>
      </c>
      <c r="V528" s="9"/>
      <c r="W528" s="13"/>
      <c r="X528" s="3"/>
    </row>
    <row r="529" spans="1:24" x14ac:dyDescent="0.25">
      <c r="A529" s="3"/>
      <c r="B529" s="6"/>
      <c r="C529" s="6"/>
      <c r="D529" s="6"/>
      <c r="E529" s="6"/>
      <c r="F529" s="6"/>
      <c r="G529" s="6" t="s">
        <v>329</v>
      </c>
      <c r="H529" s="6">
        <v>240</v>
      </c>
      <c r="I529" s="6" t="s">
        <v>327</v>
      </c>
      <c r="J529" s="6" t="s">
        <v>199</v>
      </c>
      <c r="K529" s="7">
        <v>800</v>
      </c>
      <c r="L529" s="6"/>
      <c r="M529" s="7">
        <f t="shared" si="10"/>
        <v>0</v>
      </c>
      <c r="N529" s="7"/>
      <c r="O529" s="3"/>
      <c r="P529" s="6"/>
      <c r="Q529" s="7"/>
      <c r="R529" s="6" t="s">
        <v>364</v>
      </c>
      <c r="S529" s="6">
        <v>1048</v>
      </c>
      <c r="T529" s="6" t="s">
        <v>199</v>
      </c>
      <c r="U529" s="7">
        <v>285</v>
      </c>
      <c r="V529" s="9"/>
      <c r="W529" s="13"/>
      <c r="X529" s="3"/>
    </row>
    <row r="530" spans="1:24" x14ac:dyDescent="0.25">
      <c r="A530" s="3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7"/>
      <c r="N530" s="7"/>
      <c r="O530" s="3"/>
      <c r="P530" s="6"/>
      <c r="Q530" s="7"/>
      <c r="R530" s="6"/>
      <c r="S530" s="6"/>
      <c r="T530" s="6"/>
      <c r="U530" s="7"/>
      <c r="V530" s="9"/>
      <c r="W530" s="13"/>
      <c r="X530" s="3"/>
    </row>
    <row r="531" spans="1:24" x14ac:dyDescent="0.25">
      <c r="A531" s="3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7">
        <f t="shared" si="10"/>
        <v>0</v>
      </c>
      <c r="N531" s="7"/>
      <c r="O531" s="3"/>
      <c r="P531" s="6"/>
      <c r="Q531" s="9">
        <f>SUM(Q527:Q530)</f>
        <v>2700</v>
      </c>
      <c r="R531" s="10"/>
      <c r="S531" s="10"/>
      <c r="T531" s="10"/>
      <c r="U531" s="9">
        <f>SUM(U527:U530)</f>
        <v>2402</v>
      </c>
      <c r="V531" s="9">
        <f>SUM(V527:V530)</f>
        <v>0</v>
      </c>
      <c r="W531" s="13">
        <f>U531-Q531+V531</f>
        <v>-298</v>
      </c>
      <c r="X531" s="3"/>
    </row>
    <row r="532" spans="1:24" x14ac:dyDescent="0.25">
      <c r="A532" s="3" t="s">
        <v>21</v>
      </c>
      <c r="B532" s="6" t="s">
        <v>247</v>
      </c>
      <c r="C532" s="6"/>
      <c r="D532" s="6" t="s">
        <v>248</v>
      </c>
      <c r="E532" s="6" t="s">
        <v>208</v>
      </c>
      <c r="F532" s="6">
        <v>144</v>
      </c>
      <c r="G532" s="6"/>
      <c r="H532" s="6"/>
      <c r="I532" s="6"/>
      <c r="J532" s="6"/>
      <c r="K532" s="7"/>
      <c r="L532" s="6"/>
      <c r="M532" s="7">
        <f t="shared" si="10"/>
        <v>0</v>
      </c>
      <c r="N532" s="7">
        <v>100</v>
      </c>
      <c r="O532" s="3" t="s">
        <v>245</v>
      </c>
      <c r="P532" s="6">
        <v>33340</v>
      </c>
      <c r="Q532" s="7">
        <v>100</v>
      </c>
      <c r="R532" s="6" t="s">
        <v>267</v>
      </c>
      <c r="S532" s="6">
        <v>698</v>
      </c>
      <c r="T532" s="6" t="s">
        <v>268</v>
      </c>
      <c r="U532" s="7">
        <v>100</v>
      </c>
      <c r="V532" s="9"/>
      <c r="W532" s="13"/>
      <c r="X532" s="3"/>
    </row>
    <row r="533" spans="1:24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V533" s="9"/>
      <c r="W533" s="13"/>
      <c r="X533" s="3"/>
    </row>
    <row r="534" spans="1:24" x14ac:dyDescent="0.25">
      <c r="A534" s="3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7">
        <f t="shared" si="10"/>
        <v>0</v>
      </c>
      <c r="N534" s="7"/>
      <c r="O534" s="3"/>
      <c r="P534" s="6"/>
      <c r="Q534" s="9">
        <f>SUM(Q532:Q533)</f>
        <v>100</v>
      </c>
      <c r="R534" s="10"/>
      <c r="S534" s="10"/>
      <c r="T534" s="10"/>
      <c r="U534" s="9">
        <f>SUM(U532:U533)</f>
        <v>100</v>
      </c>
      <c r="V534" s="24">
        <f>SUM(V532:V533)</f>
        <v>0</v>
      </c>
      <c r="W534" s="17">
        <f>U534-Q534+V534</f>
        <v>0</v>
      </c>
      <c r="X534" s="3"/>
    </row>
    <row r="535" spans="1:24" x14ac:dyDescent="0.25">
      <c r="A535" s="3" t="s">
        <v>36</v>
      </c>
      <c r="B535" s="6" t="s">
        <v>252</v>
      </c>
      <c r="C535" s="6"/>
      <c r="D535" s="6" t="s">
        <v>253</v>
      </c>
      <c r="E535" s="6" t="s">
        <v>34</v>
      </c>
      <c r="F535" s="6">
        <v>54091</v>
      </c>
      <c r="G535" s="6" t="s">
        <v>315</v>
      </c>
      <c r="H535" s="6">
        <v>155</v>
      </c>
      <c r="I535" s="6" t="s">
        <v>316</v>
      </c>
      <c r="J535" s="6" t="s">
        <v>48</v>
      </c>
      <c r="K535" s="7">
        <f>550+67</f>
        <v>617</v>
      </c>
      <c r="L535" s="6"/>
      <c r="M535" s="7">
        <f t="shared" si="10"/>
        <v>0</v>
      </c>
      <c r="N535" s="7">
        <v>1000</v>
      </c>
      <c r="O535" s="3" t="s">
        <v>245</v>
      </c>
      <c r="P535" s="6">
        <v>33341</v>
      </c>
      <c r="Q535" s="7">
        <v>1000</v>
      </c>
      <c r="R535" s="6" t="s">
        <v>255</v>
      </c>
      <c r="S535" s="6">
        <v>724</v>
      </c>
      <c r="T535" s="6" t="s">
        <v>48</v>
      </c>
      <c r="U535" s="7">
        <v>121</v>
      </c>
      <c r="V535" s="9"/>
      <c r="W535" s="13"/>
      <c r="X535" s="3"/>
    </row>
    <row r="536" spans="1:24" x14ac:dyDescent="0.25">
      <c r="A536" s="3"/>
      <c r="B536" s="6"/>
      <c r="C536" s="6"/>
      <c r="D536" s="6"/>
      <c r="E536" s="6"/>
      <c r="F536" s="6"/>
      <c r="G536" s="6" t="s">
        <v>315</v>
      </c>
      <c r="H536" s="6">
        <v>155</v>
      </c>
      <c r="I536" s="6" t="s">
        <v>316</v>
      </c>
      <c r="J536" s="6" t="s">
        <v>48</v>
      </c>
      <c r="K536" s="7">
        <v>383</v>
      </c>
      <c r="L536" s="6"/>
      <c r="M536" s="7">
        <f t="shared" si="10"/>
        <v>0</v>
      </c>
      <c r="N536" s="7"/>
      <c r="O536" s="3"/>
      <c r="P536" s="6"/>
      <c r="Q536" s="9"/>
      <c r="R536" s="6" t="s">
        <v>261</v>
      </c>
      <c r="S536" s="6">
        <v>736</v>
      </c>
      <c r="T536" s="6" t="s">
        <v>48</v>
      </c>
      <c r="U536" s="7">
        <v>298</v>
      </c>
      <c r="V536" s="9"/>
      <c r="W536" s="13"/>
      <c r="X536" s="3"/>
    </row>
    <row r="537" spans="1:24" x14ac:dyDescent="0.25">
      <c r="A537" s="3"/>
      <c r="B537" s="6"/>
      <c r="C537" s="6">
        <v>14649</v>
      </c>
      <c r="D537" s="6"/>
      <c r="E537" s="6"/>
      <c r="F537" s="6"/>
      <c r="G537" s="6" t="s">
        <v>315</v>
      </c>
      <c r="H537" s="6">
        <v>280</v>
      </c>
      <c r="I537" s="6" t="s">
        <v>311</v>
      </c>
      <c r="J537" s="6" t="s">
        <v>336</v>
      </c>
      <c r="K537" s="7">
        <v>204</v>
      </c>
      <c r="L537" s="6"/>
      <c r="M537" s="7">
        <f t="shared" si="10"/>
        <v>0</v>
      </c>
      <c r="N537" s="7"/>
      <c r="O537" s="3"/>
      <c r="P537" s="6"/>
      <c r="Q537" s="9"/>
      <c r="R537" s="6" t="s">
        <v>263</v>
      </c>
      <c r="S537" s="6">
        <v>748</v>
      </c>
      <c r="T537" s="6" t="s">
        <v>48</v>
      </c>
      <c r="U537" s="7">
        <v>150</v>
      </c>
      <c r="V537" s="9"/>
      <c r="W537" s="13"/>
      <c r="X537" s="3"/>
    </row>
    <row r="538" spans="1:24" x14ac:dyDescent="0.25">
      <c r="A538" s="3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7">
        <f t="shared" si="10"/>
        <v>0</v>
      </c>
      <c r="N538" s="7"/>
      <c r="O538" s="3"/>
      <c r="P538" s="6"/>
      <c r="Q538" s="9"/>
      <c r="R538" s="6" t="s">
        <v>267</v>
      </c>
      <c r="S538" s="6">
        <v>694</v>
      </c>
      <c r="T538" s="6" t="s">
        <v>48</v>
      </c>
      <c r="U538" s="7">
        <v>49</v>
      </c>
      <c r="V538" s="9"/>
      <c r="W538" s="13"/>
      <c r="X538" s="3"/>
    </row>
    <row r="539" spans="1:24" x14ac:dyDescent="0.25">
      <c r="A539" s="3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7">
        <f t="shared" si="10"/>
        <v>0</v>
      </c>
      <c r="N539" s="7"/>
      <c r="O539" s="3"/>
      <c r="P539" s="6"/>
      <c r="Q539" s="9"/>
      <c r="R539" s="6" t="s">
        <v>290</v>
      </c>
      <c r="S539" s="6">
        <v>1002</v>
      </c>
      <c r="T539" s="6" t="s">
        <v>48</v>
      </c>
      <c r="U539" s="7">
        <v>346</v>
      </c>
      <c r="V539" s="9"/>
      <c r="W539" s="13"/>
      <c r="X539" s="3"/>
    </row>
    <row r="540" spans="1:24" x14ac:dyDescent="0.25">
      <c r="A540" s="3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7">
        <f t="shared" si="10"/>
        <v>0</v>
      </c>
      <c r="N540" s="7"/>
      <c r="O540" s="3"/>
      <c r="P540" s="6"/>
      <c r="Q540" s="9"/>
      <c r="R540" s="6"/>
      <c r="S540" s="6"/>
      <c r="T540" s="6"/>
      <c r="U540" s="7"/>
      <c r="V540" s="9"/>
      <c r="W540" s="13"/>
      <c r="X540" s="3"/>
    </row>
    <row r="541" spans="1:24" x14ac:dyDescent="0.25">
      <c r="A541" s="3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7">
        <f t="shared" si="10"/>
        <v>0</v>
      </c>
      <c r="N541" s="7"/>
      <c r="O541" s="3"/>
      <c r="P541" s="6"/>
      <c r="Q541" s="9">
        <f>SUM(Q535:Q540)</f>
        <v>1000</v>
      </c>
      <c r="R541" s="10"/>
      <c r="S541" s="10"/>
      <c r="T541" s="10"/>
      <c r="U541" s="9">
        <f>SUM(U535:U540)</f>
        <v>964</v>
      </c>
      <c r="V541" s="9">
        <f>SUM(V535:V540)</f>
        <v>0</v>
      </c>
      <c r="W541" s="13">
        <f>U541-Q541+V541</f>
        <v>-36</v>
      </c>
      <c r="X541" s="3"/>
    </row>
    <row r="542" spans="1:24" x14ac:dyDescent="0.25">
      <c r="A542" s="3" t="s">
        <v>44</v>
      </c>
      <c r="B542" s="6" t="s">
        <v>234</v>
      </c>
      <c r="C542" s="6"/>
      <c r="D542" s="6" t="s">
        <v>155</v>
      </c>
      <c r="E542" s="6" t="s">
        <v>103</v>
      </c>
      <c r="F542" s="6">
        <v>4011</v>
      </c>
      <c r="G542" s="6"/>
      <c r="H542" s="6"/>
      <c r="I542" s="6"/>
      <c r="J542" s="6"/>
      <c r="K542" s="7"/>
      <c r="L542" s="6"/>
      <c r="M542" s="7">
        <f t="shared" si="10"/>
        <v>0</v>
      </c>
      <c r="N542" s="7">
        <v>200</v>
      </c>
      <c r="O542" s="3" t="s">
        <v>254</v>
      </c>
      <c r="P542" s="6">
        <v>33106</v>
      </c>
      <c r="Q542" s="7">
        <v>200</v>
      </c>
      <c r="R542" s="6" t="s">
        <v>269</v>
      </c>
      <c r="S542" s="6">
        <v>774</v>
      </c>
      <c r="T542" s="6" t="s">
        <v>53</v>
      </c>
      <c r="U542" s="7">
        <v>171</v>
      </c>
      <c r="V542" s="9"/>
      <c r="W542" s="13"/>
      <c r="X542" s="3"/>
    </row>
    <row r="543" spans="1:24" x14ac:dyDescent="0.25">
      <c r="A543" s="3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7">
        <f t="shared" si="10"/>
        <v>0</v>
      </c>
      <c r="N543" s="7"/>
      <c r="O543" s="3"/>
      <c r="P543" s="6"/>
      <c r="Q543" s="7"/>
      <c r="R543" s="6" t="s">
        <v>278</v>
      </c>
      <c r="S543" s="6">
        <v>909</v>
      </c>
      <c r="T543" s="6" t="s">
        <v>53</v>
      </c>
      <c r="U543" s="7">
        <v>22</v>
      </c>
      <c r="V543" s="9"/>
      <c r="W543" s="13"/>
      <c r="X543" s="3"/>
    </row>
    <row r="544" spans="1:24" x14ac:dyDescent="0.25">
      <c r="A544" s="3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7">
        <f t="shared" si="10"/>
        <v>0</v>
      </c>
      <c r="N544" s="7"/>
      <c r="O544" s="3"/>
      <c r="P544" s="6"/>
      <c r="Q544" s="7"/>
      <c r="R544" s="6"/>
      <c r="S544" s="6"/>
      <c r="T544" s="6"/>
      <c r="U544" s="7"/>
      <c r="V544" s="9"/>
      <c r="W544" s="13"/>
      <c r="X544" s="3"/>
    </row>
    <row r="545" spans="1:24" x14ac:dyDescent="0.25">
      <c r="A545" s="3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7">
        <f t="shared" si="10"/>
        <v>0</v>
      </c>
      <c r="N545" s="7"/>
      <c r="O545" s="3"/>
      <c r="P545" s="6"/>
      <c r="Q545" s="9">
        <f>SUM(Q542:Q544)</f>
        <v>200</v>
      </c>
      <c r="R545" s="10"/>
      <c r="S545" s="10"/>
      <c r="T545" s="10"/>
      <c r="U545" s="9">
        <f>SUM(U542:U544)</f>
        <v>193</v>
      </c>
      <c r="V545" s="9">
        <f>SUM(V542:V544)</f>
        <v>0</v>
      </c>
      <c r="W545" s="13">
        <f>U545-Q545+V545</f>
        <v>-7</v>
      </c>
      <c r="X545" s="3"/>
    </row>
    <row r="546" spans="1:24" x14ac:dyDescent="0.25">
      <c r="A546" s="3" t="s">
        <v>44</v>
      </c>
      <c r="B546" s="6" t="s">
        <v>256</v>
      </c>
      <c r="C546" s="6"/>
      <c r="D546" s="6" t="s">
        <v>181</v>
      </c>
      <c r="E546" s="6" t="s">
        <v>238</v>
      </c>
      <c r="F546" s="6">
        <v>114</v>
      </c>
      <c r="G546" s="6" t="s">
        <v>305</v>
      </c>
      <c r="H546" s="6">
        <v>135</v>
      </c>
      <c r="I546" s="6" t="s">
        <v>306</v>
      </c>
      <c r="J546" s="6" t="s">
        <v>48</v>
      </c>
      <c r="K546" s="7">
        <v>1500</v>
      </c>
      <c r="L546" s="6"/>
      <c r="M546" s="7">
        <f t="shared" si="10"/>
        <v>0</v>
      </c>
      <c r="N546" s="7">
        <v>1500</v>
      </c>
      <c r="O546" s="3" t="s">
        <v>254</v>
      </c>
      <c r="P546" s="6">
        <v>33107</v>
      </c>
      <c r="Q546" s="7">
        <v>1500</v>
      </c>
      <c r="V546" s="9"/>
      <c r="W546" s="13"/>
      <c r="X546" s="3"/>
    </row>
    <row r="547" spans="1:24" x14ac:dyDescent="0.25">
      <c r="A547" s="3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7">
        <f t="shared" si="10"/>
        <v>0</v>
      </c>
      <c r="N547" s="7"/>
      <c r="O547" s="3"/>
      <c r="P547" s="6"/>
      <c r="Q547" s="7"/>
      <c r="R547" s="6" t="s">
        <v>269</v>
      </c>
      <c r="S547" s="6">
        <v>780</v>
      </c>
      <c r="T547" s="6" t="s">
        <v>270</v>
      </c>
      <c r="U547" s="7">
        <v>652</v>
      </c>
      <c r="V547" s="9"/>
      <c r="W547" s="13"/>
      <c r="X547" s="3"/>
    </row>
    <row r="548" spans="1:24" x14ac:dyDescent="0.25">
      <c r="A548" s="3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7">
        <f t="shared" si="10"/>
        <v>0</v>
      </c>
      <c r="N548" s="7"/>
      <c r="O548" s="3"/>
      <c r="P548" s="6"/>
      <c r="Q548" s="7"/>
      <c r="R548" s="6" t="s">
        <v>271</v>
      </c>
      <c r="S548" s="6">
        <v>790</v>
      </c>
      <c r="T548" s="6" t="s">
        <v>270</v>
      </c>
      <c r="U548" s="7">
        <v>400</v>
      </c>
      <c r="V548" s="9"/>
      <c r="W548" s="13"/>
      <c r="X548" s="3"/>
    </row>
    <row r="549" spans="1:24" x14ac:dyDescent="0.25">
      <c r="A549" s="3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7">
        <f t="shared" si="10"/>
        <v>0</v>
      </c>
      <c r="N549" s="7"/>
      <c r="O549" s="3"/>
      <c r="P549" s="6"/>
      <c r="Q549" s="7"/>
      <c r="R549" s="6" t="s">
        <v>274</v>
      </c>
      <c r="S549" s="6">
        <v>844</v>
      </c>
      <c r="T549" s="6" t="s">
        <v>270</v>
      </c>
      <c r="U549" s="7">
        <v>402</v>
      </c>
      <c r="V549" s="9"/>
      <c r="W549" s="13"/>
      <c r="X549" s="3"/>
    </row>
    <row r="550" spans="1:24" x14ac:dyDescent="0.25">
      <c r="A550" s="3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7">
        <f t="shared" si="10"/>
        <v>0</v>
      </c>
      <c r="N550" s="7"/>
      <c r="O550" s="3"/>
      <c r="P550" s="6"/>
      <c r="Q550" s="7"/>
      <c r="R550" s="6"/>
      <c r="S550" s="6"/>
      <c r="T550" s="6"/>
      <c r="U550" s="7"/>
      <c r="V550" s="9"/>
      <c r="W550" s="13"/>
      <c r="X550" s="3"/>
    </row>
    <row r="551" spans="1:24" x14ac:dyDescent="0.25">
      <c r="A551" s="3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7">
        <f t="shared" si="10"/>
        <v>0</v>
      </c>
      <c r="N551" s="7"/>
      <c r="O551" s="3"/>
      <c r="P551" s="6"/>
      <c r="Q551" s="9">
        <f>SUM(Q546:Q550)</f>
        <v>1500</v>
      </c>
      <c r="R551" s="10"/>
      <c r="S551" s="10"/>
      <c r="T551" s="10"/>
      <c r="U551" s="9">
        <f>SUM(U546:U550)</f>
        <v>1454</v>
      </c>
      <c r="V551" s="9">
        <f>SUM(V546:V550)</f>
        <v>0</v>
      </c>
      <c r="W551" s="13">
        <f>U551-Q551+V551</f>
        <v>-46</v>
      </c>
      <c r="X551" s="3"/>
    </row>
    <row r="552" spans="1:24" x14ac:dyDescent="0.25">
      <c r="A552" s="3"/>
      <c r="B552" s="6" t="s">
        <v>222</v>
      </c>
      <c r="C552" s="6"/>
      <c r="D552" s="6" t="s">
        <v>257</v>
      </c>
      <c r="E552" s="6" t="s">
        <v>258</v>
      </c>
      <c r="F552" s="6">
        <v>2134</v>
      </c>
      <c r="G552" s="6" t="s">
        <v>331</v>
      </c>
      <c r="H552" s="6">
        <v>160</v>
      </c>
      <c r="I552" s="6" t="s">
        <v>302</v>
      </c>
      <c r="J552" s="6" t="s">
        <v>332</v>
      </c>
      <c r="K552" s="7">
        <v>2070</v>
      </c>
      <c r="L552" s="6"/>
      <c r="M552" s="7">
        <f t="shared" si="10"/>
        <v>0</v>
      </c>
      <c r="N552" s="7">
        <v>2000</v>
      </c>
      <c r="O552" s="3" t="s">
        <v>254</v>
      </c>
      <c r="P552" s="6">
        <v>333108</v>
      </c>
      <c r="Q552" s="7">
        <v>2000</v>
      </c>
      <c r="V552" s="9"/>
      <c r="W552" s="13"/>
      <c r="X552" s="3"/>
    </row>
    <row r="553" spans="1:24" x14ac:dyDescent="0.25">
      <c r="A553" s="3"/>
      <c r="B553" s="6" t="s">
        <v>222</v>
      </c>
      <c r="C553" s="6"/>
      <c r="D553" s="6" t="s">
        <v>259</v>
      </c>
      <c r="E553" s="6" t="s">
        <v>35</v>
      </c>
      <c r="F553" s="6">
        <v>2134</v>
      </c>
      <c r="G553" s="6"/>
      <c r="H553" s="6"/>
      <c r="I553" s="6"/>
      <c r="J553" s="6"/>
      <c r="K553" s="7"/>
      <c r="L553" s="6"/>
      <c r="M553" s="7">
        <f t="shared" si="10"/>
        <v>0</v>
      </c>
      <c r="N553" s="7">
        <f>52.8+17.05</f>
        <v>69.849999999999994</v>
      </c>
      <c r="O553" s="3" t="s">
        <v>254</v>
      </c>
      <c r="P553" s="6">
        <v>333108</v>
      </c>
      <c r="Q553" s="7">
        <f>52.8+17.05</f>
        <v>69.849999999999994</v>
      </c>
      <c r="R553" s="6" t="s">
        <v>278</v>
      </c>
      <c r="S553" s="6">
        <v>908</v>
      </c>
      <c r="T553" s="6" t="s">
        <v>46</v>
      </c>
      <c r="U553" s="7">
        <v>366</v>
      </c>
      <c r="V553" s="9"/>
      <c r="W553" s="13"/>
      <c r="X553" s="3"/>
    </row>
    <row r="554" spans="1:24" x14ac:dyDescent="0.25">
      <c r="A554" s="3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7">
        <f t="shared" si="10"/>
        <v>0</v>
      </c>
      <c r="N554" s="7"/>
      <c r="O554" s="3"/>
      <c r="P554" s="6"/>
      <c r="Q554" s="7"/>
      <c r="R554" s="6" t="s">
        <v>290</v>
      </c>
      <c r="S554" s="6">
        <v>949</v>
      </c>
      <c r="T554" s="6" t="s">
        <v>46</v>
      </c>
      <c r="U554" s="7">
        <v>770</v>
      </c>
      <c r="V554" s="9"/>
      <c r="W554" s="13"/>
      <c r="X554" s="3"/>
    </row>
    <row r="555" spans="1:24" x14ac:dyDescent="0.25">
      <c r="A555" s="3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7">
        <f t="shared" si="10"/>
        <v>0</v>
      </c>
      <c r="N555" s="7"/>
      <c r="O555" s="3"/>
      <c r="P555" s="6"/>
      <c r="Q555" s="7"/>
      <c r="R555" s="6" t="s">
        <v>384</v>
      </c>
      <c r="S555" s="6">
        <v>966</v>
      </c>
      <c r="T555" s="6" t="s">
        <v>46</v>
      </c>
      <c r="U555" s="7">
        <v>92</v>
      </c>
      <c r="V555" s="9"/>
      <c r="W555" s="13"/>
      <c r="X555" s="3"/>
    </row>
    <row r="556" spans="1:24" x14ac:dyDescent="0.25">
      <c r="A556" s="3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7">
        <f t="shared" si="10"/>
        <v>0</v>
      </c>
      <c r="N556" s="7"/>
      <c r="O556" s="3"/>
      <c r="P556" s="6"/>
      <c r="Q556" s="7"/>
      <c r="R556" s="6" t="s">
        <v>294</v>
      </c>
      <c r="S556" s="6">
        <v>1011</v>
      </c>
      <c r="T556" s="6" t="s">
        <v>46</v>
      </c>
      <c r="U556" s="7">
        <v>422</v>
      </c>
      <c r="V556" s="9"/>
      <c r="W556" s="13"/>
      <c r="X556" s="3"/>
    </row>
    <row r="557" spans="1:24" x14ac:dyDescent="0.25">
      <c r="A557" s="3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7">
        <f t="shared" si="10"/>
        <v>0</v>
      </c>
      <c r="N557" s="7"/>
      <c r="O557" s="3"/>
      <c r="P557" s="6"/>
      <c r="Q557" s="7"/>
      <c r="R557" s="6" t="s">
        <v>323</v>
      </c>
      <c r="S557" s="6">
        <v>1035</v>
      </c>
      <c r="T557" s="6" t="s">
        <v>46</v>
      </c>
      <c r="U557" s="7">
        <v>301</v>
      </c>
      <c r="V557" s="9"/>
      <c r="W557" s="13"/>
      <c r="X557" s="3"/>
    </row>
    <row r="558" spans="1:24" x14ac:dyDescent="0.25">
      <c r="A558" s="3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7"/>
      <c r="N558" s="7"/>
      <c r="O558" s="3"/>
      <c r="P558" s="6"/>
      <c r="Q558" s="7"/>
      <c r="R558" s="6" t="s">
        <v>392</v>
      </c>
      <c r="S558" s="6">
        <v>1057</v>
      </c>
      <c r="T558" s="6" t="s">
        <v>46</v>
      </c>
      <c r="U558" s="7">
        <v>28</v>
      </c>
      <c r="V558" s="9"/>
      <c r="W558" s="13"/>
      <c r="X558" s="3"/>
    </row>
    <row r="559" spans="1:24" x14ac:dyDescent="0.25">
      <c r="A559" s="3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7"/>
      <c r="N559" s="7"/>
      <c r="O559" s="3"/>
      <c r="P559" s="6"/>
      <c r="Q559" s="7"/>
      <c r="R559" s="6" t="s">
        <v>393</v>
      </c>
      <c r="S559" s="6">
        <v>1074</v>
      </c>
      <c r="T559" s="6" t="s">
        <v>46</v>
      </c>
      <c r="U559" s="7">
        <v>48</v>
      </c>
      <c r="V559" s="9"/>
      <c r="W559" s="13"/>
      <c r="X559" s="3"/>
    </row>
    <row r="560" spans="1:24" x14ac:dyDescent="0.25">
      <c r="A560" s="3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7">
        <f t="shared" si="10"/>
        <v>0</v>
      </c>
      <c r="N560" s="7"/>
      <c r="O560" s="3"/>
      <c r="P560" s="6"/>
      <c r="Q560" s="7"/>
      <c r="R560" s="6"/>
      <c r="S560" s="6"/>
      <c r="T560" s="6"/>
      <c r="U560" s="7"/>
      <c r="V560" s="9"/>
      <c r="W560" s="13"/>
      <c r="X560" s="3"/>
    </row>
    <row r="561" spans="1:24" x14ac:dyDescent="0.25">
      <c r="A561" s="3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7">
        <f t="shared" si="10"/>
        <v>0</v>
      </c>
      <c r="N561" s="7"/>
      <c r="O561" s="3"/>
      <c r="P561" s="6"/>
      <c r="Q561" s="9">
        <f>SUM(Q552:Q560)</f>
        <v>2069.85</v>
      </c>
      <c r="R561" s="10"/>
      <c r="S561" s="10"/>
      <c r="T561" s="10"/>
      <c r="U561" s="9">
        <f>SUM(U552:U560)</f>
        <v>2027</v>
      </c>
      <c r="V561" s="9">
        <f>SUM(V552:V560)</f>
        <v>0</v>
      </c>
      <c r="W561" s="13">
        <f>U561-Q561+V561</f>
        <v>-42.849999999999909</v>
      </c>
      <c r="X561" s="3"/>
    </row>
    <row r="562" spans="1:24" x14ac:dyDescent="0.25">
      <c r="A562" s="3"/>
      <c r="B562" s="6" t="s">
        <v>222</v>
      </c>
      <c r="C562" s="6"/>
      <c r="D562" s="6" t="s">
        <v>260</v>
      </c>
      <c r="E562" s="6" t="s">
        <v>40</v>
      </c>
      <c r="F562" s="6">
        <v>186</v>
      </c>
      <c r="G562" s="6" t="s">
        <v>313</v>
      </c>
      <c r="H562" s="6" t="s">
        <v>314</v>
      </c>
      <c r="I562" s="6" t="s">
        <v>306</v>
      </c>
      <c r="J562" s="6" t="s">
        <v>292</v>
      </c>
      <c r="K562" s="7">
        <v>110</v>
      </c>
      <c r="L562" s="6"/>
      <c r="M562" s="7">
        <f t="shared" si="10"/>
        <v>0</v>
      </c>
      <c r="N562" s="7">
        <v>1100</v>
      </c>
      <c r="O562" s="3" t="s">
        <v>254</v>
      </c>
      <c r="P562" s="6">
        <v>333109</v>
      </c>
      <c r="Q562" s="7">
        <v>1100</v>
      </c>
      <c r="R562" s="6" t="s">
        <v>276</v>
      </c>
      <c r="S562" s="6">
        <v>903</v>
      </c>
      <c r="T562" s="6" t="s">
        <v>277</v>
      </c>
      <c r="U562" s="7">
        <v>1304</v>
      </c>
      <c r="V562" s="9"/>
      <c r="W562" s="13"/>
      <c r="X562" s="3"/>
    </row>
    <row r="563" spans="1:24" x14ac:dyDescent="0.25">
      <c r="A563" s="3"/>
      <c r="B563" s="6" t="s">
        <v>264</v>
      </c>
      <c r="C563" s="6"/>
      <c r="D563" s="6" t="s">
        <v>260</v>
      </c>
      <c r="E563" s="6" t="s">
        <v>40</v>
      </c>
      <c r="F563" s="6">
        <v>186</v>
      </c>
      <c r="G563" s="6" t="s">
        <v>313</v>
      </c>
      <c r="H563" s="6" t="s">
        <v>314</v>
      </c>
      <c r="I563" s="6" t="s">
        <v>306</v>
      </c>
      <c r="J563" s="6" t="s">
        <v>292</v>
      </c>
      <c r="K563" s="7">
        <v>1390</v>
      </c>
      <c r="L563" s="6"/>
      <c r="M563" s="7">
        <f t="shared" ref="M563:M751" si="11">K563*L563</f>
        <v>0</v>
      </c>
      <c r="N563" s="7">
        <v>400</v>
      </c>
      <c r="O563" s="3" t="s">
        <v>263</v>
      </c>
      <c r="P563" s="6">
        <v>333124</v>
      </c>
      <c r="Q563" s="7">
        <v>400</v>
      </c>
      <c r="R563" s="6" t="s">
        <v>276</v>
      </c>
      <c r="S563" s="6">
        <v>903</v>
      </c>
      <c r="T563" s="6" t="s">
        <v>277</v>
      </c>
      <c r="U563" s="7">
        <v>110</v>
      </c>
      <c r="V563" s="9"/>
      <c r="W563" s="13"/>
      <c r="X563" s="3"/>
    </row>
    <row r="564" spans="1:24" x14ac:dyDescent="0.25">
      <c r="A564" s="3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7">
        <f t="shared" si="11"/>
        <v>0</v>
      </c>
      <c r="N564" s="7"/>
      <c r="O564" s="3"/>
      <c r="P564" s="6"/>
      <c r="Q564" s="7"/>
      <c r="R564" s="6" t="s">
        <v>290</v>
      </c>
      <c r="S564" s="6">
        <v>1003</v>
      </c>
      <c r="T564" s="6" t="s">
        <v>292</v>
      </c>
      <c r="U564" s="7">
        <v>85</v>
      </c>
      <c r="V564" s="9"/>
      <c r="W564" s="13"/>
      <c r="X564" s="3"/>
    </row>
    <row r="565" spans="1:24" x14ac:dyDescent="0.25">
      <c r="A565" s="3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7">
        <f t="shared" si="11"/>
        <v>0</v>
      </c>
      <c r="N565" s="7"/>
      <c r="O565" s="3"/>
      <c r="P565" s="6"/>
      <c r="Q565" s="7"/>
      <c r="R565" s="6"/>
      <c r="S565" s="6"/>
      <c r="T565" s="6"/>
      <c r="U565" s="7"/>
      <c r="V565" s="9"/>
      <c r="W565" s="13"/>
      <c r="X565" s="3"/>
    </row>
    <row r="566" spans="1:24" x14ac:dyDescent="0.25">
      <c r="A566" s="3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7">
        <f t="shared" si="11"/>
        <v>0</v>
      </c>
      <c r="N566" s="7"/>
      <c r="O566" s="3"/>
      <c r="P566" s="6"/>
      <c r="Q566" s="9">
        <f>SUM(Q562:Q565)</f>
        <v>1500</v>
      </c>
      <c r="R566" s="10"/>
      <c r="S566" s="10"/>
      <c r="T566" s="10"/>
      <c r="U566" s="9">
        <f>SUM(U562:U565)</f>
        <v>1499</v>
      </c>
      <c r="V566" s="9">
        <f>SUM(V562:V565)</f>
        <v>0</v>
      </c>
      <c r="W566" s="13">
        <f>U566-Q566+V566</f>
        <v>-1</v>
      </c>
      <c r="X566" s="3"/>
    </row>
    <row r="567" spans="1:24" x14ac:dyDescent="0.25">
      <c r="A567" s="3"/>
      <c r="B567" s="20" t="s">
        <v>265</v>
      </c>
      <c r="C567" s="20"/>
      <c r="D567" s="6" t="s">
        <v>250</v>
      </c>
      <c r="E567" s="6" t="s">
        <v>34</v>
      </c>
      <c r="F567" s="6">
        <v>24107</v>
      </c>
      <c r="G567" s="6"/>
      <c r="H567" s="6"/>
      <c r="I567" s="6"/>
      <c r="J567" s="6"/>
      <c r="K567" s="7"/>
      <c r="L567" s="6"/>
      <c r="M567" s="7">
        <f t="shared" si="11"/>
        <v>0</v>
      </c>
      <c r="N567" s="7">
        <f>400+40</f>
        <v>440</v>
      </c>
      <c r="O567" s="3" t="s">
        <v>263</v>
      </c>
      <c r="P567" s="6">
        <v>33125</v>
      </c>
      <c r="Q567" s="7">
        <f>400+40</f>
        <v>440</v>
      </c>
      <c r="R567" s="6" t="s">
        <v>269</v>
      </c>
      <c r="S567" s="6">
        <v>771</v>
      </c>
      <c r="T567" s="6" t="s">
        <v>199</v>
      </c>
      <c r="U567" s="7">
        <v>620</v>
      </c>
      <c r="V567" s="9"/>
      <c r="W567" s="13"/>
      <c r="X567" s="3"/>
    </row>
    <row r="568" spans="1:24" x14ac:dyDescent="0.25">
      <c r="A568" s="3"/>
      <c r="B568" s="20" t="s">
        <v>243</v>
      </c>
      <c r="C568" s="20"/>
      <c r="D568" s="6" t="s">
        <v>266</v>
      </c>
      <c r="E568" s="6" t="s">
        <v>34</v>
      </c>
      <c r="F568" s="6">
        <v>201</v>
      </c>
      <c r="G568" s="6"/>
      <c r="H568" s="6"/>
      <c r="I568" s="6"/>
      <c r="J568" s="6"/>
      <c r="K568" s="7"/>
      <c r="L568" s="6"/>
      <c r="M568" s="7">
        <f t="shared" si="11"/>
        <v>0</v>
      </c>
      <c r="N568" s="7">
        <v>200</v>
      </c>
      <c r="O568" s="3" t="s">
        <v>263</v>
      </c>
      <c r="P568" s="6">
        <v>33125</v>
      </c>
      <c r="Q568" s="7">
        <v>200</v>
      </c>
      <c r="R568" s="6"/>
      <c r="S568" s="6"/>
      <c r="T568" s="6"/>
      <c r="U568" s="7"/>
      <c r="V568" s="9"/>
      <c r="W568" s="13"/>
      <c r="X568" s="3"/>
    </row>
    <row r="569" spans="1:24" x14ac:dyDescent="0.25">
      <c r="A569" s="3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7">
        <f t="shared" si="11"/>
        <v>0</v>
      </c>
      <c r="N569" s="7"/>
      <c r="O569" s="3"/>
      <c r="P569" s="6"/>
      <c r="Q569" s="7"/>
      <c r="R569" s="6"/>
      <c r="S569" s="6"/>
      <c r="T569" s="6"/>
      <c r="U569" s="7"/>
      <c r="V569" s="9"/>
      <c r="W569" s="13"/>
      <c r="X569" s="3"/>
    </row>
    <row r="570" spans="1:24" x14ac:dyDescent="0.25">
      <c r="A570" s="3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7">
        <f t="shared" si="11"/>
        <v>0</v>
      </c>
      <c r="N570" s="7"/>
      <c r="O570" s="3"/>
      <c r="P570" s="6"/>
      <c r="Q570" s="9">
        <f>SUM(Q567:Q569)</f>
        <v>640</v>
      </c>
      <c r="R570" s="10"/>
      <c r="S570" s="10"/>
      <c r="T570" s="10"/>
      <c r="U570" s="9">
        <f>SUM(U567:U569)</f>
        <v>620</v>
      </c>
      <c r="V570" s="9">
        <f>SUM(V567:V569)</f>
        <v>0</v>
      </c>
      <c r="W570" s="13">
        <f>U570-Q570+V570</f>
        <v>-20</v>
      </c>
      <c r="X570" s="3"/>
    </row>
    <row r="571" spans="1:24" x14ac:dyDescent="0.25">
      <c r="A571" s="3" t="s">
        <v>44</v>
      </c>
      <c r="B571" s="6" t="s">
        <v>275</v>
      </c>
      <c r="C571" s="6"/>
      <c r="D571" s="6" t="s">
        <v>181</v>
      </c>
      <c r="E571" s="6" t="s">
        <v>205</v>
      </c>
      <c r="F571" s="6">
        <v>4066</v>
      </c>
      <c r="G571" s="6"/>
      <c r="H571" s="6"/>
      <c r="I571" s="6"/>
      <c r="J571" s="6"/>
      <c r="K571" s="7"/>
      <c r="L571" s="6"/>
      <c r="M571" s="7">
        <f t="shared" si="11"/>
        <v>0</v>
      </c>
      <c r="N571" s="7">
        <v>3800</v>
      </c>
      <c r="O571" s="3" t="s">
        <v>273</v>
      </c>
      <c r="P571" s="6">
        <v>33011</v>
      </c>
      <c r="Q571" s="7">
        <v>3800</v>
      </c>
      <c r="R571" s="6" t="s">
        <v>368</v>
      </c>
      <c r="S571" s="6">
        <v>955</v>
      </c>
      <c r="T571" s="6" t="s">
        <v>270</v>
      </c>
      <c r="U571" s="7">
        <v>2168</v>
      </c>
      <c r="V571" s="9"/>
      <c r="W571" s="13"/>
      <c r="X571" s="3"/>
    </row>
    <row r="572" spans="1:24" x14ac:dyDescent="0.25">
      <c r="A572" s="3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7">
        <f t="shared" si="11"/>
        <v>0</v>
      </c>
      <c r="N572" s="7"/>
      <c r="O572" s="3"/>
      <c r="P572" s="6"/>
      <c r="Q572" s="7"/>
      <c r="R572" s="6" t="s">
        <v>368</v>
      </c>
      <c r="S572" s="6">
        <v>955</v>
      </c>
      <c r="T572" s="6" t="s">
        <v>270</v>
      </c>
      <c r="U572" s="7">
        <v>79</v>
      </c>
      <c r="V572" s="9"/>
      <c r="W572" s="13"/>
      <c r="X572" s="3"/>
    </row>
    <row r="573" spans="1:24" x14ac:dyDescent="0.25">
      <c r="A573" s="3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7">
        <f t="shared" si="11"/>
        <v>0</v>
      </c>
      <c r="N573" s="7"/>
      <c r="O573" s="3"/>
      <c r="P573" s="6"/>
      <c r="Q573" s="7"/>
      <c r="R573" s="6" t="s">
        <v>390</v>
      </c>
      <c r="S573" s="6">
        <v>982</v>
      </c>
      <c r="T573" s="6" t="s">
        <v>48</v>
      </c>
      <c r="U573" s="7">
        <v>442</v>
      </c>
      <c r="V573" s="9"/>
      <c r="W573" s="13"/>
      <c r="X573" s="3"/>
    </row>
    <row r="574" spans="1:24" x14ac:dyDescent="0.25">
      <c r="A574" s="3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7">
        <f t="shared" si="11"/>
        <v>0</v>
      </c>
      <c r="N574" s="7"/>
      <c r="O574" s="3"/>
      <c r="P574" s="6"/>
      <c r="Q574" s="7"/>
      <c r="R574" s="6" t="s">
        <v>392</v>
      </c>
      <c r="S574" s="6">
        <v>1058</v>
      </c>
      <c r="T574" s="6" t="s">
        <v>283</v>
      </c>
      <c r="U574" s="7">
        <v>59</v>
      </c>
      <c r="V574" s="9"/>
      <c r="W574" s="13"/>
      <c r="X574" s="3"/>
    </row>
    <row r="575" spans="1:24" x14ac:dyDescent="0.25">
      <c r="A575" s="3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7"/>
      <c r="N575" s="7"/>
      <c r="O575" s="3"/>
      <c r="P575" s="6"/>
      <c r="Q575" s="7"/>
      <c r="R575" s="6" t="s">
        <v>393</v>
      </c>
      <c r="S575" s="6">
        <v>1070</v>
      </c>
      <c r="T575" s="6" t="s">
        <v>48</v>
      </c>
      <c r="U575" s="7">
        <v>184</v>
      </c>
      <c r="V575" s="9"/>
      <c r="W575" s="13"/>
      <c r="X575" s="3"/>
    </row>
    <row r="576" spans="1:24" x14ac:dyDescent="0.25">
      <c r="A576" s="3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7"/>
      <c r="N576" s="7"/>
      <c r="O576" s="3"/>
      <c r="P576" s="6"/>
      <c r="Q576" s="7"/>
      <c r="R576" s="6" t="s">
        <v>400</v>
      </c>
      <c r="S576" s="6">
        <v>1168</v>
      </c>
      <c r="T576" s="6" t="s">
        <v>283</v>
      </c>
      <c r="U576" s="7">
        <v>227</v>
      </c>
      <c r="V576" s="9"/>
      <c r="W576" s="13"/>
      <c r="X576" s="3"/>
    </row>
    <row r="577" spans="1:24" x14ac:dyDescent="0.25">
      <c r="A577" s="3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7"/>
      <c r="N577" s="7"/>
      <c r="O577" s="3"/>
      <c r="P577" s="6"/>
      <c r="Q577" s="7"/>
      <c r="R577" s="6" t="s">
        <v>400</v>
      </c>
      <c r="S577" s="6">
        <v>1168</v>
      </c>
      <c r="T577" s="6" t="s">
        <v>48</v>
      </c>
      <c r="U577" s="7">
        <v>235</v>
      </c>
      <c r="V577" s="9"/>
      <c r="W577" s="13"/>
      <c r="X577" s="3"/>
    </row>
    <row r="578" spans="1:24" x14ac:dyDescent="0.25">
      <c r="A578" s="3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7"/>
      <c r="N578" s="7"/>
      <c r="O578" s="3"/>
      <c r="P578" s="6"/>
      <c r="Q578" s="7"/>
      <c r="R578" s="6" t="s">
        <v>403</v>
      </c>
      <c r="S578" s="6">
        <v>1187</v>
      </c>
      <c r="T578" s="6" t="s">
        <v>71</v>
      </c>
      <c r="U578" s="7">
        <v>450</v>
      </c>
      <c r="V578" s="9"/>
      <c r="W578" s="13"/>
      <c r="X578" s="3"/>
    </row>
    <row r="579" spans="1:24" x14ac:dyDescent="0.25">
      <c r="A579" s="3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7">
        <f t="shared" si="11"/>
        <v>0</v>
      </c>
      <c r="N579" s="7"/>
      <c r="O579" s="3"/>
      <c r="P579" s="6"/>
      <c r="Q579" s="7"/>
      <c r="R579" s="6"/>
      <c r="S579" s="6"/>
      <c r="T579" s="6"/>
      <c r="U579" s="7"/>
      <c r="V579" s="9"/>
      <c r="W579" s="13"/>
      <c r="X579" s="3"/>
    </row>
    <row r="580" spans="1:24" x14ac:dyDescent="0.25">
      <c r="A580" s="3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7">
        <f t="shared" si="11"/>
        <v>0</v>
      </c>
      <c r="N580" s="7"/>
      <c r="O580" s="3"/>
      <c r="P580" s="6"/>
      <c r="Q580" s="9">
        <f>SUM(Q571:Q579)</f>
        <v>3800</v>
      </c>
      <c r="R580" s="10"/>
      <c r="S580" s="10"/>
      <c r="T580" s="10"/>
      <c r="U580" s="9">
        <f>SUM(U571:U579)</f>
        <v>3844</v>
      </c>
      <c r="V580" s="9">
        <f>SUM(V571:V579)</f>
        <v>0</v>
      </c>
      <c r="W580" s="13">
        <f>U580-Q580+V580</f>
        <v>44</v>
      </c>
      <c r="X580" s="3"/>
    </row>
    <row r="581" spans="1:24" x14ac:dyDescent="0.25">
      <c r="A581" s="3" t="s">
        <v>44</v>
      </c>
      <c r="B581" s="6" t="s">
        <v>284</v>
      </c>
      <c r="C581" s="6">
        <v>11623</v>
      </c>
      <c r="D581" s="6" t="s">
        <v>181</v>
      </c>
      <c r="E581" s="6" t="s">
        <v>205</v>
      </c>
      <c r="F581" s="6">
        <v>4066</v>
      </c>
      <c r="G581" s="6" t="s">
        <v>399</v>
      </c>
      <c r="H581" s="6">
        <v>135</v>
      </c>
      <c r="I581" s="6" t="s">
        <v>353</v>
      </c>
      <c r="J581" s="6" t="s">
        <v>48</v>
      </c>
      <c r="K581" s="7">
        <v>2000</v>
      </c>
      <c r="L581" s="6">
        <v>11</v>
      </c>
      <c r="M581" s="7">
        <f t="shared" si="11"/>
        <v>22000</v>
      </c>
      <c r="N581" s="7">
        <v>2000</v>
      </c>
      <c r="O581" s="3" t="s">
        <v>278</v>
      </c>
      <c r="P581" s="6">
        <v>33025</v>
      </c>
      <c r="Q581" s="7">
        <v>2000</v>
      </c>
      <c r="R581" s="6" t="s">
        <v>390</v>
      </c>
      <c r="S581" s="6">
        <v>984</v>
      </c>
      <c r="T581" s="6" t="s">
        <v>48</v>
      </c>
      <c r="U581" s="7">
        <v>998</v>
      </c>
      <c r="V581" s="7"/>
      <c r="W581" s="13"/>
      <c r="X581" s="3"/>
    </row>
    <row r="582" spans="1:24" x14ac:dyDescent="0.25">
      <c r="A582" s="3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7">
        <f t="shared" si="11"/>
        <v>0</v>
      </c>
      <c r="N582" s="7"/>
      <c r="O582" s="3"/>
      <c r="P582" s="6"/>
      <c r="Q582" s="7"/>
      <c r="R582" s="6" t="s">
        <v>393</v>
      </c>
      <c r="S582" s="6">
        <v>1068</v>
      </c>
      <c r="T582" s="6" t="s">
        <v>71</v>
      </c>
      <c r="U582" s="7">
        <v>542</v>
      </c>
      <c r="V582" s="7"/>
      <c r="W582" s="13"/>
      <c r="X582" s="3"/>
    </row>
    <row r="583" spans="1:24" x14ac:dyDescent="0.25">
      <c r="A583" s="3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7">
        <f t="shared" si="11"/>
        <v>0</v>
      </c>
      <c r="N583" s="7"/>
      <c r="O583" s="3"/>
      <c r="P583" s="6"/>
      <c r="Q583" s="7"/>
      <c r="R583" s="3" t="s">
        <v>403</v>
      </c>
      <c r="S583" s="6">
        <v>1187</v>
      </c>
      <c r="T583" s="3" t="s">
        <v>48</v>
      </c>
      <c r="U583" s="3">
        <v>399</v>
      </c>
      <c r="V583" s="7"/>
      <c r="W583" s="13"/>
      <c r="X583" s="3"/>
    </row>
    <row r="584" spans="1:24" x14ac:dyDescent="0.25">
      <c r="A584" s="3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7"/>
      <c r="N584" s="7"/>
      <c r="O584" s="3"/>
      <c r="P584" s="6"/>
      <c r="Q584" s="7"/>
      <c r="R584" s="3" t="s">
        <v>403</v>
      </c>
      <c r="S584" s="3">
        <v>1188</v>
      </c>
      <c r="T584" s="3" t="s">
        <v>98</v>
      </c>
      <c r="U584" s="3">
        <v>7</v>
      </c>
      <c r="V584" s="7"/>
      <c r="W584" s="13"/>
      <c r="X584" s="3"/>
    </row>
    <row r="585" spans="1:24" x14ac:dyDescent="0.25">
      <c r="A585" s="3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7"/>
      <c r="N585" s="7"/>
      <c r="O585" s="3"/>
      <c r="P585" s="6"/>
      <c r="Q585" s="7"/>
      <c r="R585" s="6"/>
      <c r="S585" s="6"/>
      <c r="T585" s="6"/>
      <c r="U585" s="7"/>
      <c r="V585" s="7"/>
      <c r="W585" s="13"/>
      <c r="X585" s="3"/>
    </row>
    <row r="586" spans="1:24" x14ac:dyDescent="0.25">
      <c r="A586" s="3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7">
        <f t="shared" si="11"/>
        <v>0</v>
      </c>
      <c r="N586" s="7"/>
      <c r="O586" s="3"/>
      <c r="P586" s="6"/>
      <c r="Q586" s="9">
        <f>SUM(Q581:Q585)</f>
        <v>2000</v>
      </c>
      <c r="R586" s="10"/>
      <c r="S586" s="10"/>
      <c r="T586" s="10"/>
      <c r="U586" s="9">
        <f>SUM(U581:U585)</f>
        <v>1946</v>
      </c>
      <c r="V586" s="9">
        <f>SUM(V581:V585)</f>
        <v>0</v>
      </c>
      <c r="W586" s="13">
        <f>U586-Q586+V586</f>
        <v>-54</v>
      </c>
      <c r="X586" s="3"/>
    </row>
    <row r="587" spans="1:24" x14ac:dyDescent="0.25">
      <c r="A587" s="3" t="s">
        <v>21</v>
      </c>
      <c r="B587" s="6" t="s">
        <v>398</v>
      </c>
      <c r="C587" s="6"/>
      <c r="D587" s="6" t="s">
        <v>285</v>
      </c>
      <c r="E587" s="6" t="s">
        <v>34</v>
      </c>
      <c r="F587" s="6">
        <v>4143</v>
      </c>
      <c r="G587" s="6" t="s">
        <v>330</v>
      </c>
      <c r="H587" s="6">
        <v>240</v>
      </c>
      <c r="I587" s="6" t="s">
        <v>327</v>
      </c>
      <c r="J587" s="6" t="s">
        <v>199</v>
      </c>
      <c r="K587" s="7">
        <v>681</v>
      </c>
      <c r="L587" s="6"/>
      <c r="M587" s="7">
        <f t="shared" si="11"/>
        <v>0</v>
      </c>
      <c r="N587" s="7">
        <f>1550+25</f>
        <v>1575</v>
      </c>
      <c r="O587" s="3" t="s">
        <v>278</v>
      </c>
      <c r="P587" s="6">
        <v>33025</v>
      </c>
      <c r="Q587" s="7">
        <f>1550+25</f>
        <v>1575</v>
      </c>
      <c r="R587" s="6" t="s">
        <v>368</v>
      </c>
      <c r="S587" s="6">
        <v>954</v>
      </c>
      <c r="T587" s="6" t="s">
        <v>199</v>
      </c>
      <c r="U587" s="7">
        <v>579</v>
      </c>
      <c r="V587" s="9"/>
      <c r="W587" s="13"/>
      <c r="X587" s="3"/>
    </row>
    <row r="588" spans="1:24" x14ac:dyDescent="0.25">
      <c r="A588" s="3" t="s">
        <v>21</v>
      </c>
      <c r="B588" s="6" t="s">
        <v>287</v>
      </c>
      <c r="C588" s="6">
        <v>14866</v>
      </c>
      <c r="D588" s="6" t="s">
        <v>286</v>
      </c>
      <c r="E588" s="6" t="s">
        <v>34</v>
      </c>
      <c r="F588" s="6">
        <v>4090</v>
      </c>
      <c r="G588" s="6" t="s">
        <v>330</v>
      </c>
      <c r="H588" s="6">
        <v>240</v>
      </c>
      <c r="I588" s="6" t="s">
        <v>327</v>
      </c>
      <c r="J588" s="6" t="s">
        <v>199</v>
      </c>
      <c r="K588" s="7">
        <v>800</v>
      </c>
      <c r="L588" s="6"/>
      <c r="M588" s="7">
        <f t="shared" si="11"/>
        <v>0</v>
      </c>
      <c r="N588" s="7">
        <v>850</v>
      </c>
      <c r="O588" s="3" t="s">
        <v>278</v>
      </c>
      <c r="P588" s="6">
        <v>33025</v>
      </c>
      <c r="Q588" s="7">
        <v>850</v>
      </c>
      <c r="R588" s="6" t="s">
        <v>384</v>
      </c>
      <c r="S588" s="6">
        <v>968</v>
      </c>
      <c r="T588" s="6" t="s">
        <v>199</v>
      </c>
      <c r="U588" s="7">
        <v>191</v>
      </c>
      <c r="V588" s="9"/>
      <c r="W588" s="13"/>
      <c r="X588" s="3"/>
    </row>
    <row r="589" spans="1:24" x14ac:dyDescent="0.25">
      <c r="A589" s="3"/>
      <c r="B589" s="6"/>
      <c r="C589" s="6">
        <v>14865</v>
      </c>
      <c r="D589" s="6" t="s">
        <v>285</v>
      </c>
      <c r="E589" s="6" t="s">
        <v>34</v>
      </c>
      <c r="F589" s="6">
        <v>4143</v>
      </c>
      <c r="G589" s="6" t="s">
        <v>330</v>
      </c>
      <c r="H589" s="6">
        <v>240</v>
      </c>
      <c r="I589" s="6" t="s">
        <v>327</v>
      </c>
      <c r="J589" s="6" t="s">
        <v>199</v>
      </c>
      <c r="K589" s="7">
        <v>1629</v>
      </c>
      <c r="L589" s="6"/>
      <c r="M589" s="7">
        <f t="shared" si="11"/>
        <v>0</v>
      </c>
      <c r="N589" s="7"/>
      <c r="O589" s="3"/>
      <c r="P589" s="6"/>
      <c r="Q589" s="7"/>
      <c r="R589" s="6" t="s">
        <v>390</v>
      </c>
      <c r="S589" s="6">
        <v>986</v>
      </c>
      <c r="T589" s="6" t="s">
        <v>199</v>
      </c>
      <c r="U589" s="7">
        <v>186</v>
      </c>
      <c r="V589" s="9"/>
      <c r="W589" s="13"/>
      <c r="X589" s="3"/>
    </row>
    <row r="590" spans="1:24" x14ac:dyDescent="0.25">
      <c r="A590" s="3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7"/>
      <c r="N590" s="7"/>
      <c r="O590" s="3"/>
      <c r="P590" s="6"/>
      <c r="Q590" s="7"/>
      <c r="R590" s="6" t="s">
        <v>393</v>
      </c>
      <c r="S590" s="6">
        <v>1067</v>
      </c>
      <c r="T590" s="6" t="s">
        <v>199</v>
      </c>
      <c r="U590" s="7">
        <v>130</v>
      </c>
      <c r="V590" s="9"/>
      <c r="W590" s="13"/>
      <c r="X590" s="3"/>
    </row>
    <row r="591" spans="1:24" x14ac:dyDescent="0.25">
      <c r="A591" s="3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7"/>
      <c r="N591" s="7"/>
      <c r="O591" s="3"/>
      <c r="P591" s="6"/>
      <c r="Q591" s="7"/>
      <c r="R591" s="6" t="s">
        <v>273</v>
      </c>
      <c r="S591" s="6">
        <v>841</v>
      </c>
      <c r="T591" s="6" t="s">
        <v>199</v>
      </c>
      <c r="U591" s="7">
        <v>317</v>
      </c>
      <c r="V591" s="9"/>
      <c r="W591" s="13"/>
      <c r="X591" s="3"/>
    </row>
    <row r="592" spans="1:24" x14ac:dyDescent="0.25">
      <c r="A592" s="3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7"/>
      <c r="N592" s="7"/>
      <c r="O592" s="3"/>
      <c r="P592" s="6"/>
      <c r="Q592" s="7"/>
      <c r="R592" s="6" t="s">
        <v>278</v>
      </c>
      <c r="S592" s="6">
        <v>904</v>
      </c>
      <c r="T592" s="6" t="s">
        <v>199</v>
      </c>
      <c r="U592" s="7">
        <v>276</v>
      </c>
      <c r="V592" s="9"/>
      <c r="W592" s="13"/>
      <c r="X592" s="3"/>
    </row>
    <row r="593" spans="1:24" x14ac:dyDescent="0.25">
      <c r="A593" s="3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7"/>
      <c r="N593" s="7"/>
      <c r="O593" s="3"/>
      <c r="P593" s="6"/>
      <c r="Q593" s="7"/>
      <c r="R593" s="6" t="s">
        <v>290</v>
      </c>
      <c r="S593" s="6">
        <v>1006</v>
      </c>
      <c r="T593" s="6" t="s">
        <v>199</v>
      </c>
      <c r="U593" s="7">
        <v>368</v>
      </c>
      <c r="V593" s="9"/>
      <c r="W593" s="13"/>
      <c r="X593" s="3"/>
    </row>
    <row r="594" spans="1:24" x14ac:dyDescent="0.25">
      <c r="A594" s="3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7"/>
      <c r="N594" s="7"/>
      <c r="O594" s="3"/>
      <c r="P594" s="6"/>
      <c r="Q594" s="7"/>
      <c r="R594" s="6" t="s">
        <v>294</v>
      </c>
      <c r="S594" s="6">
        <v>1015</v>
      </c>
      <c r="T594" s="6" t="s">
        <v>199</v>
      </c>
      <c r="U594" s="7">
        <v>432</v>
      </c>
      <c r="V594" s="9"/>
      <c r="W594" s="13"/>
      <c r="X594" s="3"/>
    </row>
    <row r="595" spans="1:24" x14ac:dyDescent="0.25">
      <c r="A595" s="3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7"/>
      <c r="N595" s="7"/>
      <c r="O595" s="3"/>
      <c r="P595" s="6"/>
      <c r="Q595" s="7"/>
      <c r="R595" s="6" t="s">
        <v>450</v>
      </c>
      <c r="S595" s="6">
        <v>1322</v>
      </c>
      <c r="T595" s="6" t="s">
        <v>199</v>
      </c>
      <c r="U595" s="7">
        <v>111</v>
      </c>
      <c r="V595" s="9"/>
      <c r="W595" s="13"/>
      <c r="X595" s="3"/>
    </row>
    <row r="596" spans="1:24" x14ac:dyDescent="0.25">
      <c r="A596" s="3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7">
        <f t="shared" si="11"/>
        <v>0</v>
      </c>
      <c r="N596" s="7"/>
      <c r="O596" s="3"/>
      <c r="P596" s="6"/>
      <c r="Q596" s="7"/>
      <c r="R596" s="6"/>
      <c r="S596" s="6"/>
      <c r="T596" s="6"/>
      <c r="U596" s="7"/>
      <c r="V596" s="9"/>
      <c r="W596" s="13"/>
      <c r="X596" s="3"/>
    </row>
    <row r="597" spans="1:24" x14ac:dyDescent="0.25">
      <c r="A597" s="3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7">
        <f t="shared" si="11"/>
        <v>0</v>
      </c>
      <c r="N597" s="7"/>
      <c r="O597" s="3"/>
      <c r="P597" s="6"/>
      <c r="Q597" s="9">
        <f>SUM(Q587:Q596)</f>
        <v>2425</v>
      </c>
      <c r="R597" s="10"/>
      <c r="S597" s="10"/>
      <c r="T597" s="10"/>
      <c r="U597" s="9">
        <f>SUM(U587:U596)</f>
        <v>2590</v>
      </c>
      <c r="V597" s="9">
        <f>SUM(V587:V596)</f>
        <v>0</v>
      </c>
      <c r="W597" s="13">
        <f>U597-Q597+V597</f>
        <v>165</v>
      </c>
      <c r="X597" s="3"/>
    </row>
    <row r="598" spans="1:24" x14ac:dyDescent="0.25">
      <c r="A598" s="3" t="s">
        <v>21</v>
      </c>
      <c r="B598" s="6" t="s">
        <v>289</v>
      </c>
      <c r="C598" s="6"/>
      <c r="D598" s="6" t="s">
        <v>286</v>
      </c>
      <c r="E598" s="6" t="s">
        <v>34</v>
      </c>
      <c r="F598" s="6">
        <v>4090</v>
      </c>
      <c r="G598" s="6"/>
      <c r="H598" s="6"/>
      <c r="I598" s="6"/>
      <c r="J598" s="6"/>
      <c r="K598" s="7"/>
      <c r="L598" s="6"/>
      <c r="M598" s="7">
        <f t="shared" si="11"/>
        <v>0</v>
      </c>
      <c r="N598" s="7">
        <f>750+60</f>
        <v>810</v>
      </c>
      <c r="O598" s="3" t="s">
        <v>290</v>
      </c>
      <c r="P598" s="6">
        <v>33806</v>
      </c>
      <c r="Q598" s="7">
        <f>750+60</f>
        <v>810</v>
      </c>
      <c r="R598" s="6" t="s">
        <v>364</v>
      </c>
      <c r="S598" s="6">
        <v>1047</v>
      </c>
      <c r="T598" s="6" t="s">
        <v>199</v>
      </c>
      <c r="U598" s="7">
        <v>599</v>
      </c>
      <c r="V598" s="9"/>
      <c r="W598" s="13"/>
      <c r="X598" s="3"/>
    </row>
    <row r="599" spans="1:24" x14ac:dyDescent="0.25">
      <c r="A599" s="3" t="s">
        <v>21</v>
      </c>
      <c r="B599" s="6" t="s">
        <v>244</v>
      </c>
      <c r="C599" s="6">
        <v>14878</v>
      </c>
      <c r="D599" s="6" t="s">
        <v>285</v>
      </c>
      <c r="E599" s="6" t="s">
        <v>34</v>
      </c>
      <c r="F599" s="6">
        <v>4143</v>
      </c>
      <c r="G599" s="6" t="s">
        <v>397</v>
      </c>
      <c r="H599" s="6">
        <v>240</v>
      </c>
      <c r="I599" s="6" t="s">
        <v>327</v>
      </c>
      <c r="J599" s="6" t="s">
        <v>199</v>
      </c>
      <c r="K599" s="7">
        <v>720</v>
      </c>
      <c r="L599" s="6"/>
      <c r="M599" s="7">
        <f t="shared" si="11"/>
        <v>0</v>
      </c>
      <c r="N599" s="7">
        <v>1000</v>
      </c>
      <c r="O599" s="3" t="s">
        <v>290</v>
      </c>
      <c r="P599" s="6">
        <v>33806</v>
      </c>
      <c r="Q599" s="7">
        <v>1000</v>
      </c>
      <c r="V599" s="9"/>
      <c r="W599" s="13"/>
      <c r="X599" s="3"/>
    </row>
    <row r="600" spans="1:24" x14ac:dyDescent="0.25">
      <c r="A600" s="3"/>
      <c r="B600" s="6" t="s">
        <v>244</v>
      </c>
      <c r="C600" s="6">
        <v>14878</v>
      </c>
      <c r="D600" s="6"/>
      <c r="E600" s="6"/>
      <c r="F600" s="6"/>
      <c r="G600" s="6" t="s">
        <v>397</v>
      </c>
      <c r="H600" s="6">
        <v>240</v>
      </c>
      <c r="I600" s="6" t="s">
        <v>327</v>
      </c>
      <c r="J600" s="6" t="s">
        <v>199</v>
      </c>
      <c r="K600" s="7">
        <v>241</v>
      </c>
      <c r="L600" s="6"/>
      <c r="M600" s="7"/>
      <c r="N600" s="7"/>
      <c r="O600" s="3"/>
      <c r="P600" s="6"/>
      <c r="Q600" s="7"/>
      <c r="R600" s="6" t="s">
        <v>403</v>
      </c>
      <c r="S600" s="6">
        <v>1186</v>
      </c>
      <c r="T600" s="6" t="s">
        <v>199</v>
      </c>
      <c r="U600" s="7">
        <v>422</v>
      </c>
      <c r="V600" s="9"/>
      <c r="W600" s="13"/>
      <c r="X600" s="3"/>
    </row>
    <row r="601" spans="1:24" x14ac:dyDescent="0.25">
      <c r="A601" s="3"/>
      <c r="B601" s="6" t="s">
        <v>244</v>
      </c>
      <c r="C601" s="6">
        <v>14878</v>
      </c>
      <c r="D601" s="6"/>
      <c r="E601" s="6"/>
      <c r="F601" s="6"/>
      <c r="G601" s="6" t="s">
        <v>397</v>
      </c>
      <c r="H601" s="6">
        <v>240</v>
      </c>
      <c r="I601" s="6" t="s">
        <v>327</v>
      </c>
      <c r="J601" s="6" t="s">
        <v>199</v>
      </c>
      <c r="K601" s="7">
        <v>100</v>
      </c>
      <c r="L601" s="6"/>
      <c r="M601" s="7"/>
      <c r="N601" s="7"/>
      <c r="O601" s="3"/>
      <c r="P601" s="6"/>
      <c r="Q601" s="7"/>
      <c r="R601" s="6" t="s">
        <v>403</v>
      </c>
      <c r="S601" s="6">
        <v>1186</v>
      </c>
      <c r="T601" s="6" t="s">
        <v>405</v>
      </c>
      <c r="U601" s="7">
        <v>11</v>
      </c>
      <c r="V601" s="9"/>
      <c r="W601" s="13"/>
      <c r="X601" s="3"/>
    </row>
    <row r="602" spans="1:24" x14ac:dyDescent="0.25">
      <c r="A602" s="3" t="s">
        <v>21</v>
      </c>
      <c r="B602" s="6" t="s">
        <v>289</v>
      </c>
      <c r="C602" s="6"/>
      <c r="D602" s="6" t="s">
        <v>186</v>
      </c>
      <c r="E602" s="6" t="s">
        <v>238</v>
      </c>
      <c r="F602" s="6">
        <v>38</v>
      </c>
      <c r="G602" s="6"/>
      <c r="H602" s="6"/>
      <c r="I602" s="6"/>
      <c r="J602" s="6"/>
      <c r="K602" s="7"/>
      <c r="L602" s="6"/>
      <c r="M602" s="7">
        <f t="shared" si="11"/>
        <v>0</v>
      </c>
      <c r="N602" s="7">
        <f>50+25</f>
        <v>75</v>
      </c>
      <c r="O602" s="3" t="s">
        <v>290</v>
      </c>
      <c r="P602" s="6">
        <v>33806</v>
      </c>
      <c r="Q602" s="7">
        <f>50+25</f>
        <v>75</v>
      </c>
      <c r="R602" s="6" t="s">
        <v>393</v>
      </c>
      <c r="S602" s="6">
        <v>1066</v>
      </c>
      <c r="T602" s="6" t="s">
        <v>199</v>
      </c>
      <c r="U602" s="7">
        <v>379</v>
      </c>
      <c r="V602" s="9"/>
      <c r="W602" s="13"/>
      <c r="X602" s="3"/>
    </row>
    <row r="603" spans="1:24" x14ac:dyDescent="0.25">
      <c r="A603" s="3" t="s">
        <v>21</v>
      </c>
      <c r="B603" s="6" t="s">
        <v>289</v>
      </c>
      <c r="C603" s="6"/>
      <c r="D603" s="6" t="s">
        <v>43</v>
      </c>
      <c r="E603" s="6" t="s">
        <v>291</v>
      </c>
      <c r="F603" s="6">
        <v>3203</v>
      </c>
      <c r="G603" s="6"/>
      <c r="H603" s="6"/>
      <c r="I603" s="6"/>
      <c r="J603" s="6"/>
      <c r="K603" s="7"/>
      <c r="L603" s="6"/>
      <c r="M603" s="7">
        <f t="shared" si="11"/>
        <v>0</v>
      </c>
      <c r="N603" s="7">
        <f>1100+25</f>
        <v>1125</v>
      </c>
      <c r="O603" s="3" t="s">
        <v>290</v>
      </c>
      <c r="P603" s="6">
        <v>33806</v>
      </c>
      <c r="Q603" s="7">
        <f>1100+25</f>
        <v>1125</v>
      </c>
      <c r="R603" s="6" t="s">
        <v>403</v>
      </c>
      <c r="S603" s="6">
        <v>1187</v>
      </c>
      <c r="T603" s="6" t="s">
        <v>199</v>
      </c>
      <c r="U603" s="7">
        <v>210</v>
      </c>
      <c r="V603" s="9"/>
      <c r="W603" s="13"/>
      <c r="X603" s="3"/>
    </row>
    <row r="604" spans="1:24" x14ac:dyDescent="0.25">
      <c r="A604" s="3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7"/>
      <c r="N604" s="7"/>
      <c r="O604" s="3"/>
      <c r="P604" s="6"/>
      <c r="Q604" s="7"/>
      <c r="R604" s="6" t="s">
        <v>403</v>
      </c>
      <c r="S604" s="6">
        <v>1187</v>
      </c>
      <c r="T604" s="6" t="s">
        <v>199</v>
      </c>
      <c r="U604" s="7">
        <v>209</v>
      </c>
      <c r="V604" s="9"/>
      <c r="W604" s="13"/>
      <c r="X604" s="3"/>
    </row>
    <row r="605" spans="1:24" x14ac:dyDescent="0.25">
      <c r="A605" s="3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7"/>
      <c r="N605" s="7"/>
      <c r="O605" s="3"/>
      <c r="P605" s="6"/>
      <c r="Q605" s="7"/>
      <c r="R605" s="1" t="s">
        <v>429</v>
      </c>
      <c r="S605" s="43">
        <v>1285</v>
      </c>
      <c r="T605" s="43" t="s">
        <v>48</v>
      </c>
      <c r="U605" s="1">
        <v>103</v>
      </c>
      <c r="V605" s="9"/>
      <c r="W605" s="13"/>
      <c r="X605" s="3"/>
    </row>
    <row r="606" spans="1:24" x14ac:dyDescent="0.25">
      <c r="A606" s="3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7">
        <f t="shared" si="11"/>
        <v>0</v>
      </c>
      <c r="N606" s="7"/>
      <c r="O606" s="3"/>
      <c r="P606" s="6"/>
      <c r="Q606" s="9"/>
      <c r="R606" s="6"/>
      <c r="S606" s="6"/>
      <c r="T606" s="6"/>
      <c r="U606" s="7"/>
      <c r="V606" s="9"/>
      <c r="W606" s="13"/>
      <c r="X606" s="3"/>
    </row>
    <row r="607" spans="1:24" x14ac:dyDescent="0.25">
      <c r="A607" s="3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7">
        <f t="shared" si="11"/>
        <v>0</v>
      </c>
      <c r="N607" s="7"/>
      <c r="O607" s="3"/>
      <c r="P607" s="6"/>
      <c r="Q607" s="9">
        <f>SUM(Q598:Q606)</f>
        <v>3010</v>
      </c>
      <c r="R607" s="10"/>
      <c r="S607" s="10"/>
      <c r="T607" s="10"/>
      <c r="U607" s="9">
        <f>SUM(U598:U606)</f>
        <v>1933</v>
      </c>
      <c r="V607" s="9">
        <f>SUM(V598:V606)</f>
        <v>0</v>
      </c>
      <c r="W607" s="13">
        <f>U607-Q607+V607</f>
        <v>-1077</v>
      </c>
      <c r="X607" s="3"/>
    </row>
    <row r="608" spans="1:24" x14ac:dyDescent="0.25">
      <c r="A608" s="3" t="s">
        <v>21</v>
      </c>
      <c r="B608" s="6" t="s">
        <v>289</v>
      </c>
      <c r="C608" s="6"/>
      <c r="D608" s="6" t="s">
        <v>181</v>
      </c>
      <c r="E608" s="6" t="s">
        <v>205</v>
      </c>
      <c r="F608" s="6">
        <v>4066</v>
      </c>
      <c r="G608" s="6"/>
      <c r="H608" s="6"/>
      <c r="I608" s="6"/>
      <c r="J608" s="6"/>
      <c r="K608" s="7"/>
      <c r="L608" s="6"/>
      <c r="M608" s="7">
        <f t="shared" ref="M608" si="12">K608*L608</f>
        <v>0</v>
      </c>
      <c r="N608" s="7">
        <v>500</v>
      </c>
      <c r="O608" s="3" t="s">
        <v>290</v>
      </c>
      <c r="P608" s="6">
        <v>33806</v>
      </c>
      <c r="Q608" s="7">
        <v>500</v>
      </c>
      <c r="R608" s="6" t="s">
        <v>390</v>
      </c>
      <c r="S608" s="6">
        <v>985</v>
      </c>
      <c r="T608" s="6" t="s">
        <v>48</v>
      </c>
      <c r="U608" s="7">
        <v>412</v>
      </c>
      <c r="V608" s="9"/>
      <c r="W608" s="13"/>
      <c r="X608" s="3"/>
    </row>
    <row r="609" spans="1:24" x14ac:dyDescent="0.25">
      <c r="A609" s="3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7"/>
      <c r="N609" s="7"/>
      <c r="O609" s="3"/>
      <c r="P609" s="6"/>
      <c r="Q609" s="9"/>
      <c r="R609" s="6" t="s">
        <v>403</v>
      </c>
      <c r="S609" s="6">
        <v>1189</v>
      </c>
      <c r="T609" s="6" t="s">
        <v>48</v>
      </c>
      <c r="U609" s="7">
        <v>47</v>
      </c>
      <c r="V609" s="9"/>
      <c r="W609" s="13"/>
      <c r="X609" s="3"/>
    </row>
    <row r="610" spans="1:24" x14ac:dyDescent="0.25">
      <c r="A610" s="3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7"/>
      <c r="N610" s="7"/>
      <c r="O610" s="3"/>
      <c r="P610" s="6"/>
      <c r="Q610" s="9"/>
      <c r="R610" s="10"/>
      <c r="S610" s="10"/>
      <c r="T610" s="10"/>
      <c r="U610" s="9"/>
      <c r="V610" s="9"/>
      <c r="W610" s="13"/>
      <c r="X610" s="3"/>
    </row>
    <row r="611" spans="1:24" x14ac:dyDescent="0.25">
      <c r="A611" s="3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7"/>
      <c r="N611" s="7"/>
      <c r="O611" s="3"/>
      <c r="P611" s="6"/>
      <c r="Q611" s="9">
        <f>SUM(Q608:Q610)</f>
        <v>500</v>
      </c>
      <c r="R611" s="10"/>
      <c r="S611" s="10"/>
      <c r="T611" s="10"/>
      <c r="U611" s="9">
        <f>SUM(U608:U610)</f>
        <v>459</v>
      </c>
      <c r="V611" s="9">
        <f>SUM(V608:V610)</f>
        <v>0</v>
      </c>
      <c r="W611" s="13">
        <f>U611-Q611+V611</f>
        <v>-41</v>
      </c>
      <c r="X611" s="3"/>
    </row>
    <row r="612" spans="1:24" x14ac:dyDescent="0.25">
      <c r="A612" s="3" t="s">
        <v>21</v>
      </c>
      <c r="B612" s="5" t="s">
        <v>293</v>
      </c>
      <c r="C612" s="5">
        <v>14885</v>
      </c>
      <c r="D612" s="6" t="s">
        <v>181</v>
      </c>
      <c r="E612" s="6" t="s">
        <v>205</v>
      </c>
      <c r="F612" s="6">
        <v>4067</v>
      </c>
      <c r="G612" s="6" t="s">
        <v>301</v>
      </c>
      <c r="H612" s="6">
        <v>135</v>
      </c>
      <c r="I612" s="6" t="s">
        <v>302</v>
      </c>
      <c r="J612" s="6" t="s">
        <v>48</v>
      </c>
      <c r="K612" s="7">
        <v>2700</v>
      </c>
      <c r="L612" s="6">
        <v>11</v>
      </c>
      <c r="M612" s="7">
        <f t="shared" si="11"/>
        <v>29700</v>
      </c>
      <c r="N612" s="7">
        <v>2700</v>
      </c>
      <c r="O612" s="3" t="s">
        <v>294</v>
      </c>
      <c r="P612" s="6">
        <v>333812</v>
      </c>
      <c r="Q612" s="7">
        <v>2700</v>
      </c>
      <c r="R612" s="6" t="s">
        <v>393</v>
      </c>
      <c r="S612" s="6">
        <v>1071</v>
      </c>
      <c r="T612" s="6" t="s">
        <v>48</v>
      </c>
      <c r="U612" s="7">
        <v>588</v>
      </c>
      <c r="V612" s="9"/>
      <c r="W612" s="13"/>
      <c r="X612" s="3"/>
    </row>
    <row r="613" spans="1:24" x14ac:dyDescent="0.25">
      <c r="A613" s="3" t="s">
        <v>21</v>
      </c>
      <c r="B613" s="5" t="s">
        <v>293</v>
      </c>
      <c r="C613" s="5"/>
      <c r="D613" s="6" t="s">
        <v>181</v>
      </c>
      <c r="E613" s="6" t="s">
        <v>205</v>
      </c>
      <c r="F613" s="6">
        <v>2057</v>
      </c>
      <c r="G613" s="6" t="s">
        <v>301</v>
      </c>
      <c r="H613" s="6">
        <v>135</v>
      </c>
      <c r="I613" s="6" t="s">
        <v>302</v>
      </c>
      <c r="J613" s="6" t="s">
        <v>48</v>
      </c>
      <c r="K613" s="7">
        <v>1300</v>
      </c>
      <c r="L613" s="6">
        <v>11</v>
      </c>
      <c r="M613" s="7">
        <f t="shared" si="11"/>
        <v>14300</v>
      </c>
      <c r="N613" s="7">
        <v>1300</v>
      </c>
      <c r="O613" s="3" t="s">
        <v>294</v>
      </c>
      <c r="P613" s="6">
        <v>333812</v>
      </c>
      <c r="Q613" s="7">
        <v>1300</v>
      </c>
      <c r="R613" s="6" t="s">
        <v>393</v>
      </c>
      <c r="S613" s="6">
        <v>1072</v>
      </c>
      <c r="T613" s="6" t="s">
        <v>48</v>
      </c>
      <c r="U613" s="7">
        <v>51</v>
      </c>
      <c r="V613" s="9"/>
      <c r="W613" s="13"/>
      <c r="X613" s="3"/>
    </row>
    <row r="614" spans="1:24" x14ac:dyDescent="0.25">
      <c r="A614" s="3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7">
        <f t="shared" si="11"/>
        <v>0</v>
      </c>
      <c r="N614" s="7"/>
      <c r="O614" s="3"/>
      <c r="P614" s="6"/>
      <c r="Q614" s="7"/>
      <c r="R614" s="6" t="s">
        <v>412</v>
      </c>
      <c r="S614" s="6">
        <v>1214</v>
      </c>
      <c r="T614" s="6" t="s">
        <v>48</v>
      </c>
      <c r="U614" s="7">
        <v>1119</v>
      </c>
      <c r="V614" s="9"/>
      <c r="W614" s="13"/>
      <c r="X614" s="3"/>
    </row>
    <row r="615" spans="1:24" x14ac:dyDescent="0.25">
      <c r="A615" s="3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7"/>
      <c r="N615" s="7"/>
      <c r="O615" s="3"/>
      <c r="P615" s="6"/>
      <c r="Q615" s="7"/>
      <c r="R615" s="6" t="s">
        <v>414</v>
      </c>
      <c r="S615" s="6">
        <v>1219</v>
      </c>
      <c r="T615" s="6" t="s">
        <v>48</v>
      </c>
      <c r="U615" s="7">
        <v>707</v>
      </c>
      <c r="V615" s="9"/>
      <c r="W615" s="13"/>
      <c r="X615" s="3"/>
    </row>
    <row r="616" spans="1:24" x14ac:dyDescent="0.25">
      <c r="A616" s="3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7"/>
      <c r="N616" s="7"/>
      <c r="O616" s="3"/>
      <c r="P616" s="6"/>
      <c r="Q616" s="7"/>
      <c r="R616" s="6" t="s">
        <v>414</v>
      </c>
      <c r="S616" s="6">
        <v>1219</v>
      </c>
      <c r="T616" s="6" t="s">
        <v>59</v>
      </c>
      <c r="U616" s="7">
        <v>6</v>
      </c>
      <c r="V616" s="9"/>
      <c r="W616" s="13"/>
      <c r="X616" s="3"/>
    </row>
    <row r="617" spans="1:24" x14ac:dyDescent="0.25">
      <c r="A617" s="3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7"/>
      <c r="N617" s="7"/>
      <c r="O617" s="3"/>
      <c r="P617" s="6"/>
      <c r="Q617" s="7"/>
      <c r="R617" s="6" t="s">
        <v>421</v>
      </c>
      <c r="S617" s="6">
        <v>1262</v>
      </c>
      <c r="T617" s="6" t="s">
        <v>48</v>
      </c>
      <c r="U617" s="7">
        <v>459</v>
      </c>
      <c r="V617" s="9"/>
      <c r="W617" s="13"/>
      <c r="X617" s="3"/>
    </row>
    <row r="618" spans="1:24" x14ac:dyDescent="0.25">
      <c r="A618" s="3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7">
        <f t="shared" si="11"/>
        <v>0</v>
      </c>
      <c r="N618" s="7"/>
      <c r="O618" s="3"/>
      <c r="P618" s="6"/>
      <c r="Q618" s="7"/>
      <c r="R618" s="6" t="s">
        <v>428</v>
      </c>
      <c r="S618" s="6">
        <v>1271</v>
      </c>
      <c r="T618" s="6" t="s">
        <v>48</v>
      </c>
      <c r="U618" s="7">
        <v>1067</v>
      </c>
      <c r="V618" s="9"/>
      <c r="W618" s="13"/>
      <c r="X618" s="3"/>
    </row>
    <row r="619" spans="1:24" x14ac:dyDescent="0.25">
      <c r="A619" s="3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7"/>
      <c r="N619" s="7"/>
      <c r="O619" s="3"/>
      <c r="P619" s="6"/>
      <c r="Q619" s="7"/>
      <c r="R619" s="6" t="s">
        <v>437</v>
      </c>
      <c r="S619" s="6">
        <v>1290</v>
      </c>
      <c r="T619" s="6" t="s">
        <v>48</v>
      </c>
      <c r="U619" s="7">
        <v>62</v>
      </c>
      <c r="V619" s="9"/>
      <c r="W619" s="13"/>
      <c r="X619" s="3"/>
    </row>
    <row r="620" spans="1:24" x14ac:dyDescent="0.25">
      <c r="A620" s="3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7">
        <f t="shared" si="11"/>
        <v>0</v>
      </c>
      <c r="N620" s="7"/>
      <c r="O620" s="3"/>
      <c r="P620" s="6"/>
      <c r="Q620" s="7"/>
      <c r="R620" s="6"/>
      <c r="S620" s="6"/>
      <c r="T620" s="6"/>
      <c r="U620" s="7"/>
      <c r="V620" s="9"/>
      <c r="W620" s="13"/>
      <c r="X620" s="3"/>
    </row>
    <row r="621" spans="1:24" x14ac:dyDescent="0.25">
      <c r="A621" s="3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7">
        <f t="shared" si="11"/>
        <v>0</v>
      </c>
      <c r="N621" s="7"/>
      <c r="O621" s="3"/>
      <c r="P621" s="6"/>
      <c r="Q621" s="9">
        <f>SUM(Q612:Q620)</f>
        <v>4000</v>
      </c>
      <c r="R621" s="10"/>
      <c r="S621" s="10"/>
      <c r="T621" s="10"/>
      <c r="U621" s="9">
        <f>SUM(U612:U620)</f>
        <v>4059</v>
      </c>
      <c r="V621" s="9">
        <f>SUM(V612:V620)</f>
        <v>0</v>
      </c>
      <c r="W621" s="13">
        <f>U621-Q621+V621</f>
        <v>59</v>
      </c>
      <c r="X621" s="3"/>
    </row>
    <row r="622" spans="1:24" x14ac:dyDescent="0.25">
      <c r="A622" s="3" t="s">
        <v>21</v>
      </c>
      <c r="B622" s="5" t="s">
        <v>365</v>
      </c>
      <c r="C622" s="5"/>
      <c r="D622" s="6" t="s">
        <v>43</v>
      </c>
      <c r="E622" s="6" t="s">
        <v>22</v>
      </c>
      <c r="F622" s="6">
        <v>3203</v>
      </c>
      <c r="G622" s="6"/>
      <c r="H622" s="6"/>
      <c r="I622" s="6"/>
      <c r="J622" s="6"/>
      <c r="K622" s="7"/>
      <c r="L622" s="6"/>
      <c r="M622" s="7">
        <f t="shared" si="11"/>
        <v>0</v>
      </c>
      <c r="N622" s="7">
        <f>950+43</f>
        <v>993</v>
      </c>
      <c r="O622" s="3" t="s">
        <v>364</v>
      </c>
      <c r="P622" s="6">
        <v>33833</v>
      </c>
      <c r="Q622" s="7">
        <f>950+43</f>
        <v>993</v>
      </c>
      <c r="R622" s="6" t="s">
        <v>414</v>
      </c>
      <c r="S622" s="6">
        <v>1219</v>
      </c>
      <c r="T622" s="6" t="s">
        <v>61</v>
      </c>
      <c r="U622" s="7">
        <v>80</v>
      </c>
      <c r="V622" s="9"/>
      <c r="W622" s="13"/>
      <c r="X622" s="3"/>
    </row>
    <row r="623" spans="1:24" x14ac:dyDescent="0.25">
      <c r="A623" s="3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7">
        <f t="shared" si="11"/>
        <v>0</v>
      </c>
      <c r="N623" s="7"/>
      <c r="O623" s="3"/>
      <c r="P623" s="6"/>
      <c r="Q623" s="7"/>
      <c r="R623" s="6" t="s">
        <v>415</v>
      </c>
      <c r="S623" s="6">
        <v>1234</v>
      </c>
      <c r="T623" s="6" t="s">
        <v>48</v>
      </c>
      <c r="U623" s="7">
        <v>408</v>
      </c>
      <c r="V623" s="9"/>
      <c r="W623" s="13"/>
      <c r="X623" s="3"/>
    </row>
    <row r="624" spans="1:24" x14ac:dyDescent="0.25">
      <c r="A624" s="3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7">
        <f t="shared" si="11"/>
        <v>0</v>
      </c>
      <c r="N624" s="7"/>
      <c r="O624" s="3"/>
      <c r="P624" s="6"/>
      <c r="Q624" s="7"/>
      <c r="R624" s="6"/>
      <c r="S624" s="6"/>
      <c r="T624" s="6"/>
      <c r="U624" s="7"/>
      <c r="V624" s="9"/>
      <c r="W624" s="13"/>
      <c r="X624" s="3"/>
    </row>
    <row r="625" spans="1:24" x14ac:dyDescent="0.25">
      <c r="A625" s="3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7">
        <f t="shared" si="11"/>
        <v>0</v>
      </c>
      <c r="N625" s="7"/>
      <c r="O625" s="3"/>
      <c r="P625" s="6"/>
      <c r="Q625" s="9">
        <f>SUM(Q622:Q624)</f>
        <v>993</v>
      </c>
      <c r="R625" s="10"/>
      <c r="S625" s="10"/>
      <c r="T625" s="10"/>
      <c r="U625" s="9">
        <f>SUM(U622:U624)</f>
        <v>488</v>
      </c>
      <c r="V625" s="9">
        <f>SUM(V622:V624)</f>
        <v>0</v>
      </c>
      <c r="W625" s="13">
        <f>U625-Q625+V625</f>
        <v>-505</v>
      </c>
      <c r="X625" s="3"/>
    </row>
    <row r="626" spans="1:24" x14ac:dyDescent="0.25">
      <c r="A626" s="3" t="s">
        <v>44</v>
      </c>
      <c r="B626" s="6" t="s">
        <v>366</v>
      </c>
      <c r="C626" s="6"/>
      <c r="D626" s="6" t="s">
        <v>367</v>
      </c>
      <c r="E626" s="6" t="s">
        <v>146</v>
      </c>
      <c r="F626" s="6">
        <v>606</v>
      </c>
      <c r="G626" s="6"/>
      <c r="H626" s="6"/>
      <c r="I626" s="6"/>
      <c r="J626" s="6"/>
      <c r="K626" s="7"/>
      <c r="L626" s="6"/>
      <c r="M626" s="7">
        <f t="shared" si="11"/>
        <v>0</v>
      </c>
      <c r="N626" s="7">
        <v>3800</v>
      </c>
      <c r="O626" s="3" t="s">
        <v>364</v>
      </c>
      <c r="P626" s="6">
        <v>33833</v>
      </c>
      <c r="Q626" s="7">
        <v>3800</v>
      </c>
      <c r="R626" s="6" t="s">
        <v>393</v>
      </c>
      <c r="S626" s="6">
        <v>1069</v>
      </c>
      <c r="T626" s="6" t="s">
        <v>48</v>
      </c>
      <c r="U626" s="7">
        <v>272</v>
      </c>
      <c r="V626" s="9"/>
      <c r="W626" s="13"/>
      <c r="X626" s="3"/>
    </row>
    <row r="627" spans="1:24" x14ac:dyDescent="0.25">
      <c r="A627" s="3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7">
        <f t="shared" si="11"/>
        <v>0</v>
      </c>
      <c r="N627" s="7"/>
      <c r="O627" s="3"/>
      <c r="P627" s="6"/>
      <c r="Q627" s="7"/>
      <c r="R627" s="6" t="s">
        <v>403</v>
      </c>
      <c r="S627" s="6">
        <v>1189</v>
      </c>
      <c r="T627" s="6" t="s">
        <v>48</v>
      </c>
      <c r="U627" s="7">
        <v>3485</v>
      </c>
      <c r="V627" s="9"/>
      <c r="W627" s="13"/>
      <c r="X627" s="3"/>
    </row>
    <row r="628" spans="1:24" x14ac:dyDescent="0.25">
      <c r="A628" s="3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7">
        <f t="shared" si="11"/>
        <v>0</v>
      </c>
      <c r="N628" s="7"/>
      <c r="O628" s="3"/>
      <c r="P628" s="6"/>
      <c r="Q628" s="7"/>
      <c r="R628" s="6" t="s">
        <v>412</v>
      </c>
      <c r="S628" s="6">
        <v>1214</v>
      </c>
      <c r="T628" s="6" t="s">
        <v>48</v>
      </c>
      <c r="U628" s="7">
        <v>44</v>
      </c>
      <c r="V628" s="9"/>
      <c r="W628" s="13"/>
      <c r="X628" s="3"/>
    </row>
    <row r="629" spans="1:24" x14ac:dyDescent="0.25">
      <c r="A629" s="3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7"/>
      <c r="N629" s="7"/>
      <c r="O629" s="3"/>
      <c r="P629" s="6"/>
      <c r="Q629" s="7"/>
      <c r="R629" s="6" t="s">
        <v>412</v>
      </c>
      <c r="S629" s="6">
        <v>1215</v>
      </c>
      <c r="T629" s="6" t="s">
        <v>74</v>
      </c>
      <c r="U629" s="7">
        <v>13</v>
      </c>
      <c r="V629" s="9"/>
      <c r="W629" s="13"/>
      <c r="X629" s="3"/>
    </row>
    <row r="630" spans="1:24" x14ac:dyDescent="0.25">
      <c r="A630" s="3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7">
        <f t="shared" si="11"/>
        <v>0</v>
      </c>
      <c r="N630" s="7"/>
      <c r="O630" s="3"/>
      <c r="P630" s="6"/>
      <c r="Q630" s="7"/>
      <c r="R630" s="6"/>
      <c r="S630" s="6"/>
      <c r="T630" s="6"/>
      <c r="U630" s="7"/>
      <c r="V630" s="9"/>
      <c r="W630" s="13"/>
      <c r="X630" s="3"/>
    </row>
    <row r="631" spans="1:24" x14ac:dyDescent="0.25">
      <c r="A631" s="3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7">
        <f t="shared" si="11"/>
        <v>0</v>
      </c>
      <c r="N631" s="7"/>
      <c r="O631" s="3"/>
      <c r="P631" s="6"/>
      <c r="Q631" s="9">
        <f>SUM(Q626:Q630)</f>
        <v>3800</v>
      </c>
      <c r="R631" s="10"/>
      <c r="S631" s="10"/>
      <c r="T631" s="10"/>
      <c r="U631" s="9">
        <f>SUM(U626:U630)</f>
        <v>3814</v>
      </c>
      <c r="V631" s="9">
        <f>SUM(V626:V630)</f>
        <v>0</v>
      </c>
      <c r="W631" s="13">
        <f>U631-Q631+V631</f>
        <v>14</v>
      </c>
      <c r="X631" s="3"/>
    </row>
    <row r="632" spans="1:24" x14ac:dyDescent="0.25">
      <c r="A632" s="3" t="s">
        <v>44</v>
      </c>
      <c r="B632" s="6" t="s">
        <v>366</v>
      </c>
      <c r="C632" s="6"/>
      <c r="D632" s="6" t="s">
        <v>181</v>
      </c>
      <c r="E632" s="6" t="s">
        <v>151</v>
      </c>
      <c r="F632" s="6">
        <v>4090</v>
      </c>
      <c r="G632" s="6" t="s">
        <v>335</v>
      </c>
      <c r="H632" s="6">
        <v>130</v>
      </c>
      <c r="I632" s="6" t="s">
        <v>319</v>
      </c>
      <c r="J632" s="6" t="s">
        <v>48</v>
      </c>
      <c r="K632" s="7">
        <v>4000</v>
      </c>
      <c r="L632" s="6"/>
      <c r="M632" s="7">
        <f t="shared" si="11"/>
        <v>0</v>
      </c>
      <c r="N632" s="7">
        <v>4000</v>
      </c>
      <c r="O632" s="3" t="s">
        <v>368</v>
      </c>
      <c r="P632" s="6">
        <v>33843</v>
      </c>
      <c r="Q632" s="7">
        <v>4000</v>
      </c>
      <c r="R632" s="6" t="s">
        <v>412</v>
      </c>
      <c r="S632" s="6">
        <v>1214</v>
      </c>
      <c r="T632" s="6" t="s">
        <v>48</v>
      </c>
      <c r="U632" s="7">
        <v>2820</v>
      </c>
      <c r="V632" s="9"/>
      <c r="W632" s="13"/>
      <c r="X632" s="3"/>
    </row>
    <row r="633" spans="1:24" x14ac:dyDescent="0.25">
      <c r="A633" s="3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7"/>
      <c r="N633" s="7"/>
      <c r="O633" s="3"/>
      <c r="P633" s="6"/>
      <c r="Q633" s="7"/>
      <c r="R633" s="6" t="s">
        <v>412</v>
      </c>
      <c r="S633" s="6">
        <v>1233</v>
      </c>
      <c r="T633" s="6" t="s">
        <v>48</v>
      </c>
      <c r="U633" s="7">
        <v>1100</v>
      </c>
      <c r="V633" s="9"/>
      <c r="W633" s="13"/>
      <c r="X633" s="3"/>
    </row>
    <row r="634" spans="1:24" x14ac:dyDescent="0.25">
      <c r="A634" s="3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7"/>
      <c r="N634" s="7"/>
      <c r="O634" s="3"/>
      <c r="P634" s="6"/>
      <c r="Q634" s="7"/>
      <c r="R634" s="6"/>
      <c r="S634" s="6"/>
      <c r="T634" s="6"/>
      <c r="U634" s="7"/>
      <c r="V634" s="9"/>
      <c r="W634" s="13"/>
      <c r="X634" s="3"/>
    </row>
    <row r="635" spans="1:24" x14ac:dyDescent="0.25">
      <c r="A635" s="3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7"/>
      <c r="N635" s="7"/>
      <c r="O635" s="3"/>
      <c r="P635" s="6"/>
      <c r="Q635" s="9">
        <f>SUM(Q632:Q634)</f>
        <v>4000</v>
      </c>
      <c r="R635" s="10"/>
      <c r="S635" s="10"/>
      <c r="T635" s="10"/>
      <c r="U635" s="9">
        <f>SUM(U632:U634)</f>
        <v>3920</v>
      </c>
      <c r="V635" s="9">
        <f>SUM(V632:V634)</f>
        <v>0</v>
      </c>
      <c r="W635" s="13">
        <f>U635-Q635+V635</f>
        <v>-80</v>
      </c>
      <c r="X635" s="3"/>
    </row>
    <row r="636" spans="1:24" x14ac:dyDescent="0.25">
      <c r="A636" s="3" t="s">
        <v>44</v>
      </c>
      <c r="B636" s="6" t="s">
        <v>179</v>
      </c>
      <c r="C636" s="6"/>
      <c r="D636" s="6" t="s">
        <v>157</v>
      </c>
      <c r="E636" s="6" t="s">
        <v>236</v>
      </c>
      <c r="F636" s="6">
        <v>3004</v>
      </c>
      <c r="G636" s="6" t="s">
        <v>395</v>
      </c>
      <c r="H636" s="6">
        <v>245</v>
      </c>
      <c r="I636" s="6" t="s">
        <v>319</v>
      </c>
      <c r="J636" s="6" t="s">
        <v>396</v>
      </c>
      <c r="K636" s="7">
        <v>1025</v>
      </c>
      <c r="L636" s="6"/>
      <c r="M636" s="7"/>
      <c r="N636" s="7">
        <v>1000</v>
      </c>
      <c r="O636" s="3" t="s">
        <v>368</v>
      </c>
      <c r="P636" s="6">
        <v>33843</v>
      </c>
      <c r="Q636" s="7">
        <v>1000</v>
      </c>
      <c r="R636" s="6" t="s">
        <v>403</v>
      </c>
      <c r="S636" s="6">
        <v>1186</v>
      </c>
      <c r="T636" s="6" t="s">
        <v>401</v>
      </c>
      <c r="U636" s="7">
        <v>375</v>
      </c>
      <c r="V636" s="9"/>
      <c r="W636" s="13"/>
      <c r="X636" s="3"/>
    </row>
    <row r="637" spans="1:24" x14ac:dyDescent="0.25">
      <c r="A637" s="3" t="s">
        <v>44</v>
      </c>
      <c r="B637" s="6" t="s">
        <v>179</v>
      </c>
      <c r="C637" s="6"/>
      <c r="D637" s="6" t="s">
        <v>187</v>
      </c>
      <c r="E637" s="6" t="s">
        <v>370</v>
      </c>
      <c r="F637" s="6"/>
      <c r="G637" s="6"/>
      <c r="H637" s="6"/>
      <c r="I637" s="6"/>
      <c r="J637" s="6"/>
      <c r="K637" s="7"/>
      <c r="L637" s="6"/>
      <c r="M637" s="7"/>
      <c r="N637" s="7">
        <v>25</v>
      </c>
      <c r="O637" s="3" t="s">
        <v>368</v>
      </c>
      <c r="P637" s="6">
        <v>33843</v>
      </c>
      <c r="Q637" s="7">
        <v>25</v>
      </c>
      <c r="R637" s="6" t="s">
        <v>403</v>
      </c>
      <c r="S637" s="6">
        <v>1189</v>
      </c>
      <c r="T637" s="6" t="s">
        <v>406</v>
      </c>
      <c r="U637" s="7">
        <v>143</v>
      </c>
      <c r="V637" s="9"/>
      <c r="W637" s="13"/>
      <c r="X637" s="3"/>
    </row>
    <row r="638" spans="1:24" x14ac:dyDescent="0.25">
      <c r="A638" s="3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7"/>
      <c r="N638" s="7"/>
      <c r="O638" s="3"/>
      <c r="P638" s="6"/>
      <c r="Q638" s="7"/>
      <c r="R638" s="6" t="s">
        <v>410</v>
      </c>
      <c r="S638" s="6">
        <v>1198</v>
      </c>
      <c r="T638" s="6" t="s">
        <v>401</v>
      </c>
      <c r="U638" s="7">
        <v>166</v>
      </c>
      <c r="V638" s="9"/>
      <c r="W638" s="13"/>
      <c r="X638" s="3"/>
    </row>
    <row r="639" spans="1:24" x14ac:dyDescent="0.25">
      <c r="A639" s="3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7"/>
      <c r="N639" s="7"/>
      <c r="O639" s="3"/>
      <c r="P639" s="6"/>
      <c r="Q639" s="7"/>
      <c r="R639" s="6" t="s">
        <v>412</v>
      </c>
      <c r="S639" s="6">
        <v>1214</v>
      </c>
      <c r="T639" s="6" t="s">
        <v>406</v>
      </c>
      <c r="U639" s="7">
        <v>83</v>
      </c>
      <c r="V639" s="9"/>
      <c r="W639" s="13"/>
      <c r="X639" s="3"/>
    </row>
    <row r="640" spans="1:24" x14ac:dyDescent="0.25">
      <c r="A640" s="3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7"/>
      <c r="N640" s="7"/>
      <c r="O640" s="3"/>
      <c r="P640" s="6"/>
      <c r="Q640" s="7"/>
      <c r="R640" s="6" t="s">
        <v>414</v>
      </c>
      <c r="S640" s="6">
        <v>1219</v>
      </c>
      <c r="T640" s="6" t="s">
        <v>401</v>
      </c>
      <c r="U640" s="7">
        <v>92</v>
      </c>
      <c r="V640" s="9"/>
      <c r="W640" s="13"/>
      <c r="X640" s="3"/>
    </row>
    <row r="641" spans="1:24" x14ac:dyDescent="0.25">
      <c r="A641" s="3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7"/>
      <c r="N641" s="7"/>
      <c r="O641" s="3"/>
      <c r="P641" s="6"/>
      <c r="Q641" s="7"/>
      <c r="R641" s="10"/>
      <c r="S641" s="10"/>
      <c r="T641" s="10"/>
      <c r="U641" s="9"/>
      <c r="V641" s="9"/>
      <c r="W641" s="13"/>
      <c r="X641" s="3"/>
    </row>
    <row r="642" spans="1:24" x14ac:dyDescent="0.25">
      <c r="A642" s="3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7"/>
      <c r="N642" s="7"/>
      <c r="O642" s="3"/>
      <c r="P642" s="6"/>
      <c r="Q642" s="9">
        <f>SUM(Q636:Q641)</f>
        <v>1025</v>
      </c>
      <c r="R642" s="10"/>
      <c r="S642" s="10"/>
      <c r="T642" s="10"/>
      <c r="U642" s="9">
        <f>SUM(U636:U641)</f>
        <v>859</v>
      </c>
      <c r="V642" s="9">
        <f>SUM(V636:V641)</f>
        <v>0</v>
      </c>
      <c r="W642" s="13">
        <f>U642-Q642+V642</f>
        <v>-166</v>
      </c>
      <c r="X642" s="3"/>
    </row>
    <row r="643" spans="1:24" x14ac:dyDescent="0.25">
      <c r="A643" s="3" t="s">
        <v>411</v>
      </c>
      <c r="B643" s="6">
        <v>357545</v>
      </c>
      <c r="C643" s="6">
        <v>11693</v>
      </c>
      <c r="D643" s="6" t="s">
        <v>407</v>
      </c>
      <c r="E643" s="6" t="s">
        <v>408</v>
      </c>
      <c r="F643" s="6">
        <v>4073</v>
      </c>
      <c r="G643" s="6"/>
      <c r="H643" s="6"/>
      <c r="I643" s="6"/>
      <c r="J643" s="6"/>
      <c r="K643" s="7"/>
      <c r="L643" s="6"/>
      <c r="M643" s="7"/>
      <c r="N643" s="7">
        <v>985</v>
      </c>
      <c r="O643" s="3" t="s">
        <v>403</v>
      </c>
      <c r="P643" s="6">
        <v>34200</v>
      </c>
      <c r="Q643" s="7">
        <v>985</v>
      </c>
      <c r="R643" s="6" t="s">
        <v>412</v>
      </c>
      <c r="S643" s="6">
        <v>1214</v>
      </c>
      <c r="T643" s="6" t="s">
        <v>413</v>
      </c>
      <c r="U643" s="7">
        <v>342</v>
      </c>
      <c r="V643" s="7"/>
      <c r="W643" s="13"/>
      <c r="X643" s="3"/>
    </row>
    <row r="644" spans="1:24" x14ac:dyDescent="0.25">
      <c r="A644" s="3" t="s">
        <v>411</v>
      </c>
      <c r="B644" s="6">
        <v>357545</v>
      </c>
      <c r="C644" s="6">
        <v>11693</v>
      </c>
      <c r="D644" s="6" t="s">
        <v>407</v>
      </c>
      <c r="E644" s="6" t="s">
        <v>408</v>
      </c>
      <c r="F644" s="6">
        <v>4143</v>
      </c>
      <c r="G644" s="6"/>
      <c r="H644" s="6"/>
      <c r="I644" s="6"/>
      <c r="J644" s="6"/>
      <c r="K644" s="7"/>
      <c r="L644" s="6"/>
      <c r="M644" s="7"/>
      <c r="N644" s="7">
        <v>1010.42</v>
      </c>
      <c r="O644" s="3" t="s">
        <v>403</v>
      </c>
      <c r="P644" s="6">
        <v>34200</v>
      </c>
      <c r="Q644" s="7">
        <v>1010.42</v>
      </c>
      <c r="R644" s="6" t="s">
        <v>414</v>
      </c>
      <c r="S644" s="6">
        <v>1219</v>
      </c>
      <c r="T644" s="6" t="s">
        <v>332</v>
      </c>
      <c r="U644" s="7">
        <v>138</v>
      </c>
      <c r="V644" s="7"/>
      <c r="W644" s="13"/>
      <c r="X644" s="3"/>
    </row>
    <row r="645" spans="1:24" x14ac:dyDescent="0.25">
      <c r="A645" s="3" t="s">
        <v>411</v>
      </c>
      <c r="B645" s="6">
        <v>357545</v>
      </c>
      <c r="C645" s="6">
        <v>11693</v>
      </c>
      <c r="D645" s="6" t="s">
        <v>407</v>
      </c>
      <c r="E645" s="6" t="s">
        <v>408</v>
      </c>
      <c r="F645" s="6">
        <v>4043</v>
      </c>
      <c r="G645" s="6"/>
      <c r="H645" s="6"/>
      <c r="I645" s="6"/>
      <c r="J645" s="6"/>
      <c r="K645" s="7"/>
      <c r="L645" s="6"/>
      <c r="M645" s="7"/>
      <c r="N645" s="7">
        <v>909.95</v>
      </c>
      <c r="O645" s="3" t="s">
        <v>403</v>
      </c>
      <c r="P645" s="6">
        <v>34200</v>
      </c>
      <c r="Q645" s="7">
        <v>909.95</v>
      </c>
      <c r="R645" s="6" t="s">
        <v>415</v>
      </c>
      <c r="S645" s="6">
        <v>1237</v>
      </c>
      <c r="T645" s="6" t="s">
        <v>332</v>
      </c>
      <c r="U645" s="7">
        <v>438</v>
      </c>
      <c r="V645" s="7"/>
      <c r="W645" s="13"/>
      <c r="X645" s="3"/>
    </row>
    <row r="646" spans="1:24" x14ac:dyDescent="0.25">
      <c r="A646" s="3" t="s">
        <v>411</v>
      </c>
      <c r="B646" s="6">
        <v>357545</v>
      </c>
      <c r="C646" s="6">
        <v>11693</v>
      </c>
      <c r="D646" s="6" t="s">
        <v>369</v>
      </c>
      <c r="E646" s="6" t="s">
        <v>409</v>
      </c>
      <c r="F646" s="6"/>
      <c r="G646" s="6"/>
      <c r="H646" s="6"/>
      <c r="I646" s="6"/>
      <c r="J646" s="6"/>
      <c r="K646" s="7"/>
      <c r="L646" s="6"/>
      <c r="M646" s="7"/>
      <c r="N646" s="7">
        <v>79.2</v>
      </c>
      <c r="O646" s="3" t="s">
        <v>403</v>
      </c>
      <c r="P646" s="6">
        <v>34200</v>
      </c>
      <c r="Q646" s="7">
        <v>79.2</v>
      </c>
      <c r="R646" s="6" t="s">
        <v>421</v>
      </c>
      <c r="S646" s="6">
        <v>1262</v>
      </c>
      <c r="T646" s="6" t="s">
        <v>332</v>
      </c>
      <c r="U646" s="7">
        <v>637</v>
      </c>
      <c r="V646" s="7"/>
      <c r="W646" s="13"/>
      <c r="X646" s="3"/>
    </row>
    <row r="647" spans="1:24" x14ac:dyDescent="0.25">
      <c r="A647" s="3"/>
      <c r="B647" s="6"/>
      <c r="C647" s="6"/>
      <c r="D647" s="6" t="s">
        <v>369</v>
      </c>
      <c r="E647" s="6" t="s">
        <v>409</v>
      </c>
      <c r="F647" s="6"/>
      <c r="G647" s="6"/>
      <c r="H647" s="6"/>
      <c r="I647" s="6"/>
      <c r="J647" s="6"/>
      <c r="K647" s="7"/>
      <c r="L647" s="6"/>
      <c r="M647" s="7"/>
      <c r="N647" s="7">
        <v>15.4</v>
      </c>
      <c r="O647" s="3" t="s">
        <v>403</v>
      </c>
      <c r="P647" s="6">
        <v>34200</v>
      </c>
      <c r="Q647" s="7">
        <v>15.4</v>
      </c>
      <c r="R647" s="6" t="s">
        <v>428</v>
      </c>
      <c r="S647" s="6">
        <v>1271</v>
      </c>
      <c r="T647" s="6" t="s">
        <v>332</v>
      </c>
      <c r="U647" s="7">
        <v>356</v>
      </c>
      <c r="V647" s="7"/>
      <c r="W647" s="13"/>
      <c r="X647" s="3"/>
    </row>
    <row r="648" spans="1:24" x14ac:dyDescent="0.25">
      <c r="A648" s="3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7"/>
      <c r="N648" s="7"/>
      <c r="O648" s="3"/>
      <c r="P648" s="6"/>
      <c r="Q648" s="9"/>
      <c r="R648" s="6" t="s">
        <v>429</v>
      </c>
      <c r="S648" s="6">
        <v>1285</v>
      </c>
      <c r="T648" s="6" t="s">
        <v>332</v>
      </c>
      <c r="U648" s="7">
        <v>189</v>
      </c>
      <c r="V648" s="7"/>
      <c r="W648" s="13"/>
      <c r="X648" s="3"/>
    </row>
    <row r="649" spans="1:24" x14ac:dyDescent="0.25">
      <c r="A649" s="3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7"/>
      <c r="N649" s="7"/>
      <c r="O649" s="3"/>
      <c r="P649" s="6"/>
      <c r="Q649" s="9"/>
      <c r="R649" s="6" t="s">
        <v>437</v>
      </c>
      <c r="S649" s="6">
        <v>1291</v>
      </c>
      <c r="T649" s="6" t="s">
        <v>332</v>
      </c>
      <c r="U649" s="7">
        <v>180</v>
      </c>
      <c r="V649" s="7"/>
      <c r="W649" s="13"/>
      <c r="X649" s="3"/>
    </row>
    <row r="650" spans="1:24" x14ac:dyDescent="0.25">
      <c r="A650" s="3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7"/>
      <c r="N650" s="7"/>
      <c r="O650" s="3"/>
      <c r="P650" s="6"/>
      <c r="Q650" s="9"/>
      <c r="R650" s="6" t="s">
        <v>444</v>
      </c>
      <c r="S650" s="6">
        <v>1305</v>
      </c>
      <c r="T650" s="6" t="s">
        <v>332</v>
      </c>
      <c r="U650" s="7">
        <v>67</v>
      </c>
      <c r="V650" s="7"/>
      <c r="W650" s="13"/>
      <c r="X650" s="3"/>
    </row>
    <row r="651" spans="1:24" x14ac:dyDescent="0.25">
      <c r="A651" s="3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7"/>
      <c r="N651" s="7"/>
      <c r="O651" s="3"/>
      <c r="P651" s="6"/>
      <c r="Q651" s="9"/>
      <c r="R651" s="6" t="s">
        <v>444</v>
      </c>
      <c r="S651" s="6">
        <v>1301</v>
      </c>
      <c r="T651" s="6" t="s">
        <v>332</v>
      </c>
      <c r="U651" s="7">
        <v>189</v>
      </c>
      <c r="V651" s="7"/>
      <c r="W651" s="13"/>
      <c r="X651" s="3"/>
    </row>
    <row r="652" spans="1:24" x14ac:dyDescent="0.25">
      <c r="A652" s="3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7"/>
      <c r="N652" s="7"/>
      <c r="O652" s="3"/>
      <c r="P652" s="6"/>
      <c r="Q652" s="9"/>
      <c r="R652" s="6" t="s">
        <v>450</v>
      </c>
      <c r="S652" s="6">
        <v>1323</v>
      </c>
      <c r="T652" s="6" t="s">
        <v>332</v>
      </c>
      <c r="U652" s="7">
        <v>340</v>
      </c>
      <c r="V652" s="7"/>
      <c r="W652" s="13"/>
      <c r="X652" s="3"/>
    </row>
    <row r="653" spans="1:24" x14ac:dyDescent="0.25">
      <c r="A653" s="3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7"/>
      <c r="N653" s="7"/>
      <c r="O653" s="3"/>
      <c r="P653" s="6"/>
      <c r="Q653" s="9"/>
      <c r="R653" s="6" t="s">
        <v>452</v>
      </c>
      <c r="S653" s="6">
        <v>1368</v>
      </c>
      <c r="T653" s="6" t="s">
        <v>332</v>
      </c>
      <c r="U653" s="7">
        <v>8</v>
      </c>
      <c r="V653" s="7"/>
      <c r="W653" s="13"/>
      <c r="X653" s="3"/>
    </row>
    <row r="654" spans="1:24" x14ac:dyDescent="0.25">
      <c r="A654" s="3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7"/>
      <c r="N654" s="7"/>
      <c r="O654" s="3"/>
      <c r="P654" s="6"/>
      <c r="Q654" s="9"/>
      <c r="R654" s="6" t="s">
        <v>452</v>
      </c>
      <c r="S654" s="6">
        <v>1370</v>
      </c>
      <c r="T654" s="6" t="s">
        <v>268</v>
      </c>
      <c r="U654" s="7">
        <f>74.3+35</f>
        <v>109.3</v>
      </c>
      <c r="V654" s="7"/>
      <c r="W654" s="13"/>
      <c r="X654" s="3"/>
    </row>
    <row r="655" spans="1:24" x14ac:dyDescent="0.25">
      <c r="A655" s="3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7"/>
      <c r="N655" s="7"/>
      <c r="O655" s="3"/>
      <c r="P655" s="6"/>
      <c r="Q655" s="9"/>
      <c r="R655" s="6" t="s">
        <v>452</v>
      </c>
      <c r="S655" s="6">
        <v>1370</v>
      </c>
      <c r="T655" s="6" t="s">
        <v>268</v>
      </c>
      <c r="U655" s="7">
        <v>7</v>
      </c>
      <c r="V655" s="7"/>
      <c r="W655" s="13"/>
      <c r="X655" s="3"/>
    </row>
    <row r="656" spans="1:24" x14ac:dyDescent="0.25">
      <c r="A656" s="3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7"/>
      <c r="N656" s="7"/>
      <c r="O656" s="3"/>
      <c r="P656" s="6"/>
      <c r="Q656" s="9"/>
      <c r="R656" s="6"/>
      <c r="S656" s="6"/>
      <c r="T656" s="6"/>
      <c r="U656" s="7"/>
      <c r="V656" s="7"/>
      <c r="W656" s="13"/>
      <c r="X656" s="3"/>
    </row>
    <row r="657" spans="1:24" x14ac:dyDescent="0.25">
      <c r="A657" s="3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7"/>
      <c r="N657" s="7"/>
      <c r="O657" s="3"/>
      <c r="P657" s="6"/>
      <c r="Q657" s="9">
        <f>SUM(Q643:Q656)</f>
        <v>2999.97</v>
      </c>
      <c r="R657" s="10"/>
      <c r="S657" s="10"/>
      <c r="T657" s="10"/>
      <c r="U657" s="9">
        <f>SUM(U643:U656)</f>
        <v>3000.3</v>
      </c>
      <c r="V657" s="9">
        <f>SUM(V643:V656)</f>
        <v>0</v>
      </c>
      <c r="W657" s="13">
        <f>U657-Q657+V657</f>
        <v>0.33000000000038199</v>
      </c>
      <c r="X657" s="3"/>
    </row>
    <row r="658" spans="1:24" x14ac:dyDescent="0.25">
      <c r="A658" s="3" t="s">
        <v>411</v>
      </c>
      <c r="B658" s="6" t="s">
        <v>366</v>
      </c>
      <c r="C658" s="6"/>
      <c r="D658" s="6" t="s">
        <v>181</v>
      </c>
      <c r="E658" s="6" t="s">
        <v>22</v>
      </c>
      <c r="F658" s="6">
        <v>6810</v>
      </c>
      <c r="G658" s="6"/>
      <c r="H658" s="6"/>
      <c r="I658" s="6"/>
      <c r="J658" s="6"/>
      <c r="K658" s="7"/>
      <c r="L658" s="6"/>
      <c r="M658" s="7"/>
      <c r="N658" s="7">
        <v>2000</v>
      </c>
      <c r="O658" s="3" t="s">
        <v>416</v>
      </c>
      <c r="P658" s="6">
        <v>34279</v>
      </c>
      <c r="Q658" s="7">
        <v>2000</v>
      </c>
      <c r="R658" s="6" t="s">
        <v>421</v>
      </c>
      <c r="S658" s="6">
        <v>1262</v>
      </c>
      <c r="T658" s="6" t="s">
        <v>48</v>
      </c>
      <c r="U658" s="7">
        <v>267</v>
      </c>
      <c r="V658" s="9"/>
      <c r="W658" s="13"/>
      <c r="X658" s="3"/>
    </row>
    <row r="659" spans="1:24" x14ac:dyDescent="0.25">
      <c r="A659" s="3" t="s">
        <v>411</v>
      </c>
      <c r="B659" s="6" t="s">
        <v>366</v>
      </c>
      <c r="C659" s="6"/>
      <c r="D659" s="6" t="s">
        <v>181</v>
      </c>
      <c r="E659" s="6" t="s">
        <v>238</v>
      </c>
      <c r="F659" s="6">
        <v>38</v>
      </c>
      <c r="G659" s="6"/>
      <c r="H659" s="6"/>
      <c r="I659" s="6"/>
      <c r="J659" s="6"/>
      <c r="K659" s="7"/>
      <c r="L659" s="6"/>
      <c r="M659" s="7"/>
      <c r="N659" s="7">
        <v>750</v>
      </c>
      <c r="O659" s="3" t="s">
        <v>416</v>
      </c>
      <c r="P659" s="6">
        <v>34279</v>
      </c>
      <c r="Q659" s="7">
        <v>750</v>
      </c>
      <c r="R659" s="6" t="s">
        <v>421</v>
      </c>
      <c r="S659" s="6">
        <v>1262</v>
      </c>
      <c r="T659" s="6" t="s">
        <v>48</v>
      </c>
      <c r="U659" s="7">
        <v>912</v>
      </c>
      <c r="V659" s="9"/>
      <c r="W659" s="13"/>
      <c r="X659" s="3"/>
    </row>
    <row r="660" spans="1:24" x14ac:dyDescent="0.25">
      <c r="A660" s="3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7"/>
      <c r="N660" s="7"/>
      <c r="O660" s="3"/>
      <c r="P660" s="6"/>
      <c r="Q660" s="7"/>
      <c r="R660" s="6" t="s">
        <v>437</v>
      </c>
      <c r="S660" s="6">
        <v>1290</v>
      </c>
      <c r="T660" s="6" t="s">
        <v>48</v>
      </c>
      <c r="U660" s="7">
        <v>468</v>
      </c>
      <c r="V660" s="9"/>
      <c r="W660" s="13"/>
      <c r="X660" s="3"/>
    </row>
    <row r="661" spans="1:24" x14ac:dyDescent="0.25">
      <c r="A661" s="3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7"/>
      <c r="N661" s="7"/>
      <c r="O661" s="3"/>
      <c r="P661" s="6"/>
      <c r="Q661" s="7"/>
      <c r="R661" s="6" t="s">
        <v>437</v>
      </c>
      <c r="S661" s="6">
        <v>1290</v>
      </c>
      <c r="T661" s="6" t="s">
        <v>48</v>
      </c>
      <c r="U661" s="7">
        <v>609</v>
      </c>
      <c r="V661" s="9"/>
      <c r="W661" s="13"/>
      <c r="X661" s="3"/>
    </row>
    <row r="662" spans="1:24" x14ac:dyDescent="0.25">
      <c r="A662" s="3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7"/>
      <c r="N662" s="7"/>
      <c r="O662" s="3"/>
      <c r="P662" s="6"/>
      <c r="Q662" s="7"/>
      <c r="R662" s="6" t="s">
        <v>444</v>
      </c>
      <c r="S662" s="6">
        <v>1301</v>
      </c>
      <c r="T662" s="6" t="s">
        <v>48</v>
      </c>
      <c r="U662" s="7">
        <v>360</v>
      </c>
      <c r="V662" s="9"/>
      <c r="W662" s="13"/>
      <c r="X662" s="3"/>
    </row>
    <row r="663" spans="1:24" x14ac:dyDescent="0.25">
      <c r="A663" s="3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7"/>
      <c r="N663" s="7"/>
      <c r="O663" s="3"/>
      <c r="P663" s="6"/>
      <c r="Q663" s="7"/>
      <c r="R663" s="6"/>
      <c r="S663" s="6"/>
      <c r="T663" s="6"/>
      <c r="U663" s="7"/>
      <c r="V663" s="9"/>
      <c r="W663" s="13"/>
      <c r="X663" s="3"/>
    </row>
    <row r="664" spans="1:24" x14ac:dyDescent="0.25">
      <c r="A664" s="3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7"/>
      <c r="N664" s="7"/>
      <c r="O664" s="3"/>
      <c r="P664" s="6"/>
      <c r="Q664" s="9">
        <f>SUM(Q658:Q663)</f>
        <v>2750</v>
      </c>
      <c r="R664" s="10"/>
      <c r="S664" s="10"/>
      <c r="T664" s="10"/>
      <c r="U664" s="9">
        <f>SUM(U658:U663)</f>
        <v>2616</v>
      </c>
      <c r="V664" s="9">
        <f>SUM(V658:V663)</f>
        <v>0</v>
      </c>
      <c r="W664" s="13">
        <f>U664-Q664+V664</f>
        <v>-134</v>
      </c>
      <c r="X664" s="3"/>
    </row>
    <row r="665" spans="1:24" x14ac:dyDescent="0.25">
      <c r="A665" s="3" t="s">
        <v>21</v>
      </c>
      <c r="B665" s="6" t="s">
        <v>417</v>
      </c>
      <c r="C665" s="6"/>
      <c r="D665" s="6" t="s">
        <v>257</v>
      </c>
      <c r="E665" s="6" t="s">
        <v>418</v>
      </c>
      <c r="F665" s="6">
        <v>3418</v>
      </c>
      <c r="G665" s="6"/>
      <c r="H665" s="6"/>
      <c r="I665" s="6"/>
      <c r="J665" s="6"/>
      <c r="K665" s="7"/>
      <c r="L665" s="6"/>
      <c r="M665" s="7"/>
      <c r="N665" s="7">
        <v>2000</v>
      </c>
      <c r="O665" s="3" t="s">
        <v>416</v>
      </c>
      <c r="P665" s="6">
        <v>34279</v>
      </c>
      <c r="Q665" s="7">
        <v>2000</v>
      </c>
      <c r="R665" s="6" t="s">
        <v>421</v>
      </c>
      <c r="S665" s="6">
        <v>1262</v>
      </c>
      <c r="T665" s="6" t="s">
        <v>427</v>
      </c>
      <c r="U665" s="7">
        <v>139</v>
      </c>
      <c r="V665" s="9"/>
      <c r="W665" s="13"/>
      <c r="X665" s="3"/>
    </row>
    <row r="666" spans="1:24" x14ac:dyDescent="0.25">
      <c r="A666" s="3" t="s">
        <v>21</v>
      </c>
      <c r="B666" s="6" t="s">
        <v>417</v>
      </c>
      <c r="C666" s="6"/>
      <c r="D666" s="6" t="s">
        <v>187</v>
      </c>
      <c r="E666" s="6" t="s">
        <v>35</v>
      </c>
      <c r="F666" s="6"/>
      <c r="G666" s="6"/>
      <c r="H666" s="6"/>
      <c r="I666" s="6"/>
      <c r="J666" s="6"/>
      <c r="K666" s="7"/>
      <c r="L666" s="6"/>
      <c r="M666" s="7"/>
      <c r="N666" s="7">
        <f>26.4+13.2</f>
        <v>39.599999999999994</v>
      </c>
      <c r="O666" s="3" t="s">
        <v>416</v>
      </c>
      <c r="P666" s="6">
        <v>34279</v>
      </c>
      <c r="Q666" s="7">
        <f>26.4+13.2</f>
        <v>39.599999999999994</v>
      </c>
      <c r="R666" s="6" t="s">
        <v>437</v>
      </c>
      <c r="S666" s="6">
        <v>1290</v>
      </c>
      <c r="T666" s="6" t="s">
        <v>427</v>
      </c>
      <c r="U666" s="7">
        <v>572</v>
      </c>
      <c r="V666" s="9"/>
      <c r="W666" s="13"/>
      <c r="X666" s="3"/>
    </row>
    <row r="667" spans="1:24" x14ac:dyDescent="0.25">
      <c r="A667" s="3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7"/>
      <c r="N667" s="7"/>
      <c r="O667" s="3"/>
      <c r="P667" s="6"/>
      <c r="Q667" s="7"/>
      <c r="R667" s="6" t="s">
        <v>444</v>
      </c>
      <c r="S667" s="6">
        <v>1305</v>
      </c>
      <c r="T667" s="6" t="s">
        <v>427</v>
      </c>
      <c r="U667" s="7">
        <v>39</v>
      </c>
      <c r="V667" s="9"/>
      <c r="W667" s="13"/>
      <c r="X667" s="3"/>
    </row>
    <row r="668" spans="1:24" x14ac:dyDescent="0.25">
      <c r="A668" s="3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7"/>
      <c r="N668" s="7"/>
      <c r="O668" s="3"/>
      <c r="P668" s="6"/>
      <c r="Q668" s="7"/>
      <c r="R668" s="6" t="s">
        <v>444</v>
      </c>
      <c r="S668" s="6">
        <v>1301</v>
      </c>
      <c r="T668" s="6" t="s">
        <v>427</v>
      </c>
      <c r="U668" s="7">
        <v>217</v>
      </c>
      <c r="V668" s="9"/>
      <c r="W668" s="13"/>
      <c r="X668" s="3"/>
    </row>
    <row r="669" spans="1:24" x14ac:dyDescent="0.25">
      <c r="A669" s="3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7"/>
      <c r="N669" s="7"/>
      <c r="O669" s="3"/>
      <c r="P669" s="6"/>
      <c r="Q669" s="7"/>
      <c r="R669" s="6" t="s">
        <v>450</v>
      </c>
      <c r="S669" s="6">
        <v>1322</v>
      </c>
      <c r="T669" s="6" t="s">
        <v>427</v>
      </c>
      <c r="U669" s="7">
        <v>139</v>
      </c>
      <c r="V669" s="9"/>
      <c r="W669" s="13"/>
      <c r="X669" s="3"/>
    </row>
    <row r="670" spans="1:24" x14ac:dyDescent="0.25">
      <c r="A670" s="3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7"/>
      <c r="N670" s="7"/>
      <c r="O670" s="3"/>
      <c r="P670" s="6"/>
      <c r="Q670" s="7"/>
      <c r="R670" s="6" t="s">
        <v>451</v>
      </c>
      <c r="S670" s="6">
        <v>1339</v>
      </c>
      <c r="T670" s="6" t="s">
        <v>427</v>
      </c>
      <c r="U670" s="7">
        <v>323</v>
      </c>
      <c r="V670" s="9"/>
      <c r="W670" s="13"/>
      <c r="X670" s="3"/>
    </row>
    <row r="671" spans="1:24" x14ac:dyDescent="0.25">
      <c r="A671" s="3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7"/>
      <c r="N671" s="7"/>
      <c r="O671" s="3"/>
      <c r="P671" s="6"/>
      <c r="Q671" s="7"/>
      <c r="R671" s="6" t="s">
        <v>452</v>
      </c>
      <c r="S671" s="6">
        <v>1367</v>
      </c>
      <c r="T671" s="6" t="s">
        <v>427</v>
      </c>
      <c r="U671" s="7">
        <v>460</v>
      </c>
      <c r="V671" s="9"/>
      <c r="W671" s="13"/>
      <c r="X671" s="3"/>
    </row>
    <row r="672" spans="1:24" x14ac:dyDescent="0.25">
      <c r="A672" s="3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7"/>
      <c r="N672" s="7"/>
      <c r="O672" s="3"/>
      <c r="P672" s="6"/>
      <c r="Q672" s="7"/>
      <c r="R672" s="6" t="s">
        <v>454</v>
      </c>
      <c r="S672" s="6">
        <v>1383</v>
      </c>
      <c r="T672" s="6" t="s">
        <v>427</v>
      </c>
      <c r="U672" s="7">
        <v>236</v>
      </c>
      <c r="V672" s="9"/>
      <c r="W672" s="13"/>
      <c r="X672" s="3"/>
    </row>
    <row r="673" spans="1:24" x14ac:dyDescent="0.25">
      <c r="A673" s="3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7"/>
      <c r="N673" s="7"/>
      <c r="O673" s="3"/>
      <c r="P673" s="6"/>
      <c r="Q673" s="7"/>
      <c r="R673" s="6" t="s">
        <v>456</v>
      </c>
      <c r="S673" s="6">
        <v>1395</v>
      </c>
      <c r="T673" s="6" t="s">
        <v>427</v>
      </c>
      <c r="U673" s="7">
        <v>87</v>
      </c>
      <c r="V673" s="9"/>
      <c r="W673" s="13"/>
      <c r="X673" s="3"/>
    </row>
    <row r="674" spans="1:24" x14ac:dyDescent="0.25">
      <c r="A674" s="3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7"/>
      <c r="N674" s="7"/>
      <c r="O674" s="3"/>
      <c r="P674" s="6"/>
      <c r="Q674" s="7"/>
      <c r="R674" s="6"/>
      <c r="S674" s="6"/>
      <c r="T674" s="6"/>
      <c r="U674" s="7"/>
      <c r="V674" s="9"/>
      <c r="W674" s="13"/>
      <c r="X674" s="3"/>
    </row>
    <row r="675" spans="1:24" x14ac:dyDescent="0.25">
      <c r="A675" s="3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7"/>
      <c r="N675" s="7"/>
      <c r="O675" s="3"/>
      <c r="P675" s="6"/>
      <c r="Q675" s="9">
        <f>SUM(Q665:Q674)</f>
        <v>2039.6</v>
      </c>
      <c r="R675" s="10"/>
      <c r="S675" s="10"/>
      <c r="T675" s="10"/>
      <c r="U675" s="9">
        <f>SUM(U665:U674)</f>
        <v>2212</v>
      </c>
      <c r="V675" s="9">
        <f>SUM(V665:V674)</f>
        <v>0</v>
      </c>
      <c r="W675" s="13">
        <f>U675-Q675+V675</f>
        <v>172.40000000000009</v>
      </c>
      <c r="X675" s="3"/>
    </row>
    <row r="676" spans="1:24" x14ac:dyDescent="0.25">
      <c r="A676" s="3" t="s">
        <v>411</v>
      </c>
      <c r="B676" s="6" t="s">
        <v>419</v>
      </c>
      <c r="C676" s="6"/>
      <c r="D676" s="6" t="s">
        <v>420</v>
      </c>
      <c r="E676" s="6"/>
      <c r="F676" s="6">
        <v>415</v>
      </c>
      <c r="G676" s="6"/>
      <c r="H676" s="6"/>
      <c r="I676" s="6"/>
      <c r="J676" s="6"/>
      <c r="K676" s="7"/>
      <c r="L676" s="6"/>
      <c r="M676" s="7"/>
      <c r="N676" s="7">
        <v>1350</v>
      </c>
      <c r="O676" s="3" t="s">
        <v>421</v>
      </c>
      <c r="P676" s="6">
        <v>33252</v>
      </c>
      <c r="Q676" s="7">
        <v>1350</v>
      </c>
      <c r="R676" s="6" t="s">
        <v>429</v>
      </c>
      <c r="S676" s="6">
        <v>1285</v>
      </c>
      <c r="T676" s="6" t="s">
        <v>48</v>
      </c>
      <c r="U676" s="7">
        <v>420</v>
      </c>
      <c r="V676" s="9"/>
      <c r="W676" s="13"/>
      <c r="X676" s="3"/>
    </row>
    <row r="677" spans="1:24" x14ac:dyDescent="0.25">
      <c r="A677" s="3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7"/>
      <c r="N677" s="7"/>
      <c r="O677" s="3"/>
      <c r="P677" s="6"/>
      <c r="Q677" s="7"/>
      <c r="R677" s="6" t="s">
        <v>429</v>
      </c>
      <c r="S677" s="6">
        <v>1285</v>
      </c>
      <c r="T677" s="6" t="s">
        <v>48</v>
      </c>
      <c r="U677" s="7">
        <v>420</v>
      </c>
      <c r="V677" s="9"/>
      <c r="W677" s="13"/>
      <c r="X677" s="3"/>
    </row>
    <row r="678" spans="1:24" x14ac:dyDescent="0.25">
      <c r="A678" s="3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7"/>
      <c r="N678" s="7"/>
      <c r="O678" s="3"/>
      <c r="P678" s="6"/>
      <c r="Q678" s="7"/>
      <c r="R678" s="6" t="s">
        <v>437</v>
      </c>
      <c r="S678" s="6">
        <v>1291</v>
      </c>
      <c r="T678" s="6" t="s">
        <v>438</v>
      </c>
      <c r="U678" s="7">
        <v>9</v>
      </c>
      <c r="V678" s="9"/>
      <c r="W678" s="13"/>
      <c r="X678" s="3"/>
    </row>
    <row r="679" spans="1:24" x14ac:dyDescent="0.25">
      <c r="A679" s="3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7"/>
      <c r="N679" s="7"/>
      <c r="O679" s="3"/>
      <c r="P679" s="6"/>
      <c r="Q679" s="7"/>
      <c r="R679" s="6" t="s">
        <v>444</v>
      </c>
      <c r="S679" s="6">
        <v>1299</v>
      </c>
      <c r="T679" s="6" t="s">
        <v>48</v>
      </c>
      <c r="U679" s="7">
        <v>385</v>
      </c>
      <c r="V679" s="9"/>
      <c r="W679" s="13"/>
      <c r="X679" s="3"/>
    </row>
    <row r="680" spans="1:24" x14ac:dyDescent="0.25">
      <c r="A680" s="3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7"/>
      <c r="N680" s="7"/>
      <c r="O680" s="3"/>
      <c r="P680" s="6"/>
      <c r="Q680" s="7"/>
      <c r="R680" s="6" t="s">
        <v>444</v>
      </c>
      <c r="S680" s="6">
        <v>1301</v>
      </c>
      <c r="T680" s="6" t="s">
        <v>447</v>
      </c>
      <c r="U680" s="7">
        <v>32</v>
      </c>
      <c r="V680" s="9"/>
      <c r="W680" s="13"/>
      <c r="X680" s="3"/>
    </row>
    <row r="681" spans="1:24" x14ac:dyDescent="0.25">
      <c r="A681" s="3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7"/>
      <c r="N681" s="7"/>
      <c r="O681" s="3"/>
      <c r="P681" s="6"/>
      <c r="Q681" s="7"/>
      <c r="R681" s="6" t="s">
        <v>450</v>
      </c>
      <c r="S681" s="6">
        <v>1323</v>
      </c>
      <c r="T681" s="6" t="s">
        <v>48</v>
      </c>
      <c r="U681" s="7">
        <v>56</v>
      </c>
      <c r="V681" s="9"/>
      <c r="W681" s="13"/>
      <c r="X681" s="3"/>
    </row>
    <row r="682" spans="1:24" x14ac:dyDescent="0.25">
      <c r="A682" s="3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7"/>
      <c r="N682" s="7"/>
      <c r="O682" s="3"/>
      <c r="P682" s="6"/>
      <c r="Q682" s="7"/>
      <c r="R682" s="6" t="s">
        <v>457</v>
      </c>
      <c r="S682" s="6">
        <v>1411</v>
      </c>
      <c r="T682" s="6" t="s">
        <v>48</v>
      </c>
      <c r="U682" s="7">
        <v>25</v>
      </c>
      <c r="V682" s="9"/>
      <c r="W682" s="13"/>
      <c r="X682" s="3"/>
    </row>
    <row r="683" spans="1:24" x14ac:dyDescent="0.25">
      <c r="A683" s="3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7"/>
      <c r="N683" s="7"/>
      <c r="O683" s="3"/>
      <c r="P683" s="6"/>
      <c r="Q683" s="9">
        <f>SUM(Q676:Q682)</f>
        <v>1350</v>
      </c>
      <c r="R683" s="10"/>
      <c r="S683" s="10"/>
      <c r="T683" s="10"/>
      <c r="U683" s="9">
        <f>SUM(U676:U682)</f>
        <v>1347</v>
      </c>
      <c r="V683" s="9">
        <f>SUM(V676:V682)</f>
        <v>0</v>
      </c>
      <c r="W683" s="13">
        <f>U683-Q683+V683</f>
        <v>-3</v>
      </c>
      <c r="X683" s="3"/>
    </row>
    <row r="684" spans="1:24" x14ac:dyDescent="0.25">
      <c r="A684" s="3" t="s">
        <v>422</v>
      </c>
      <c r="B684" s="6" t="s">
        <v>423</v>
      </c>
      <c r="C684" s="6"/>
      <c r="D684" s="6" t="s">
        <v>473</v>
      </c>
      <c r="E684" s="6" t="s">
        <v>424</v>
      </c>
      <c r="F684" s="6">
        <v>7461</v>
      </c>
      <c r="G684" s="6"/>
      <c r="H684" s="6"/>
      <c r="I684" s="6"/>
      <c r="J684" s="6"/>
      <c r="K684" s="7"/>
      <c r="L684" s="6"/>
      <c r="M684" s="7"/>
      <c r="N684" s="7">
        <v>23.94</v>
      </c>
      <c r="O684" s="3" t="s">
        <v>421</v>
      </c>
      <c r="P684" s="6">
        <v>33252</v>
      </c>
      <c r="Q684" s="7">
        <v>23.94</v>
      </c>
      <c r="R684" s="6" t="s">
        <v>437</v>
      </c>
      <c r="S684" s="6">
        <v>1290</v>
      </c>
      <c r="T684" s="6" t="s">
        <v>48</v>
      </c>
      <c r="U684" s="7">
        <v>453</v>
      </c>
      <c r="V684" s="9"/>
      <c r="W684" s="13"/>
      <c r="X684" s="3"/>
    </row>
    <row r="685" spans="1:24" x14ac:dyDescent="0.25">
      <c r="A685" s="3" t="s">
        <v>422</v>
      </c>
      <c r="B685" s="6" t="s">
        <v>423</v>
      </c>
      <c r="C685" s="6"/>
      <c r="D685" s="6" t="s">
        <v>224</v>
      </c>
      <c r="E685" s="6" t="s">
        <v>22</v>
      </c>
      <c r="F685" s="6">
        <v>7461</v>
      </c>
      <c r="G685" s="6"/>
      <c r="H685" s="6"/>
      <c r="I685" s="6"/>
      <c r="J685" s="6"/>
      <c r="K685" s="7"/>
      <c r="L685" s="6"/>
      <c r="M685" s="7"/>
      <c r="N685" s="7">
        <v>600</v>
      </c>
      <c r="O685" s="3" t="s">
        <v>421</v>
      </c>
      <c r="P685" s="6">
        <v>33252</v>
      </c>
      <c r="Q685" s="7">
        <v>600</v>
      </c>
      <c r="R685" s="6" t="s">
        <v>437</v>
      </c>
      <c r="S685" s="6">
        <v>1290</v>
      </c>
      <c r="T685" s="6" t="s">
        <v>48</v>
      </c>
      <c r="U685" s="7">
        <v>52</v>
      </c>
      <c r="V685" s="9"/>
      <c r="W685" s="13"/>
      <c r="X685" s="3"/>
    </row>
    <row r="686" spans="1:24" x14ac:dyDescent="0.25">
      <c r="A686" s="3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7"/>
      <c r="N686" s="7"/>
      <c r="O686" s="3"/>
      <c r="P686" s="6"/>
      <c r="Q686" s="7"/>
      <c r="R686" s="6" t="s">
        <v>444</v>
      </c>
      <c r="S686" s="6">
        <v>1301</v>
      </c>
      <c r="T686" s="6" t="s">
        <v>447</v>
      </c>
      <c r="U686" s="7">
        <v>97</v>
      </c>
      <c r="V686" s="9"/>
      <c r="W686" s="13"/>
      <c r="X686" s="3"/>
    </row>
    <row r="687" spans="1:24" x14ac:dyDescent="0.25">
      <c r="A687" s="3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7"/>
      <c r="N687" s="7"/>
      <c r="O687" s="3"/>
      <c r="P687" s="6"/>
      <c r="Q687" s="7"/>
      <c r="R687" s="6"/>
      <c r="S687" s="6"/>
      <c r="T687" s="6"/>
      <c r="U687" s="7"/>
      <c r="V687" s="9"/>
      <c r="W687" s="13"/>
      <c r="X687" s="3"/>
    </row>
    <row r="688" spans="1:24" x14ac:dyDescent="0.25">
      <c r="A688" s="3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7"/>
      <c r="N688" s="7"/>
      <c r="O688" s="3"/>
      <c r="P688" s="6"/>
      <c r="Q688" s="9">
        <f>SUM(Q684:Q687)</f>
        <v>623.94000000000005</v>
      </c>
      <c r="R688" s="10"/>
      <c r="S688" s="10"/>
      <c r="T688" s="10"/>
      <c r="U688" s="9">
        <f>SUM(U684:U687)</f>
        <v>602</v>
      </c>
      <c r="V688" s="9">
        <f>SUM(V684:V687)</f>
        <v>0</v>
      </c>
      <c r="W688" s="13">
        <f>U688-Q688+V688</f>
        <v>-21.940000000000055</v>
      </c>
      <c r="X688" s="3"/>
    </row>
    <row r="689" spans="1:24" x14ac:dyDescent="0.25">
      <c r="A689" s="3" t="s">
        <v>425</v>
      </c>
      <c r="B689" s="6" t="s">
        <v>426</v>
      </c>
      <c r="C689" s="6"/>
      <c r="D689" s="6" t="s">
        <v>186</v>
      </c>
      <c r="E689" s="6" t="s">
        <v>238</v>
      </c>
      <c r="F689" s="6">
        <v>38</v>
      </c>
      <c r="G689" s="6"/>
      <c r="H689" s="6"/>
      <c r="I689" s="6"/>
      <c r="J689" s="6"/>
      <c r="K689" s="7"/>
      <c r="L689" s="6"/>
      <c r="M689" s="7"/>
      <c r="N689" s="7">
        <v>2350</v>
      </c>
      <c r="O689" s="3" t="s">
        <v>421</v>
      </c>
      <c r="P689" s="6">
        <v>33252</v>
      </c>
      <c r="Q689" s="7">
        <v>2350</v>
      </c>
      <c r="R689" s="6" t="s">
        <v>437</v>
      </c>
      <c r="S689" s="6">
        <v>1290</v>
      </c>
      <c r="T689" s="6" t="s">
        <v>199</v>
      </c>
      <c r="U689" s="7">
        <v>491</v>
      </c>
      <c r="V689" s="9"/>
      <c r="W689" s="13"/>
      <c r="X689" s="3"/>
    </row>
    <row r="690" spans="1:24" x14ac:dyDescent="0.25">
      <c r="A690" s="3" t="s">
        <v>425</v>
      </c>
      <c r="B690" s="6" t="s">
        <v>455</v>
      </c>
      <c r="C690" s="6"/>
      <c r="D690" s="6" t="s">
        <v>186</v>
      </c>
      <c r="E690" s="6" t="s">
        <v>238</v>
      </c>
      <c r="F690" s="6">
        <v>38</v>
      </c>
      <c r="G690" s="6"/>
      <c r="H690" s="6"/>
      <c r="I690" s="6"/>
      <c r="J690" s="6"/>
      <c r="K690" s="7"/>
      <c r="L690" s="6"/>
      <c r="M690" s="7"/>
      <c r="N690" s="7">
        <v>1425</v>
      </c>
      <c r="O690" s="3" t="s">
        <v>421</v>
      </c>
      <c r="P690" s="6">
        <v>33252</v>
      </c>
      <c r="Q690" s="7">
        <v>1425</v>
      </c>
      <c r="R690" s="6" t="s">
        <v>444</v>
      </c>
      <c r="S690" s="6">
        <v>1305</v>
      </c>
      <c r="T690" s="6" t="s">
        <v>199</v>
      </c>
      <c r="U690" s="7">
        <v>192</v>
      </c>
      <c r="V690" s="9"/>
      <c r="W690" s="13"/>
      <c r="X690" s="3"/>
    </row>
    <row r="691" spans="1:24" x14ac:dyDescent="0.25">
      <c r="A691" s="3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7"/>
      <c r="N691" s="7"/>
      <c r="O691" s="3"/>
      <c r="P691" s="6"/>
      <c r="Q691" s="7"/>
      <c r="R691" s="6" t="s">
        <v>444</v>
      </c>
      <c r="S691" s="6">
        <v>1305</v>
      </c>
      <c r="T691" s="6" t="s">
        <v>199</v>
      </c>
      <c r="U691" s="7">
        <v>109</v>
      </c>
      <c r="V691" s="9"/>
      <c r="W691" s="13"/>
      <c r="X691" s="3"/>
    </row>
    <row r="692" spans="1:24" x14ac:dyDescent="0.25">
      <c r="A692" s="3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7"/>
      <c r="N692" s="7"/>
      <c r="O692" s="3"/>
      <c r="P692" s="6"/>
      <c r="Q692" s="7"/>
      <c r="R692" s="6" t="s">
        <v>444</v>
      </c>
      <c r="S692" s="6">
        <v>1299</v>
      </c>
      <c r="T692" s="6" t="s">
        <v>199</v>
      </c>
      <c r="U692" s="7">
        <f>329+126</f>
        <v>455</v>
      </c>
      <c r="V692" s="9"/>
      <c r="W692" s="13"/>
      <c r="X692" s="3"/>
    </row>
    <row r="693" spans="1:24" x14ac:dyDescent="0.25">
      <c r="A693" s="3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7"/>
      <c r="N693" s="7"/>
      <c r="O693" s="3"/>
      <c r="P693" s="6"/>
      <c r="Q693" s="7"/>
      <c r="R693" s="6" t="s">
        <v>444</v>
      </c>
      <c r="S693" s="6">
        <v>1299</v>
      </c>
      <c r="T693" s="6" t="s">
        <v>199</v>
      </c>
      <c r="U693" s="7">
        <v>323</v>
      </c>
      <c r="V693" s="9"/>
      <c r="W693" s="13"/>
      <c r="X693" s="3"/>
    </row>
    <row r="694" spans="1:24" x14ac:dyDescent="0.25">
      <c r="A694" s="3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7"/>
      <c r="N694" s="7"/>
      <c r="O694" s="3"/>
      <c r="P694" s="6"/>
      <c r="Q694" s="7"/>
      <c r="R694" s="6" t="s">
        <v>450</v>
      </c>
      <c r="S694" s="6">
        <v>1323</v>
      </c>
      <c r="T694" s="6" t="s">
        <v>199</v>
      </c>
      <c r="U694" s="7">
        <v>368</v>
      </c>
      <c r="V694" s="9"/>
      <c r="W694" s="13"/>
      <c r="X694" s="3"/>
    </row>
    <row r="695" spans="1:24" x14ac:dyDescent="0.25">
      <c r="A695" s="3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7"/>
      <c r="N695" s="7"/>
      <c r="O695" s="3"/>
      <c r="P695" s="6"/>
      <c r="Q695" s="7"/>
      <c r="R695" s="6" t="s">
        <v>451</v>
      </c>
      <c r="S695" s="6">
        <v>1339</v>
      </c>
      <c r="T695" s="6" t="s">
        <v>199</v>
      </c>
      <c r="U695" s="7">
        <v>127</v>
      </c>
      <c r="V695" s="9"/>
      <c r="W695" s="13"/>
      <c r="X695" s="3"/>
    </row>
    <row r="696" spans="1:24" x14ac:dyDescent="0.25">
      <c r="A696" s="3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7"/>
      <c r="N696" s="7"/>
      <c r="O696" s="3"/>
      <c r="P696" s="6"/>
      <c r="Q696" s="7"/>
      <c r="R696" s="6" t="s">
        <v>454</v>
      </c>
      <c r="S696" s="6">
        <v>1383</v>
      </c>
      <c r="T696" s="6" t="s">
        <v>199</v>
      </c>
      <c r="U696" s="7">
        <v>1305</v>
      </c>
      <c r="V696" s="9"/>
      <c r="W696" s="13"/>
      <c r="X696" s="3"/>
    </row>
    <row r="697" spans="1:24" x14ac:dyDescent="0.25">
      <c r="A697" s="3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7"/>
      <c r="N697" s="7"/>
      <c r="O697" s="3"/>
      <c r="P697" s="6"/>
      <c r="Q697" s="7"/>
      <c r="R697" s="6" t="s">
        <v>457</v>
      </c>
      <c r="S697" s="6">
        <v>1413</v>
      </c>
      <c r="T697" s="6" t="s">
        <v>199</v>
      </c>
      <c r="U697" s="7">
        <v>113</v>
      </c>
      <c r="V697" s="9"/>
      <c r="W697" s="13"/>
      <c r="X697" s="3"/>
    </row>
    <row r="698" spans="1:24" x14ac:dyDescent="0.25">
      <c r="A698" s="3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7"/>
      <c r="N698" s="7"/>
      <c r="O698" s="3"/>
      <c r="P698" s="6"/>
      <c r="Q698" s="7"/>
      <c r="R698" s="6"/>
      <c r="S698" s="6"/>
      <c r="T698" s="6"/>
      <c r="U698" s="7"/>
      <c r="V698" s="9"/>
      <c r="W698" s="13"/>
      <c r="X698" s="3"/>
    </row>
    <row r="699" spans="1:24" x14ac:dyDescent="0.25">
      <c r="A699" s="3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7"/>
      <c r="N699" s="7"/>
      <c r="O699" s="3"/>
      <c r="P699" s="6"/>
      <c r="Q699" s="9">
        <f>SUM(Q689:Q698)</f>
        <v>3775</v>
      </c>
      <c r="R699" s="10"/>
      <c r="S699" s="10"/>
      <c r="T699" s="10"/>
      <c r="U699" s="9">
        <f>SUM(U689:U698)</f>
        <v>3483</v>
      </c>
      <c r="V699" s="9">
        <f>SUM(V689:V698)</f>
        <v>0</v>
      </c>
      <c r="W699" s="13">
        <f>U699-Q699+V699</f>
        <v>-292</v>
      </c>
      <c r="X699" s="3"/>
    </row>
    <row r="700" spans="1:24" x14ac:dyDescent="0.25">
      <c r="A700" s="3" t="s">
        <v>44</v>
      </c>
      <c r="B700" s="6" t="s">
        <v>430</v>
      </c>
      <c r="C700" s="6"/>
      <c r="D700" s="6" t="s">
        <v>431</v>
      </c>
      <c r="E700" s="6" t="s">
        <v>432</v>
      </c>
      <c r="F700" s="6">
        <v>1215</v>
      </c>
      <c r="G700" s="6"/>
      <c r="H700" s="6"/>
      <c r="I700" s="6"/>
      <c r="J700" s="6"/>
      <c r="K700" s="7"/>
      <c r="L700" s="6"/>
      <c r="M700" s="7"/>
      <c r="N700" s="7">
        <v>4000</v>
      </c>
      <c r="O700" s="3" t="s">
        <v>429</v>
      </c>
      <c r="P700" s="6">
        <v>33265</v>
      </c>
      <c r="Q700" s="7">
        <v>4000</v>
      </c>
      <c r="R700" s="6" t="s">
        <v>444</v>
      </c>
      <c r="S700" s="6">
        <v>1305</v>
      </c>
      <c r="T700" s="6" t="s">
        <v>48</v>
      </c>
      <c r="U700" s="7">
        <v>654</v>
      </c>
      <c r="V700" s="9"/>
      <c r="W700" s="13"/>
      <c r="X700" s="3"/>
    </row>
    <row r="701" spans="1:24" x14ac:dyDescent="0.25">
      <c r="A701" s="3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7"/>
      <c r="N701" s="7"/>
      <c r="O701" s="3"/>
      <c r="P701" s="6"/>
      <c r="Q701" s="7"/>
      <c r="R701" s="6" t="s">
        <v>444</v>
      </c>
      <c r="S701" s="6">
        <v>1299</v>
      </c>
      <c r="T701" s="6" t="s">
        <v>48</v>
      </c>
      <c r="U701" s="7">
        <v>975</v>
      </c>
      <c r="V701" s="9"/>
      <c r="W701" s="13"/>
      <c r="X701" s="3"/>
    </row>
    <row r="702" spans="1:24" x14ac:dyDescent="0.25">
      <c r="A702" s="3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7"/>
      <c r="N702" s="7"/>
      <c r="O702" s="3"/>
      <c r="P702" s="6"/>
      <c r="Q702" s="7"/>
      <c r="R702" s="6" t="s">
        <v>450</v>
      </c>
      <c r="S702" s="6">
        <v>1322</v>
      </c>
      <c r="T702" s="6" t="s">
        <v>48</v>
      </c>
      <c r="U702" s="7">
        <v>1799</v>
      </c>
      <c r="V702" s="9"/>
      <c r="W702" s="13"/>
      <c r="X702" s="3"/>
    </row>
    <row r="703" spans="1:24" x14ac:dyDescent="0.25">
      <c r="A703" s="3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7"/>
      <c r="N703" s="7"/>
      <c r="O703" s="3"/>
      <c r="P703" s="6"/>
      <c r="Q703" s="7"/>
      <c r="R703" s="6" t="s">
        <v>451</v>
      </c>
      <c r="S703" s="6">
        <v>1339</v>
      </c>
      <c r="T703" s="6" t="s">
        <v>48</v>
      </c>
      <c r="U703" s="7">
        <v>493</v>
      </c>
      <c r="V703" s="9"/>
      <c r="W703" s="13"/>
      <c r="X703" s="3"/>
    </row>
    <row r="704" spans="1:24" x14ac:dyDescent="0.25">
      <c r="A704" s="3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7"/>
      <c r="N704" s="7"/>
      <c r="O704" s="3"/>
      <c r="P704" s="6"/>
      <c r="Q704" s="7"/>
      <c r="R704" s="6"/>
      <c r="S704" s="6"/>
      <c r="T704" s="6"/>
      <c r="U704" s="7"/>
      <c r="V704" s="9"/>
      <c r="W704" s="13"/>
      <c r="X704" s="3"/>
    </row>
    <row r="705" spans="1:24" x14ac:dyDescent="0.25">
      <c r="A705" s="3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7"/>
      <c r="N705" s="7"/>
      <c r="O705" s="3"/>
      <c r="P705" s="6"/>
      <c r="Q705" s="9">
        <f>SUM(Q700:Q704)</f>
        <v>4000</v>
      </c>
      <c r="R705" s="10"/>
      <c r="S705" s="10"/>
      <c r="T705" s="10"/>
      <c r="U705" s="9">
        <f>SUM(U700:U704)</f>
        <v>3921</v>
      </c>
      <c r="V705" s="9">
        <f>SUM(V700:V704)</f>
        <v>0</v>
      </c>
      <c r="W705" s="13">
        <f>U705-Q705+V705</f>
        <v>-79</v>
      </c>
      <c r="X705" s="3"/>
    </row>
    <row r="706" spans="1:24" x14ac:dyDescent="0.25">
      <c r="A706" s="3" t="s">
        <v>21</v>
      </c>
      <c r="B706" s="6" t="s">
        <v>433</v>
      </c>
      <c r="C706" s="6"/>
      <c r="D706" s="6" t="s">
        <v>120</v>
      </c>
      <c r="E706" s="6" t="s">
        <v>238</v>
      </c>
      <c r="F706" s="6">
        <v>38</v>
      </c>
      <c r="G706" s="6"/>
      <c r="H706" s="6"/>
      <c r="I706" s="6"/>
      <c r="J706" s="6"/>
      <c r="K706" s="7"/>
      <c r="L706" s="6"/>
      <c r="M706" s="7"/>
      <c r="N706" s="7">
        <v>3750</v>
      </c>
      <c r="O706" s="3" t="s">
        <v>429</v>
      </c>
      <c r="P706" s="6">
        <v>33265</v>
      </c>
      <c r="Q706" s="7">
        <v>3750</v>
      </c>
      <c r="R706" s="6" t="s">
        <v>444</v>
      </c>
      <c r="S706" s="6">
        <v>1305</v>
      </c>
      <c r="T706" s="6" t="s">
        <v>48</v>
      </c>
      <c r="U706" s="7">
        <v>207</v>
      </c>
      <c r="V706" s="9"/>
      <c r="W706" s="13"/>
      <c r="X706" s="3"/>
    </row>
    <row r="707" spans="1:24" x14ac:dyDescent="0.25">
      <c r="A707" s="3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7"/>
      <c r="N707" s="7"/>
      <c r="O707" s="3"/>
      <c r="P707" s="6"/>
      <c r="Q707" s="7"/>
      <c r="R707" s="6" t="s">
        <v>452</v>
      </c>
      <c r="S707" s="6">
        <v>1367</v>
      </c>
      <c r="T707" s="6" t="s">
        <v>48</v>
      </c>
      <c r="U707" s="7">
        <v>715</v>
      </c>
      <c r="V707" s="9"/>
      <c r="W707" s="13"/>
      <c r="X707" s="3"/>
    </row>
    <row r="708" spans="1:24" x14ac:dyDescent="0.25">
      <c r="A708" s="3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7"/>
      <c r="N708" s="7"/>
      <c r="O708" s="3"/>
      <c r="P708" s="6"/>
      <c r="Q708" s="7"/>
      <c r="R708" s="6" t="s">
        <v>456</v>
      </c>
      <c r="S708" s="6">
        <v>1395</v>
      </c>
      <c r="T708" s="6" t="s">
        <v>48</v>
      </c>
      <c r="U708" s="7">
        <f>2516+195</f>
        <v>2711</v>
      </c>
      <c r="V708" s="9"/>
      <c r="W708" s="13"/>
      <c r="X708" s="3"/>
    </row>
    <row r="709" spans="1:24" x14ac:dyDescent="0.25">
      <c r="A709" s="3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7"/>
      <c r="N709" s="7"/>
      <c r="O709" s="3"/>
      <c r="P709" s="6"/>
      <c r="Q709" s="7"/>
      <c r="R709" s="6"/>
      <c r="S709" s="6"/>
      <c r="T709" s="6"/>
      <c r="U709" s="7"/>
      <c r="V709" s="9"/>
      <c r="W709" s="13"/>
      <c r="X709" s="3"/>
    </row>
    <row r="710" spans="1:24" x14ac:dyDescent="0.25">
      <c r="A710" s="3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7"/>
      <c r="N710" s="7"/>
      <c r="O710" s="3"/>
      <c r="P710" s="6"/>
      <c r="Q710" s="9">
        <f>SUM(Q706:Q709)</f>
        <v>3750</v>
      </c>
      <c r="R710" s="10"/>
      <c r="S710" s="10"/>
      <c r="T710" s="10"/>
      <c r="U710" s="9">
        <f>SUM(U706:U709)</f>
        <v>3633</v>
      </c>
      <c r="V710" s="9">
        <f>SUM(V706:V709)</f>
        <v>0</v>
      </c>
      <c r="W710" s="13">
        <f>U710-Q710+V710</f>
        <v>-117</v>
      </c>
      <c r="X710" s="3"/>
    </row>
    <row r="711" spans="1:24" x14ac:dyDescent="0.25">
      <c r="A711" s="3" t="s">
        <v>44</v>
      </c>
      <c r="B711" s="6" t="s">
        <v>434</v>
      </c>
      <c r="C711" s="6">
        <v>11847</v>
      </c>
      <c r="D711" s="6" t="s">
        <v>435</v>
      </c>
      <c r="E711" s="6" t="s">
        <v>146</v>
      </c>
      <c r="F711" s="6">
        <v>623</v>
      </c>
      <c r="G711" s="6"/>
      <c r="H711" s="6"/>
      <c r="I711" s="6"/>
      <c r="J711" s="6"/>
      <c r="K711" s="7"/>
      <c r="L711" s="6"/>
      <c r="M711" s="7"/>
      <c r="N711" s="7">
        <v>1300</v>
      </c>
      <c r="O711" s="3" t="s">
        <v>429</v>
      </c>
      <c r="P711" s="6">
        <v>33265</v>
      </c>
      <c r="Q711" s="7">
        <v>1300</v>
      </c>
      <c r="R711" s="6" t="s">
        <v>444</v>
      </c>
      <c r="S711" s="6">
        <v>1299</v>
      </c>
      <c r="T711" s="6" t="s">
        <v>48</v>
      </c>
      <c r="U711" s="7">
        <v>121</v>
      </c>
      <c r="V711" s="9"/>
      <c r="W711" s="13"/>
      <c r="X711" s="3"/>
    </row>
    <row r="712" spans="1:24" x14ac:dyDescent="0.25">
      <c r="A712" s="3"/>
      <c r="B712" s="6"/>
      <c r="C712" s="6"/>
      <c r="D712" s="6" t="s">
        <v>228</v>
      </c>
      <c r="E712" s="6" t="s">
        <v>436</v>
      </c>
      <c r="F712" s="6"/>
      <c r="G712" s="6"/>
      <c r="H712" s="6"/>
      <c r="I712" s="6"/>
      <c r="J712" s="6"/>
      <c r="K712" s="7"/>
      <c r="L712" s="6"/>
      <c r="M712" s="7"/>
      <c r="N712" s="7">
        <f>27.4+5.7</f>
        <v>33.1</v>
      </c>
      <c r="O712" s="3" t="s">
        <v>429</v>
      </c>
      <c r="P712" s="6">
        <v>33265</v>
      </c>
      <c r="Q712" s="7">
        <f>27.4+5.7</f>
        <v>33.1</v>
      </c>
      <c r="R712" s="6" t="s">
        <v>451</v>
      </c>
      <c r="S712" s="6">
        <v>1339</v>
      </c>
      <c r="T712" s="6" t="s">
        <v>325</v>
      </c>
      <c r="U712" s="7">
        <v>300</v>
      </c>
      <c r="V712" s="9"/>
      <c r="W712" s="13"/>
      <c r="X712" s="3"/>
    </row>
    <row r="713" spans="1:24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6" t="s">
        <v>454</v>
      </c>
      <c r="S713" s="6">
        <v>1383</v>
      </c>
      <c r="T713" s="6" t="s">
        <v>325</v>
      </c>
      <c r="U713" s="7">
        <v>453</v>
      </c>
      <c r="V713" s="9"/>
      <c r="W713" s="13"/>
      <c r="X713" s="3"/>
    </row>
    <row r="714" spans="1:24" x14ac:dyDescent="0.25">
      <c r="A714" s="3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7"/>
      <c r="N714" s="7"/>
      <c r="O714" s="3"/>
      <c r="P714" s="6"/>
      <c r="Q714" s="7"/>
      <c r="R714" s="6" t="s">
        <v>456</v>
      </c>
      <c r="S714" s="6">
        <v>1395</v>
      </c>
      <c r="T714" s="6" t="s">
        <v>325</v>
      </c>
      <c r="U714" s="7">
        <v>178</v>
      </c>
      <c r="V714" s="9"/>
      <c r="W714" s="13"/>
      <c r="X714" s="3"/>
    </row>
    <row r="715" spans="1:24" x14ac:dyDescent="0.25">
      <c r="A715" s="3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7"/>
      <c r="N715" s="7"/>
      <c r="O715" s="3"/>
      <c r="P715" s="6"/>
      <c r="Q715" s="7"/>
      <c r="R715" s="6" t="s">
        <v>457</v>
      </c>
      <c r="S715" s="6">
        <v>1411</v>
      </c>
      <c r="T715" s="6" t="s">
        <v>48</v>
      </c>
      <c r="U715" s="7">
        <v>49</v>
      </c>
      <c r="V715" s="9"/>
      <c r="W715" s="13"/>
      <c r="X715" s="3"/>
    </row>
    <row r="716" spans="1:24" x14ac:dyDescent="0.25">
      <c r="A716" s="3" t="s">
        <v>44</v>
      </c>
      <c r="B716" s="6" t="s">
        <v>434</v>
      </c>
      <c r="C716" s="6"/>
      <c r="D716" s="6" t="s">
        <v>439</v>
      </c>
      <c r="E716" s="6" t="s">
        <v>146</v>
      </c>
      <c r="F716" s="6">
        <v>623</v>
      </c>
      <c r="G716" s="6"/>
      <c r="H716" s="6"/>
      <c r="I716" s="6"/>
      <c r="J716" s="6"/>
      <c r="K716" s="7"/>
      <c r="L716" s="6"/>
      <c r="M716" s="7"/>
      <c r="N716" s="7">
        <v>2000</v>
      </c>
      <c r="O716" s="3" t="s">
        <v>437</v>
      </c>
      <c r="P716" s="6">
        <v>33275</v>
      </c>
      <c r="Q716" s="7">
        <v>2000</v>
      </c>
      <c r="R716" s="6" t="s">
        <v>450</v>
      </c>
      <c r="S716" s="6">
        <v>1323</v>
      </c>
      <c r="T716" s="6" t="s">
        <v>48</v>
      </c>
      <c r="U716" s="7">
        <v>547</v>
      </c>
      <c r="V716" s="9"/>
      <c r="W716" s="13"/>
      <c r="X716" s="3"/>
    </row>
    <row r="717" spans="1:24" x14ac:dyDescent="0.25">
      <c r="A717" s="3" t="s">
        <v>44</v>
      </c>
      <c r="B717" s="6" t="s">
        <v>434</v>
      </c>
      <c r="C717" s="6"/>
      <c r="D717" s="6" t="s">
        <v>439</v>
      </c>
      <c r="E717" s="6" t="s">
        <v>29</v>
      </c>
      <c r="F717" s="6">
        <v>94</v>
      </c>
      <c r="G717" s="6"/>
      <c r="H717" s="6"/>
      <c r="I717" s="6"/>
      <c r="J717" s="6"/>
      <c r="K717" s="7"/>
      <c r="L717" s="6"/>
      <c r="M717" s="7"/>
      <c r="N717" s="7">
        <v>800</v>
      </c>
      <c r="O717" s="3" t="s">
        <v>437</v>
      </c>
      <c r="P717" s="6">
        <v>33275</v>
      </c>
      <c r="Q717" s="7">
        <v>800</v>
      </c>
      <c r="R717" s="6" t="s">
        <v>451</v>
      </c>
      <c r="S717" s="6">
        <v>1339</v>
      </c>
      <c r="T717" s="6" t="s">
        <v>48</v>
      </c>
      <c r="U717" s="7">
        <v>1206</v>
      </c>
      <c r="V717" s="9"/>
      <c r="W717" s="13"/>
      <c r="X717" s="3"/>
    </row>
    <row r="718" spans="1:24" x14ac:dyDescent="0.25">
      <c r="A718" s="3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7"/>
      <c r="N718" s="7"/>
      <c r="O718" s="3"/>
      <c r="P718" s="6"/>
      <c r="Q718" s="7"/>
      <c r="R718" s="6" t="s">
        <v>452</v>
      </c>
      <c r="S718" s="6">
        <v>1367</v>
      </c>
      <c r="T718" s="6" t="s">
        <v>453</v>
      </c>
      <c r="U718" s="7">
        <v>433</v>
      </c>
      <c r="V718" s="9"/>
      <c r="W718" s="13"/>
      <c r="X718" s="3"/>
    </row>
    <row r="719" spans="1:24" x14ac:dyDescent="0.25">
      <c r="A719" s="3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7"/>
      <c r="N719" s="7"/>
      <c r="O719" s="3"/>
      <c r="P719" s="6"/>
      <c r="Q719" s="7"/>
      <c r="R719" s="6" t="s">
        <v>452</v>
      </c>
      <c r="S719" s="6">
        <v>1368</v>
      </c>
      <c r="T719" s="6" t="s">
        <v>48</v>
      </c>
      <c r="U719" s="7">
        <v>343</v>
      </c>
      <c r="V719" s="9"/>
      <c r="W719" s="13"/>
      <c r="X719" s="3"/>
    </row>
    <row r="720" spans="1:24" x14ac:dyDescent="0.25">
      <c r="A720" s="3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7"/>
      <c r="N720" s="7"/>
      <c r="O720" s="3"/>
      <c r="P720" s="6"/>
      <c r="Q720" s="7"/>
      <c r="R720" s="6" t="s">
        <v>456</v>
      </c>
      <c r="S720" s="6">
        <v>1395</v>
      </c>
      <c r="T720" s="6" t="s">
        <v>48</v>
      </c>
      <c r="U720" s="7">
        <v>32</v>
      </c>
      <c r="V720" s="9"/>
      <c r="W720" s="13"/>
      <c r="X720" s="3"/>
    </row>
    <row r="721" spans="1:24" x14ac:dyDescent="0.25">
      <c r="A721" s="3" t="s">
        <v>44</v>
      </c>
      <c r="B721" s="6" t="s">
        <v>434</v>
      </c>
      <c r="C721" s="6"/>
      <c r="D721" s="6" t="s">
        <v>445</v>
      </c>
      <c r="E721" s="6" t="s">
        <v>29</v>
      </c>
      <c r="F721" s="6">
        <v>94</v>
      </c>
      <c r="G721" s="6"/>
      <c r="H721" s="6"/>
      <c r="I721" s="6"/>
      <c r="J721" s="6"/>
      <c r="K721" s="7"/>
      <c r="L721" s="6"/>
      <c r="M721" s="7"/>
      <c r="N721" s="7">
        <v>3300</v>
      </c>
      <c r="O721" s="3" t="s">
        <v>444</v>
      </c>
      <c r="P721" s="6">
        <v>33285</v>
      </c>
      <c r="Q721" s="7">
        <v>3300</v>
      </c>
      <c r="R721" s="6" t="s">
        <v>454</v>
      </c>
      <c r="S721" s="6">
        <v>1383</v>
      </c>
      <c r="T721" s="6" t="s">
        <v>48</v>
      </c>
      <c r="U721" s="7">
        <v>1013</v>
      </c>
      <c r="V721" s="9"/>
      <c r="W721" s="13"/>
      <c r="X721" s="3"/>
    </row>
    <row r="722" spans="1:24" x14ac:dyDescent="0.25">
      <c r="A722" s="3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7"/>
      <c r="N722" s="7"/>
      <c r="O722" s="3"/>
      <c r="P722" s="6"/>
      <c r="Q722" s="7"/>
      <c r="R722" s="6" t="s">
        <v>457</v>
      </c>
      <c r="S722" s="6">
        <v>1411</v>
      </c>
      <c r="T722" s="6" t="s">
        <v>48</v>
      </c>
      <c r="U722" s="7">
        <v>2748</v>
      </c>
      <c r="V722" s="9"/>
      <c r="W722" s="13"/>
      <c r="X722" s="3"/>
    </row>
    <row r="723" spans="1:24" x14ac:dyDescent="0.25">
      <c r="A723" s="3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7"/>
      <c r="N723" s="7"/>
      <c r="O723" s="3"/>
      <c r="P723" s="6"/>
      <c r="Q723" s="7"/>
      <c r="R723" s="6"/>
      <c r="S723" s="6"/>
      <c r="T723" s="6"/>
      <c r="U723" s="7"/>
      <c r="V723" s="9"/>
      <c r="W723" s="13"/>
      <c r="X723" s="3"/>
    </row>
    <row r="724" spans="1:24" x14ac:dyDescent="0.25">
      <c r="A724" s="3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7"/>
      <c r="N724" s="7"/>
      <c r="O724" s="3"/>
      <c r="P724" s="6"/>
      <c r="Q724" s="9">
        <f>SUM(Q711:Q723)</f>
        <v>7433.1</v>
      </c>
      <c r="R724" s="10"/>
      <c r="S724" s="10"/>
      <c r="T724" s="10"/>
      <c r="U724" s="9">
        <f>SUM(U711:U723)</f>
        <v>7423</v>
      </c>
      <c r="V724" s="9">
        <f>SUM(V716:V723)</f>
        <v>0</v>
      </c>
      <c r="W724" s="13">
        <f>U724-Q724+V724</f>
        <v>-10.100000000000364</v>
      </c>
      <c r="X724" s="3"/>
    </row>
    <row r="725" spans="1:24" x14ac:dyDescent="0.25">
      <c r="A725" s="3" t="s">
        <v>440</v>
      </c>
      <c r="B725" s="6" t="s">
        <v>441</v>
      </c>
      <c r="C725" s="6"/>
      <c r="D725" s="6" t="s">
        <v>257</v>
      </c>
      <c r="E725" s="6" t="s">
        <v>151</v>
      </c>
      <c r="F725" s="6">
        <v>3418</v>
      </c>
      <c r="G725" s="6"/>
      <c r="H725" s="6"/>
      <c r="I725" s="6"/>
      <c r="J725" s="6"/>
      <c r="K725" s="7"/>
      <c r="L725" s="6"/>
      <c r="M725" s="7"/>
      <c r="N725" s="7">
        <f>350+32</f>
        <v>382</v>
      </c>
      <c r="O725" s="3" t="s">
        <v>437</v>
      </c>
      <c r="P725" s="6">
        <v>33275</v>
      </c>
      <c r="Q725" s="7">
        <f>350+32</f>
        <v>382</v>
      </c>
      <c r="R725" s="6" t="s">
        <v>450</v>
      </c>
      <c r="S725" s="6">
        <v>1322</v>
      </c>
      <c r="T725" s="6" t="s">
        <v>309</v>
      </c>
      <c r="U725" s="7">
        <v>201</v>
      </c>
      <c r="V725" s="9"/>
      <c r="W725" s="13"/>
      <c r="X725" s="3"/>
    </row>
    <row r="726" spans="1:24" x14ac:dyDescent="0.25">
      <c r="A726" s="3" t="s">
        <v>440</v>
      </c>
      <c r="B726" s="6" t="s">
        <v>441</v>
      </c>
      <c r="C726" s="6"/>
      <c r="D726" s="6" t="s">
        <v>442</v>
      </c>
      <c r="E726" s="6" t="s">
        <v>34</v>
      </c>
      <c r="F726" s="6">
        <v>4197</v>
      </c>
      <c r="G726" s="6"/>
      <c r="H726" s="6"/>
      <c r="I726" s="6"/>
      <c r="J726" s="6"/>
      <c r="K726" s="7"/>
      <c r="L726" s="6"/>
      <c r="M726" s="7"/>
      <c r="N726" s="7">
        <f>250+25</f>
        <v>275</v>
      </c>
      <c r="O726" s="3" t="s">
        <v>437</v>
      </c>
      <c r="P726" s="6">
        <v>33275</v>
      </c>
      <c r="Q726" s="7">
        <f>250+25</f>
        <v>275</v>
      </c>
      <c r="R726" s="6" t="s">
        <v>451</v>
      </c>
      <c r="S726" s="6">
        <v>1339</v>
      </c>
      <c r="T726" s="6" t="s">
        <v>309</v>
      </c>
      <c r="U726" s="7">
        <v>51</v>
      </c>
      <c r="V726" s="9"/>
      <c r="W726" s="13"/>
      <c r="X726" s="3"/>
    </row>
    <row r="727" spans="1:24" x14ac:dyDescent="0.25">
      <c r="A727" s="3"/>
      <c r="B727" s="6"/>
      <c r="C727" s="6"/>
      <c r="D727" s="6" t="s">
        <v>369</v>
      </c>
      <c r="E727" s="6" t="s">
        <v>443</v>
      </c>
      <c r="F727" s="6"/>
      <c r="G727" s="6"/>
      <c r="H727" s="6"/>
      <c r="I727" s="6"/>
      <c r="J727" s="6"/>
      <c r="K727" s="7"/>
      <c r="L727" s="6"/>
      <c r="M727" s="7"/>
      <c r="N727" s="7">
        <v>22.9</v>
      </c>
      <c r="O727" s="3" t="s">
        <v>437</v>
      </c>
      <c r="P727" s="6">
        <v>33276</v>
      </c>
      <c r="Q727" s="7">
        <v>22.9</v>
      </c>
      <c r="R727" s="6" t="s">
        <v>452</v>
      </c>
      <c r="S727" s="6">
        <v>1367</v>
      </c>
      <c r="T727" s="6" t="s">
        <v>309</v>
      </c>
      <c r="U727" s="7">
        <v>383</v>
      </c>
      <c r="V727" s="9"/>
      <c r="W727" s="13"/>
      <c r="X727" s="3"/>
    </row>
    <row r="728" spans="1:24" x14ac:dyDescent="0.25">
      <c r="A728" s="3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7"/>
      <c r="N728" s="7"/>
      <c r="O728" s="3"/>
      <c r="P728" s="6"/>
      <c r="Q728" s="7"/>
      <c r="R728" s="6" t="s">
        <v>452</v>
      </c>
      <c r="S728" s="6">
        <v>1367</v>
      </c>
      <c r="T728" s="6" t="s">
        <v>309</v>
      </c>
      <c r="U728" s="7">
        <v>19</v>
      </c>
      <c r="V728" s="9"/>
      <c r="W728" s="13"/>
      <c r="X728" s="3"/>
    </row>
    <row r="729" spans="1:24" x14ac:dyDescent="0.25">
      <c r="A729" s="3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7"/>
      <c r="N729" s="7"/>
      <c r="O729" s="3"/>
      <c r="P729" s="6"/>
      <c r="Q729" s="7"/>
      <c r="R729" s="6" t="s">
        <v>452</v>
      </c>
      <c r="S729" s="6">
        <v>1369</v>
      </c>
      <c r="T729" s="6" t="s">
        <v>98</v>
      </c>
      <c r="U729" s="7">
        <v>5</v>
      </c>
      <c r="V729" s="9"/>
      <c r="W729" s="13"/>
      <c r="X729" s="3"/>
    </row>
    <row r="730" spans="1:24" x14ac:dyDescent="0.25">
      <c r="A730" s="3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7"/>
      <c r="N730" s="7"/>
      <c r="O730" s="3"/>
      <c r="P730" s="6"/>
      <c r="Q730" s="7"/>
      <c r="R730" s="6" t="s">
        <v>452</v>
      </c>
      <c r="S730" s="6">
        <v>1369</v>
      </c>
      <c r="T730" s="6" t="s">
        <v>98</v>
      </c>
      <c r="U730" s="7">
        <v>14</v>
      </c>
      <c r="V730" s="9"/>
      <c r="W730" s="13"/>
      <c r="X730" s="3"/>
    </row>
    <row r="731" spans="1:24" x14ac:dyDescent="0.25">
      <c r="A731" s="3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7"/>
      <c r="N731" s="7"/>
      <c r="O731" s="3"/>
      <c r="P731" s="6"/>
      <c r="Q731" s="9"/>
      <c r="R731" s="6"/>
      <c r="S731" s="6"/>
      <c r="T731" s="6"/>
      <c r="U731" s="7"/>
      <c r="V731" s="9"/>
      <c r="W731" s="13"/>
      <c r="X731" s="3"/>
    </row>
    <row r="732" spans="1:24" x14ac:dyDescent="0.25">
      <c r="A732" s="3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7"/>
      <c r="N732" s="7"/>
      <c r="O732" s="3"/>
      <c r="P732" s="6"/>
      <c r="Q732" s="9">
        <f>SUM(Q725:Q731)</f>
        <v>679.9</v>
      </c>
      <c r="R732" s="10"/>
      <c r="S732" s="10"/>
      <c r="T732" s="10"/>
      <c r="U732" s="9">
        <f>SUM(U725:U731)</f>
        <v>673</v>
      </c>
      <c r="V732" s="9">
        <f>SUM(V725:V731)</f>
        <v>0</v>
      </c>
      <c r="W732" s="13">
        <f>U732-Q732+V732</f>
        <v>-6.8999999999999773</v>
      </c>
      <c r="X732" s="3"/>
    </row>
    <row r="733" spans="1:24" x14ac:dyDescent="0.25">
      <c r="A733" s="3" t="s">
        <v>21</v>
      </c>
      <c r="B733" s="6" t="s">
        <v>433</v>
      </c>
      <c r="C733" s="6"/>
      <c r="D733" s="6" t="s">
        <v>257</v>
      </c>
      <c r="E733" s="6" t="s">
        <v>151</v>
      </c>
      <c r="F733" s="6">
        <v>3418</v>
      </c>
      <c r="G733" s="6"/>
      <c r="H733" s="6"/>
      <c r="I733" s="6"/>
      <c r="J733" s="6"/>
      <c r="K733" s="7"/>
      <c r="L733" s="6"/>
      <c r="M733" s="7"/>
      <c r="N733" s="7">
        <v>1000</v>
      </c>
      <c r="O733" s="3" t="s">
        <v>437</v>
      </c>
      <c r="P733" s="6">
        <v>33276</v>
      </c>
      <c r="Q733" s="7">
        <v>1000</v>
      </c>
      <c r="R733" s="6" t="s">
        <v>456</v>
      </c>
      <c r="S733" s="6">
        <v>1395</v>
      </c>
      <c r="T733" s="6" t="s">
        <v>332</v>
      </c>
      <c r="U733" s="7">
        <v>455</v>
      </c>
      <c r="V733" s="9"/>
      <c r="W733" s="13"/>
      <c r="X733" s="3"/>
    </row>
    <row r="734" spans="1:24" x14ac:dyDescent="0.25">
      <c r="A734" s="3"/>
      <c r="B734" s="6"/>
      <c r="C734" s="6"/>
      <c r="D734" s="6" t="s">
        <v>187</v>
      </c>
      <c r="E734" s="6" t="s">
        <v>443</v>
      </c>
      <c r="F734" s="6"/>
      <c r="G734" s="6"/>
      <c r="H734" s="6"/>
      <c r="I734" s="6"/>
      <c r="J734" s="6"/>
      <c r="K734" s="7"/>
      <c r="L734" s="6"/>
      <c r="M734" s="7"/>
      <c r="N734" s="7">
        <v>34.78</v>
      </c>
      <c r="O734" s="3" t="s">
        <v>437</v>
      </c>
      <c r="P734" s="6">
        <v>33276</v>
      </c>
      <c r="Q734" s="7">
        <v>34.78</v>
      </c>
      <c r="R734" s="6" t="s">
        <v>457</v>
      </c>
      <c r="S734" s="6">
        <v>1411</v>
      </c>
      <c r="T734" s="6" t="s">
        <v>332</v>
      </c>
      <c r="U734" s="7">
        <f>393+42</f>
        <v>435</v>
      </c>
      <c r="V734" s="9"/>
      <c r="W734" s="13"/>
      <c r="X734" s="3"/>
    </row>
    <row r="735" spans="1:24" x14ac:dyDescent="0.25">
      <c r="A735" s="3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7"/>
      <c r="N735" s="7"/>
      <c r="O735" s="3"/>
      <c r="P735" s="6"/>
      <c r="Q735" s="7"/>
      <c r="R735" s="6" t="s">
        <v>457</v>
      </c>
      <c r="S735" s="6">
        <v>1412</v>
      </c>
      <c r="T735" s="6" t="s">
        <v>268</v>
      </c>
      <c r="U735" s="7">
        <v>12</v>
      </c>
      <c r="V735" s="9"/>
      <c r="W735" s="13"/>
      <c r="X735" s="3"/>
    </row>
    <row r="736" spans="1:24" x14ac:dyDescent="0.25">
      <c r="A736" s="3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7"/>
      <c r="N736" s="7"/>
      <c r="O736" s="3"/>
      <c r="P736" s="6"/>
      <c r="Q736" s="7"/>
      <c r="R736" s="6"/>
      <c r="S736" s="6"/>
      <c r="T736" s="6"/>
      <c r="U736" s="7"/>
      <c r="V736" s="9"/>
      <c r="W736" s="13"/>
      <c r="X736" s="3"/>
    </row>
    <row r="737" spans="1:24" x14ac:dyDescent="0.25">
      <c r="A737" s="3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7"/>
      <c r="N737" s="7"/>
      <c r="O737" s="3"/>
      <c r="P737" s="6"/>
      <c r="Q737" s="9">
        <f>SUM(Q733:Q736)</f>
        <v>1034.78</v>
      </c>
      <c r="R737" s="10"/>
      <c r="S737" s="10"/>
      <c r="T737" s="10"/>
      <c r="U737" s="9">
        <f>SUM(U733:U736)</f>
        <v>902</v>
      </c>
      <c r="V737" s="9">
        <f>SUM(V733:V736)</f>
        <v>0</v>
      </c>
      <c r="W737" s="13">
        <f>U737-Q737+V737</f>
        <v>-132.77999999999997</v>
      </c>
      <c r="X737" s="3"/>
    </row>
    <row r="738" spans="1:24" x14ac:dyDescent="0.25">
      <c r="A738" s="3" t="s">
        <v>44</v>
      </c>
      <c r="B738" s="6" t="s">
        <v>366</v>
      </c>
      <c r="C738" s="6"/>
      <c r="D738" s="6" t="s">
        <v>181</v>
      </c>
      <c r="E738" s="6" t="s">
        <v>205</v>
      </c>
      <c r="F738" s="6">
        <v>5531</v>
      </c>
      <c r="G738" s="6"/>
      <c r="H738" s="6"/>
      <c r="I738" s="6"/>
      <c r="J738" s="6"/>
      <c r="K738" s="7"/>
      <c r="L738" s="6"/>
      <c r="M738" s="7"/>
      <c r="N738" s="7">
        <v>2500</v>
      </c>
      <c r="O738" s="3" t="s">
        <v>446</v>
      </c>
      <c r="P738" s="6">
        <v>33293</v>
      </c>
      <c r="Q738" s="7">
        <v>2500</v>
      </c>
      <c r="R738" s="6" t="s">
        <v>456</v>
      </c>
      <c r="S738" s="6">
        <v>1395</v>
      </c>
      <c r="T738" s="6" t="s">
        <v>48</v>
      </c>
      <c r="U738" s="7">
        <v>1194</v>
      </c>
      <c r="V738" s="9"/>
      <c r="W738" s="13"/>
      <c r="X738" s="3"/>
    </row>
    <row r="739" spans="1:24" x14ac:dyDescent="0.25">
      <c r="A739" s="3" t="s">
        <v>44</v>
      </c>
      <c r="B739" s="6" t="s">
        <v>366</v>
      </c>
      <c r="C739" s="6"/>
      <c r="D739" s="6" t="s">
        <v>224</v>
      </c>
      <c r="E739" s="6" t="s">
        <v>238</v>
      </c>
      <c r="F739" s="6">
        <v>38</v>
      </c>
      <c r="G739" s="6"/>
      <c r="H739" s="6"/>
      <c r="I739" s="6"/>
      <c r="J739" s="6"/>
      <c r="K739" s="7"/>
      <c r="L739" s="6"/>
      <c r="M739" s="7"/>
      <c r="N739" s="7">
        <v>1600</v>
      </c>
      <c r="O739" s="3" t="s">
        <v>446</v>
      </c>
      <c r="P739" s="6">
        <v>33293</v>
      </c>
      <c r="Q739" s="7">
        <v>1600</v>
      </c>
      <c r="R739" s="6" t="s">
        <v>457</v>
      </c>
      <c r="S739" s="6">
        <v>1411</v>
      </c>
      <c r="T739" s="6" t="s">
        <v>48</v>
      </c>
      <c r="U739" s="7">
        <v>795</v>
      </c>
      <c r="V739" s="9"/>
      <c r="W739" s="13"/>
      <c r="X739" s="3"/>
    </row>
    <row r="740" spans="1:24" x14ac:dyDescent="0.25">
      <c r="A740" s="3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7"/>
      <c r="N740" s="7"/>
      <c r="O740" s="3"/>
      <c r="P740" s="6"/>
      <c r="Q740" s="7"/>
      <c r="R740" s="6" t="s">
        <v>457</v>
      </c>
      <c r="S740" s="6">
        <v>1413</v>
      </c>
      <c r="T740" s="6" t="s">
        <v>48</v>
      </c>
      <c r="U740" s="7">
        <v>107</v>
      </c>
      <c r="V740" s="9"/>
      <c r="W740" s="13"/>
      <c r="X740" s="3"/>
    </row>
    <row r="741" spans="1:24" x14ac:dyDescent="0.25">
      <c r="A741" s="3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7"/>
      <c r="N741" s="7"/>
      <c r="O741" s="3"/>
      <c r="P741" s="6"/>
      <c r="Q741" s="7"/>
      <c r="R741" s="6"/>
      <c r="S741" s="6"/>
      <c r="T741" s="6"/>
      <c r="U741" s="7"/>
      <c r="V741" s="9"/>
      <c r="W741" s="13"/>
      <c r="X741" s="3"/>
    </row>
    <row r="742" spans="1:24" x14ac:dyDescent="0.25">
      <c r="A742" s="3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7"/>
      <c r="N742" s="7"/>
      <c r="O742" s="3"/>
      <c r="P742" s="6"/>
      <c r="Q742" s="9">
        <f>SUM(Q738:Q741)</f>
        <v>4100</v>
      </c>
      <c r="R742" s="10"/>
      <c r="S742" s="10"/>
      <c r="T742" s="10"/>
      <c r="U742" s="9">
        <f>SUM(U738:U741)</f>
        <v>2096</v>
      </c>
      <c r="V742" s="9">
        <f>SUM(V738:V741)</f>
        <v>0</v>
      </c>
      <c r="W742" s="13">
        <f>U742-Q742+V742</f>
        <v>-2004</v>
      </c>
      <c r="X742" s="3"/>
    </row>
    <row r="743" spans="1:24" x14ac:dyDescent="0.25">
      <c r="A743" s="3" t="s">
        <v>425</v>
      </c>
      <c r="B743" s="6" t="s">
        <v>448</v>
      </c>
      <c r="C743" s="6"/>
      <c r="D743" s="6" t="s">
        <v>449</v>
      </c>
      <c r="E743" s="6" t="s">
        <v>103</v>
      </c>
      <c r="F743" s="6">
        <v>4011</v>
      </c>
      <c r="G743" s="6"/>
      <c r="H743" s="6"/>
      <c r="I743" s="6"/>
      <c r="J743" s="6"/>
      <c r="K743" s="7"/>
      <c r="L743" s="6"/>
      <c r="M743" s="7"/>
      <c r="N743" s="7">
        <v>250</v>
      </c>
      <c r="O743" s="3" t="s">
        <v>444</v>
      </c>
      <c r="P743" s="6">
        <v>38079</v>
      </c>
      <c r="Q743" s="7">
        <v>250</v>
      </c>
      <c r="R743" s="6" t="s">
        <v>450</v>
      </c>
      <c r="S743" s="6">
        <v>1322</v>
      </c>
      <c r="T743" s="6" t="s">
        <v>48</v>
      </c>
      <c r="U743" s="7">
        <v>238</v>
      </c>
      <c r="V743" s="9"/>
      <c r="W743" s="13"/>
      <c r="X743" s="3"/>
    </row>
    <row r="744" spans="1:24" x14ac:dyDescent="0.25">
      <c r="A744" s="3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7"/>
      <c r="N744" s="7"/>
      <c r="O744" s="3"/>
      <c r="P744" s="6"/>
      <c r="Q744" s="7"/>
      <c r="R744" s="6" t="s">
        <v>450</v>
      </c>
      <c r="S744" s="6">
        <v>1324</v>
      </c>
      <c r="T744" s="6" t="s">
        <v>268</v>
      </c>
      <c r="U744" s="7">
        <v>12</v>
      </c>
      <c r="V744" s="9"/>
      <c r="W744" s="13"/>
      <c r="X744" s="3"/>
    </row>
    <row r="745" spans="1:24" x14ac:dyDescent="0.25">
      <c r="A745" s="3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7"/>
      <c r="N745" s="7"/>
      <c r="O745" s="3"/>
      <c r="P745" s="6"/>
      <c r="Q745" s="7"/>
      <c r="R745" s="6"/>
      <c r="S745" s="6"/>
      <c r="T745" s="6"/>
      <c r="U745" s="7"/>
      <c r="V745" s="9"/>
      <c r="W745" s="13"/>
      <c r="X745" s="3"/>
    </row>
    <row r="746" spans="1:24" x14ac:dyDescent="0.25">
      <c r="A746" s="3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7"/>
      <c r="N746" s="7"/>
      <c r="O746" s="3"/>
      <c r="P746" s="6"/>
      <c r="Q746" s="7"/>
      <c r="R746" s="6"/>
      <c r="S746" s="6"/>
      <c r="T746" s="6"/>
      <c r="U746" s="7"/>
      <c r="V746" s="9"/>
      <c r="W746" s="13"/>
      <c r="X746" s="3"/>
    </row>
    <row r="747" spans="1:24" x14ac:dyDescent="0.25">
      <c r="A747" s="3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7"/>
      <c r="N747" s="7"/>
      <c r="O747" s="3"/>
      <c r="P747" s="6"/>
      <c r="Q747" s="9">
        <f>SUM(Q743:Q746)</f>
        <v>250</v>
      </c>
      <c r="R747" s="10"/>
      <c r="S747" s="10"/>
      <c r="T747" s="10"/>
      <c r="U747" s="9">
        <f>SUM(U743:U746)</f>
        <v>250</v>
      </c>
      <c r="V747" s="9">
        <f>SUM(V743:V746)</f>
        <v>0</v>
      </c>
      <c r="W747" s="13">
        <f>U747-Q747+V747</f>
        <v>0</v>
      </c>
      <c r="X747" s="3"/>
    </row>
    <row r="748" spans="1:24" x14ac:dyDescent="0.25">
      <c r="A748" s="3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7"/>
      <c r="N748" s="7"/>
      <c r="O748" s="3"/>
      <c r="P748" s="6"/>
      <c r="Q748" s="7"/>
      <c r="R748" s="10"/>
      <c r="S748" s="10"/>
      <c r="T748" s="10"/>
      <c r="U748" s="9"/>
      <c r="V748" s="9"/>
      <c r="W748" s="13"/>
      <c r="X748" s="3"/>
    </row>
    <row r="749" spans="1:24" x14ac:dyDescent="0.25">
      <c r="A749" s="3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7"/>
      <c r="N749" s="7"/>
      <c r="O749" s="3"/>
      <c r="P749" s="6"/>
      <c r="Q749" s="7"/>
      <c r="R749" s="10"/>
      <c r="S749" s="10"/>
      <c r="T749" s="10"/>
      <c r="U749" s="9"/>
      <c r="V749" s="9"/>
      <c r="W749" s="13"/>
      <c r="X749" s="3"/>
    </row>
    <row r="750" spans="1:24" x14ac:dyDescent="0.25">
      <c r="A750" s="3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7">
        <f t="shared" si="11"/>
        <v>0</v>
      </c>
      <c r="N750" s="7"/>
      <c r="O750" s="3"/>
      <c r="P750" s="6"/>
      <c r="Q750" s="7"/>
      <c r="R750" s="6"/>
      <c r="S750" s="6"/>
      <c r="T750" s="6"/>
      <c r="U750" s="7"/>
      <c r="V750" s="9"/>
      <c r="W750" s="13"/>
      <c r="X750" s="3"/>
    </row>
    <row r="751" spans="1:24" x14ac:dyDescent="0.25">
      <c r="A751" s="3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7">
        <f t="shared" si="11"/>
        <v>0</v>
      </c>
      <c r="N751" s="7"/>
      <c r="O751" s="3"/>
      <c r="P751" s="6"/>
      <c r="Q751" s="9"/>
      <c r="R751" s="10"/>
      <c r="S751" s="10"/>
      <c r="T751" s="10"/>
      <c r="U751" s="9"/>
      <c r="V751" s="9"/>
      <c r="W751" s="13"/>
      <c r="X751" s="3"/>
    </row>
    <row r="752" spans="1:24" x14ac:dyDescent="0.25">
      <c r="A752" s="3"/>
      <c r="B752" s="6"/>
      <c r="C752" s="6"/>
      <c r="D752" s="6"/>
      <c r="E752" s="6"/>
      <c r="F752" s="6"/>
      <c r="G752" s="6"/>
      <c r="H752" s="6"/>
      <c r="I752" s="6"/>
      <c r="J752" s="6"/>
      <c r="K752" s="9">
        <f>SUM(K7:K751)</f>
        <v>138551</v>
      </c>
      <c r="L752" s="6"/>
      <c r="M752" s="9">
        <f>SUM(M7:M751)</f>
        <v>66000</v>
      </c>
      <c r="N752" s="9">
        <f>SUM(N7:N751)</f>
        <v>243364.24000000005</v>
      </c>
      <c r="O752" s="3"/>
      <c r="P752" s="6"/>
      <c r="Q752" s="9">
        <f>+Q747+Q742+Q737+Q732+Q724+Q710+Q705+Q699+Q688+Q683+Q675+Q664+Q657+Q635+Q642+Q625+Q631+Q621+Q607+Q611+Q597+Q586+Q580+Q570+Q566+Q561+Q551+Q545+Q541+Q534+Q531+Q526+Q511+Q505+Q491+Q486+Q478+Q464+Q460+Q443+Q449+Q438+Q433+Q425+Q419+Q407+Q400+Q396+Q392+Q382+Q368+Q364+Q356+Q341+Q338+Q330+Q325+Q316+Q304+Q299+Q292+Q287+Q278+Q264+Q254+Q245+Q243+Q234+Q218+Q210+Q228+Q214+Q202+Q187+Q184+Q135+Q143+Q118+Q126+Q107+Q103+Q97+Q87+Q81+Q74+Q67+Q60+Q53+Q48+Q36+Q28+Q19+Q15</f>
        <v>243364.23999999996</v>
      </c>
      <c r="R752" s="10"/>
      <c r="S752" s="10"/>
      <c r="T752" s="10"/>
      <c r="U752" s="9">
        <f>+U747+U742+U737+U732+U724+U710+U705+U699+U688+U683+U675+U664+U657+U635+U642+U625+U631+U621+U607+U611+U597+U586+U580+U570+U566+U561+U551+U545+U541+U534+U531+U526+U511+U505+U491+U486+U478+U464+U460+U443+U449+U438+U433+U425+U419+U407+U400+U396+U392+U382+U368+U364+U356+U341+U338+U330+U325+U316+U304+U299+U292+U287+U278+U264+U254+U245+U243+U234+U218+U210+U228+U214+U202+U187+U184+U135+U143+U118+U126+U107+U103+U97+U87+U81+U74+U67+U60+U53+U48+U36+U28+U19+U15</f>
        <v>237109.65000000002</v>
      </c>
      <c r="V752" s="9">
        <f>+V747+V742+V737+V732+V724+V710+V705+V699+V688+V683+V675+V664+V657+V635+V642+V625+V631+V621+V607+V611+V597+V586+V580+V570+V566+V561+V551+V545+V541+V534+V531+V526+V511+V505+V491+V486+V478+V464+V460+V443+V449+V438+V433+V425+V419+V407+V400+V396+V392+V382+V368+V364+V356+V341+V338+V330+V325+V316+V304+V299+V292+V287+V278+V264+V254+V245+V243+V234+V218+V210+V228+V214+V202+V187+V184+V135+V143+V118+V126+V107+V103+V97+V87+V81+V74+V67+V60+V53+V48+V36+V28+V19+V15</f>
        <v>127</v>
      </c>
      <c r="W752" s="9">
        <f>SUM(W7:W751)</f>
        <v>-6127.5899999999983</v>
      </c>
      <c r="X752" s="3"/>
    </row>
    <row r="753" spans="14:23" x14ac:dyDescent="0.25">
      <c r="Q753" s="14">
        <f>N752-Q752</f>
        <v>0</v>
      </c>
      <c r="U753" s="14">
        <f>+U752+V752</f>
        <v>237236.65000000002</v>
      </c>
      <c r="V753" s="14"/>
    </row>
    <row r="754" spans="14:23" x14ac:dyDescent="0.25">
      <c r="U754" s="14">
        <f>N752-U753</f>
        <v>6127.5900000000256</v>
      </c>
      <c r="W754" s="14"/>
    </row>
    <row r="755" spans="14:23" x14ac:dyDescent="0.25">
      <c r="N755" s="14"/>
      <c r="U755" s="14"/>
    </row>
    <row r="756" spans="14:23" x14ac:dyDescent="0.25">
      <c r="U756" s="14" t="s">
        <v>304</v>
      </c>
    </row>
    <row r="765" spans="14:23" x14ac:dyDescent="0.25">
      <c r="W765" s="14"/>
    </row>
  </sheetData>
  <mergeCells count="6">
    <mergeCell ref="A1:W1"/>
    <mergeCell ref="A2:W2"/>
    <mergeCell ref="A3:X3"/>
    <mergeCell ref="A5:N5"/>
    <mergeCell ref="O5:Q5"/>
    <mergeCell ref="R5:U5"/>
  </mergeCells>
  <pageMargins left="0.2" right="0.2" top="0.25" bottom="0.25" header="0.3" footer="0.3"/>
  <pageSetup scale="6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2021-07-06T05:53:10Z</cp:lastPrinted>
  <dcterms:created xsi:type="dcterms:W3CDTF">2021-01-03T10:08:33Z</dcterms:created>
  <dcterms:modified xsi:type="dcterms:W3CDTF">2021-09-07T12:29:59Z</dcterms:modified>
</cp:coreProperties>
</file>