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15" windowWidth="10245" windowHeight="7020" tabRatio="857" firstSheet="1" activeTab="1"/>
  </bookViews>
  <sheets>
    <sheet name="调整" sheetId="128" state="hidden" r:id="rId1"/>
    <sheet name="报告封面" sheetId="126" r:id="rId2"/>
    <sheet name="报告正文" sheetId="130" r:id="rId3"/>
    <sheet name="企业基本情况" sheetId="131" r:id="rId4"/>
    <sheet name="封面" sheetId="132" state="hidden" r:id="rId5"/>
    <sheet name="企业所得税年度纳税申报表填报表单" sheetId="133" r:id="rId6"/>
    <sheet name="A000000 企业基础信息表" sheetId="134" r:id="rId7"/>
    <sheet name="A100000 中华人民共和国企业所得税年度纳税申报表（A类）" sheetId="135" r:id="rId8"/>
    <sheet name="A101010 一般企业收入明细表" sheetId="136" r:id="rId9"/>
    <sheet name="A101020 金融企业收入明细表" sheetId="137" r:id="rId10"/>
    <sheet name="A102010 一般企业成本支出明细表" sheetId="138" r:id="rId11"/>
    <sheet name="A102020 金融企业支出明细表" sheetId="139" r:id="rId12"/>
    <sheet name="A103000事业单位、民间非营利组织收入、支出明细表" sheetId="140" r:id="rId13"/>
    <sheet name="A104000期间费用明细表" sheetId="141" r:id="rId14"/>
    <sheet name="A105000纳税调整项目明细表" sheetId="142" r:id="rId15"/>
    <sheet name="A105010视同销售和房地产开发企业特定业务纳税调整明细表" sheetId="143" r:id="rId16"/>
    <sheet name="A105020未按权责发生制确认收入纳税调整明细表" sheetId="144" r:id="rId17"/>
    <sheet name="A105030投资收益纳税调整明细表" sheetId="145" r:id="rId18"/>
    <sheet name="A105040专项用途财政性资金纳税调整表" sheetId="146" r:id="rId19"/>
    <sheet name="A105050职工薪酬支出及纳税调整明细表" sheetId="147" r:id="rId20"/>
    <sheet name="A105060广告费和业务宣传费跨年度纳税调整明细表" sheetId="148" r:id="rId21"/>
    <sheet name="A105070捐赠支出及纳税调整明细表" sheetId="149" r:id="rId22"/>
    <sheet name="A105080 资产折旧、摊销及纳税调整明细表" sheetId="150" r:id="rId23"/>
    <sheet name="A105090资产损失税前扣除及纳税调整明细表" sheetId="151" r:id="rId24"/>
    <sheet name="A105100企业重组及递延纳税事项调整明细表" sheetId="152" r:id="rId25"/>
    <sheet name="A105110政策性搬迁纳税调整明细表" sheetId="153" r:id="rId26"/>
    <sheet name="A105120 特殊行业准备金及纳税调整明细表" sheetId="154" r:id="rId27"/>
    <sheet name="A106000 企业所得税弥补亏损明细表" sheetId="155" r:id="rId28"/>
    <sheet name="A107010免税、减计收入及加计扣除优惠明细表" sheetId="156" r:id="rId29"/>
    <sheet name="A107011符合条件的居民企业之间的股息、红利等…优惠明细表" sheetId="157" r:id="rId30"/>
    <sheet name="A107012 研发费用加计扣除优惠明细表" sheetId="158" r:id="rId31"/>
    <sheet name="A107020所得减免优惠明细表" sheetId="159" r:id="rId32"/>
    <sheet name="A107030 抵扣应纳税所得额明细表" sheetId="160" r:id="rId33"/>
    <sheet name="A107040减免所得税优惠明细表" sheetId="161" r:id="rId34"/>
    <sheet name="A107041 高新技术企业优惠情况及明细表" sheetId="162" r:id="rId35"/>
    <sheet name="A107042软件、集成电路企业优惠情况及明细表" sheetId="163" r:id="rId36"/>
    <sheet name="A107050 税额抵免优惠明细表" sheetId="164" r:id="rId37"/>
    <sheet name="A108000境外所得税收抵免明细表" sheetId="165" r:id="rId38"/>
    <sheet name="A108010境外所得纳税调整后所得明细表" sheetId="166" r:id="rId39"/>
    <sheet name="A108020境外分支机构弥补亏损明细表" sheetId="167" r:id="rId40"/>
    <sheet name="A108030 跨年度结转抵免境外所得税明细表" sheetId="168" r:id="rId41"/>
    <sheet name="A109000跨地区经营汇总纳税企业年度分摊企业所得税明细表" sheetId="169" r:id="rId42"/>
    <sheet name="A109010 企业所得税汇总纳税分支机构所得税分配表" sheetId="170" r:id="rId43"/>
    <sheet name="企业各税审核汇总表" sheetId="174" r:id="rId44"/>
  </sheets>
  <externalReferences>
    <externalReference r:id="rId45"/>
  </externalReferences>
  <definedNames>
    <definedName name="_xlnm._FilterDatabase" localSheetId="3" hidden="1">企业基本情况!$H$21:$H$128</definedName>
    <definedName name="Pic">OFFSET(调整!$P$20,MATCH(报告封面!$C$24,调整!$O$21:$O$22,0),0)</definedName>
    <definedName name="_xlnm.Print_Area" localSheetId="6">'A000000 企业基础信息表'!$A$1:$I$38</definedName>
    <definedName name="_xlnm.Print_Area" localSheetId="7">'A100000 中华人民共和国企业所得税年度纳税申报表（A类）'!$A$1:$D$39</definedName>
    <definedName name="_xlnm.Print_Area" localSheetId="8">'A101010 一般企业收入明细表'!$A$2:$C$29</definedName>
    <definedName name="_xlnm.Print_Area" localSheetId="9">'A101020 金融企业收入明细表'!$A$2:$C$45</definedName>
    <definedName name="_xlnm.Print_Area" localSheetId="10">'A102010 一般企业成本支出明细表'!$A$2:$C$29</definedName>
    <definedName name="_xlnm.Print_Area" localSheetId="11">'A102020 金融企业支出明细表'!$A$2:$C$42</definedName>
    <definedName name="_xlnm.Print_Area" localSheetId="12">A103000事业单位、民间非营利组织收入、支出明细表!$A$2:$C$31</definedName>
    <definedName name="_xlnm.Print_Area" localSheetId="13">A104000期间费用明细表!$A$2:$H$31</definedName>
    <definedName name="_xlnm.Print_Area" localSheetId="14">A105000纳税调整项目明细表!$A$2:$F$49</definedName>
    <definedName name="_xlnm.Print_Area" localSheetId="15">A105010视同销售和房地产开发企业特定业务纳税调整明细表!$A$2:$D$36</definedName>
    <definedName name="_xlnm.Print_Area" localSheetId="16">A105020未按权责发生制确认收入纳税调整明细表!$A$2:$H$20</definedName>
    <definedName name="_xlnm.Print_Area" localSheetId="17">A105030投资收益纳税调整明细表!$A$1:$M$17</definedName>
    <definedName name="_xlnm.Print_Area" localSheetId="18">A105040专项用途财政性资金纳税调整表!$A$2:$P$16</definedName>
    <definedName name="_xlnm.Print_Area" localSheetId="19">A105050职工薪酬支出及纳税调整明细表!$A$2:$I$18</definedName>
    <definedName name="_xlnm.Print_Area" localSheetId="20">A105060广告费和业务宣传费跨年度纳税调整明细表!$A$2:$C$18</definedName>
    <definedName name="_xlnm.Print_Area" localSheetId="21">A105070捐赠支出及纳税调整明细表!$A$2:$I$12</definedName>
    <definedName name="_xlnm.Print_Area" localSheetId="22">'A105080 资产折旧、摊销及纳税调整明细表'!$A$2:$L$51</definedName>
    <definedName name="_xlnm.Print_Area" localSheetId="23">A105090资产损失税前扣除及纳税调整明细表!$A$2:$H$18</definedName>
    <definedName name="_xlnm.Print_Area" localSheetId="24">A105100企业重组及递延纳税事项调整明细表!$A$2:$I$21</definedName>
    <definedName name="_xlnm.Print_Area" localSheetId="25">A105110政策性搬迁纳税调整明细表!$A$2:$C$27</definedName>
    <definedName name="_xlnm.Print_Area" localSheetId="26">'A105120 特殊行业准备金及纳税调整明细表'!$A$2:$G$47</definedName>
    <definedName name="_xlnm.Print_Area" localSheetId="27">'A106000 企业所得税弥补亏损明细表'!$A$2:$M$14</definedName>
    <definedName name="_xlnm.Print_Area" localSheetId="28">A107010免税、减计收入及加计扣除优惠明细表!$A$2:$C$34</definedName>
    <definedName name="_xlnm.Print_Area" localSheetId="29">A107011符合条件的居民企业之间的股息、红利等…优惠明细表!$A$2:$R$26</definedName>
    <definedName name="_xlnm.Print_Area" localSheetId="30">'A107012 研发费用加计扣除优惠明细表'!$A$2:$D$55</definedName>
    <definedName name="_xlnm.Print_Area" localSheetId="31">A107020所得减免优惠明细表!$A$2:$M$27</definedName>
    <definedName name="_xlnm.Print_Area" localSheetId="32">'A107030 抵扣应纳税所得额明细表'!$A$2:$E$22</definedName>
    <definedName name="_xlnm.Print_Area" localSheetId="33">A107040减免所得税优惠明细表!$A$2:$C$39</definedName>
    <definedName name="_xlnm.Print_Area" localSheetId="34">'A107041 高新技术企业优惠情况及明细表'!$A$2:$I$38</definedName>
    <definedName name="_xlnm.Print_Area" localSheetId="35">A107042软件、集成电路企业优惠情况及明细表!$A$2:$E$38</definedName>
    <definedName name="_xlnm.Print_Area" localSheetId="36">'A107050 税额抵免优惠明细表'!$A$2:$N$19</definedName>
    <definedName name="_xlnm.Print_Area" localSheetId="37">A108000境外所得税收抵免明细表!$A$2:$T$22</definedName>
    <definedName name="_xlnm.Print_Area" localSheetId="38">A108010境外所得纳税调整后所得明细表!$A$2:$S$23</definedName>
    <definedName name="_xlnm.Print_Area" localSheetId="39">A108020境外分支机构弥补亏损明细表!$A$2:$T$22</definedName>
    <definedName name="_xlnm.Print_Area" localSheetId="40">'A108030 跨年度结转抵免境外所得税明细表'!$A$2:$T$17</definedName>
    <definedName name="_xlnm.Print_Area" localSheetId="41">A109000跨地区经营汇总纳税企业年度分摊企业所得税明细表!$A$2:$C$20</definedName>
    <definedName name="_xlnm.Print_Area" localSheetId="42">'A109010 企业所得税汇总纳税分支机构所得税分配表'!$A$2:$H$24</definedName>
    <definedName name="_xlnm.Print_Area" localSheetId="1">报告封面!$A$1:$F$28</definedName>
    <definedName name="_xlnm.Print_Area" localSheetId="2">报告正文!$A$1:$J$61</definedName>
    <definedName name="_xlnm.Print_Area" localSheetId="4">封面!$A$1:$I$36</definedName>
    <definedName name="_xlnm.Print_Area" localSheetId="43">企业各税审核汇总表!$A$1:$F$62</definedName>
    <definedName name="_xlnm.Print_Area" localSheetId="3">企业基本情况!$A$1:$F$128</definedName>
    <definedName name="_xlnm.Print_Area" localSheetId="5">企业所得税年度纳税申报表填报表单!$A$1:$D$42</definedName>
    <definedName name="_xlnm.Print_Titles" localSheetId="43">企业各税审核汇总表!$1:$5</definedName>
  </definedNames>
  <calcPr calcId="145621" concurrentCalc="0"/>
</workbook>
</file>

<file path=xl/calcChain.xml><?xml version="1.0" encoding="utf-8"?>
<calcChain xmlns="http://schemas.openxmlformats.org/spreadsheetml/2006/main">
  <c r="I29" i="134" l="1"/>
  <c r="I30" i="134"/>
  <c r="I31" i="134"/>
  <c r="I32" i="134"/>
  <c r="I33" i="134"/>
  <c r="I34" i="134"/>
  <c r="I35" i="134"/>
  <c r="I36" i="134"/>
  <c r="I37" i="134"/>
  <c r="I28" i="134"/>
  <c r="D5" i="134"/>
  <c r="C6" i="136"/>
  <c r="C7" i="136"/>
  <c r="C8" i="136"/>
  <c r="C9" i="136"/>
  <c r="C10" i="136"/>
  <c r="C11" i="136"/>
  <c r="C5" i="136"/>
  <c r="C13" i="136"/>
  <c r="C14" i="136"/>
  <c r="C15" i="136"/>
  <c r="C16" i="136"/>
  <c r="C17" i="136"/>
  <c r="C18" i="136"/>
  <c r="C12" i="136"/>
  <c r="C4" i="136"/>
  <c r="D4" i="135"/>
  <c r="C6" i="138"/>
  <c r="C7" i="138"/>
  <c r="C8" i="138"/>
  <c r="C9" i="138"/>
  <c r="C10" i="138"/>
  <c r="C11" i="138"/>
  <c r="C5" i="138"/>
  <c r="C13" i="138"/>
  <c r="C14" i="138"/>
  <c r="C15" i="138"/>
  <c r="C16" i="138"/>
  <c r="C17" i="138"/>
  <c r="C18" i="138"/>
  <c r="C12" i="138"/>
  <c r="C4" i="138"/>
  <c r="D5" i="135"/>
  <c r="D6" i="135"/>
  <c r="C6" i="141"/>
  <c r="C7" i="141"/>
  <c r="C8" i="141"/>
  <c r="C9" i="141"/>
  <c r="C10" i="141"/>
  <c r="C11" i="141"/>
  <c r="C12" i="141"/>
  <c r="C13" i="141"/>
  <c r="C14" i="141"/>
  <c r="C15" i="141"/>
  <c r="C16" i="141"/>
  <c r="C17" i="141"/>
  <c r="C18" i="141"/>
  <c r="C19" i="141"/>
  <c r="C20" i="141"/>
  <c r="C21" i="141"/>
  <c r="C22" i="141"/>
  <c r="C23" i="141"/>
  <c r="C24" i="141"/>
  <c r="C25" i="141"/>
  <c r="C30" i="141"/>
  <c r="C31" i="141"/>
  <c r="D7" i="135"/>
  <c r="E6" i="141"/>
  <c r="E7" i="141"/>
  <c r="E8" i="141"/>
  <c r="E9" i="141"/>
  <c r="E10" i="141"/>
  <c r="E11" i="141"/>
  <c r="E12" i="141"/>
  <c r="E13" i="141"/>
  <c r="E14" i="141"/>
  <c r="E15" i="141"/>
  <c r="E16" i="141"/>
  <c r="E17" i="141"/>
  <c r="E18" i="141"/>
  <c r="E19" i="141"/>
  <c r="E20" i="141"/>
  <c r="E21" i="141"/>
  <c r="E22" i="141"/>
  <c r="E23" i="141"/>
  <c r="E24" i="141"/>
  <c r="E25" i="141"/>
  <c r="E29" i="141"/>
  <c r="E30" i="141"/>
  <c r="E31" i="141"/>
  <c r="D8" i="135"/>
  <c r="G11" i="141"/>
  <c r="G26" i="141"/>
  <c r="G27" i="141"/>
  <c r="G28" i="141"/>
  <c r="G30" i="141"/>
  <c r="G31" i="141"/>
  <c r="D9" i="135"/>
  <c r="D10" i="135"/>
  <c r="D11" i="135"/>
  <c r="D12" i="135"/>
  <c r="D13" i="135"/>
  <c r="C20" i="136"/>
  <c r="C21" i="136"/>
  <c r="C22" i="136"/>
  <c r="C23" i="136"/>
  <c r="C24" i="136"/>
  <c r="C25" i="136"/>
  <c r="C26" i="136"/>
  <c r="C27" i="136"/>
  <c r="C28" i="136"/>
  <c r="C29" i="136"/>
  <c r="C19" i="136"/>
  <c r="D14" i="135"/>
  <c r="C20" i="138"/>
  <c r="C21" i="138"/>
  <c r="C22" i="138"/>
  <c r="C23" i="138"/>
  <c r="C24" i="138"/>
  <c r="C25" i="138"/>
  <c r="C26" i="138"/>
  <c r="C27" i="138"/>
  <c r="C28" i="138"/>
  <c r="C29" i="138"/>
  <c r="C19" i="138"/>
  <c r="D15" i="135"/>
  <c r="D16" i="135"/>
  <c r="C14" i="166"/>
  <c r="D14" i="166"/>
  <c r="E14" i="166"/>
  <c r="F14" i="166"/>
  <c r="G14" i="166"/>
  <c r="H14" i="166"/>
  <c r="I14" i="166"/>
  <c r="J14" i="166"/>
  <c r="K14" i="166"/>
  <c r="L14" i="166"/>
  <c r="O14" i="166"/>
  <c r="C15" i="166"/>
  <c r="D15" i="166"/>
  <c r="E15" i="166"/>
  <c r="F15" i="166"/>
  <c r="G15" i="166"/>
  <c r="H15" i="166"/>
  <c r="I15" i="166"/>
  <c r="J15" i="166"/>
  <c r="K15" i="166"/>
  <c r="L15" i="166"/>
  <c r="O15" i="166"/>
  <c r="C16" i="166"/>
  <c r="D16" i="166"/>
  <c r="E16" i="166"/>
  <c r="F16" i="166"/>
  <c r="G16" i="166"/>
  <c r="H16" i="166"/>
  <c r="I16" i="166"/>
  <c r="J16" i="166"/>
  <c r="K16" i="166"/>
  <c r="L16" i="166"/>
  <c r="O16" i="166"/>
  <c r="C17" i="166"/>
  <c r="D17" i="166"/>
  <c r="E17" i="166"/>
  <c r="F17" i="166"/>
  <c r="G17" i="166"/>
  <c r="H17" i="166"/>
  <c r="I17" i="166"/>
  <c r="J17" i="166"/>
  <c r="K17" i="166"/>
  <c r="L17" i="166"/>
  <c r="O17" i="166"/>
  <c r="C18" i="166"/>
  <c r="D18" i="166"/>
  <c r="E18" i="166"/>
  <c r="F18" i="166"/>
  <c r="G18" i="166"/>
  <c r="H18" i="166"/>
  <c r="I18" i="166"/>
  <c r="J18" i="166"/>
  <c r="K18" i="166"/>
  <c r="L18" i="166"/>
  <c r="O18" i="166"/>
  <c r="C19" i="166"/>
  <c r="D19" i="166"/>
  <c r="E19" i="166"/>
  <c r="F19" i="166"/>
  <c r="G19" i="166"/>
  <c r="H19" i="166"/>
  <c r="I19" i="166"/>
  <c r="J19" i="166"/>
  <c r="K19" i="166"/>
  <c r="L19" i="166"/>
  <c r="O19" i="166"/>
  <c r="C20" i="166"/>
  <c r="D20" i="166"/>
  <c r="E20" i="166"/>
  <c r="F20" i="166"/>
  <c r="G20" i="166"/>
  <c r="H20" i="166"/>
  <c r="I20" i="166"/>
  <c r="J20" i="166"/>
  <c r="K20" i="166"/>
  <c r="L20" i="166"/>
  <c r="O20" i="166"/>
  <c r="C21" i="166"/>
  <c r="D21" i="166"/>
  <c r="E21" i="166"/>
  <c r="F21" i="166"/>
  <c r="G21" i="166"/>
  <c r="H21" i="166"/>
  <c r="I21" i="166"/>
  <c r="J21" i="166"/>
  <c r="K21" i="166"/>
  <c r="L21" i="166"/>
  <c r="O21" i="166"/>
  <c r="C22" i="166"/>
  <c r="D22" i="166"/>
  <c r="E22" i="166"/>
  <c r="F22" i="166"/>
  <c r="G22" i="166"/>
  <c r="H22" i="166"/>
  <c r="I22" i="166"/>
  <c r="J22" i="166"/>
  <c r="K22" i="166"/>
  <c r="L22" i="166"/>
  <c r="O22" i="166"/>
  <c r="O23" i="166"/>
  <c r="L23" i="166"/>
  <c r="D17" i="135"/>
  <c r="C6" i="143"/>
  <c r="D6" i="143"/>
  <c r="C7" i="143"/>
  <c r="D7" i="143"/>
  <c r="C8" i="143"/>
  <c r="D8" i="143"/>
  <c r="C9" i="143"/>
  <c r="D9" i="143"/>
  <c r="C10" i="143"/>
  <c r="D10" i="143"/>
  <c r="C11" i="143"/>
  <c r="D11" i="143"/>
  <c r="C12" i="143"/>
  <c r="D12" i="143"/>
  <c r="C13" i="143"/>
  <c r="D13" i="143"/>
  <c r="C14" i="143"/>
  <c r="D14" i="143"/>
  <c r="D5" i="143"/>
  <c r="E6" i="142"/>
  <c r="F8" i="144"/>
  <c r="F9" i="144"/>
  <c r="F10" i="144"/>
  <c r="F7" i="144"/>
  <c r="D8" i="144"/>
  <c r="D9" i="144"/>
  <c r="D10" i="144"/>
  <c r="D7" i="144"/>
  <c r="H7" i="144"/>
  <c r="F12" i="144"/>
  <c r="F13" i="144"/>
  <c r="F14" i="144"/>
  <c r="F11" i="144"/>
  <c r="D12" i="144"/>
  <c r="D13" i="144"/>
  <c r="D14" i="144"/>
  <c r="D11" i="144"/>
  <c r="H11" i="144"/>
  <c r="F16" i="144"/>
  <c r="F17" i="144"/>
  <c r="F18" i="144"/>
  <c r="F15" i="144"/>
  <c r="D16" i="144"/>
  <c r="D17" i="144"/>
  <c r="D18" i="144"/>
  <c r="D15" i="144"/>
  <c r="H15" i="144"/>
  <c r="F19" i="144"/>
  <c r="D19" i="144"/>
  <c r="H19" i="144"/>
  <c r="H20" i="144"/>
  <c r="E7" i="142"/>
  <c r="D8" i="145"/>
  <c r="C8" i="145"/>
  <c r="E8" i="145"/>
  <c r="G8" i="145"/>
  <c r="I8" i="145"/>
  <c r="K8" i="145"/>
  <c r="F8" i="145"/>
  <c r="H8" i="145"/>
  <c r="J8" i="145"/>
  <c r="L8" i="145"/>
  <c r="M8" i="145"/>
  <c r="D9" i="145"/>
  <c r="C9" i="145"/>
  <c r="E9" i="145"/>
  <c r="G9" i="145"/>
  <c r="I9" i="145"/>
  <c r="K9" i="145"/>
  <c r="F9" i="145"/>
  <c r="H9" i="145"/>
  <c r="J9" i="145"/>
  <c r="L9" i="145"/>
  <c r="M9" i="145"/>
  <c r="D10" i="145"/>
  <c r="C10" i="145"/>
  <c r="E10" i="145"/>
  <c r="G10" i="145"/>
  <c r="I10" i="145"/>
  <c r="K10" i="145"/>
  <c r="F10" i="145"/>
  <c r="H10" i="145"/>
  <c r="J10" i="145"/>
  <c r="L10" i="145"/>
  <c r="M10" i="145"/>
  <c r="D11" i="145"/>
  <c r="C11" i="145"/>
  <c r="E11" i="145"/>
  <c r="G11" i="145"/>
  <c r="I11" i="145"/>
  <c r="K11" i="145"/>
  <c r="F11" i="145"/>
  <c r="H11" i="145"/>
  <c r="J11" i="145"/>
  <c r="L11" i="145"/>
  <c r="M11" i="145"/>
  <c r="D12" i="145"/>
  <c r="C12" i="145"/>
  <c r="E12" i="145"/>
  <c r="G12" i="145"/>
  <c r="I12" i="145"/>
  <c r="K12" i="145"/>
  <c r="F12" i="145"/>
  <c r="H12" i="145"/>
  <c r="J12" i="145"/>
  <c r="L12" i="145"/>
  <c r="M12" i="145"/>
  <c r="D13" i="145"/>
  <c r="C13" i="145"/>
  <c r="E13" i="145"/>
  <c r="G13" i="145"/>
  <c r="I13" i="145"/>
  <c r="K13" i="145"/>
  <c r="F13" i="145"/>
  <c r="H13" i="145"/>
  <c r="J13" i="145"/>
  <c r="L13" i="145"/>
  <c r="M13" i="145"/>
  <c r="D14" i="145"/>
  <c r="C14" i="145"/>
  <c r="E14" i="145"/>
  <c r="G14" i="145"/>
  <c r="I14" i="145"/>
  <c r="K14" i="145"/>
  <c r="F14" i="145"/>
  <c r="H14" i="145"/>
  <c r="J14" i="145"/>
  <c r="L14" i="145"/>
  <c r="M14" i="145"/>
  <c r="D15" i="145"/>
  <c r="C15" i="145"/>
  <c r="E15" i="145"/>
  <c r="G15" i="145"/>
  <c r="I15" i="145"/>
  <c r="K15" i="145"/>
  <c r="F15" i="145"/>
  <c r="H15" i="145"/>
  <c r="J15" i="145"/>
  <c r="L15" i="145"/>
  <c r="M15" i="145"/>
  <c r="D16" i="145"/>
  <c r="C16" i="145"/>
  <c r="E16" i="145"/>
  <c r="G16" i="145"/>
  <c r="I16" i="145"/>
  <c r="K16" i="145"/>
  <c r="F16" i="145"/>
  <c r="H16" i="145"/>
  <c r="J16" i="145"/>
  <c r="L16" i="145"/>
  <c r="M16" i="145"/>
  <c r="M17" i="145"/>
  <c r="E8" i="142"/>
  <c r="E10" i="142"/>
  <c r="C11" i="142"/>
  <c r="E11" i="142"/>
  <c r="E12" i="142"/>
  <c r="C14" i="142"/>
  <c r="D14" i="142"/>
  <c r="E14" i="142"/>
  <c r="D15" i="142"/>
  <c r="C15" i="142"/>
  <c r="E15" i="142"/>
  <c r="E5" i="142"/>
  <c r="E18" i="142"/>
  <c r="C19" i="142"/>
  <c r="D19" i="142"/>
  <c r="E19" i="142"/>
  <c r="E20" i="142"/>
  <c r="E21" i="142"/>
  <c r="C22" i="142"/>
  <c r="D22" i="142"/>
  <c r="E22" i="142"/>
  <c r="C23" i="142"/>
  <c r="E23" i="142"/>
  <c r="C24" i="142"/>
  <c r="E24" i="142"/>
  <c r="C25" i="142"/>
  <c r="E25" i="142"/>
  <c r="C26" i="142"/>
  <c r="D26" i="142"/>
  <c r="E26" i="142"/>
  <c r="C27" i="142"/>
  <c r="D27" i="142"/>
  <c r="E27" i="142"/>
  <c r="E28" i="142"/>
  <c r="C30" i="142"/>
  <c r="D30" i="142"/>
  <c r="E30" i="142"/>
  <c r="C31" i="142"/>
  <c r="E31" i="142"/>
  <c r="E32" i="142"/>
  <c r="E33" i="142"/>
  <c r="C34" i="142"/>
  <c r="D34" i="142"/>
  <c r="E34" i="142"/>
  <c r="E16" i="142"/>
  <c r="E36" i="142"/>
  <c r="C37" i="142"/>
  <c r="E37" i="142"/>
  <c r="E38" i="142"/>
  <c r="C39" i="142"/>
  <c r="D39" i="142"/>
  <c r="E39" i="142"/>
  <c r="E35" i="142"/>
  <c r="E41" i="142"/>
  <c r="E42" i="142"/>
  <c r="E43" i="142"/>
  <c r="E44" i="142"/>
  <c r="C45" i="142"/>
  <c r="D45" i="142"/>
  <c r="E45" i="142"/>
  <c r="E46" i="142"/>
  <c r="E40" i="142"/>
  <c r="E47" i="142"/>
  <c r="E48" i="142"/>
  <c r="E49" i="142"/>
  <c r="D18" i="135"/>
  <c r="F20" i="144"/>
  <c r="D7" i="142"/>
  <c r="D20" i="144"/>
  <c r="C7" i="142"/>
  <c r="F7" i="142"/>
  <c r="D17" i="145"/>
  <c r="K17" i="145"/>
  <c r="D8" i="142"/>
  <c r="C17" i="145"/>
  <c r="J17" i="145"/>
  <c r="C8" i="142"/>
  <c r="F8" i="142"/>
  <c r="F9" i="142"/>
  <c r="F11" i="142"/>
  <c r="F12" i="142"/>
  <c r="F14" i="142"/>
  <c r="F15" i="142"/>
  <c r="F5" i="142"/>
  <c r="C16" i="143"/>
  <c r="D16" i="143"/>
  <c r="C17" i="143"/>
  <c r="D17" i="143"/>
  <c r="C18" i="143"/>
  <c r="D18" i="143"/>
  <c r="C19" i="143"/>
  <c r="D19" i="143"/>
  <c r="C20" i="143"/>
  <c r="D20" i="143"/>
  <c r="C21" i="143"/>
  <c r="D21" i="143"/>
  <c r="C22" i="143"/>
  <c r="D22" i="143"/>
  <c r="C23" i="143"/>
  <c r="D23" i="143"/>
  <c r="C24" i="143"/>
  <c r="D24" i="143"/>
  <c r="D15" i="143"/>
  <c r="F17" i="142"/>
  <c r="F18" i="142"/>
  <c r="F20" i="142"/>
  <c r="F21" i="142"/>
  <c r="F22" i="142"/>
  <c r="F26" i="142"/>
  <c r="F30" i="142"/>
  <c r="F34" i="142"/>
  <c r="F16" i="142"/>
  <c r="F36" i="142"/>
  <c r="F37" i="142"/>
  <c r="F38" i="142"/>
  <c r="F39" i="142"/>
  <c r="F35" i="142"/>
  <c r="F41" i="142"/>
  <c r="F42" i="142"/>
  <c r="F43" i="142"/>
  <c r="F44" i="142"/>
  <c r="F45" i="142"/>
  <c r="F46" i="142"/>
  <c r="F40" i="142"/>
  <c r="F47" i="142"/>
  <c r="F48" i="142"/>
  <c r="F49" i="142"/>
  <c r="D19" i="135"/>
  <c r="C5" i="156"/>
  <c r="H17" i="157"/>
  <c r="I17" i="157"/>
  <c r="J17" i="157"/>
  <c r="K17" i="157"/>
  <c r="L17" i="157"/>
  <c r="E17" i="157"/>
  <c r="M17" i="157"/>
  <c r="N17" i="157"/>
  <c r="O17" i="157"/>
  <c r="P17" i="157"/>
  <c r="Q17" i="157"/>
  <c r="R17" i="157"/>
  <c r="H18" i="157"/>
  <c r="I18" i="157"/>
  <c r="J18" i="157"/>
  <c r="K18" i="157"/>
  <c r="L18" i="157"/>
  <c r="E18" i="157"/>
  <c r="M18" i="157"/>
  <c r="N18" i="157"/>
  <c r="O18" i="157"/>
  <c r="P18" i="157"/>
  <c r="Q18" i="157"/>
  <c r="R18" i="157"/>
  <c r="H19" i="157"/>
  <c r="I19" i="157"/>
  <c r="J19" i="157"/>
  <c r="K19" i="157"/>
  <c r="L19" i="157"/>
  <c r="E19" i="157"/>
  <c r="M19" i="157"/>
  <c r="N19" i="157"/>
  <c r="O19" i="157"/>
  <c r="P19" i="157"/>
  <c r="Q19" i="157"/>
  <c r="R19" i="157"/>
  <c r="H20" i="157"/>
  <c r="I20" i="157"/>
  <c r="J20" i="157"/>
  <c r="K20" i="157"/>
  <c r="L20" i="157"/>
  <c r="E20" i="157"/>
  <c r="M20" i="157"/>
  <c r="N20" i="157"/>
  <c r="O20" i="157"/>
  <c r="P20" i="157"/>
  <c r="Q20" i="157"/>
  <c r="R20" i="157"/>
  <c r="H21" i="157"/>
  <c r="I21" i="157"/>
  <c r="J21" i="157"/>
  <c r="K21" i="157"/>
  <c r="L21" i="157"/>
  <c r="E21" i="157"/>
  <c r="M21" i="157"/>
  <c r="N21" i="157"/>
  <c r="O21" i="157"/>
  <c r="P21" i="157"/>
  <c r="Q21" i="157"/>
  <c r="R21" i="157"/>
  <c r="H22" i="157"/>
  <c r="I22" i="157"/>
  <c r="J22" i="157"/>
  <c r="K22" i="157"/>
  <c r="L22" i="157"/>
  <c r="E22" i="157"/>
  <c r="M22" i="157"/>
  <c r="N22" i="157"/>
  <c r="O22" i="157"/>
  <c r="P22" i="157"/>
  <c r="Q22" i="157"/>
  <c r="R22" i="157"/>
  <c r="H23" i="157"/>
  <c r="I23" i="157"/>
  <c r="J23" i="157"/>
  <c r="K23" i="157"/>
  <c r="L23" i="157"/>
  <c r="E23" i="157"/>
  <c r="M23" i="157"/>
  <c r="N23" i="157"/>
  <c r="O23" i="157"/>
  <c r="P23" i="157"/>
  <c r="Q23" i="157"/>
  <c r="R23" i="157"/>
  <c r="R24" i="157"/>
  <c r="C6" i="156"/>
  <c r="C9" i="156"/>
  <c r="C10" i="156"/>
  <c r="C11" i="156"/>
  <c r="C12" i="156"/>
  <c r="C13" i="156"/>
  <c r="C14" i="156"/>
  <c r="C15" i="156"/>
  <c r="C16" i="156"/>
  <c r="C17" i="156"/>
  <c r="C18" i="156"/>
  <c r="C19" i="156"/>
  <c r="C4" i="156"/>
  <c r="C21" i="156"/>
  <c r="C23" i="156"/>
  <c r="C24" i="156"/>
  <c r="C25" i="156"/>
  <c r="C22" i="156"/>
  <c r="C26" i="156"/>
  <c r="C27" i="156"/>
  <c r="C20" i="156"/>
  <c r="C29" i="156"/>
  <c r="C30" i="156"/>
  <c r="C31" i="156"/>
  <c r="C32" i="156"/>
  <c r="C33" i="156"/>
  <c r="C28" i="156"/>
  <c r="C34" i="156"/>
  <c r="D20" i="135"/>
  <c r="G13" i="165"/>
  <c r="G14" i="165"/>
  <c r="G15" i="165"/>
  <c r="G16" i="165"/>
  <c r="G17" i="165"/>
  <c r="G18" i="165"/>
  <c r="G19" i="165"/>
  <c r="G20" i="165"/>
  <c r="G21" i="165"/>
  <c r="G22" i="165"/>
  <c r="D21" i="135"/>
  <c r="D22" i="135"/>
  <c r="D23" i="135"/>
  <c r="D13" i="155"/>
  <c r="L13" i="155"/>
  <c r="D24" i="135"/>
  <c r="D6" i="160"/>
  <c r="E6" i="160"/>
  <c r="C6" i="160"/>
  <c r="C8" i="160"/>
  <c r="C9" i="160"/>
  <c r="C10" i="160"/>
  <c r="D19" i="160"/>
  <c r="E19" i="160"/>
  <c r="C19" i="160"/>
  <c r="C11" i="160"/>
  <c r="C12" i="160"/>
  <c r="C22" i="160"/>
  <c r="D25" i="135"/>
  <c r="D26" i="135"/>
  <c r="D28" i="135"/>
  <c r="D44" i="142"/>
  <c r="D43" i="142"/>
  <c r="C43" i="142"/>
  <c r="D41" i="142"/>
  <c r="C41" i="142"/>
  <c r="D38" i="142"/>
  <c r="C38" i="142"/>
  <c r="D36" i="142"/>
  <c r="C36" i="142"/>
  <c r="F33" i="142"/>
  <c r="D33" i="142"/>
  <c r="C33" i="142"/>
  <c r="E29" i="142"/>
  <c r="D21" i="142"/>
  <c r="C21" i="142"/>
  <c r="D18" i="142"/>
  <c r="C18" i="142"/>
  <c r="C10" i="147"/>
  <c r="F10" i="147"/>
  <c r="G10" i="147"/>
  <c r="I10" i="147"/>
  <c r="I9" i="147"/>
  <c r="C17" i="147"/>
  <c r="G17" i="147"/>
  <c r="I17" i="147"/>
  <c r="I18" i="147"/>
  <c r="C6" i="147"/>
  <c r="G6" i="147"/>
  <c r="H6" i="147"/>
  <c r="C8" i="147"/>
  <c r="G8" i="147"/>
  <c r="H8" i="147"/>
  <c r="C11" i="147"/>
  <c r="C9" i="147"/>
  <c r="D11" i="147"/>
  <c r="G11" i="147"/>
  <c r="G9" i="147"/>
  <c r="H9" i="147"/>
  <c r="C12" i="147"/>
  <c r="G12" i="147"/>
  <c r="H12" i="147"/>
  <c r="C13" i="147"/>
  <c r="G13" i="147"/>
  <c r="H13" i="147"/>
  <c r="C14" i="147"/>
  <c r="G14" i="147"/>
  <c r="H14" i="147"/>
  <c r="C15" i="147"/>
  <c r="D15" i="147"/>
  <c r="G15" i="147"/>
  <c r="H15" i="147"/>
  <c r="C16" i="147"/>
  <c r="D16" i="147"/>
  <c r="G16" i="147"/>
  <c r="H16" i="147"/>
  <c r="H17" i="147"/>
  <c r="H18" i="147"/>
  <c r="G18" i="147"/>
  <c r="F9" i="147"/>
  <c r="F18" i="147"/>
  <c r="D6" i="147"/>
  <c r="D8" i="147"/>
  <c r="D10" i="147"/>
  <c r="D9" i="147"/>
  <c r="D12" i="147"/>
  <c r="D13" i="147"/>
  <c r="D14" i="147"/>
  <c r="D17" i="147"/>
  <c r="D18" i="147"/>
  <c r="C18" i="147"/>
  <c r="H11" i="147"/>
  <c r="H10" i="147"/>
  <c r="C7" i="147"/>
  <c r="D7" i="147"/>
  <c r="G7" i="147"/>
  <c r="H7" i="147"/>
  <c r="D11" i="155"/>
  <c r="E11" i="155"/>
  <c r="F11" i="155"/>
  <c r="L11" i="155"/>
  <c r="J11" i="155"/>
  <c r="K11" i="155"/>
  <c r="M11" i="155"/>
  <c r="D10" i="155"/>
  <c r="E10" i="155"/>
  <c r="F10" i="155"/>
  <c r="L10" i="155"/>
  <c r="I10" i="155"/>
  <c r="J10" i="155"/>
  <c r="K10" i="155"/>
  <c r="M10" i="155"/>
  <c r="D9" i="155"/>
  <c r="E9" i="155"/>
  <c r="F9" i="155"/>
  <c r="L9" i="155"/>
  <c r="H9" i="155"/>
  <c r="I9" i="155"/>
  <c r="J9" i="155"/>
  <c r="K9" i="155"/>
  <c r="M9" i="155"/>
  <c r="A19" i="134"/>
  <c r="F19" i="134"/>
  <c r="H19" i="134"/>
  <c r="A20" i="134"/>
  <c r="F20" i="134"/>
  <c r="H20" i="134"/>
  <c r="A21" i="134"/>
  <c r="F21" i="134"/>
  <c r="H21" i="134"/>
  <c r="A22" i="134"/>
  <c r="F22" i="134"/>
  <c r="A23" i="134"/>
  <c r="D23" i="134"/>
  <c r="F23" i="134"/>
  <c r="H23" i="134"/>
  <c r="A24" i="134"/>
  <c r="D24" i="134"/>
  <c r="E24" i="134"/>
  <c r="F24" i="134"/>
  <c r="G24" i="134"/>
  <c r="H24" i="134"/>
  <c r="I24" i="134"/>
  <c r="A25" i="134"/>
  <c r="D25" i="134"/>
  <c r="E25" i="134"/>
  <c r="F25" i="134"/>
  <c r="G25" i="134"/>
  <c r="H25" i="134"/>
  <c r="I25" i="134"/>
  <c r="C9" i="134"/>
  <c r="D7" i="134"/>
  <c r="D8" i="134"/>
  <c r="H6" i="134"/>
  <c r="H7" i="134"/>
  <c r="H8" i="134"/>
  <c r="H5" i="134"/>
  <c r="C4" i="134"/>
  <c r="B5" i="163"/>
  <c r="D5" i="163"/>
  <c r="E5" i="163"/>
  <c r="D6" i="163"/>
  <c r="E6" i="163"/>
  <c r="D7" i="163"/>
  <c r="E7" i="163"/>
  <c r="B8" i="163"/>
  <c r="D8" i="163"/>
  <c r="E8" i="163"/>
  <c r="D9" i="163"/>
  <c r="E9" i="163"/>
  <c r="B10" i="163"/>
  <c r="D10" i="163"/>
  <c r="E10" i="163"/>
  <c r="D11" i="163"/>
  <c r="E11" i="163"/>
  <c r="B12" i="163"/>
  <c r="E12" i="163"/>
  <c r="B13" i="163"/>
  <c r="E13" i="163"/>
  <c r="D6" i="134"/>
  <c r="C5" i="133"/>
  <c r="D5" i="133"/>
  <c r="C6" i="133"/>
  <c r="D6" i="133"/>
  <c r="C7" i="133"/>
  <c r="D7" i="133"/>
  <c r="C8" i="133"/>
  <c r="D8" i="133"/>
  <c r="C9" i="133"/>
  <c r="D9" i="133"/>
  <c r="C10" i="133"/>
  <c r="D10" i="133"/>
  <c r="C11" i="133"/>
  <c r="D11" i="133"/>
  <c r="C12" i="133"/>
  <c r="D12" i="133"/>
  <c r="C13" i="133"/>
  <c r="D13" i="133"/>
  <c r="C14" i="133"/>
  <c r="D14" i="133"/>
  <c r="C15" i="133"/>
  <c r="D15" i="133"/>
  <c r="C16" i="133"/>
  <c r="D16" i="133"/>
  <c r="C17" i="133"/>
  <c r="D17" i="133"/>
  <c r="C18" i="133"/>
  <c r="D18" i="133"/>
  <c r="C19" i="133"/>
  <c r="D19" i="133"/>
  <c r="C20" i="133"/>
  <c r="D20" i="133"/>
  <c r="C21" i="133"/>
  <c r="D21" i="133"/>
  <c r="C22" i="133"/>
  <c r="D22" i="133"/>
  <c r="C23" i="133"/>
  <c r="D23" i="133"/>
  <c r="C24" i="133"/>
  <c r="D24" i="133"/>
  <c r="C25" i="133"/>
  <c r="D25" i="133"/>
  <c r="C26" i="133"/>
  <c r="D26" i="133"/>
  <c r="C27" i="133"/>
  <c r="D27" i="133"/>
  <c r="C28" i="133"/>
  <c r="D28" i="133"/>
  <c r="C29" i="133"/>
  <c r="D29" i="133"/>
  <c r="C30" i="133"/>
  <c r="D30" i="133"/>
  <c r="C31" i="133"/>
  <c r="D31" i="133"/>
  <c r="C32" i="133"/>
  <c r="D32" i="133"/>
  <c r="C34" i="133"/>
  <c r="D34" i="133"/>
  <c r="C35" i="133"/>
  <c r="D35" i="133"/>
  <c r="C36" i="133"/>
  <c r="D36" i="133"/>
  <c r="C37" i="133"/>
  <c r="D37" i="133"/>
  <c r="C38" i="133"/>
  <c r="D38" i="133"/>
  <c r="C39" i="133"/>
  <c r="D39" i="133"/>
  <c r="C40" i="133"/>
  <c r="D40" i="133"/>
  <c r="D4" i="133"/>
  <c r="C4" i="133"/>
  <c r="G38" i="134"/>
  <c r="D29" i="134"/>
  <c r="G29" i="134"/>
  <c r="D33" i="134"/>
  <c r="G33" i="134"/>
  <c r="D37" i="134"/>
  <c r="G37" i="134"/>
  <c r="B28" i="134"/>
  <c r="D28" i="134"/>
  <c r="G28" i="134"/>
  <c r="B29" i="134"/>
  <c r="B30" i="134"/>
  <c r="D30" i="134"/>
  <c r="G30" i="134"/>
  <c r="B31" i="134"/>
  <c r="D31" i="134"/>
  <c r="G31" i="134"/>
  <c r="B32" i="134"/>
  <c r="D32" i="134"/>
  <c r="G32" i="134"/>
  <c r="B33" i="134"/>
  <c r="B34" i="134"/>
  <c r="D34" i="134"/>
  <c r="G34" i="134"/>
  <c r="B35" i="134"/>
  <c r="D35" i="134"/>
  <c r="G35" i="134"/>
  <c r="B36" i="134"/>
  <c r="D36" i="134"/>
  <c r="G36" i="134"/>
  <c r="B37" i="134"/>
  <c r="C7" i="137"/>
  <c r="C8" i="137"/>
  <c r="C9" i="137"/>
  <c r="C10" i="137"/>
  <c r="C11" i="137"/>
  <c r="C12" i="137"/>
  <c r="C14" i="137"/>
  <c r="C15" i="137"/>
  <c r="C16" i="137"/>
  <c r="C17" i="137"/>
  <c r="C18" i="137"/>
  <c r="C19" i="137"/>
  <c r="C20" i="137"/>
  <c r="C23" i="137"/>
  <c r="C24" i="137"/>
  <c r="C25" i="137"/>
  <c r="C26" i="137"/>
  <c r="C27" i="137"/>
  <c r="C28" i="137"/>
  <c r="C29" i="137"/>
  <c r="C31" i="137"/>
  <c r="C32" i="137"/>
  <c r="C33" i="137"/>
  <c r="C34" i="137"/>
  <c r="C35" i="137"/>
  <c r="C36" i="137"/>
  <c r="C37" i="137"/>
  <c r="C39" i="137"/>
  <c r="C40" i="137"/>
  <c r="C41" i="137"/>
  <c r="C42" i="137"/>
  <c r="C43" i="137"/>
  <c r="C44" i="137"/>
  <c r="C45" i="137"/>
  <c r="C7" i="139"/>
  <c r="C8" i="139"/>
  <c r="C9" i="139"/>
  <c r="C10" i="139"/>
  <c r="C11" i="139"/>
  <c r="C12" i="139"/>
  <c r="C13" i="139"/>
  <c r="C15" i="139"/>
  <c r="C16" i="139"/>
  <c r="C17" i="139"/>
  <c r="C19" i="139"/>
  <c r="C20" i="139"/>
  <c r="C21" i="139"/>
  <c r="C22" i="139"/>
  <c r="C23" i="139"/>
  <c r="C24" i="139"/>
  <c r="C25" i="139"/>
  <c r="C26" i="139"/>
  <c r="C27" i="139"/>
  <c r="C30" i="139"/>
  <c r="C31" i="139"/>
  <c r="C32" i="139"/>
  <c r="C33" i="139"/>
  <c r="C34" i="139"/>
  <c r="C35" i="139"/>
  <c r="C37" i="139"/>
  <c r="C38" i="139"/>
  <c r="C39" i="139"/>
  <c r="C40" i="139"/>
  <c r="C41" i="139"/>
  <c r="C42" i="139"/>
  <c r="D18" i="150"/>
  <c r="E18" i="150"/>
  <c r="F18" i="150"/>
  <c r="H18" i="150"/>
  <c r="K18" i="150"/>
  <c r="I40" i="150"/>
  <c r="D51" i="150"/>
  <c r="E51" i="150"/>
  <c r="F51" i="150"/>
  <c r="G51" i="150"/>
  <c r="H51" i="150"/>
  <c r="K51" i="150"/>
  <c r="C5" i="140"/>
  <c r="C6" i="140"/>
  <c r="C7" i="140"/>
  <c r="C8" i="140"/>
  <c r="C9" i="140"/>
  <c r="C11" i="140"/>
  <c r="C12" i="140"/>
  <c r="C14" i="140"/>
  <c r="C15" i="140"/>
  <c r="C16" i="140"/>
  <c r="C17" i="140"/>
  <c r="C18" i="140"/>
  <c r="C19" i="140"/>
  <c r="C20" i="140"/>
  <c r="C22" i="140"/>
  <c r="C23" i="140"/>
  <c r="C24" i="140"/>
  <c r="C25" i="140"/>
  <c r="C26" i="140"/>
  <c r="C28" i="140"/>
  <c r="C29" i="140"/>
  <c r="C30" i="140"/>
  <c r="C31" i="140"/>
  <c r="C18" i="157"/>
  <c r="D18" i="157"/>
  <c r="C19" i="157"/>
  <c r="D19" i="157"/>
  <c r="C20" i="157"/>
  <c r="D20" i="157"/>
  <c r="C21" i="157"/>
  <c r="D21" i="157"/>
  <c r="C22" i="157"/>
  <c r="D22" i="157"/>
  <c r="C23" i="157"/>
  <c r="D23" i="157"/>
  <c r="D17" i="157"/>
  <c r="C17" i="157"/>
  <c r="B18" i="157"/>
  <c r="B19" i="157"/>
  <c r="B20" i="157"/>
  <c r="B21" i="157"/>
  <c r="B22" i="157"/>
  <c r="B23" i="157"/>
  <c r="B17" i="157"/>
  <c r="C33" i="133"/>
  <c r="D33" i="133"/>
  <c r="B13" i="167"/>
  <c r="G11" i="170"/>
  <c r="G12" i="170"/>
  <c r="G13" i="170"/>
  <c r="G14" i="170"/>
  <c r="G15" i="170"/>
  <c r="G16" i="170"/>
  <c r="G17" i="170"/>
  <c r="G18" i="170"/>
  <c r="G19" i="170"/>
  <c r="G20" i="170"/>
  <c r="G21" i="170"/>
  <c r="G22" i="170"/>
  <c r="G23" i="170"/>
  <c r="G10" i="170"/>
  <c r="A1" i="135"/>
  <c r="C24" i="126"/>
  <c r="C23" i="126"/>
  <c r="A6" i="126"/>
  <c r="E61" i="174"/>
  <c r="F61" i="174"/>
  <c r="D61" i="174"/>
  <c r="F60" i="174"/>
  <c r="F59" i="174"/>
  <c r="D56" i="174"/>
  <c r="F56" i="174"/>
  <c r="F55" i="174"/>
  <c r="D55" i="174"/>
  <c r="E55" i="174"/>
  <c r="E57" i="174"/>
  <c r="D52" i="174"/>
  <c r="F52" i="174"/>
  <c r="F51" i="174"/>
  <c r="D51" i="174"/>
  <c r="E51" i="174"/>
  <c r="E53" i="174"/>
  <c r="D48" i="174"/>
  <c r="F48" i="174"/>
  <c r="F47" i="174"/>
  <c r="D47" i="174"/>
  <c r="D44" i="174"/>
  <c r="F44" i="174"/>
  <c r="F43" i="174"/>
  <c r="D43" i="174"/>
  <c r="D40" i="174"/>
  <c r="F40" i="174"/>
  <c r="F39" i="174"/>
  <c r="D39" i="174"/>
  <c r="E39" i="174"/>
  <c r="E41" i="174"/>
  <c r="D36" i="174"/>
  <c r="F36" i="174"/>
  <c r="F35" i="174"/>
  <c r="D35" i="174"/>
  <c r="E35" i="174"/>
  <c r="E37" i="174"/>
  <c r="D32" i="174"/>
  <c r="F32" i="174"/>
  <c r="F31" i="174"/>
  <c r="D31" i="174"/>
  <c r="D33" i="174"/>
  <c r="D28" i="174"/>
  <c r="F28" i="174"/>
  <c r="F27" i="174"/>
  <c r="D27" i="174"/>
  <c r="D24" i="174"/>
  <c r="F24" i="174"/>
  <c r="F23" i="174"/>
  <c r="D23" i="174"/>
  <c r="E23" i="174"/>
  <c r="E25" i="174"/>
  <c r="D20" i="174"/>
  <c r="F20" i="174"/>
  <c r="F19" i="174"/>
  <c r="D19" i="174"/>
  <c r="E19" i="174"/>
  <c r="E21" i="174"/>
  <c r="D16" i="174"/>
  <c r="F16" i="174"/>
  <c r="F15" i="174"/>
  <c r="D15" i="174"/>
  <c r="D17" i="174"/>
  <c r="D12" i="174"/>
  <c r="F12" i="174"/>
  <c r="F11" i="174"/>
  <c r="D11" i="174"/>
  <c r="D8" i="174"/>
  <c r="F8" i="174"/>
  <c r="F7" i="174"/>
  <c r="D7" i="174"/>
  <c r="E7" i="174"/>
  <c r="E9" i="174"/>
  <c r="A4" i="174"/>
  <c r="A3" i="174"/>
  <c r="F23" i="170"/>
  <c r="E23" i="170"/>
  <c r="D23" i="170"/>
  <c r="C23" i="170"/>
  <c r="B23" i="170"/>
  <c r="F22" i="170"/>
  <c r="E22" i="170"/>
  <c r="D22" i="170"/>
  <c r="C22" i="170"/>
  <c r="B22" i="170"/>
  <c r="F21" i="170"/>
  <c r="E21" i="170"/>
  <c r="D21" i="170"/>
  <c r="C21" i="170"/>
  <c r="B21" i="170"/>
  <c r="F20" i="170"/>
  <c r="E20" i="170"/>
  <c r="D20" i="170"/>
  <c r="C20" i="170"/>
  <c r="B20" i="170"/>
  <c r="F19" i="170"/>
  <c r="E19" i="170"/>
  <c r="D19" i="170"/>
  <c r="C19" i="170"/>
  <c r="B19" i="170"/>
  <c r="F18" i="170"/>
  <c r="E18" i="170"/>
  <c r="D18" i="170"/>
  <c r="C18" i="170"/>
  <c r="B18" i="170"/>
  <c r="F17" i="170"/>
  <c r="E17" i="170"/>
  <c r="D17" i="170"/>
  <c r="C17" i="170"/>
  <c r="B17" i="170"/>
  <c r="F16" i="170"/>
  <c r="E16" i="170"/>
  <c r="D16" i="170"/>
  <c r="C16" i="170"/>
  <c r="B16" i="170"/>
  <c r="F15" i="170"/>
  <c r="E15" i="170"/>
  <c r="D15" i="170"/>
  <c r="C15" i="170"/>
  <c r="B15" i="170"/>
  <c r="F14" i="170"/>
  <c r="E14" i="170"/>
  <c r="D14" i="170"/>
  <c r="C14" i="170"/>
  <c r="B14" i="170"/>
  <c r="F13" i="170"/>
  <c r="E13" i="170"/>
  <c r="D13" i="170"/>
  <c r="C13" i="170"/>
  <c r="B13" i="170"/>
  <c r="F12" i="170"/>
  <c r="E12" i="170"/>
  <c r="D12" i="170"/>
  <c r="C12" i="170"/>
  <c r="B12" i="170"/>
  <c r="F11" i="170"/>
  <c r="E11" i="170"/>
  <c r="D11" i="170"/>
  <c r="C11" i="170"/>
  <c r="B11" i="170"/>
  <c r="F10" i="170"/>
  <c r="E10" i="170"/>
  <c r="D10" i="170"/>
  <c r="C10" i="170"/>
  <c r="B10" i="170"/>
  <c r="A5" i="170"/>
  <c r="A4" i="170"/>
  <c r="A3" i="170"/>
  <c r="C18" i="169"/>
  <c r="C13" i="169"/>
  <c r="C12" i="169"/>
  <c r="C11" i="169"/>
  <c r="C10" i="169"/>
  <c r="C9" i="169"/>
  <c r="C6" i="169"/>
  <c r="C5" i="169"/>
  <c r="S16" i="168"/>
  <c r="M16" i="168"/>
  <c r="L16" i="168"/>
  <c r="K16" i="168"/>
  <c r="J16" i="168"/>
  <c r="I16" i="168"/>
  <c r="G16" i="168"/>
  <c r="F16" i="168"/>
  <c r="E16" i="168"/>
  <c r="D16" i="168"/>
  <c r="O16" i="168"/>
  <c r="C16" i="168"/>
  <c r="B16" i="168"/>
  <c r="S15" i="168"/>
  <c r="M15" i="168"/>
  <c r="L15" i="168"/>
  <c r="F15" i="168"/>
  <c r="Q15" i="168"/>
  <c r="K15" i="168"/>
  <c r="J15" i="168"/>
  <c r="I15" i="168"/>
  <c r="G15" i="168"/>
  <c r="R15" i="168"/>
  <c r="E15" i="168"/>
  <c r="D15" i="168"/>
  <c r="C15" i="168"/>
  <c r="B15" i="168"/>
  <c r="S14" i="168"/>
  <c r="M14" i="168"/>
  <c r="L14" i="168"/>
  <c r="K14" i="168"/>
  <c r="J14" i="168"/>
  <c r="I14" i="168"/>
  <c r="G14" i="168"/>
  <c r="F14" i="168"/>
  <c r="E14" i="168"/>
  <c r="D14" i="168"/>
  <c r="C14" i="168"/>
  <c r="B14" i="168"/>
  <c r="S13" i="168"/>
  <c r="M13" i="168"/>
  <c r="L13" i="168"/>
  <c r="K13" i="168"/>
  <c r="J13" i="168"/>
  <c r="I13" i="168"/>
  <c r="G13" i="168"/>
  <c r="R13" i="168"/>
  <c r="F13" i="168"/>
  <c r="E13" i="168"/>
  <c r="D13" i="168"/>
  <c r="C13" i="168"/>
  <c r="B13" i="168"/>
  <c r="S12" i="168"/>
  <c r="M12" i="168"/>
  <c r="L12" i="168"/>
  <c r="K12" i="168"/>
  <c r="J12" i="168"/>
  <c r="I12" i="168"/>
  <c r="G12" i="168"/>
  <c r="R12" i="168"/>
  <c r="F12" i="168"/>
  <c r="E12" i="168"/>
  <c r="D12" i="168"/>
  <c r="O12" i="168"/>
  <c r="C12" i="168"/>
  <c r="B12" i="168"/>
  <c r="S11" i="168"/>
  <c r="M11" i="168"/>
  <c r="L11" i="168"/>
  <c r="F11" i="168"/>
  <c r="Q11" i="168"/>
  <c r="K11" i="168"/>
  <c r="J11" i="168"/>
  <c r="I11" i="168"/>
  <c r="G11" i="168"/>
  <c r="R11" i="168"/>
  <c r="E11" i="168"/>
  <c r="D11" i="168"/>
  <c r="C11" i="168"/>
  <c r="B11" i="168"/>
  <c r="S10" i="168"/>
  <c r="M10" i="168"/>
  <c r="L10" i="168"/>
  <c r="K10" i="168"/>
  <c r="J10" i="168"/>
  <c r="I10" i="168"/>
  <c r="G10" i="168"/>
  <c r="F10" i="168"/>
  <c r="E10" i="168"/>
  <c r="D10" i="168"/>
  <c r="C10" i="168"/>
  <c r="B10" i="168"/>
  <c r="S9" i="168"/>
  <c r="M9" i="168"/>
  <c r="L9" i="168"/>
  <c r="K9" i="168"/>
  <c r="J9" i="168"/>
  <c r="I9" i="168"/>
  <c r="G9" i="168"/>
  <c r="R9" i="168"/>
  <c r="F9" i="168"/>
  <c r="E9" i="168"/>
  <c r="D9" i="168"/>
  <c r="C9" i="168"/>
  <c r="B9" i="168"/>
  <c r="S8" i="168"/>
  <c r="S17" i="168"/>
  <c r="M8" i="168"/>
  <c r="L8" i="168"/>
  <c r="K8" i="168"/>
  <c r="K17" i="168"/>
  <c r="J8" i="168"/>
  <c r="I8" i="168"/>
  <c r="G8" i="168"/>
  <c r="F8" i="168"/>
  <c r="E8" i="168"/>
  <c r="D8" i="168"/>
  <c r="O8" i="168"/>
  <c r="C8" i="168"/>
  <c r="B8" i="168"/>
  <c r="S21" i="167"/>
  <c r="R21" i="167"/>
  <c r="Q21" i="167"/>
  <c r="P21" i="167"/>
  <c r="O21" i="167"/>
  <c r="N21" i="167"/>
  <c r="M21" i="167"/>
  <c r="K21" i="167"/>
  <c r="J21" i="167"/>
  <c r="I21" i="167"/>
  <c r="H21" i="167"/>
  <c r="G21" i="167"/>
  <c r="E21" i="167"/>
  <c r="D21" i="167"/>
  <c r="C21" i="167"/>
  <c r="F21" i="167"/>
  <c r="B21" i="167"/>
  <c r="S20" i="167"/>
  <c r="R20" i="167"/>
  <c r="Q20" i="167"/>
  <c r="P20" i="167"/>
  <c r="O20" i="167"/>
  <c r="N20" i="167"/>
  <c r="M20" i="167"/>
  <c r="K20" i="167"/>
  <c r="J20" i="167"/>
  <c r="I20" i="167"/>
  <c r="H20" i="167"/>
  <c r="G20" i="167"/>
  <c r="E20" i="167"/>
  <c r="D20" i="167"/>
  <c r="C20" i="167"/>
  <c r="F20" i="167"/>
  <c r="B20" i="167"/>
  <c r="S19" i="167"/>
  <c r="R19" i="167"/>
  <c r="Q19" i="167"/>
  <c r="P19" i="167"/>
  <c r="O19" i="167"/>
  <c r="N19" i="167"/>
  <c r="M19" i="167"/>
  <c r="K19" i="167"/>
  <c r="J19" i="167"/>
  <c r="I19" i="167"/>
  <c r="H19" i="167"/>
  <c r="G19" i="167"/>
  <c r="E19" i="167"/>
  <c r="D19" i="167"/>
  <c r="C19" i="167"/>
  <c r="B19" i="167"/>
  <c r="S18" i="167"/>
  <c r="R18" i="167"/>
  <c r="Q18" i="167"/>
  <c r="P18" i="167"/>
  <c r="O18" i="167"/>
  <c r="N18" i="167"/>
  <c r="M18" i="167"/>
  <c r="K18" i="167"/>
  <c r="J18" i="167"/>
  <c r="I18" i="167"/>
  <c r="H18" i="167"/>
  <c r="G18" i="167"/>
  <c r="E18" i="167"/>
  <c r="D18" i="167"/>
  <c r="C18" i="167"/>
  <c r="B18" i="167"/>
  <c r="S17" i="167"/>
  <c r="R17" i="167"/>
  <c r="Q17" i="167"/>
  <c r="P17" i="167"/>
  <c r="O17" i="167"/>
  <c r="N17" i="167"/>
  <c r="M17" i="167"/>
  <c r="K17" i="167"/>
  <c r="J17" i="167"/>
  <c r="I17" i="167"/>
  <c r="H17" i="167"/>
  <c r="G17" i="167"/>
  <c r="E17" i="167"/>
  <c r="D17" i="167"/>
  <c r="C17" i="167"/>
  <c r="B17" i="167"/>
  <c r="S16" i="167"/>
  <c r="R16" i="167"/>
  <c r="Q16" i="167"/>
  <c r="P16" i="167"/>
  <c r="O16" i="167"/>
  <c r="N16" i="167"/>
  <c r="M16" i="167"/>
  <c r="K16" i="167"/>
  <c r="J16" i="167"/>
  <c r="I16" i="167"/>
  <c r="H16" i="167"/>
  <c r="G16" i="167"/>
  <c r="E16" i="167"/>
  <c r="D16" i="167"/>
  <c r="C16" i="167"/>
  <c r="F16" i="167"/>
  <c r="B16" i="167"/>
  <c r="S15" i="167"/>
  <c r="R15" i="167"/>
  <c r="Q15" i="167"/>
  <c r="P15" i="167"/>
  <c r="O15" i="167"/>
  <c r="N15" i="167"/>
  <c r="M15" i="167"/>
  <c r="K15" i="167"/>
  <c r="J15" i="167"/>
  <c r="I15" i="167"/>
  <c r="H15" i="167"/>
  <c r="G15" i="167"/>
  <c r="E15" i="167"/>
  <c r="D15" i="167"/>
  <c r="C15" i="167"/>
  <c r="B15" i="167"/>
  <c r="S14" i="167"/>
  <c r="R14" i="167"/>
  <c r="Q14" i="167"/>
  <c r="P14" i="167"/>
  <c r="O14" i="167"/>
  <c r="N14" i="167"/>
  <c r="M14" i="167"/>
  <c r="K14" i="167"/>
  <c r="J14" i="167"/>
  <c r="I14" i="167"/>
  <c r="H14" i="167"/>
  <c r="G14" i="167"/>
  <c r="E14" i="167"/>
  <c r="D14" i="167"/>
  <c r="C14" i="167"/>
  <c r="B14" i="167"/>
  <c r="S13" i="167"/>
  <c r="S22" i="167"/>
  <c r="R13" i="167"/>
  <c r="Q13" i="167"/>
  <c r="P13" i="167"/>
  <c r="O13" i="167"/>
  <c r="N13" i="167"/>
  <c r="M13" i="167"/>
  <c r="K13" i="167"/>
  <c r="J13" i="167"/>
  <c r="J22" i="167"/>
  <c r="I13" i="167"/>
  <c r="H13" i="167"/>
  <c r="G13" i="167"/>
  <c r="E13" i="167"/>
  <c r="E22" i="167"/>
  <c r="D13" i="167"/>
  <c r="C13" i="167"/>
  <c r="R22" i="166"/>
  <c r="Q22" i="166"/>
  <c r="P22" i="166"/>
  <c r="M22" i="166"/>
  <c r="B22" i="166"/>
  <c r="R21" i="166"/>
  <c r="Q21" i="166"/>
  <c r="P21" i="166"/>
  <c r="M21" i="166"/>
  <c r="N21" i="166"/>
  <c r="B21" i="166"/>
  <c r="R20" i="166"/>
  <c r="Q20" i="166"/>
  <c r="P20" i="166"/>
  <c r="M20" i="166"/>
  <c r="B20" i="166"/>
  <c r="R19" i="166"/>
  <c r="Q19" i="166"/>
  <c r="P19" i="166"/>
  <c r="M19" i="166"/>
  <c r="N19" i="166"/>
  <c r="B19" i="166"/>
  <c r="R18" i="166"/>
  <c r="Q18" i="166"/>
  <c r="P18" i="166"/>
  <c r="M18" i="166"/>
  <c r="N18" i="166"/>
  <c r="B18" i="166"/>
  <c r="R17" i="166"/>
  <c r="Q17" i="166"/>
  <c r="P17" i="166"/>
  <c r="M17" i="166"/>
  <c r="N17" i="166"/>
  <c r="B17" i="166"/>
  <c r="R16" i="166"/>
  <c r="Q16" i="166"/>
  <c r="P16" i="166"/>
  <c r="M16" i="166"/>
  <c r="B16" i="166"/>
  <c r="R15" i="166"/>
  <c r="Q15" i="166"/>
  <c r="P15" i="166"/>
  <c r="M15" i="166"/>
  <c r="N15" i="166"/>
  <c r="B15" i="166"/>
  <c r="R14" i="166"/>
  <c r="Q14" i="166"/>
  <c r="P14" i="166"/>
  <c r="P23" i="166"/>
  <c r="M14" i="166"/>
  <c r="B14" i="166"/>
  <c r="P21" i="165"/>
  <c r="Q21" i="165"/>
  <c r="R21" i="165"/>
  <c r="S21" i="165"/>
  <c r="O21" i="165"/>
  <c r="L21" i="165"/>
  <c r="K21" i="165"/>
  <c r="I21" i="165"/>
  <c r="E21" i="165"/>
  <c r="D21" i="165"/>
  <c r="C21" i="165"/>
  <c r="B21" i="165"/>
  <c r="R20" i="165"/>
  <c r="Q20" i="165"/>
  <c r="P20" i="165"/>
  <c r="O20" i="165"/>
  <c r="L20" i="165"/>
  <c r="K20" i="165"/>
  <c r="I20" i="165"/>
  <c r="E20" i="165"/>
  <c r="D20" i="165"/>
  <c r="C20" i="165"/>
  <c r="B20" i="165"/>
  <c r="R19" i="165"/>
  <c r="Q19" i="165"/>
  <c r="P19" i="165"/>
  <c r="O19" i="165"/>
  <c r="L19" i="165"/>
  <c r="K19" i="165"/>
  <c r="I19" i="165"/>
  <c r="E19" i="165"/>
  <c r="D19" i="165"/>
  <c r="C19" i="165"/>
  <c r="B19" i="165"/>
  <c r="R18" i="165"/>
  <c r="Q18" i="165"/>
  <c r="P18" i="165"/>
  <c r="O18" i="165"/>
  <c r="L18" i="165"/>
  <c r="K18" i="165"/>
  <c r="I18" i="165"/>
  <c r="E18" i="165"/>
  <c r="D18" i="165"/>
  <c r="C18" i="165"/>
  <c r="B18" i="165"/>
  <c r="R17" i="165"/>
  <c r="Q17" i="165"/>
  <c r="P17" i="165"/>
  <c r="O17" i="165"/>
  <c r="L17" i="165"/>
  <c r="K17" i="165"/>
  <c r="I17" i="165"/>
  <c r="E17" i="165"/>
  <c r="D17" i="165"/>
  <c r="C17" i="165"/>
  <c r="B17" i="165"/>
  <c r="R16" i="165"/>
  <c r="Q16" i="165"/>
  <c r="P16" i="165"/>
  <c r="O16" i="165"/>
  <c r="L16" i="165"/>
  <c r="K16" i="165"/>
  <c r="I16" i="165"/>
  <c r="E16" i="165"/>
  <c r="D16" i="165"/>
  <c r="C16" i="165"/>
  <c r="B16" i="165"/>
  <c r="R15" i="165"/>
  <c r="Q15" i="165"/>
  <c r="P15" i="165"/>
  <c r="O15" i="165"/>
  <c r="L15" i="165"/>
  <c r="K15" i="165"/>
  <c r="I15" i="165"/>
  <c r="E15" i="165"/>
  <c r="D15" i="165"/>
  <c r="C15" i="165"/>
  <c r="B15" i="165"/>
  <c r="R14" i="165"/>
  <c r="Q14" i="165"/>
  <c r="P14" i="165"/>
  <c r="O14" i="165"/>
  <c r="L14" i="165"/>
  <c r="K14" i="165"/>
  <c r="I14" i="165"/>
  <c r="E14" i="165"/>
  <c r="D14" i="165"/>
  <c r="C14" i="165"/>
  <c r="B14" i="165"/>
  <c r="R13" i="165"/>
  <c r="Q13" i="165"/>
  <c r="P13" i="165"/>
  <c r="O13" i="165"/>
  <c r="L13" i="165"/>
  <c r="K13" i="165"/>
  <c r="M13" i="165"/>
  <c r="I13" i="165"/>
  <c r="E13" i="165"/>
  <c r="D13" i="165"/>
  <c r="C13" i="165"/>
  <c r="B13" i="165"/>
  <c r="K19" i="164"/>
  <c r="K18" i="164"/>
  <c r="K17" i="164"/>
  <c r="N16" i="164"/>
  <c r="M14" i="164"/>
  <c r="E14" i="164"/>
  <c r="F14" i="164"/>
  <c r="C14" i="164"/>
  <c r="M13" i="164"/>
  <c r="K13" i="164"/>
  <c r="L13" i="164"/>
  <c r="E13" i="164"/>
  <c r="F13" i="164"/>
  <c r="D13" i="164"/>
  <c r="C13" i="164"/>
  <c r="M12" i="164"/>
  <c r="K12" i="164"/>
  <c r="J12" i="164"/>
  <c r="E12" i="164"/>
  <c r="F12" i="164"/>
  <c r="D12" i="164"/>
  <c r="C12" i="164"/>
  <c r="M11" i="164"/>
  <c r="K11" i="164"/>
  <c r="J11" i="164"/>
  <c r="I11" i="164"/>
  <c r="E11" i="164"/>
  <c r="F11" i="164"/>
  <c r="D11" i="164"/>
  <c r="C11" i="164"/>
  <c r="M10" i="164"/>
  <c r="K10" i="164"/>
  <c r="J10" i="164"/>
  <c r="I10" i="164"/>
  <c r="H10" i="164"/>
  <c r="E10" i="164"/>
  <c r="F10" i="164"/>
  <c r="D10" i="164"/>
  <c r="C10" i="164"/>
  <c r="M9" i="164"/>
  <c r="K9" i="164"/>
  <c r="J9" i="164"/>
  <c r="I9" i="164"/>
  <c r="H9" i="164"/>
  <c r="G9" i="164"/>
  <c r="E9" i="164"/>
  <c r="F9" i="164"/>
  <c r="D9" i="164"/>
  <c r="C9" i="164"/>
  <c r="E37" i="163"/>
  <c r="E36" i="163"/>
  <c r="E35" i="163"/>
  <c r="E34" i="163"/>
  <c r="E33" i="163"/>
  <c r="E32" i="163"/>
  <c r="E31" i="163"/>
  <c r="E30" i="163"/>
  <c r="E29" i="163"/>
  <c r="E28" i="163"/>
  <c r="E27" i="163"/>
  <c r="E26" i="163"/>
  <c r="E25" i="163"/>
  <c r="E24" i="163"/>
  <c r="E23" i="163"/>
  <c r="E22" i="163"/>
  <c r="E21" i="163"/>
  <c r="E20" i="163"/>
  <c r="E19" i="163"/>
  <c r="E18" i="163"/>
  <c r="E17" i="163"/>
  <c r="D15" i="163"/>
  <c r="F2" i="163"/>
  <c r="I38" i="162"/>
  <c r="C6" i="161"/>
  <c r="I37" i="162"/>
  <c r="C5" i="161"/>
  <c r="I36" i="162"/>
  <c r="I35" i="162"/>
  <c r="H35" i="162"/>
  <c r="G35" i="162"/>
  <c r="F35" i="162"/>
  <c r="I34" i="162"/>
  <c r="I33" i="162"/>
  <c r="H33" i="162"/>
  <c r="G33" i="162"/>
  <c r="F33" i="162"/>
  <c r="I32" i="162"/>
  <c r="H32" i="162"/>
  <c r="G32" i="162"/>
  <c r="F32" i="162"/>
  <c r="I31" i="162"/>
  <c r="I30" i="162"/>
  <c r="I29" i="162"/>
  <c r="H29" i="162"/>
  <c r="G29" i="162"/>
  <c r="F29" i="162"/>
  <c r="I28" i="162"/>
  <c r="H28" i="162"/>
  <c r="G28" i="162"/>
  <c r="F28" i="162"/>
  <c r="I27" i="162"/>
  <c r="H27" i="162"/>
  <c r="G27" i="162"/>
  <c r="F27" i="162"/>
  <c r="I26" i="162"/>
  <c r="H26" i="162"/>
  <c r="G26" i="162"/>
  <c r="F26" i="162"/>
  <c r="I25" i="162"/>
  <c r="H25" i="162"/>
  <c r="G25" i="162"/>
  <c r="F25" i="162"/>
  <c r="I24" i="162"/>
  <c r="H24" i="162"/>
  <c r="G24" i="162"/>
  <c r="F24" i="162"/>
  <c r="I23" i="162"/>
  <c r="H23" i="162"/>
  <c r="H30" i="162"/>
  <c r="G23" i="162"/>
  <c r="G30" i="162"/>
  <c r="G22" i="162"/>
  <c r="F23" i="162"/>
  <c r="F30" i="162"/>
  <c r="F22" i="162"/>
  <c r="I22" i="162"/>
  <c r="H22" i="162"/>
  <c r="I21" i="162"/>
  <c r="I18" i="162"/>
  <c r="I17" i="162"/>
  <c r="I16" i="162"/>
  <c r="I15" i="162"/>
  <c r="I14" i="162"/>
  <c r="I13" i="162"/>
  <c r="I12" i="162"/>
  <c r="I11" i="162"/>
  <c r="I10" i="162"/>
  <c r="I9" i="162"/>
  <c r="G7" i="162"/>
  <c r="E7" i="162"/>
  <c r="D7" i="162"/>
  <c r="I4" i="162"/>
  <c r="D4" i="162"/>
  <c r="C38" i="161"/>
  <c r="C37" i="161"/>
  <c r="C36" i="161"/>
  <c r="C35" i="161"/>
  <c r="C34" i="161"/>
  <c r="C33" i="161"/>
  <c r="C32" i="161"/>
  <c r="C31" i="161"/>
  <c r="C30" i="161"/>
  <c r="C29" i="161"/>
  <c r="C28" i="161"/>
  <c r="C27" i="161"/>
  <c r="C26" i="161"/>
  <c r="C25" i="161"/>
  <c r="C24" i="161"/>
  <c r="C23" i="161"/>
  <c r="C22" i="161"/>
  <c r="C21" i="161"/>
  <c r="C20" i="161"/>
  <c r="C19" i="161"/>
  <c r="C18" i="161"/>
  <c r="C17" i="161"/>
  <c r="C16" i="161"/>
  <c r="C15" i="161"/>
  <c r="C14" i="161"/>
  <c r="C13" i="161"/>
  <c r="C12" i="161"/>
  <c r="C11" i="161"/>
  <c r="C10" i="161"/>
  <c r="C9" i="161"/>
  <c r="C8" i="161"/>
  <c r="C4" i="161"/>
  <c r="C17" i="160"/>
  <c r="E16" i="160"/>
  <c r="D16" i="160"/>
  <c r="C16" i="160"/>
  <c r="E15" i="160"/>
  <c r="D15" i="160"/>
  <c r="E12" i="160"/>
  <c r="D12" i="160"/>
  <c r="E8" i="160"/>
  <c r="L25" i="159"/>
  <c r="K25" i="159"/>
  <c r="J25" i="159"/>
  <c r="I25" i="159"/>
  <c r="H25" i="159"/>
  <c r="G25" i="159"/>
  <c r="F25" i="159"/>
  <c r="E25" i="159"/>
  <c r="D25" i="159"/>
  <c r="C25" i="159"/>
  <c r="L24" i="159"/>
  <c r="K24" i="159"/>
  <c r="J24" i="159"/>
  <c r="I24" i="159"/>
  <c r="H24" i="159"/>
  <c r="G24" i="159"/>
  <c r="F24" i="159"/>
  <c r="E24" i="159"/>
  <c r="D24" i="159"/>
  <c r="C24" i="159"/>
  <c r="L22" i="159"/>
  <c r="K22" i="159"/>
  <c r="J22" i="159"/>
  <c r="I22" i="159"/>
  <c r="H22" i="159"/>
  <c r="G22" i="159"/>
  <c r="F22" i="159"/>
  <c r="E22" i="159"/>
  <c r="D22" i="159"/>
  <c r="C22" i="159"/>
  <c r="L21" i="159"/>
  <c r="K21" i="159"/>
  <c r="J21" i="159"/>
  <c r="J23" i="159"/>
  <c r="I21" i="159"/>
  <c r="I23" i="159"/>
  <c r="H21" i="159"/>
  <c r="G21" i="159"/>
  <c r="F21" i="159"/>
  <c r="E21" i="159"/>
  <c r="D21" i="159"/>
  <c r="C21" i="159"/>
  <c r="L19" i="159"/>
  <c r="K19" i="159"/>
  <c r="J19" i="159"/>
  <c r="I19" i="159"/>
  <c r="H19" i="159"/>
  <c r="G19" i="159"/>
  <c r="F19" i="159"/>
  <c r="E19" i="159"/>
  <c r="D19" i="159"/>
  <c r="C19" i="159"/>
  <c r="L18" i="159"/>
  <c r="K18" i="159"/>
  <c r="J18" i="159"/>
  <c r="I18" i="159"/>
  <c r="H18" i="159"/>
  <c r="G18" i="159"/>
  <c r="F18" i="159"/>
  <c r="E18" i="159"/>
  <c r="D18" i="159"/>
  <c r="C18" i="159"/>
  <c r="L17" i="159"/>
  <c r="K17" i="159"/>
  <c r="J16" i="159"/>
  <c r="I16" i="159"/>
  <c r="H16" i="159"/>
  <c r="G16" i="159"/>
  <c r="F16" i="159"/>
  <c r="C16" i="159"/>
  <c r="J15" i="159"/>
  <c r="J17" i="159"/>
  <c r="I15" i="159"/>
  <c r="I17" i="159"/>
  <c r="H15" i="159"/>
  <c r="G15" i="159"/>
  <c r="F15" i="159"/>
  <c r="C15" i="159"/>
  <c r="L14" i="159"/>
  <c r="L13" i="159"/>
  <c r="K13" i="159"/>
  <c r="K12" i="159"/>
  <c r="K14" i="159"/>
  <c r="M14" i="159"/>
  <c r="J13" i="159"/>
  <c r="J12" i="159"/>
  <c r="J14" i="159"/>
  <c r="I13" i="159"/>
  <c r="H13" i="159"/>
  <c r="G13" i="159"/>
  <c r="G12" i="159"/>
  <c r="G14" i="159"/>
  <c r="F13" i="159"/>
  <c r="F12" i="159"/>
  <c r="F14" i="159"/>
  <c r="E13" i="159"/>
  <c r="D13" i="159"/>
  <c r="C13" i="159"/>
  <c r="L12" i="159"/>
  <c r="M12" i="159"/>
  <c r="I12" i="159"/>
  <c r="I14" i="159"/>
  <c r="H12" i="159"/>
  <c r="H14" i="159"/>
  <c r="E12" i="159"/>
  <c r="D12" i="159"/>
  <c r="C12" i="159"/>
  <c r="L10" i="159"/>
  <c r="K10" i="159"/>
  <c r="M10" i="159"/>
  <c r="J10" i="159"/>
  <c r="I10" i="159"/>
  <c r="H10" i="159"/>
  <c r="G10" i="159"/>
  <c r="F10" i="159"/>
  <c r="E10" i="159"/>
  <c r="D10" i="159"/>
  <c r="C10" i="159"/>
  <c r="L9" i="159"/>
  <c r="K9" i="159"/>
  <c r="J9" i="159"/>
  <c r="I9" i="159"/>
  <c r="H9" i="159"/>
  <c r="H11" i="159"/>
  <c r="G9" i="159"/>
  <c r="F9" i="159"/>
  <c r="E9" i="159"/>
  <c r="D9" i="159"/>
  <c r="C9" i="159"/>
  <c r="L7" i="159"/>
  <c r="K7" i="159"/>
  <c r="M7" i="159"/>
  <c r="J7" i="159"/>
  <c r="I7" i="159"/>
  <c r="H7" i="159"/>
  <c r="G7" i="159"/>
  <c r="G6" i="159"/>
  <c r="G8" i="159"/>
  <c r="F7" i="159"/>
  <c r="E7" i="159"/>
  <c r="D7" i="159"/>
  <c r="C7" i="159"/>
  <c r="L6" i="159"/>
  <c r="K6" i="159"/>
  <c r="J6" i="159"/>
  <c r="I6" i="159"/>
  <c r="I8" i="159"/>
  <c r="H6" i="159"/>
  <c r="F6" i="159"/>
  <c r="E6" i="159"/>
  <c r="D6" i="159"/>
  <c r="C6" i="159"/>
  <c r="D53" i="158"/>
  <c r="D52" i="158"/>
  <c r="D51" i="158"/>
  <c r="D49" i="158"/>
  <c r="D47" i="158"/>
  <c r="D46" i="158"/>
  <c r="D45" i="158"/>
  <c r="D44" i="158"/>
  <c r="D42" i="158"/>
  <c r="D41" i="158"/>
  <c r="D40" i="158"/>
  <c r="D39" i="158"/>
  <c r="D38" i="158"/>
  <c r="D37" i="158"/>
  <c r="D36" i="158"/>
  <c r="D35" i="158"/>
  <c r="D34" i="158"/>
  <c r="D32" i="158"/>
  <c r="D31" i="158"/>
  <c r="D30" i="158"/>
  <c r="D29" i="158"/>
  <c r="D27" i="158"/>
  <c r="D26" i="158"/>
  <c r="D25" i="158"/>
  <c r="D23" i="158"/>
  <c r="D22" i="158"/>
  <c r="D21" i="158"/>
  <c r="D20" i="158"/>
  <c r="D19" i="158"/>
  <c r="D18" i="158"/>
  <c r="D17" i="158"/>
  <c r="D16" i="158"/>
  <c r="D15" i="158"/>
  <c r="D14" i="158"/>
  <c r="D13" i="158"/>
  <c r="D11" i="158"/>
  <c r="D10" i="158"/>
  <c r="D9" i="158"/>
  <c r="C5" i="158"/>
  <c r="D4" i="158"/>
  <c r="B4" i="158"/>
  <c r="R26" i="157"/>
  <c r="C8" i="156"/>
  <c r="R25" i="157"/>
  <c r="C7" i="156"/>
  <c r="G23" i="157"/>
  <c r="F23" i="157"/>
  <c r="G22" i="157"/>
  <c r="F22" i="157"/>
  <c r="G21" i="157"/>
  <c r="F21" i="157"/>
  <c r="G20" i="157"/>
  <c r="F20" i="157"/>
  <c r="G19" i="157"/>
  <c r="F19" i="157"/>
  <c r="G18" i="157"/>
  <c r="F18" i="157"/>
  <c r="G17" i="157"/>
  <c r="F17" i="157"/>
  <c r="E13" i="155"/>
  <c r="C13" i="155"/>
  <c r="C12" i="155"/>
  <c r="C11" i="155"/>
  <c r="C10" i="155"/>
  <c r="C9" i="155"/>
  <c r="C8" i="155"/>
  <c r="E12" i="155"/>
  <c r="D12" i="155"/>
  <c r="E8" i="155"/>
  <c r="D8" i="155"/>
  <c r="F46" i="154"/>
  <c r="E46" i="154"/>
  <c r="F45" i="154"/>
  <c r="E45" i="154"/>
  <c r="F44" i="154"/>
  <c r="E44" i="154"/>
  <c r="F42" i="154"/>
  <c r="E42" i="154"/>
  <c r="F41" i="154"/>
  <c r="E41" i="154"/>
  <c r="F40" i="154"/>
  <c r="E40" i="154"/>
  <c r="F38" i="154"/>
  <c r="E38" i="154"/>
  <c r="F37" i="154"/>
  <c r="E37" i="154"/>
  <c r="G37" i="154"/>
  <c r="F36" i="154"/>
  <c r="F35" i="154"/>
  <c r="E36" i="154"/>
  <c r="F34" i="154"/>
  <c r="E34" i="154"/>
  <c r="F33" i="154"/>
  <c r="E33" i="154"/>
  <c r="F32" i="154"/>
  <c r="E32" i="154"/>
  <c r="F31" i="154"/>
  <c r="E31" i="154"/>
  <c r="F29" i="154"/>
  <c r="E29" i="154"/>
  <c r="E28" i="154"/>
  <c r="F28" i="154"/>
  <c r="G28" i="154"/>
  <c r="F27" i="154"/>
  <c r="E27" i="154"/>
  <c r="F26" i="154"/>
  <c r="E26" i="154"/>
  <c r="F24" i="154"/>
  <c r="E24" i="154"/>
  <c r="F23" i="154"/>
  <c r="E23" i="154"/>
  <c r="F22" i="154"/>
  <c r="E22" i="154"/>
  <c r="F21" i="154"/>
  <c r="E21" i="154"/>
  <c r="F19" i="154"/>
  <c r="E19" i="154"/>
  <c r="F18" i="154"/>
  <c r="E18" i="154"/>
  <c r="F17" i="154"/>
  <c r="E17" i="154"/>
  <c r="F16" i="154"/>
  <c r="E16" i="154"/>
  <c r="F15" i="154"/>
  <c r="E15" i="154"/>
  <c r="F14" i="154"/>
  <c r="E14" i="154"/>
  <c r="F13" i="154"/>
  <c r="E13" i="154"/>
  <c r="G13" i="154"/>
  <c r="F12" i="154"/>
  <c r="E12" i="154"/>
  <c r="G12" i="154"/>
  <c r="F11" i="154"/>
  <c r="E11" i="154"/>
  <c r="F10" i="154"/>
  <c r="E10" i="154"/>
  <c r="F9" i="154"/>
  <c r="E9" i="154"/>
  <c r="F8" i="154"/>
  <c r="E8" i="154"/>
  <c r="F7" i="154"/>
  <c r="E7" i="154"/>
  <c r="F6" i="154"/>
  <c r="E6" i="154"/>
  <c r="C26" i="153"/>
  <c r="C25" i="153"/>
  <c r="C24" i="153"/>
  <c r="C23" i="153"/>
  <c r="C22" i="153"/>
  <c r="C19" i="153"/>
  <c r="C18" i="153"/>
  <c r="C17" i="153"/>
  <c r="C16" i="153"/>
  <c r="C15" i="153"/>
  <c r="C14" i="153"/>
  <c r="C11" i="153"/>
  <c r="C10" i="153"/>
  <c r="C9" i="153"/>
  <c r="C8" i="153"/>
  <c r="C7" i="153"/>
  <c r="C6" i="153"/>
  <c r="G20" i="152"/>
  <c r="F20" i="152"/>
  <c r="H20" i="152"/>
  <c r="D20" i="152"/>
  <c r="C20" i="152"/>
  <c r="G19" i="152"/>
  <c r="F19" i="152"/>
  <c r="D19" i="152"/>
  <c r="C19" i="152"/>
  <c r="G18" i="152"/>
  <c r="F18" i="152"/>
  <c r="D18" i="152"/>
  <c r="C18" i="152"/>
  <c r="G17" i="152"/>
  <c r="F17" i="152"/>
  <c r="D17" i="152"/>
  <c r="C17" i="152"/>
  <c r="G16" i="152"/>
  <c r="F16" i="152"/>
  <c r="D16" i="152"/>
  <c r="C16" i="152"/>
  <c r="G15" i="152"/>
  <c r="F15" i="152"/>
  <c r="D15" i="152"/>
  <c r="C15" i="152"/>
  <c r="G14" i="152"/>
  <c r="F14" i="152"/>
  <c r="D14" i="152"/>
  <c r="C14" i="152"/>
  <c r="G12" i="152"/>
  <c r="F12" i="152"/>
  <c r="H12" i="152"/>
  <c r="D12" i="152"/>
  <c r="C12" i="152"/>
  <c r="G11" i="152"/>
  <c r="F11" i="152"/>
  <c r="D11" i="152"/>
  <c r="C11" i="152"/>
  <c r="G10" i="152"/>
  <c r="F10" i="152"/>
  <c r="D10" i="152"/>
  <c r="C10" i="152"/>
  <c r="G9" i="152"/>
  <c r="F9" i="152"/>
  <c r="D9" i="152"/>
  <c r="C9" i="152"/>
  <c r="G8" i="152"/>
  <c r="F8" i="152"/>
  <c r="D8" i="152"/>
  <c r="C8" i="152"/>
  <c r="G7" i="152"/>
  <c r="F7" i="152"/>
  <c r="D7" i="152"/>
  <c r="C7" i="152"/>
  <c r="G6" i="152"/>
  <c r="F6" i="152"/>
  <c r="D6" i="152"/>
  <c r="C6" i="152"/>
  <c r="F17" i="151"/>
  <c r="E17" i="151"/>
  <c r="D17" i="151"/>
  <c r="C17" i="151"/>
  <c r="F16" i="151"/>
  <c r="D16" i="151"/>
  <c r="E16" i="151"/>
  <c r="G16" i="151"/>
  <c r="C16" i="151"/>
  <c r="F15" i="151"/>
  <c r="E15" i="151"/>
  <c r="D15" i="151"/>
  <c r="C15" i="151"/>
  <c r="F14" i="151"/>
  <c r="E14" i="151"/>
  <c r="D14" i="151"/>
  <c r="C14" i="151"/>
  <c r="F12" i="151"/>
  <c r="E12" i="151"/>
  <c r="D12" i="151"/>
  <c r="C12" i="151"/>
  <c r="F11" i="151"/>
  <c r="E11" i="151"/>
  <c r="D11" i="151"/>
  <c r="C11" i="151"/>
  <c r="F10" i="151"/>
  <c r="D10" i="151"/>
  <c r="E10" i="151"/>
  <c r="G10" i="151"/>
  <c r="C10" i="151"/>
  <c r="F9" i="151"/>
  <c r="E9" i="151"/>
  <c r="D9" i="151"/>
  <c r="C9" i="151"/>
  <c r="F8" i="151"/>
  <c r="E8" i="151"/>
  <c r="D8" i="151"/>
  <c r="C8" i="151"/>
  <c r="F7" i="151"/>
  <c r="E7" i="151"/>
  <c r="D7" i="151"/>
  <c r="C7" i="151"/>
  <c r="F6" i="151"/>
  <c r="D6" i="151"/>
  <c r="E6" i="151"/>
  <c r="G6" i="151"/>
  <c r="C6" i="151"/>
  <c r="D5" i="151"/>
  <c r="L51" i="150"/>
  <c r="K49" i="150"/>
  <c r="H49" i="150"/>
  <c r="G49" i="150"/>
  <c r="F49" i="150"/>
  <c r="E49" i="150"/>
  <c r="D49" i="150"/>
  <c r="K48" i="150"/>
  <c r="H48" i="150"/>
  <c r="G48" i="150"/>
  <c r="F48" i="150"/>
  <c r="E48" i="150"/>
  <c r="L48" i="150"/>
  <c r="D48" i="150"/>
  <c r="K47" i="150"/>
  <c r="H47" i="150"/>
  <c r="G47" i="150"/>
  <c r="F47" i="150"/>
  <c r="E47" i="150"/>
  <c r="D47" i="150"/>
  <c r="K46" i="150"/>
  <c r="H46" i="150"/>
  <c r="G46" i="150"/>
  <c r="F46" i="150"/>
  <c r="E46" i="150"/>
  <c r="D46" i="150"/>
  <c r="K45" i="150"/>
  <c r="H45" i="150"/>
  <c r="E45" i="150"/>
  <c r="L45" i="150"/>
  <c r="G45" i="150"/>
  <c r="F45" i="150"/>
  <c r="D45" i="150"/>
  <c r="K44" i="150"/>
  <c r="H44" i="150"/>
  <c r="G44" i="150"/>
  <c r="F44" i="150"/>
  <c r="E44" i="150"/>
  <c r="D44" i="150"/>
  <c r="K43" i="150"/>
  <c r="H43" i="150"/>
  <c r="G43" i="150"/>
  <c r="F43" i="150"/>
  <c r="E43" i="150"/>
  <c r="D43" i="150"/>
  <c r="K41" i="150"/>
  <c r="H41" i="150"/>
  <c r="G41" i="150"/>
  <c r="F41" i="150"/>
  <c r="E41" i="150"/>
  <c r="L41" i="150"/>
  <c r="D41" i="150"/>
  <c r="K40" i="150"/>
  <c r="H40" i="150"/>
  <c r="J40" i="150"/>
  <c r="G40" i="150"/>
  <c r="F40" i="150"/>
  <c r="E40" i="150"/>
  <c r="D40" i="150"/>
  <c r="K39" i="150"/>
  <c r="H39" i="150"/>
  <c r="G39" i="150"/>
  <c r="F39" i="150"/>
  <c r="E39" i="150"/>
  <c r="D39" i="150"/>
  <c r="K38" i="150"/>
  <c r="H38" i="150"/>
  <c r="G38" i="150"/>
  <c r="F38" i="150"/>
  <c r="E38" i="150"/>
  <c r="D38" i="150"/>
  <c r="K37" i="150"/>
  <c r="H37" i="150"/>
  <c r="G37" i="150"/>
  <c r="F37" i="150"/>
  <c r="E37" i="150"/>
  <c r="D37" i="150"/>
  <c r="K36" i="150"/>
  <c r="H36" i="150"/>
  <c r="E36" i="150"/>
  <c r="L36" i="150"/>
  <c r="G36" i="150"/>
  <c r="F36" i="150"/>
  <c r="D36" i="150"/>
  <c r="K35" i="150"/>
  <c r="H35" i="150"/>
  <c r="G35" i="150"/>
  <c r="F35" i="150"/>
  <c r="E35" i="150"/>
  <c r="L35" i="150"/>
  <c r="D35" i="150"/>
  <c r="K34" i="150"/>
  <c r="H34" i="150"/>
  <c r="G34" i="150"/>
  <c r="F34" i="150"/>
  <c r="E34" i="150"/>
  <c r="D34" i="150"/>
  <c r="K33" i="150"/>
  <c r="H33" i="150"/>
  <c r="G33" i="150"/>
  <c r="F33" i="150"/>
  <c r="E33" i="150"/>
  <c r="L33" i="150"/>
  <c r="D33" i="150"/>
  <c r="K31" i="150"/>
  <c r="H31" i="150"/>
  <c r="F31" i="150"/>
  <c r="E31" i="150"/>
  <c r="D31" i="150"/>
  <c r="G31" i="150"/>
  <c r="K30" i="150"/>
  <c r="H30" i="150"/>
  <c r="F30" i="150"/>
  <c r="E30" i="150"/>
  <c r="D30" i="150"/>
  <c r="G30" i="150"/>
  <c r="K28" i="150"/>
  <c r="I28" i="150"/>
  <c r="H28" i="150"/>
  <c r="G28" i="150"/>
  <c r="F28" i="150"/>
  <c r="E28" i="150"/>
  <c r="D28" i="150"/>
  <c r="K27" i="150"/>
  <c r="I27" i="150"/>
  <c r="H27" i="150"/>
  <c r="G27" i="150"/>
  <c r="F27" i="150"/>
  <c r="E27" i="150"/>
  <c r="D27" i="150"/>
  <c r="K26" i="150"/>
  <c r="I26" i="150"/>
  <c r="H26" i="150"/>
  <c r="G26" i="150"/>
  <c r="F26" i="150"/>
  <c r="E26" i="150"/>
  <c r="D26" i="150"/>
  <c r="K25" i="150"/>
  <c r="I25" i="150"/>
  <c r="H25" i="150"/>
  <c r="J25" i="150"/>
  <c r="G25" i="150"/>
  <c r="F25" i="150"/>
  <c r="E25" i="150"/>
  <c r="D25" i="150"/>
  <c r="K24" i="150"/>
  <c r="I24" i="150"/>
  <c r="H24" i="150"/>
  <c r="G24" i="150"/>
  <c r="F24" i="150"/>
  <c r="E24" i="150"/>
  <c r="D24" i="150"/>
  <c r="K23" i="150"/>
  <c r="I23" i="150"/>
  <c r="H23" i="150"/>
  <c r="G23" i="150"/>
  <c r="F23" i="150"/>
  <c r="E23" i="150"/>
  <c r="D23" i="150"/>
  <c r="K22" i="150"/>
  <c r="I22" i="150"/>
  <c r="H22" i="150"/>
  <c r="G22" i="150"/>
  <c r="F22" i="150"/>
  <c r="E22" i="150"/>
  <c r="D22" i="150"/>
  <c r="K20" i="150"/>
  <c r="I20" i="150"/>
  <c r="H20" i="150"/>
  <c r="G20" i="150"/>
  <c r="F20" i="150"/>
  <c r="E20" i="150"/>
  <c r="D20" i="150"/>
  <c r="K19" i="150"/>
  <c r="I19" i="150"/>
  <c r="H19" i="150"/>
  <c r="G19" i="150"/>
  <c r="F19" i="150"/>
  <c r="E19" i="150"/>
  <c r="D19" i="150"/>
  <c r="L18" i="150"/>
  <c r="G18" i="150"/>
  <c r="K17" i="150"/>
  <c r="H17" i="150"/>
  <c r="F17" i="150"/>
  <c r="E17" i="150"/>
  <c r="D17" i="150"/>
  <c r="G17" i="150"/>
  <c r="K16" i="150"/>
  <c r="H16" i="150"/>
  <c r="F16" i="150"/>
  <c r="E16" i="150"/>
  <c r="D16" i="150"/>
  <c r="G16" i="150"/>
  <c r="K15" i="150"/>
  <c r="H15" i="150"/>
  <c r="F15" i="150"/>
  <c r="E15" i="150"/>
  <c r="D15" i="150"/>
  <c r="G15" i="150"/>
  <c r="K14" i="150"/>
  <c r="H14" i="150"/>
  <c r="F14" i="150"/>
  <c r="E14" i="150"/>
  <c r="D14" i="150"/>
  <c r="G14" i="150"/>
  <c r="K13" i="150"/>
  <c r="H13" i="150"/>
  <c r="F13" i="150"/>
  <c r="E13" i="150"/>
  <c r="D13" i="150"/>
  <c r="G13" i="150"/>
  <c r="C11" i="149"/>
  <c r="C7" i="149"/>
  <c r="B11" i="149"/>
  <c r="D10" i="149"/>
  <c r="B10" i="149"/>
  <c r="D9" i="149"/>
  <c r="B9" i="149"/>
  <c r="D8" i="149"/>
  <c r="B8" i="149"/>
  <c r="C6" i="149"/>
  <c r="F6" i="149"/>
  <c r="C5" i="149"/>
  <c r="C12" i="149"/>
  <c r="C15" i="148"/>
  <c r="C14" i="148"/>
  <c r="C11" i="148"/>
  <c r="C7" i="148"/>
  <c r="C9" i="148"/>
  <c r="C5" i="148"/>
  <c r="C4" i="148"/>
  <c r="P14" i="146"/>
  <c r="E13" i="142"/>
  <c r="O14" i="146"/>
  <c r="N14" i="146"/>
  <c r="M14" i="146"/>
  <c r="L14" i="146"/>
  <c r="F14" i="146"/>
  <c r="F13" i="142"/>
  <c r="E14" i="146"/>
  <c r="D14" i="146"/>
  <c r="P13" i="146"/>
  <c r="O13" i="146"/>
  <c r="M13" i="146"/>
  <c r="L13" i="146"/>
  <c r="F13" i="146"/>
  <c r="E13" i="146"/>
  <c r="D13" i="146"/>
  <c r="C13" i="146"/>
  <c r="P12" i="146"/>
  <c r="O12" i="146"/>
  <c r="M12" i="146"/>
  <c r="L12" i="146"/>
  <c r="K12" i="146"/>
  <c r="F12" i="146"/>
  <c r="E12" i="146"/>
  <c r="D12" i="146"/>
  <c r="C12" i="146"/>
  <c r="P11" i="146"/>
  <c r="O11" i="146"/>
  <c r="M11" i="146"/>
  <c r="L11" i="146"/>
  <c r="K11" i="146"/>
  <c r="J11" i="146"/>
  <c r="F11" i="146"/>
  <c r="E11" i="146"/>
  <c r="D11" i="146"/>
  <c r="C11" i="146"/>
  <c r="P10" i="146"/>
  <c r="O10" i="146"/>
  <c r="M10" i="146"/>
  <c r="L10" i="146"/>
  <c r="K10" i="146"/>
  <c r="J10" i="146"/>
  <c r="I10" i="146"/>
  <c r="F10" i="146"/>
  <c r="E10" i="146"/>
  <c r="D10" i="146"/>
  <c r="C10" i="146"/>
  <c r="P9" i="146"/>
  <c r="O9" i="146"/>
  <c r="M9" i="146"/>
  <c r="L9" i="146"/>
  <c r="K9" i="146"/>
  <c r="J9" i="146"/>
  <c r="I9" i="146"/>
  <c r="H9" i="146"/>
  <c r="F9" i="146"/>
  <c r="E9" i="146"/>
  <c r="D9" i="146"/>
  <c r="C9" i="146"/>
  <c r="P8" i="146"/>
  <c r="O8" i="146"/>
  <c r="M8" i="146"/>
  <c r="L8" i="146"/>
  <c r="K8" i="146"/>
  <c r="J8" i="146"/>
  <c r="I8" i="146"/>
  <c r="H8" i="146"/>
  <c r="G8" i="146"/>
  <c r="G14" i="146"/>
  <c r="F8" i="146"/>
  <c r="E8" i="146"/>
  <c r="D8" i="146"/>
  <c r="C8" i="146"/>
  <c r="G19" i="144"/>
  <c r="E19" i="144"/>
  <c r="C19" i="144"/>
  <c r="G18" i="144"/>
  <c r="E18" i="144"/>
  <c r="C18" i="144"/>
  <c r="G17" i="144"/>
  <c r="E17" i="144"/>
  <c r="C17" i="144"/>
  <c r="G16" i="144"/>
  <c r="E16" i="144"/>
  <c r="C16" i="144"/>
  <c r="G14" i="144"/>
  <c r="E14" i="144"/>
  <c r="C14" i="144"/>
  <c r="G13" i="144"/>
  <c r="H13" i="144"/>
  <c r="E13" i="144"/>
  <c r="C13" i="144"/>
  <c r="G12" i="144"/>
  <c r="E12" i="144"/>
  <c r="C12" i="144"/>
  <c r="G10" i="144"/>
  <c r="E10" i="144"/>
  <c r="C10" i="144"/>
  <c r="G9" i="144"/>
  <c r="E9" i="144"/>
  <c r="C9" i="144"/>
  <c r="G8" i="144"/>
  <c r="E8" i="144"/>
  <c r="C8" i="144"/>
  <c r="D36" i="143"/>
  <c r="C36" i="143"/>
  <c r="D35" i="143"/>
  <c r="C35" i="143"/>
  <c r="C34" i="143"/>
  <c r="C32" i="143"/>
  <c r="C33" i="143"/>
  <c r="D31" i="143"/>
  <c r="C31" i="143"/>
  <c r="D30" i="143"/>
  <c r="C30" i="143"/>
  <c r="C29" i="143"/>
  <c r="D29" i="143"/>
  <c r="C28" i="143"/>
  <c r="D27" i="143"/>
  <c r="C27" i="143"/>
  <c r="D26" i="143"/>
  <c r="C26" i="143"/>
  <c r="H30" i="141"/>
  <c r="F30" i="141"/>
  <c r="D30" i="141"/>
  <c r="H27" i="141"/>
  <c r="H26" i="141"/>
  <c r="F24" i="141"/>
  <c r="D24" i="141"/>
  <c r="F23" i="141"/>
  <c r="D23" i="141"/>
  <c r="F21" i="141"/>
  <c r="D21" i="141"/>
  <c r="F20" i="141"/>
  <c r="D20" i="141"/>
  <c r="F16" i="141"/>
  <c r="D16" i="141"/>
  <c r="H11" i="141"/>
  <c r="F11" i="141"/>
  <c r="D11" i="141"/>
  <c r="F8" i="141"/>
  <c r="D8" i="141"/>
  <c r="F7" i="141"/>
  <c r="D7" i="141"/>
  <c r="C27" i="140"/>
  <c r="C21" i="140"/>
  <c r="C13" i="140"/>
  <c r="C10" i="140"/>
  <c r="C4" i="140"/>
  <c r="C36" i="139"/>
  <c r="C29" i="139"/>
  <c r="C28" i="139"/>
  <c r="C18" i="139"/>
  <c r="C14" i="139"/>
  <c r="C6" i="139"/>
  <c r="C5" i="139"/>
  <c r="C38" i="137"/>
  <c r="C30" i="137"/>
  <c r="C22" i="137"/>
  <c r="C21" i="137"/>
  <c r="C13" i="137"/>
  <c r="C6" i="137"/>
  <c r="D39" i="135"/>
  <c r="G46" i="130"/>
  <c r="D35" i="135"/>
  <c r="F38" i="134"/>
  <c r="F37" i="134"/>
  <c r="A37" i="134"/>
  <c r="F36" i="134"/>
  <c r="A36" i="134"/>
  <c r="F35" i="134"/>
  <c r="A35" i="134"/>
  <c r="F34" i="134"/>
  <c r="A34" i="134"/>
  <c r="F33" i="134"/>
  <c r="A33" i="134"/>
  <c r="F32" i="134"/>
  <c r="A32" i="134"/>
  <c r="F31" i="134"/>
  <c r="A31" i="134"/>
  <c r="F30" i="134"/>
  <c r="A30" i="134"/>
  <c r="F29" i="134"/>
  <c r="A29" i="134"/>
  <c r="F28" i="134"/>
  <c r="A28" i="134"/>
  <c r="P27" i="134"/>
  <c r="O27" i="134"/>
  <c r="N27" i="134"/>
  <c r="P26" i="134"/>
  <c r="O26" i="134"/>
  <c r="N26" i="134"/>
  <c r="O25" i="134"/>
  <c r="N25" i="134"/>
  <c r="P24" i="134"/>
  <c r="O24" i="134"/>
  <c r="N24" i="134"/>
  <c r="O23" i="134"/>
  <c r="N23" i="134"/>
  <c r="P22" i="134"/>
  <c r="O22" i="134"/>
  <c r="N22" i="134"/>
  <c r="O21" i="134"/>
  <c r="N21" i="134"/>
  <c r="O20" i="134"/>
  <c r="N20" i="134"/>
  <c r="O19" i="134"/>
  <c r="N19" i="134"/>
  <c r="N17" i="134"/>
  <c r="N16" i="134"/>
  <c r="N15" i="134"/>
  <c r="N14" i="134"/>
  <c r="S13" i="134"/>
  <c r="R13" i="134"/>
  <c r="Q13" i="134"/>
  <c r="P13" i="134"/>
  <c r="O13" i="134"/>
  <c r="N13" i="134"/>
  <c r="N12" i="134"/>
  <c r="N11" i="134"/>
  <c r="U10" i="134"/>
  <c r="R10" i="134"/>
  <c r="Q10" i="134"/>
  <c r="P10" i="134"/>
  <c r="O10" i="134"/>
  <c r="N10" i="134"/>
  <c r="S8" i="134"/>
  <c r="R8" i="134"/>
  <c r="P8" i="134"/>
  <c r="O8" i="134"/>
  <c r="N8" i="134"/>
  <c r="Q7" i="134"/>
  <c r="P7" i="134"/>
  <c r="O7" i="134"/>
  <c r="N7" i="134"/>
  <c r="O6" i="134"/>
  <c r="N6" i="134"/>
  <c r="T4" i="134"/>
  <c r="S4" i="134"/>
  <c r="R4" i="134"/>
  <c r="Q4" i="134"/>
  <c r="P4" i="134"/>
  <c r="O4" i="134"/>
  <c r="N4" i="134"/>
  <c r="A12" i="132"/>
  <c r="A10" i="132"/>
  <c r="A7" i="132"/>
  <c r="A128" i="131"/>
  <c r="F126" i="131"/>
  <c r="E126" i="131"/>
  <c r="C126" i="131"/>
  <c r="F125" i="131"/>
  <c r="E125" i="131"/>
  <c r="C125" i="131"/>
  <c r="F124" i="131"/>
  <c r="E124" i="131"/>
  <c r="C124" i="131"/>
  <c r="F123" i="131"/>
  <c r="E123" i="131"/>
  <c r="C123" i="131"/>
  <c r="E16" i="131"/>
  <c r="D16" i="131"/>
  <c r="B16" i="131"/>
  <c r="C15" i="131"/>
  <c r="C13" i="131"/>
  <c r="A13" i="131"/>
  <c r="C11" i="131"/>
  <c r="C10" i="131"/>
  <c r="C9" i="131"/>
  <c r="C8" i="131"/>
  <c r="C7" i="131"/>
  <c r="C6" i="131"/>
  <c r="C5" i="131"/>
  <c r="C4" i="131"/>
  <c r="C3" i="131"/>
  <c r="G57" i="130"/>
  <c r="A51" i="130"/>
  <c r="G42" i="130"/>
  <c r="G34" i="130"/>
  <c r="A20" i="130"/>
  <c r="A12" i="130"/>
  <c r="A5" i="130"/>
  <c r="A4" i="130"/>
  <c r="A2" i="130"/>
  <c r="E6" i="152"/>
  <c r="E9" i="152"/>
  <c r="E10" i="152"/>
  <c r="J8" i="159"/>
  <c r="E22" i="160"/>
  <c r="L12" i="164"/>
  <c r="S15" i="165"/>
  <c r="S20" i="165"/>
  <c r="D13" i="174"/>
  <c r="D29" i="174"/>
  <c r="F31" i="141"/>
  <c r="J27" i="150"/>
  <c r="F29" i="150"/>
  <c r="H10" i="152"/>
  <c r="G16" i="154"/>
  <c r="G38" i="154"/>
  <c r="G41" i="154"/>
  <c r="G44" i="154"/>
  <c r="H26" i="159"/>
  <c r="C15" i="160"/>
  <c r="M14" i="165"/>
  <c r="N14" i="165"/>
  <c r="F15" i="165"/>
  <c r="F16" i="165"/>
  <c r="H16" i="165"/>
  <c r="M16" i="165"/>
  <c r="N16" i="165"/>
  <c r="F18" i="165"/>
  <c r="H18" i="165"/>
  <c r="F19" i="165"/>
  <c r="F20" i="165"/>
  <c r="F21" i="165"/>
  <c r="H21" i="165"/>
  <c r="J21" i="165"/>
  <c r="M21" i="165"/>
  <c r="G24" i="154"/>
  <c r="M17" i="159"/>
  <c r="M22" i="159"/>
  <c r="M25" i="159"/>
  <c r="C5" i="137"/>
  <c r="C4" i="137"/>
  <c r="N12" i="164"/>
  <c r="J14" i="146"/>
  <c r="F43" i="154"/>
  <c r="J16" i="165"/>
  <c r="J18" i="165"/>
  <c r="F23" i="166"/>
  <c r="H10" i="168"/>
  <c r="H14" i="168"/>
  <c r="R16" i="168"/>
  <c r="E31" i="174"/>
  <c r="E33" i="174"/>
  <c r="C7" i="144"/>
  <c r="G7" i="144"/>
  <c r="H9" i="144"/>
  <c r="L25" i="150"/>
  <c r="L26" i="150"/>
  <c r="L47" i="150"/>
  <c r="L49" i="150"/>
  <c r="H16" i="152"/>
  <c r="H17" i="152"/>
  <c r="G23" i="154"/>
  <c r="G32" i="154"/>
  <c r="K8" i="159"/>
  <c r="G20" i="159"/>
  <c r="I20" i="159"/>
  <c r="D22" i="160"/>
  <c r="C7" i="161"/>
  <c r="C39" i="161"/>
  <c r="M18" i="165"/>
  <c r="N18" i="165"/>
  <c r="H20" i="165"/>
  <c r="J20" i="165"/>
  <c r="N22" i="166"/>
  <c r="T13" i="167"/>
  <c r="F15" i="167"/>
  <c r="P9" i="168"/>
  <c r="N9" i="168"/>
  <c r="P10" i="168"/>
  <c r="P11" i="168"/>
  <c r="P13" i="168"/>
  <c r="N13" i="168"/>
  <c r="P14" i="168"/>
  <c r="P15" i="168"/>
  <c r="D9" i="174"/>
  <c r="F9" i="174"/>
  <c r="E11" i="174"/>
  <c r="E13" i="174"/>
  <c r="F13" i="174"/>
  <c r="D25" i="174"/>
  <c r="F25" i="174"/>
  <c r="E27" i="174"/>
  <c r="E29" i="174"/>
  <c r="F29" i="174"/>
  <c r="E43" i="174"/>
  <c r="E45" i="174"/>
  <c r="D57" i="174"/>
  <c r="F57" i="174"/>
  <c r="F14" i="165"/>
  <c r="H14" i="165"/>
  <c r="J14" i="165"/>
  <c r="K23" i="166"/>
  <c r="N10" i="168"/>
  <c r="N14" i="168"/>
  <c r="E15" i="174"/>
  <c r="E17" i="174"/>
  <c r="E47" i="174"/>
  <c r="E49" i="174"/>
  <c r="E15" i="144"/>
  <c r="H18" i="144"/>
  <c r="N10" i="146"/>
  <c r="N13" i="146"/>
  <c r="C6" i="148"/>
  <c r="C12" i="148"/>
  <c r="G21" i="150"/>
  <c r="I10" i="152"/>
  <c r="E30" i="154"/>
  <c r="E43" i="154"/>
  <c r="D24" i="158"/>
  <c r="H8" i="159"/>
  <c r="L8" i="159"/>
  <c r="F8" i="159"/>
  <c r="L20" i="159"/>
  <c r="G26" i="159"/>
  <c r="I26" i="159"/>
  <c r="N14" i="164"/>
  <c r="C22" i="165"/>
  <c r="Q8" i="168"/>
  <c r="Q12" i="168"/>
  <c r="Q16" i="168"/>
  <c r="D21" i="174"/>
  <c r="D37" i="174"/>
  <c r="F37" i="174"/>
  <c r="C26" i="126"/>
  <c r="C27" i="126"/>
  <c r="C25" i="126"/>
  <c r="D24" i="170"/>
  <c r="E24" i="170"/>
  <c r="F24" i="170"/>
  <c r="C19" i="169"/>
  <c r="C8" i="169"/>
  <c r="C17" i="168"/>
  <c r="G17" i="168"/>
  <c r="L17" i="168"/>
  <c r="Q9" i="168"/>
  <c r="H11" i="168"/>
  <c r="N11" i="168"/>
  <c r="H12" i="168"/>
  <c r="Q13" i="168"/>
  <c r="H15" i="168"/>
  <c r="N15" i="168"/>
  <c r="I17" i="168"/>
  <c r="M17" i="168"/>
  <c r="H9" i="168"/>
  <c r="H13" i="168"/>
  <c r="N16" i="168"/>
  <c r="E17" i="168"/>
  <c r="P17" i="168"/>
  <c r="N8" i="168"/>
  <c r="R8" i="168"/>
  <c r="R10" i="168"/>
  <c r="Q10" i="168"/>
  <c r="P12" i="168"/>
  <c r="T12" i="168"/>
  <c r="N12" i="168"/>
  <c r="R14" i="168"/>
  <c r="Q14" i="168"/>
  <c r="P16" i="168"/>
  <c r="O9" i="168"/>
  <c r="O13" i="168"/>
  <c r="L13" i="167"/>
  <c r="K22" i="167"/>
  <c r="P22" i="167"/>
  <c r="T14" i="167"/>
  <c r="T15" i="167"/>
  <c r="T16" i="167"/>
  <c r="T17" i="167"/>
  <c r="T19" i="167"/>
  <c r="F13" i="167"/>
  <c r="H22" i="167"/>
  <c r="M22" i="167"/>
  <c r="Q22" i="167"/>
  <c r="F14" i="167"/>
  <c r="L14" i="167"/>
  <c r="L15" i="167"/>
  <c r="L16" i="167"/>
  <c r="L17" i="167"/>
  <c r="T18" i="167"/>
  <c r="L19" i="167"/>
  <c r="T20" i="167"/>
  <c r="T21" i="167"/>
  <c r="D22" i="167"/>
  <c r="I22" i="167"/>
  <c r="N22" i="167"/>
  <c r="R22" i="167"/>
  <c r="F17" i="167"/>
  <c r="F18" i="167"/>
  <c r="L18" i="167"/>
  <c r="F19" i="167"/>
  <c r="L20" i="167"/>
  <c r="L21" i="167"/>
  <c r="C23" i="166"/>
  <c r="G23" i="166"/>
  <c r="Q23" i="166"/>
  <c r="S15" i="166"/>
  <c r="S17" i="166"/>
  <c r="S19" i="166"/>
  <c r="S21" i="166"/>
  <c r="D23" i="166"/>
  <c r="H23" i="166"/>
  <c r="M23" i="166"/>
  <c r="R23" i="166"/>
  <c r="N16" i="166"/>
  <c r="S18" i="166"/>
  <c r="N20" i="166"/>
  <c r="S22" i="166"/>
  <c r="E23" i="166"/>
  <c r="I23" i="166"/>
  <c r="N14" i="166"/>
  <c r="S16" i="166"/>
  <c r="S20" i="166"/>
  <c r="I22" i="165"/>
  <c r="S18" i="165"/>
  <c r="S19" i="165"/>
  <c r="T21" i="165"/>
  <c r="H15" i="165"/>
  <c r="J15" i="165"/>
  <c r="M15" i="165"/>
  <c r="T15" i="165"/>
  <c r="S16" i="165"/>
  <c r="M19" i="165"/>
  <c r="N19" i="165"/>
  <c r="M15" i="164"/>
  <c r="D30" i="135"/>
  <c r="G37" i="130"/>
  <c r="L10" i="164"/>
  <c r="N10" i="164"/>
  <c r="L11" i="164"/>
  <c r="N11" i="164"/>
  <c r="N13" i="164"/>
  <c r="F34" i="162"/>
  <c r="F31" i="162"/>
  <c r="G34" i="162"/>
  <c r="G31" i="162"/>
  <c r="G21" i="162"/>
  <c r="F21" i="162"/>
  <c r="C18" i="160"/>
  <c r="C20" i="160"/>
  <c r="F11" i="159"/>
  <c r="J11" i="159"/>
  <c r="L11" i="159"/>
  <c r="L23" i="159"/>
  <c r="L26" i="159"/>
  <c r="L27" i="159"/>
  <c r="H17" i="159"/>
  <c r="F17" i="159"/>
  <c r="H23" i="159"/>
  <c r="F23" i="159"/>
  <c r="G11" i="159"/>
  <c r="I11" i="159"/>
  <c r="M13" i="159"/>
  <c r="G17" i="159"/>
  <c r="F20" i="159"/>
  <c r="J20" i="159"/>
  <c r="H20" i="159"/>
  <c r="G23" i="159"/>
  <c r="K23" i="159"/>
  <c r="F26" i="159"/>
  <c r="J26" i="159"/>
  <c r="M18" i="159"/>
  <c r="M24" i="159"/>
  <c r="D12" i="158"/>
  <c r="D33" i="158"/>
  <c r="G8" i="154"/>
  <c r="E20" i="154"/>
  <c r="G29" i="154"/>
  <c r="G9" i="154"/>
  <c r="F20" i="154"/>
  <c r="F5" i="154"/>
  <c r="E39" i="154"/>
  <c r="G17" i="154"/>
  <c r="G33" i="154"/>
  <c r="G36" i="154"/>
  <c r="G42" i="154"/>
  <c r="G14" i="154"/>
  <c r="G21" i="154"/>
  <c r="E35" i="154"/>
  <c r="G18" i="154"/>
  <c r="G22" i="154"/>
  <c r="F25" i="154"/>
  <c r="G45" i="154"/>
  <c r="G10" i="154"/>
  <c r="G27" i="154"/>
  <c r="G34" i="154"/>
  <c r="G46" i="154"/>
  <c r="C5" i="153"/>
  <c r="C4" i="153"/>
  <c r="C21" i="153"/>
  <c r="C27" i="153"/>
  <c r="C13" i="152"/>
  <c r="C21" i="152"/>
  <c r="E14" i="152"/>
  <c r="E17" i="152"/>
  <c r="E18" i="152"/>
  <c r="H7" i="152"/>
  <c r="E7" i="152"/>
  <c r="I7" i="152"/>
  <c r="H8" i="152"/>
  <c r="H9" i="152"/>
  <c r="I9" i="152"/>
  <c r="E11" i="152"/>
  <c r="H11" i="152"/>
  <c r="I11" i="152"/>
  <c r="E12" i="152"/>
  <c r="I12" i="152"/>
  <c r="D13" i="152"/>
  <c r="E19" i="152"/>
  <c r="E20" i="152"/>
  <c r="I20" i="152"/>
  <c r="E15" i="152"/>
  <c r="E16" i="152"/>
  <c r="H14" i="152"/>
  <c r="H19" i="152"/>
  <c r="H16" i="151"/>
  <c r="G12" i="151"/>
  <c r="H12" i="151"/>
  <c r="G9" i="151"/>
  <c r="H9" i="151"/>
  <c r="E5" i="151"/>
  <c r="G8" i="151"/>
  <c r="H8" i="151"/>
  <c r="H10" i="151"/>
  <c r="E13" i="151"/>
  <c r="D21" i="150"/>
  <c r="H21" i="150"/>
  <c r="L23" i="150"/>
  <c r="F21" i="150"/>
  <c r="K21" i="150"/>
  <c r="K29" i="150"/>
  <c r="L37" i="150"/>
  <c r="L14" i="150"/>
  <c r="L15" i="150"/>
  <c r="K32" i="150"/>
  <c r="L44" i="150"/>
  <c r="L46" i="150"/>
  <c r="F32" i="150"/>
  <c r="I21" i="150"/>
  <c r="I50" i="150"/>
  <c r="L27" i="150"/>
  <c r="D32" i="150"/>
  <c r="D42" i="150"/>
  <c r="H42" i="150"/>
  <c r="F42" i="150"/>
  <c r="G42" i="150"/>
  <c r="L16" i="150"/>
  <c r="J20" i="150"/>
  <c r="J24" i="150"/>
  <c r="J26" i="150"/>
  <c r="K42" i="150"/>
  <c r="G12" i="150"/>
  <c r="J19" i="150"/>
  <c r="J23" i="150"/>
  <c r="J28" i="150"/>
  <c r="G29" i="150"/>
  <c r="L38" i="150"/>
  <c r="G5" i="149"/>
  <c r="I14" i="146"/>
  <c r="K14" i="146"/>
  <c r="N9" i="146"/>
  <c r="N11" i="146"/>
  <c r="E7" i="144"/>
  <c r="E11" i="144"/>
  <c r="H14" i="144"/>
  <c r="C11" i="144"/>
  <c r="G11" i="144"/>
  <c r="C15" i="144"/>
  <c r="G15" i="144"/>
  <c r="H17" i="144"/>
  <c r="H10" i="144"/>
  <c r="D34" i="143"/>
  <c r="D32" i="143"/>
  <c r="D25" i="143"/>
  <c r="C25" i="143"/>
  <c r="C5" i="143"/>
  <c r="C15" i="143"/>
  <c r="D17" i="142"/>
  <c r="F17" i="145"/>
  <c r="H17" i="145"/>
  <c r="C4" i="139"/>
  <c r="D31" i="141"/>
  <c r="H31" i="141"/>
  <c r="H16" i="144"/>
  <c r="H12" i="144"/>
  <c r="I17" i="145"/>
  <c r="H8" i="144"/>
  <c r="N8" i="146"/>
  <c r="G15" i="151"/>
  <c r="H15" i="151"/>
  <c r="F13" i="151"/>
  <c r="D6" i="142"/>
  <c r="G17" i="145"/>
  <c r="N12" i="146"/>
  <c r="D7" i="149"/>
  <c r="H12" i="150"/>
  <c r="F12" i="150"/>
  <c r="L22" i="150"/>
  <c r="E21" i="150"/>
  <c r="L34" i="150"/>
  <c r="H32" i="150"/>
  <c r="G32" i="150"/>
  <c r="L43" i="150"/>
  <c r="L42" i="150"/>
  <c r="E42" i="150"/>
  <c r="D13" i="151"/>
  <c r="D18" i="151"/>
  <c r="G14" i="151"/>
  <c r="H14" i="151"/>
  <c r="H14" i="146"/>
  <c r="K12" i="150"/>
  <c r="K50" i="150"/>
  <c r="J22" i="150"/>
  <c r="E29" i="150"/>
  <c r="L31" i="150"/>
  <c r="E32" i="150"/>
  <c r="L39" i="150"/>
  <c r="F5" i="151"/>
  <c r="F39" i="154"/>
  <c r="G40" i="154"/>
  <c r="D12" i="150"/>
  <c r="L13" i="150"/>
  <c r="E12" i="150"/>
  <c r="L17" i="150"/>
  <c r="L20" i="150"/>
  <c r="L24" i="150"/>
  <c r="L28" i="150"/>
  <c r="D29" i="150"/>
  <c r="L30" i="150"/>
  <c r="H29" i="150"/>
  <c r="C5" i="151"/>
  <c r="H6" i="151"/>
  <c r="G13" i="152"/>
  <c r="H15" i="152"/>
  <c r="D22" i="165"/>
  <c r="F13" i="165"/>
  <c r="G7" i="151"/>
  <c r="H7" i="151"/>
  <c r="G11" i="151"/>
  <c r="H11" i="151"/>
  <c r="G17" i="151"/>
  <c r="H17" i="151"/>
  <c r="H6" i="152"/>
  <c r="E8" i="152"/>
  <c r="H18" i="152"/>
  <c r="G7" i="154"/>
  <c r="G15" i="154"/>
  <c r="G31" i="154"/>
  <c r="M9" i="159"/>
  <c r="K11" i="159"/>
  <c r="H34" i="162"/>
  <c r="H31" i="162"/>
  <c r="H21" i="162"/>
  <c r="M17" i="165"/>
  <c r="N17" i="165"/>
  <c r="C13" i="151"/>
  <c r="F13" i="152"/>
  <c r="F21" i="152"/>
  <c r="C13" i="153"/>
  <c r="C12" i="153"/>
  <c r="G26" i="154"/>
  <c r="E25" i="154"/>
  <c r="G25" i="154"/>
  <c r="F30" i="154"/>
  <c r="G30" i="154"/>
  <c r="G6" i="154"/>
  <c r="E5" i="154"/>
  <c r="G11" i="154"/>
  <c r="G19" i="154"/>
  <c r="G35" i="154"/>
  <c r="G43" i="154"/>
  <c r="F8" i="155"/>
  <c r="D48" i="158"/>
  <c r="D50" i="158"/>
  <c r="J27" i="159"/>
  <c r="K26" i="159"/>
  <c r="E22" i="165"/>
  <c r="P22" i="165"/>
  <c r="S13" i="165"/>
  <c r="N23" i="166"/>
  <c r="D8" i="158"/>
  <c r="M6" i="159"/>
  <c r="L9" i="164"/>
  <c r="L22" i="165"/>
  <c r="N13" i="165"/>
  <c r="Q22" i="165"/>
  <c r="S14" i="165"/>
  <c r="T14" i="165"/>
  <c r="F17" i="165"/>
  <c r="H17" i="165"/>
  <c r="J17" i="165"/>
  <c r="M20" i="165"/>
  <c r="T20" i="165"/>
  <c r="F12" i="155"/>
  <c r="D28" i="158"/>
  <c r="M19" i="159"/>
  <c r="K20" i="159"/>
  <c r="M20" i="159"/>
  <c r="M21" i="159"/>
  <c r="D8" i="160"/>
  <c r="S17" i="165"/>
  <c r="H19" i="165"/>
  <c r="J19" i="165"/>
  <c r="R22" i="165"/>
  <c r="N21" i="165"/>
  <c r="F21" i="174"/>
  <c r="K22" i="165"/>
  <c r="O22" i="165"/>
  <c r="F17" i="174"/>
  <c r="F33" i="174"/>
  <c r="C22" i="167"/>
  <c r="G22" i="167"/>
  <c r="O22" i="167"/>
  <c r="H8" i="168"/>
  <c r="P8" i="168"/>
  <c r="O11" i="168"/>
  <c r="O15" i="168"/>
  <c r="H16" i="168"/>
  <c r="F17" i="168"/>
  <c r="Q17" i="168"/>
  <c r="J17" i="168"/>
  <c r="D41" i="174"/>
  <c r="F41" i="174"/>
  <c r="D45" i="174"/>
  <c r="F45" i="174"/>
  <c r="D49" i="174"/>
  <c r="D53" i="174"/>
  <c r="F53" i="174"/>
  <c r="O10" i="168"/>
  <c r="O14" i="168"/>
  <c r="T14" i="168"/>
  <c r="D17" i="168"/>
  <c r="T15" i="168"/>
  <c r="E20" i="144"/>
  <c r="T16" i="165"/>
  <c r="T18" i="165"/>
  <c r="T16" i="168"/>
  <c r="I27" i="159"/>
  <c r="C20" i="144"/>
  <c r="T11" i="168"/>
  <c r="F50" i="150"/>
  <c r="T13" i="168"/>
  <c r="T9" i="168"/>
  <c r="E17" i="145"/>
  <c r="F49" i="174"/>
  <c r="L32" i="150"/>
  <c r="G20" i="144"/>
  <c r="G20" i="154"/>
  <c r="G27" i="159"/>
  <c r="F27" i="159"/>
  <c r="M8" i="159"/>
  <c r="T10" i="168"/>
  <c r="L29" i="150"/>
  <c r="I14" i="152"/>
  <c r="I8" i="152"/>
  <c r="I15" i="152"/>
  <c r="T22" i="167"/>
  <c r="N17" i="168"/>
  <c r="D50" i="150"/>
  <c r="T8" i="168"/>
  <c r="M26" i="159"/>
  <c r="I18" i="152"/>
  <c r="C10" i="148"/>
  <c r="C18" i="148"/>
  <c r="G39" i="154"/>
  <c r="C16" i="148"/>
  <c r="I16" i="152"/>
  <c r="E13" i="152"/>
  <c r="E21" i="152"/>
  <c r="I17" i="152"/>
  <c r="M23" i="159"/>
  <c r="T19" i="165"/>
  <c r="L22" i="167"/>
  <c r="R17" i="168"/>
  <c r="F22" i="167"/>
  <c r="N15" i="165"/>
  <c r="H27" i="159"/>
  <c r="D7" i="158"/>
  <c r="D43" i="158"/>
  <c r="H13" i="152"/>
  <c r="I13" i="152"/>
  <c r="I19" i="152"/>
  <c r="G21" i="152"/>
  <c r="D21" i="152"/>
  <c r="E18" i="151"/>
  <c r="G13" i="151"/>
  <c r="H13" i="151"/>
  <c r="J21" i="150"/>
  <c r="J50" i="150"/>
  <c r="G50" i="150"/>
  <c r="C18" i="151"/>
  <c r="L12" i="150"/>
  <c r="L50" i="150"/>
  <c r="E50" i="150"/>
  <c r="I6" i="152"/>
  <c r="C20" i="153"/>
  <c r="N20" i="165"/>
  <c r="D29" i="135"/>
  <c r="G36" i="130"/>
  <c r="M22" i="165"/>
  <c r="S22" i="165"/>
  <c r="T13" i="165"/>
  <c r="G8" i="155"/>
  <c r="J8" i="155"/>
  <c r="I8" i="155"/>
  <c r="H8" i="155"/>
  <c r="M11" i="159"/>
  <c r="K27" i="159"/>
  <c r="F22" i="165"/>
  <c r="H13" i="165"/>
  <c r="H50" i="150"/>
  <c r="J23" i="166"/>
  <c r="D55" i="158"/>
  <c r="D54" i="158"/>
  <c r="F18" i="151"/>
  <c r="G5" i="151"/>
  <c r="G18" i="151"/>
  <c r="F47" i="154"/>
  <c r="H17" i="168"/>
  <c r="O17" i="168"/>
  <c r="T17" i="168"/>
  <c r="G5" i="154"/>
  <c r="G47" i="154"/>
  <c r="E47" i="154"/>
  <c r="T17" i="165"/>
  <c r="L21" i="150"/>
  <c r="D12" i="149"/>
  <c r="N22" i="165"/>
  <c r="M27" i="159"/>
  <c r="H21" i="152"/>
  <c r="E11" i="149"/>
  <c r="I21" i="152"/>
  <c r="L17" i="145"/>
  <c r="S14" i="166"/>
  <c r="S23" i="166"/>
  <c r="G24" i="130"/>
  <c r="K8" i="155"/>
  <c r="H22" i="165"/>
  <c r="J13" i="165"/>
  <c r="J22" i="165"/>
  <c r="D32" i="135"/>
  <c r="G39" i="130"/>
  <c r="T22" i="165"/>
  <c r="D33" i="135"/>
  <c r="G40" i="130"/>
  <c r="H5" i="151"/>
  <c r="H18" i="151"/>
  <c r="G23" i="130"/>
  <c r="G27" i="130"/>
  <c r="F11" i="149"/>
  <c r="I11" i="149"/>
  <c r="H8" i="149"/>
  <c r="E7" i="149"/>
  <c r="H9" i="149"/>
  <c r="I9" i="149"/>
  <c r="E12" i="149"/>
  <c r="F7" i="149"/>
  <c r="F12" i="149"/>
  <c r="H10" i="149"/>
  <c r="I10" i="149"/>
  <c r="I7" i="149"/>
  <c r="I12" i="149"/>
  <c r="H7" i="149"/>
  <c r="H12" i="149"/>
  <c r="G26" i="130"/>
  <c r="E38" i="163"/>
  <c r="G11" i="149"/>
  <c r="G7" i="149"/>
  <c r="G12" i="149"/>
  <c r="G25" i="130"/>
  <c r="F21" i="135"/>
  <c r="G28" i="130"/>
  <c r="G30" i="130"/>
  <c r="G29" i="130"/>
  <c r="F13" i="155"/>
  <c r="M13" i="155"/>
  <c r="E119" i="131"/>
  <c r="H119" i="131"/>
  <c r="A118" i="131"/>
  <c r="A117" i="131"/>
  <c r="B116" i="131"/>
  <c r="C115" i="131"/>
  <c r="E114" i="131"/>
  <c r="H114" i="131"/>
  <c r="E113" i="131"/>
  <c r="H113" i="131"/>
  <c r="A112" i="131"/>
  <c r="B111" i="131"/>
  <c r="C110" i="131"/>
  <c r="C109" i="131"/>
  <c r="E108" i="131"/>
  <c r="H108" i="131"/>
  <c r="A107" i="131"/>
  <c r="B106" i="131"/>
  <c r="B105" i="131"/>
  <c r="C104" i="131"/>
  <c r="E103" i="131"/>
  <c r="H103" i="131"/>
  <c r="A102" i="131"/>
  <c r="A101" i="131"/>
  <c r="B100" i="131"/>
  <c r="C99" i="131"/>
  <c r="E98" i="131"/>
  <c r="H98" i="131"/>
  <c r="E97" i="131"/>
  <c r="H97" i="131"/>
  <c r="A96" i="131"/>
  <c r="B95" i="131"/>
  <c r="C94" i="131"/>
  <c r="C93" i="131"/>
  <c r="E92" i="131"/>
  <c r="H92" i="131"/>
  <c r="A91" i="131"/>
  <c r="B90" i="131"/>
  <c r="B89" i="131"/>
  <c r="C88" i="131"/>
  <c r="E87" i="131"/>
  <c r="H87" i="131"/>
  <c r="A86" i="131"/>
  <c r="A85" i="131"/>
  <c r="B84" i="131"/>
  <c r="C83" i="131"/>
  <c r="E82" i="131"/>
  <c r="H82" i="131"/>
  <c r="E81" i="131"/>
  <c r="H81" i="131"/>
  <c r="A80" i="131"/>
  <c r="C76" i="131"/>
  <c r="E75" i="131"/>
  <c r="H75" i="131"/>
  <c r="A74" i="131"/>
  <c r="A73" i="131"/>
  <c r="B72" i="131"/>
  <c r="C71" i="131"/>
  <c r="E70" i="131"/>
  <c r="H70" i="131"/>
  <c r="E69" i="131"/>
  <c r="H69" i="131"/>
  <c r="A68" i="131"/>
  <c r="B67" i="131"/>
  <c r="C66" i="131"/>
  <c r="C65" i="131"/>
  <c r="E64" i="131"/>
  <c r="H64" i="131"/>
  <c r="A63" i="131"/>
  <c r="B62" i="131"/>
  <c r="B61" i="131"/>
  <c r="C60" i="131"/>
  <c r="E59" i="131"/>
  <c r="H59" i="131"/>
  <c r="C119" i="131"/>
  <c r="E118" i="131"/>
  <c r="H118" i="131"/>
  <c r="E117" i="131"/>
  <c r="H117" i="131"/>
  <c r="A116" i="131"/>
  <c r="B115" i="131"/>
  <c r="C114" i="131"/>
  <c r="C113" i="131"/>
  <c r="E112" i="131"/>
  <c r="H112" i="131"/>
  <c r="A111" i="131"/>
  <c r="B110" i="131"/>
  <c r="B109" i="131"/>
  <c r="C108" i="131"/>
  <c r="E107" i="131"/>
  <c r="H107" i="131"/>
  <c r="A106" i="131"/>
  <c r="A105" i="131"/>
  <c r="B104" i="131"/>
  <c r="C103" i="131"/>
  <c r="E102" i="131"/>
  <c r="H102" i="131"/>
  <c r="E101" i="131"/>
  <c r="H101" i="131"/>
  <c r="A100" i="131"/>
  <c r="B99" i="131"/>
  <c r="C98" i="131"/>
  <c r="C97" i="131"/>
  <c r="E96" i="131"/>
  <c r="H96" i="131"/>
  <c r="A95" i="131"/>
  <c r="B94" i="131"/>
  <c r="B93" i="131"/>
  <c r="C92" i="131"/>
  <c r="E91" i="131"/>
  <c r="H91" i="131"/>
  <c r="A90" i="131"/>
  <c r="A89" i="131"/>
  <c r="B88" i="131"/>
  <c r="C87" i="131"/>
  <c r="E86" i="131"/>
  <c r="H86" i="131"/>
  <c r="E85" i="131"/>
  <c r="H85" i="131"/>
  <c r="A84" i="131"/>
  <c r="B83" i="131"/>
  <c r="C82" i="131"/>
  <c r="C81" i="131"/>
  <c r="E80" i="131"/>
  <c r="B76" i="131"/>
  <c r="C75" i="131"/>
  <c r="E74" i="131"/>
  <c r="H74" i="131"/>
  <c r="E73" i="131"/>
  <c r="H73" i="131"/>
  <c r="A72" i="131"/>
  <c r="B71" i="131"/>
  <c r="C70" i="131"/>
  <c r="C69" i="131"/>
  <c r="E68" i="131"/>
  <c r="H68" i="131"/>
  <c r="A67" i="131"/>
  <c r="B66" i="131"/>
  <c r="B65" i="131"/>
  <c r="C64" i="131"/>
  <c r="E63" i="131"/>
  <c r="H63" i="131"/>
  <c r="A62" i="131"/>
  <c r="A61" i="131"/>
  <c r="B60" i="131"/>
  <c r="C59" i="131"/>
  <c r="E58" i="131"/>
  <c r="H58" i="131"/>
  <c r="E57" i="131"/>
  <c r="H57" i="131"/>
  <c r="B119" i="131"/>
  <c r="C118" i="131"/>
  <c r="C117" i="131"/>
  <c r="E116" i="131"/>
  <c r="H116" i="131"/>
  <c r="A115" i="131"/>
  <c r="B114" i="131"/>
  <c r="B113" i="131"/>
  <c r="C112" i="131"/>
  <c r="E111" i="131"/>
  <c r="H111" i="131"/>
  <c r="A110" i="131"/>
  <c r="A109" i="131"/>
  <c r="B108" i="131"/>
  <c r="C107" i="131"/>
  <c r="E106" i="131"/>
  <c r="H106" i="131"/>
  <c r="E105" i="131"/>
  <c r="H105" i="131"/>
  <c r="A104" i="131"/>
  <c r="B103" i="131"/>
  <c r="C102" i="131"/>
  <c r="C101" i="131"/>
  <c r="E100" i="131"/>
  <c r="H100" i="131"/>
  <c r="A99" i="131"/>
  <c r="B98" i="131"/>
  <c r="B97" i="131"/>
  <c r="C96" i="131"/>
  <c r="E95" i="131"/>
  <c r="H95" i="131"/>
  <c r="A94" i="131"/>
  <c r="A93" i="131"/>
  <c r="B92" i="131"/>
  <c r="C91" i="131"/>
  <c r="E90" i="131"/>
  <c r="H90" i="131"/>
  <c r="E89" i="131"/>
  <c r="H89" i="131"/>
  <c r="A88" i="131"/>
  <c r="B87" i="131"/>
  <c r="C86" i="131"/>
  <c r="C85" i="131"/>
  <c r="E84" i="131"/>
  <c r="H84" i="131"/>
  <c r="A83" i="131"/>
  <c r="B82" i="131"/>
  <c r="B81" i="131"/>
  <c r="C80" i="131"/>
  <c r="A76" i="131"/>
  <c r="B75" i="131"/>
  <c r="C74" i="131"/>
  <c r="C73" i="131"/>
  <c r="E72" i="131"/>
  <c r="H72" i="131"/>
  <c r="A71" i="131"/>
  <c r="B70" i="131"/>
  <c r="B69" i="131"/>
  <c r="C68" i="131"/>
  <c r="E67" i="131"/>
  <c r="H67" i="131"/>
  <c r="A66" i="131"/>
  <c r="A65" i="131"/>
  <c r="B64" i="131"/>
  <c r="C63" i="131"/>
  <c r="E62" i="131"/>
  <c r="H62" i="131"/>
  <c r="E61" i="131"/>
  <c r="H61" i="131"/>
  <c r="A60" i="131"/>
  <c r="B59" i="131"/>
  <c r="C58" i="131"/>
  <c r="C57" i="131"/>
  <c r="E56" i="131"/>
  <c r="H56" i="131"/>
  <c r="A55" i="131"/>
  <c r="B54" i="131"/>
  <c r="A119" i="131"/>
  <c r="B118" i="131"/>
  <c r="B117" i="131"/>
  <c r="C116" i="131"/>
  <c r="E115" i="131"/>
  <c r="H115" i="131"/>
  <c r="A114" i="131"/>
  <c r="A113" i="131"/>
  <c r="B112" i="131"/>
  <c r="C111" i="131"/>
  <c r="E110" i="131"/>
  <c r="H110" i="131"/>
  <c r="E109" i="131"/>
  <c r="H109" i="131"/>
  <c r="A108" i="131"/>
  <c r="B107" i="131"/>
  <c r="C106" i="131"/>
  <c r="C105" i="131"/>
  <c r="E104" i="131"/>
  <c r="H104" i="131"/>
  <c r="A103" i="131"/>
  <c r="B102" i="131"/>
  <c r="B101" i="131"/>
  <c r="C100" i="131"/>
  <c r="E99" i="131"/>
  <c r="H99" i="131"/>
  <c r="A98" i="131"/>
  <c r="A97" i="131"/>
  <c r="B96" i="131"/>
  <c r="C95" i="131"/>
  <c r="E94" i="131"/>
  <c r="H94" i="131"/>
  <c r="E93" i="131"/>
  <c r="H93" i="131"/>
  <c r="A92" i="131"/>
  <c r="B91" i="131"/>
  <c r="C90" i="131"/>
  <c r="C89" i="131"/>
  <c r="E88" i="131"/>
  <c r="H88" i="131"/>
  <c r="A87" i="131"/>
  <c r="B86" i="131"/>
  <c r="B85" i="131"/>
  <c r="C84" i="131"/>
  <c r="E83" i="131"/>
  <c r="H83" i="131"/>
  <c r="A82" i="131"/>
  <c r="A81" i="131"/>
  <c r="B80" i="131"/>
  <c r="E76" i="131"/>
  <c r="H76" i="131"/>
  <c r="A75" i="131"/>
  <c r="B74" i="131"/>
  <c r="B73" i="131"/>
  <c r="C72" i="131"/>
  <c r="E71" i="131"/>
  <c r="H71" i="131"/>
  <c r="A70" i="131"/>
  <c r="A69" i="131"/>
  <c r="B68" i="131"/>
  <c r="C67" i="131"/>
  <c r="E66" i="131"/>
  <c r="H66" i="131"/>
  <c r="E65" i="131"/>
  <c r="H65" i="131"/>
  <c r="A64" i="131"/>
  <c r="B63" i="131"/>
  <c r="C62" i="131"/>
  <c r="C61" i="131"/>
  <c r="E60" i="131"/>
  <c r="H60" i="131"/>
  <c r="A59" i="131"/>
  <c r="B58" i="131"/>
  <c r="B57" i="131"/>
  <c r="C56" i="131"/>
  <c r="E55" i="131"/>
  <c r="H55" i="131"/>
  <c r="A54" i="131"/>
  <c r="B56" i="131"/>
  <c r="E54" i="131"/>
  <c r="H54" i="131"/>
  <c r="B53" i="131"/>
  <c r="B52" i="131"/>
  <c r="C51" i="131"/>
  <c r="E50" i="131"/>
  <c r="H50" i="131"/>
  <c r="E49" i="131"/>
  <c r="H49" i="131"/>
  <c r="A48" i="131"/>
  <c r="B47" i="131"/>
  <c r="C46" i="131"/>
  <c r="C45" i="131"/>
  <c r="C44" i="131"/>
  <c r="E43" i="131"/>
  <c r="H43" i="131"/>
  <c r="A42" i="131"/>
  <c r="A41" i="131"/>
  <c r="A40" i="131"/>
  <c r="B39" i="131"/>
  <c r="C38" i="131"/>
  <c r="C37" i="131"/>
  <c r="C36" i="131"/>
  <c r="E35" i="131"/>
  <c r="H35" i="131"/>
  <c r="A34" i="131"/>
  <c r="A33" i="131"/>
  <c r="B32" i="131"/>
  <c r="C31" i="131"/>
  <c r="E30" i="131"/>
  <c r="H30" i="131"/>
  <c r="E29" i="131"/>
  <c r="H29" i="131"/>
  <c r="E28" i="131"/>
  <c r="H28" i="131"/>
  <c r="A27" i="131"/>
  <c r="B26" i="131"/>
  <c r="B25" i="131"/>
  <c r="B24" i="131"/>
  <c r="B23" i="131"/>
  <c r="A53" i="131"/>
  <c r="B51" i="131"/>
  <c r="E48" i="131"/>
  <c r="H48" i="131"/>
  <c r="B45" i="131"/>
  <c r="E41" i="131"/>
  <c r="H41" i="131"/>
  <c r="B37" i="131"/>
  <c r="E34" i="131"/>
  <c r="H34" i="131"/>
  <c r="C30" i="131"/>
  <c r="A26" i="131"/>
  <c r="A58" i="131"/>
  <c r="B44" i="131"/>
  <c r="B38" i="131"/>
  <c r="E33" i="131"/>
  <c r="H33" i="131"/>
  <c r="C29" i="131"/>
  <c r="A25" i="131"/>
  <c r="A57" i="131"/>
  <c r="C55" i="131"/>
  <c r="E53" i="131"/>
  <c r="H53" i="131"/>
  <c r="E52" i="131"/>
  <c r="H52" i="131"/>
  <c r="A51" i="131"/>
  <c r="B50" i="131"/>
  <c r="B49" i="131"/>
  <c r="C48" i="131"/>
  <c r="E47" i="131"/>
  <c r="H47" i="131"/>
  <c r="A46" i="131"/>
  <c r="A45" i="131"/>
  <c r="A44" i="131"/>
  <c r="B43" i="131"/>
  <c r="C42" i="131"/>
  <c r="C41" i="131"/>
  <c r="C40" i="131"/>
  <c r="E39" i="131"/>
  <c r="H39" i="131"/>
  <c r="A38" i="131"/>
  <c r="A37" i="131"/>
  <c r="A36" i="131"/>
  <c r="B35" i="131"/>
  <c r="C34" i="131"/>
  <c r="C33" i="131"/>
  <c r="E32" i="131"/>
  <c r="H32" i="131"/>
  <c r="A31" i="131"/>
  <c r="B30" i="131"/>
  <c r="B29" i="131"/>
  <c r="B28" i="131"/>
  <c r="C27" i="131"/>
  <c r="E26" i="131"/>
  <c r="H26" i="131"/>
  <c r="E25" i="131"/>
  <c r="H25" i="131"/>
  <c r="E24" i="131"/>
  <c r="H24" i="131"/>
  <c r="E23" i="131"/>
  <c r="C54" i="131"/>
  <c r="C50" i="131"/>
  <c r="A47" i="131"/>
  <c r="C43" i="131"/>
  <c r="E40" i="131"/>
  <c r="H40" i="131"/>
  <c r="B36" i="131"/>
  <c r="B31" i="131"/>
  <c r="E27" i="131"/>
  <c r="H27" i="131"/>
  <c r="A23" i="131"/>
  <c r="B55" i="131"/>
  <c r="C53" i="131"/>
  <c r="C52" i="131"/>
  <c r="E51" i="131"/>
  <c r="H51" i="131"/>
  <c r="A50" i="131"/>
  <c r="A49" i="131"/>
  <c r="B48" i="131"/>
  <c r="C47" i="131"/>
  <c r="E46" i="131"/>
  <c r="H46" i="131"/>
  <c r="E45" i="131"/>
  <c r="H45" i="131"/>
  <c r="E44" i="131"/>
  <c r="H44" i="131"/>
  <c r="A43" i="131"/>
  <c r="B42" i="131"/>
  <c r="B41" i="131"/>
  <c r="B40" i="131"/>
  <c r="C39" i="131"/>
  <c r="E38" i="131"/>
  <c r="H38" i="131"/>
  <c r="E37" i="131"/>
  <c r="H37" i="131"/>
  <c r="E36" i="131"/>
  <c r="H36" i="131"/>
  <c r="A35" i="131"/>
  <c r="B34" i="131"/>
  <c r="B33" i="131"/>
  <c r="C32" i="131"/>
  <c r="E31" i="131"/>
  <c r="H31" i="131"/>
  <c r="A30" i="131"/>
  <c r="A29" i="131"/>
  <c r="A28" i="131"/>
  <c r="B27" i="131"/>
  <c r="C26" i="131"/>
  <c r="C25" i="131"/>
  <c r="C24" i="131"/>
  <c r="C23" i="131"/>
  <c r="A56" i="131"/>
  <c r="A52" i="131"/>
  <c r="C49" i="131"/>
  <c r="B46" i="131"/>
  <c r="E42" i="131"/>
  <c r="H42" i="131"/>
  <c r="A39" i="131"/>
  <c r="C35" i="131"/>
  <c r="A32" i="131"/>
  <c r="C28" i="131"/>
  <c r="A24" i="131"/>
  <c r="H80" i="131"/>
  <c r="H79" i="131"/>
  <c r="H120" i="131"/>
  <c r="A78" i="131"/>
  <c r="L12" i="155"/>
  <c r="M12" i="155"/>
  <c r="L8" i="155"/>
  <c r="H22" i="131"/>
  <c r="H77" i="131"/>
  <c r="A21" i="131"/>
  <c r="H23" i="131"/>
  <c r="M14" i="155"/>
  <c r="G31" i="130"/>
  <c r="C13" i="160"/>
  <c r="G32" i="130"/>
  <c r="G33" i="130"/>
  <c r="D31" i="135"/>
  <c r="G35" i="130"/>
  <c r="D14" i="164"/>
  <c r="D34" i="135"/>
  <c r="G38" i="130"/>
  <c r="D36" i="135"/>
  <c r="G43" i="130"/>
  <c r="G41" i="130"/>
  <c r="C4" i="169"/>
  <c r="C7" i="169"/>
  <c r="C14" i="169"/>
  <c r="C16" i="169"/>
  <c r="D38" i="135"/>
  <c r="G45" i="130"/>
  <c r="C17" i="169"/>
  <c r="C15" i="169"/>
  <c r="A7" i="170"/>
  <c r="C20" i="169"/>
  <c r="D37" i="135"/>
  <c r="G44" i="130"/>
  <c r="D7" i="170"/>
  <c r="C7" i="170"/>
  <c r="G7" i="170"/>
  <c r="H22" i="170"/>
  <c r="H10" i="170"/>
  <c r="H17" i="170"/>
  <c r="H12" i="170"/>
  <c r="H13" i="170"/>
  <c r="H11" i="170"/>
  <c r="H19" i="170"/>
  <c r="H16" i="170"/>
  <c r="H14" i="170"/>
  <c r="H21" i="170"/>
  <c r="H20" i="170"/>
  <c r="H18" i="170"/>
  <c r="H15" i="170"/>
  <c r="H23" i="170"/>
  <c r="H24" i="170"/>
</calcChain>
</file>

<file path=xl/sharedStrings.xml><?xml version="1.0" encoding="utf-8"?>
<sst xmlns="http://schemas.openxmlformats.org/spreadsheetml/2006/main" count="2857" uniqueCount="2082">
  <si>
    <t>本年从有限合伙创投企业应分得的应纳税所得额</t>
  </si>
  <si>
    <t>本年新增的可抵扣投资额</t>
  </si>
  <si>
    <t>以前年度结转的可抵扣投资额余额</t>
  </si>
  <si>
    <t>三、抵扣应纳税所得额合计</t>
  </si>
  <si>
    <t>*</t>
    <phoneticPr fontId="1" type="noConversion"/>
  </si>
  <si>
    <t>项        目</t>
  </si>
  <si>
    <t>一、事业单位收入（2+3+4+5+6+7）</t>
  </si>
  <si>
    <t xml:space="preserve">   （一）财政补助收入</t>
  </si>
  <si>
    <t xml:space="preserve">   （二）事业收入</t>
  </si>
  <si>
    <t xml:space="preserve">   （三）上级补助收入</t>
  </si>
  <si>
    <t xml:space="preserve">   （四）附属单位上缴收入 </t>
  </si>
  <si>
    <t xml:space="preserve">   （五）经营收入</t>
  </si>
  <si>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</si>
  <si>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</si>
  <si>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</si>
  <si>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</si>
  <si>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</si>
  <si>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</si>
  <si>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</si>
  <si>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 xml:space="preserve">   （一）事业支出</t>
  </si>
  <si>
    <t xml:space="preserve">   （二）上缴上级支出</t>
  </si>
  <si>
    <t xml:space="preserve">   （三）对附属单位补助</t>
  </si>
  <si>
    <t xml:space="preserve">   （四）经营支出</t>
  </si>
  <si>
    <t xml:space="preserve">   （五）其他支出</t>
  </si>
  <si>
    <t xml:space="preserve">   （一）业务活动成本</t>
  </si>
  <si>
    <t xml:space="preserve">   （二）管理费用</t>
  </si>
  <si>
    <t xml:space="preserve">   （三）筹资费用</t>
  </si>
  <si>
    <t xml:space="preserve">   （四）其他费用</t>
  </si>
  <si>
    <t>销售费用</t>
  </si>
  <si>
    <t>其中：境外支付</t>
  </si>
  <si>
    <t>管理费用</t>
  </si>
  <si>
    <t>财务费用</t>
  </si>
  <si>
    <t>纳税调整金额</t>
  </si>
  <si>
    <t xml:space="preserve"> 纳税调整金额</t>
  </si>
  <si>
    <t>累计</t>
  </si>
  <si>
    <t>6（4-2）</t>
  </si>
  <si>
    <t>合计（1+5+9+13）</t>
  </si>
  <si>
    <t>持有收益</t>
  </si>
  <si>
    <t>处置收益</t>
  </si>
  <si>
    <t>税收计算的处置收入</t>
  </si>
  <si>
    <t>会计确认的处置所得或损失</t>
  </si>
  <si>
    <t>3（2-1）</t>
  </si>
  <si>
    <t>8（4-6）</t>
  </si>
  <si>
    <t>9（5-7）</t>
  </si>
  <si>
    <t>10（9-8）</t>
  </si>
  <si>
    <t>九、其他</t>
  </si>
  <si>
    <t>以前年度支出情况</t>
  </si>
  <si>
    <t>本年支出情况</t>
  </si>
  <si>
    <t>本年结余情况</t>
  </si>
  <si>
    <t>前五年度</t>
  </si>
  <si>
    <t>一、工资薪金支出</t>
  </si>
  <si>
    <t>二、职工福利费支出</t>
  </si>
  <si>
    <t>四、工会经费支出</t>
  </si>
  <si>
    <t>五、各类基本社会保障性缴款</t>
  </si>
  <si>
    <t>六、住房公积金</t>
  </si>
  <si>
    <t>八、补充医疗保险</t>
  </si>
  <si>
    <t>一、本年广告费和业务宣传费支出</t>
  </si>
  <si>
    <t>按税收规定计算的扣除限额</t>
  </si>
  <si>
    <t>一、债务重组</t>
  </si>
  <si>
    <t xml:space="preserve">    其中：以非货币性资产清偿债务</t>
  </si>
  <si>
    <t>二、股权收购</t>
  </si>
  <si>
    <t>三、资产收购</t>
  </si>
  <si>
    <t>以前年度亏损已弥补额</t>
  </si>
  <si>
    <t>本年度</t>
  </si>
  <si>
    <t>本年新增的符合条件的股权投资额</t>
  </si>
  <si>
    <t>以前年度结转的尚未抵扣的股权投资余额</t>
  </si>
  <si>
    <t>本年可用于抵扣的应纳税所得额</t>
  </si>
  <si>
    <t>基本信息</t>
  </si>
  <si>
    <t>高新技术企业证书编号</t>
  </si>
  <si>
    <t>高新技术企业证书取得时间</t>
  </si>
  <si>
    <t>收入指标</t>
  </si>
  <si>
    <t>人员指标</t>
  </si>
  <si>
    <t>一、企业本年月平均职工总人数</t>
  </si>
  <si>
    <t>本年实际抵免的各年度税额</t>
  </si>
  <si>
    <t>小计</t>
  </si>
  <si>
    <r>
      <t>12（</t>
    </r>
    <r>
      <rPr>
        <sz val="10"/>
        <rFont val="宋体"/>
        <family val="3"/>
        <charset val="134"/>
      </rPr>
      <t>4-10-11）</t>
    </r>
  </si>
  <si>
    <t>国家
（地区）</t>
  </si>
  <si>
    <t>境外所得纳税调整后所得</t>
  </si>
  <si>
    <t>境外所得抵免限额</t>
  </si>
  <si>
    <t>按低于12.5%的实际税率计算的抵免额</t>
  </si>
  <si>
    <t>按25%计算的抵免额</t>
  </si>
  <si>
    <t>境外税后所得</t>
  </si>
  <si>
    <t>境外分支机构调整分摊扣除的有关成本费用</t>
  </si>
  <si>
    <t>非实际亏损额的弥补</t>
  </si>
  <si>
    <t>实际亏损额的弥补</t>
  </si>
  <si>
    <t>以前年度结转尚未弥补的非实际亏损额</t>
  </si>
  <si>
    <t>本年发生的非实际亏损额</t>
  </si>
  <si>
    <t>结转以后年度弥补的非实际亏损额</t>
  </si>
  <si>
    <t>本年发生的实际亏损额</t>
  </si>
  <si>
    <t>结转以后年度弥补的实际亏损额</t>
  </si>
  <si>
    <t>前五年</t>
  </si>
  <si>
    <t>前四年</t>
  </si>
  <si>
    <t>前三年</t>
  </si>
  <si>
    <t>前二年</t>
  </si>
  <si>
    <t>前一年</t>
  </si>
  <si>
    <t>前五年境外所得已缴所得税未抵免余额</t>
  </si>
  <si>
    <t>结转以后年度抵免的境外所得已缴所得税额</t>
  </si>
  <si>
    <t>应纳所得税额</t>
  </si>
  <si>
    <t>总机构分摊所得税额</t>
  </si>
  <si>
    <t xml:space="preserve"> 总机构财政集中分配所得税额</t>
  </si>
  <si>
    <t>分支机构分摊所得税额</t>
  </si>
  <si>
    <t>分支机构情况</t>
  </si>
  <si>
    <t>分支机构纳税人识别号</t>
  </si>
  <si>
    <t>分支机构名称</t>
  </si>
  <si>
    <t>三项因素</t>
  </si>
  <si>
    <t>分配所得税额</t>
  </si>
  <si>
    <t>营业收入</t>
  </si>
  <si>
    <t>职工薪酬</t>
  </si>
  <si>
    <t>资产总额</t>
  </si>
  <si>
    <t>—</t>
  </si>
  <si>
    <t>行次</t>
    <phoneticPr fontId="1" type="noConversion"/>
  </si>
  <si>
    <t>金额</t>
    <phoneticPr fontId="1" type="noConversion"/>
  </si>
  <si>
    <t>——</t>
    <phoneticPr fontId="1" type="noConversion"/>
  </si>
  <si>
    <t>年度</t>
  </si>
  <si>
    <t>项目</t>
  </si>
  <si>
    <t>应纳税额计算</t>
  </si>
  <si>
    <t>应纳税所得额计算</t>
  </si>
  <si>
    <t>类别</t>
  </si>
  <si>
    <t>行次</t>
  </si>
  <si>
    <t>*</t>
  </si>
  <si>
    <t>调减金额</t>
  </si>
  <si>
    <t>调增金额</t>
  </si>
  <si>
    <t>税收金额</t>
  </si>
  <si>
    <t>账载金额</t>
  </si>
  <si>
    <t>金    额</t>
  </si>
  <si>
    <t>项          目</t>
  </si>
  <si>
    <t>可结转以后年度弥补的亏损额</t>
  </si>
  <si>
    <t>前四年度</t>
  </si>
  <si>
    <t>前三年度</t>
  </si>
  <si>
    <t>前二年度</t>
  </si>
  <si>
    <t>前一年度</t>
  </si>
  <si>
    <t>合计</t>
  </si>
  <si>
    <t>本年</t>
  </si>
  <si>
    <t>弥补境外以前年度亏损</t>
  </si>
  <si>
    <t>境外应纳税所得额</t>
  </si>
  <si>
    <t>税率</t>
  </si>
  <si>
    <t>境外所得可抵免税额</t>
  </si>
  <si>
    <t>六、油气开发投资</t>
  </si>
  <si>
    <t>增值税</t>
  </si>
  <si>
    <t>期初未交额</t>
  </si>
  <si>
    <t>应纳税额</t>
  </si>
  <si>
    <t>已纳税额</t>
  </si>
  <si>
    <t>期末应补（退）税额</t>
  </si>
  <si>
    <t>消费税</t>
  </si>
  <si>
    <t>城市维护建设税</t>
  </si>
  <si>
    <t>教育费附加</t>
  </si>
  <si>
    <t>地方教育附加</t>
  </si>
  <si>
    <t>资源税</t>
  </si>
  <si>
    <t>土地增值税</t>
  </si>
  <si>
    <t>房产税</t>
  </si>
  <si>
    <t>车船税</t>
  </si>
  <si>
    <t>印花税</t>
  </si>
  <si>
    <t>契税</t>
  </si>
  <si>
    <t>个人所得税</t>
  </si>
  <si>
    <t>其他税种</t>
  </si>
  <si>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</si>
  <si>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</si>
  <si>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</si>
  <si>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</si>
  <si>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</si>
  <si>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</si>
  <si>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</si>
  <si>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</si>
  <si>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</si>
  <si>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</si>
  <si>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</si>
  <si>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</si>
  <si>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</si>
  <si>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</si>
  <si>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</si>
  <si>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</si>
  <si>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</si>
  <si>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</si>
  <si>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</si>
  <si>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</si>
  <si>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</si>
  <si>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</si>
  <si>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</si>
  <si>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</si>
  <si>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</si>
  <si>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</si>
  <si>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</si>
  <si>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</si>
  <si>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</si>
  <si>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</si>
  <si>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</si>
  <si>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</si>
  <si>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</si>
  <si>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</si>
  <si>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</si>
  <si>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</si>
  <si>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</si>
  <si>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</si>
  <si>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</si>
  <si>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</si>
  <si>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</si>
  <si>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</si>
  <si>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</si>
  <si>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</si>
  <si>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</si>
  <si>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</si>
  <si>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</si>
  <si>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</si>
  <si>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</si>
  <si>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</si>
  <si>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</si>
  <si>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</si>
  <si>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</si>
  <si>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</si>
  <si>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</si>
  <si>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</si>
  <si>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</si>
  <si>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</si>
  <si>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</si>
  <si>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</si>
  <si>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</si>
  <si>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</si>
  <si>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</si>
  <si>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</si>
  <si>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</si>
  <si>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</si>
  <si>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</si>
  <si>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</si>
  <si>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</si>
  <si>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</si>
  <si>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</si>
  <si>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</si>
  <si>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</si>
  <si>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</si>
  <si>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</si>
  <si>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</si>
  <si>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</si>
  <si>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</si>
  <si>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</si>
  <si>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</si>
  <si>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</si>
  <si>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</si>
  <si>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</si>
  <si>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</si>
  <si>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</si>
  <si>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</si>
  <si>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</si>
  <si>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</si>
  <si>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</si>
  <si>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</si>
  <si>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</si>
  <si>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</si>
  <si>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</si>
  <si>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</si>
  <si>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</si>
  <si>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</si>
  <si>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</si>
  <si>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</si>
  <si>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企业所得税年度纳税申报表填报表单</t>
  </si>
  <si>
    <t>A107030</t>
    <phoneticPr fontId="1" type="noConversion"/>
  </si>
  <si>
    <t>A107040</t>
    <phoneticPr fontId="1" type="noConversion"/>
  </si>
  <si>
    <t>A108020</t>
    <phoneticPr fontId="1" type="noConversion"/>
  </si>
  <si>
    <t>企业所得税汇算清缴纳税申报税务审核报告</t>
    <phoneticPr fontId="1"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</si>
  <si>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1"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</si>
  <si>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1" type="noConversion"/>
  </si>
  <si>
    <t xml:space="preserve">    企业所得税汇算清缴纳税申报的审核过程及主要实施情况：</t>
    <phoneticPr fontId="1" type="noConversion"/>
  </si>
  <si>
    <t xml:space="preserve">   （一）贵单位与企业所得税有关的内部控制及其有效性。 </t>
    <phoneticPr fontId="1" type="noConversion"/>
  </si>
  <si>
    <t xml:space="preserve">   （二）贵单位与企业所得税有关的各项内部证据和外部证据的相关性和可靠性。 </t>
    <phoneticPr fontId="1"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</si>
  <si>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1" type="noConversion"/>
  </si>
  <si>
    <t xml:space="preserve">   （三）对贵单位提供的会计资料及纳税资料等进行审核、验证、计算和进行职业推断的情况。 </t>
    <phoneticPr fontId="1"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</si>
  <si>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1" type="noConversion"/>
  </si>
  <si>
    <t>1.利润总额</t>
    <phoneticPr fontId="1" type="noConversion"/>
  </si>
  <si>
    <t>元；</t>
    <phoneticPr fontId="1" type="noConversion"/>
  </si>
  <si>
    <t>2.减：境外所得</t>
    <phoneticPr fontId="1" type="noConversion"/>
  </si>
  <si>
    <t>3.加：纳税调整增加额</t>
    <phoneticPr fontId="1" type="noConversion"/>
  </si>
  <si>
    <t>4.减：纳税调整减少额</t>
    <phoneticPr fontId="1" type="noConversion"/>
  </si>
  <si>
    <t>5.减：免税、减计收入及加计扣除</t>
    <phoneticPr fontId="1" type="noConversion"/>
  </si>
  <si>
    <t>6.加：境外应税所得抵减境内亏损</t>
    <phoneticPr fontId="1" type="noConversion"/>
  </si>
  <si>
    <t>7.纳税调整后所得</t>
    <phoneticPr fontId="1" type="noConversion"/>
  </si>
  <si>
    <t>8.减：所得减免</t>
    <phoneticPr fontId="1" type="noConversion"/>
  </si>
  <si>
    <t>11.应纳税所得额</t>
    <phoneticPr fontId="1" type="noConversion"/>
  </si>
  <si>
    <t>12.税率（25%）</t>
    <phoneticPr fontId="1" type="noConversion"/>
  </si>
  <si>
    <t>13.应纳所得税额</t>
    <phoneticPr fontId="1" type="noConversion"/>
  </si>
  <si>
    <t>14.减：减免所得税额</t>
    <phoneticPr fontId="1" type="noConversion"/>
  </si>
  <si>
    <t>15.减：抵免所得税额</t>
    <phoneticPr fontId="1" type="noConversion"/>
  </si>
  <si>
    <t>17.加：境外所得应纳所得税额</t>
    <phoneticPr fontId="1" type="noConversion"/>
  </si>
  <si>
    <t>18.减：境外所得抵免所得税额</t>
    <phoneticPr fontId="1" type="noConversion"/>
  </si>
  <si>
    <t>19.实际应纳所得税额</t>
    <phoneticPr fontId="1" type="noConversion"/>
  </si>
  <si>
    <t>20.减：本年累计实际已预缴的所得税额</t>
    <phoneticPr fontId="1" type="noConversion"/>
  </si>
  <si>
    <t>21.本年应补（退）所得税额</t>
    <phoneticPr fontId="1" type="noConversion"/>
  </si>
  <si>
    <t>23.财政集中分配本年应补（退）所得税额</t>
    <phoneticPr fontId="1" type="noConversion"/>
  </si>
  <si>
    <t>22.其中：总机构分摊本年应补（退）所得税额</t>
    <phoneticPr fontId="1" type="noConversion"/>
  </si>
  <si>
    <t>24.总机构主体生产经营部门分摊本年应补（退）所得税额</t>
    <phoneticPr fontId="1" type="noConversion"/>
  </si>
  <si>
    <t>16.应纳税额</t>
    <phoneticPr fontId="1" type="noConversion"/>
  </si>
  <si>
    <t>一、企业基本情况</t>
  </si>
  <si>
    <t xml:space="preserve">   1．成立日期</t>
    <phoneticPr fontId="1"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</si>
  <si>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</si>
  <si>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</si>
  <si>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</si>
  <si>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</si>
  <si>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</si>
  <si>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</si>
  <si>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</si>
  <si>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</si>
  <si>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</si>
  <si>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</si>
  <si>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1" type="noConversion"/>
  </si>
  <si>
    <t xml:space="preserve">   2.会计年度：</t>
    <phoneticPr fontId="1" type="noConversion"/>
  </si>
  <si>
    <t>至</t>
  </si>
  <si>
    <t xml:space="preserve">   3.会计核算方法：</t>
    <phoneticPr fontId="1" type="noConversion"/>
  </si>
  <si>
    <t xml:space="preserve">   4、账龄三年以上的应收账款、应付账款、其他应收款、其他应付款、预收账款、预付账款等科目说明：无</t>
    <phoneticPr fontId="1" type="noConversion"/>
  </si>
  <si>
    <t xml:space="preserve">   5、其他：无</t>
    <phoneticPr fontId="1" type="noConversion"/>
  </si>
  <si>
    <t>三、审核事项说明</t>
  </si>
  <si>
    <t xml:space="preserve">项目 </t>
  </si>
  <si>
    <t xml:space="preserve">账载金额 </t>
  </si>
  <si>
    <t xml:space="preserve">税收金额 </t>
  </si>
  <si>
    <t>调增金额</t>
    <phoneticPr fontId="1" type="noConversion"/>
  </si>
  <si>
    <t>调整原因说明</t>
  </si>
  <si>
    <t xml:space="preserve">     无</t>
    <phoneticPr fontId="1"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</si>
  <si>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</si>
  <si>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</si>
  <si>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</si>
  <si>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</si>
  <si>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</si>
  <si>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</si>
  <si>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</si>
  <si>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</si>
  <si>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</si>
  <si>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1"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</si>
  <si>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</si>
  <si>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</si>
  <si>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</si>
  <si>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</si>
  <si>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</si>
  <si>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</si>
  <si>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</si>
  <si>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</si>
  <si>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22" type="noConversion"/>
  </si>
  <si>
    <t>120</t>
    <phoneticPr fontId="22" type="noConversion"/>
  </si>
  <si>
    <t>110</t>
    <phoneticPr fontId="22" type="noConversion"/>
  </si>
  <si>
    <t>130</t>
    <phoneticPr fontId="22" type="noConversion"/>
  </si>
  <si>
    <t>140</t>
    <phoneticPr fontId="22" type="noConversion"/>
  </si>
  <si>
    <t>141</t>
    <phoneticPr fontId="22" type="noConversion"/>
  </si>
  <si>
    <t>142</t>
    <phoneticPr fontId="22" type="noConversion"/>
  </si>
  <si>
    <t>143</t>
    <phoneticPr fontId="22" type="noConversion"/>
  </si>
  <si>
    <t>149</t>
    <phoneticPr fontId="22" type="noConversion"/>
  </si>
  <si>
    <t>150</t>
    <phoneticPr fontId="22" type="noConversion"/>
  </si>
  <si>
    <t>151</t>
    <phoneticPr fontId="22" type="noConversion"/>
  </si>
  <si>
    <t>159</t>
    <phoneticPr fontId="22" type="noConversion"/>
  </si>
  <si>
    <t>160</t>
    <phoneticPr fontId="22" type="noConversion"/>
  </si>
  <si>
    <t>170</t>
    <phoneticPr fontId="22" type="noConversion"/>
  </si>
  <si>
    <t>171</t>
    <phoneticPr fontId="22" type="noConversion"/>
  </si>
  <si>
    <t>172</t>
    <phoneticPr fontId="22" type="noConversion"/>
  </si>
  <si>
    <t>173</t>
    <phoneticPr fontId="22" type="noConversion"/>
  </si>
  <si>
    <t>174</t>
    <phoneticPr fontId="22" type="noConversion"/>
  </si>
  <si>
    <t>190</t>
    <phoneticPr fontId="22" type="noConversion"/>
  </si>
  <si>
    <t>210</t>
    <phoneticPr fontId="22" type="noConversion"/>
  </si>
  <si>
    <t>220</t>
    <phoneticPr fontId="22" type="noConversion"/>
  </si>
  <si>
    <t>230</t>
    <phoneticPr fontId="22" type="noConversion"/>
  </si>
  <si>
    <t>240</t>
    <phoneticPr fontId="22" type="noConversion"/>
  </si>
  <si>
    <t>250</t>
    <phoneticPr fontId="22" type="noConversion"/>
  </si>
  <si>
    <t>251</t>
    <phoneticPr fontId="22" type="noConversion"/>
  </si>
  <si>
    <t>252</t>
    <phoneticPr fontId="22" type="noConversion"/>
  </si>
  <si>
    <t>253</t>
    <phoneticPr fontId="22" type="noConversion"/>
  </si>
  <si>
    <t>254</t>
    <phoneticPr fontId="22" type="noConversion"/>
  </si>
  <si>
    <t>259</t>
    <phoneticPr fontId="22" type="noConversion"/>
  </si>
  <si>
    <t>300</t>
    <phoneticPr fontId="22" type="noConversion"/>
  </si>
  <si>
    <t>310</t>
    <phoneticPr fontId="22" type="noConversion"/>
  </si>
  <si>
    <t>320</t>
    <phoneticPr fontId="22" type="noConversion"/>
  </si>
  <si>
    <t>330</t>
    <phoneticPr fontId="22" type="noConversion"/>
  </si>
  <si>
    <t>350</t>
    <phoneticPr fontId="22" type="noConversion"/>
  </si>
  <si>
    <t>351</t>
    <phoneticPr fontId="22" type="noConversion"/>
  </si>
  <si>
    <t>352</t>
    <phoneticPr fontId="22" type="noConversion"/>
  </si>
  <si>
    <t>353</t>
    <phoneticPr fontId="22" type="noConversion"/>
  </si>
  <si>
    <t>354</t>
    <phoneticPr fontId="22" type="noConversion"/>
  </si>
  <si>
    <t>359</t>
    <phoneticPr fontId="22" type="noConversion"/>
  </si>
  <si>
    <t>400</t>
    <phoneticPr fontId="22" type="noConversion"/>
  </si>
  <si>
    <t>410</t>
    <phoneticPr fontId="22" type="noConversion"/>
  </si>
  <si>
    <t>411</t>
    <phoneticPr fontId="22" type="noConversion"/>
  </si>
  <si>
    <t>412</t>
    <phoneticPr fontId="22" type="noConversion"/>
  </si>
  <si>
    <t>413</t>
    <phoneticPr fontId="22" type="noConversion"/>
  </si>
  <si>
    <t>420</t>
    <phoneticPr fontId="22" type="noConversion"/>
  </si>
  <si>
    <t>421</t>
    <phoneticPr fontId="22" type="noConversion"/>
  </si>
  <si>
    <t>422</t>
    <phoneticPr fontId="22" type="noConversion"/>
  </si>
  <si>
    <t>423</t>
    <phoneticPr fontId="22" type="noConversion"/>
  </si>
  <si>
    <t>431</t>
    <phoneticPr fontId="22" type="noConversion"/>
  </si>
  <si>
    <t>432</t>
    <phoneticPr fontId="22" type="noConversion"/>
  </si>
  <si>
    <t>433</t>
    <phoneticPr fontId="22" type="noConversion"/>
  </si>
  <si>
    <t>500</t>
    <phoneticPr fontId="22" type="noConversion"/>
  </si>
  <si>
    <t>510</t>
    <phoneticPr fontId="22" type="noConversion"/>
  </si>
  <si>
    <t>520</t>
    <phoneticPr fontId="22" type="noConversion"/>
  </si>
  <si>
    <t>521</t>
    <phoneticPr fontId="22" type="noConversion"/>
  </si>
  <si>
    <t>522</t>
    <phoneticPr fontId="22" type="noConversion"/>
  </si>
  <si>
    <t>523</t>
    <phoneticPr fontId="22" type="noConversion"/>
  </si>
  <si>
    <t>530</t>
    <phoneticPr fontId="22" type="noConversion"/>
  </si>
  <si>
    <t>540</t>
    <phoneticPr fontId="22" type="noConversion"/>
  </si>
  <si>
    <t>550</t>
    <phoneticPr fontId="22" type="noConversion"/>
  </si>
  <si>
    <t>560</t>
    <phoneticPr fontId="22" type="noConversion"/>
  </si>
  <si>
    <t>430</t>
    <phoneticPr fontId="22" type="noConversion"/>
  </si>
  <si>
    <t>340</t>
    <phoneticPr fontId="22" type="noConversion"/>
  </si>
  <si>
    <t>175</t>
    <phoneticPr fontId="22" type="noConversion"/>
  </si>
  <si>
    <t>200</t>
    <phoneticPr fontId="22" type="noConversion"/>
  </si>
  <si>
    <t>A</t>
    <phoneticPr fontId="22" type="noConversion"/>
  </si>
  <si>
    <t>B</t>
    <phoneticPr fontId="22" type="noConversion"/>
  </si>
  <si>
    <t>调减金额</t>
    <phoneticPr fontId="1" type="noConversion"/>
  </si>
  <si>
    <t>筛选</t>
    <phoneticPr fontId="22" type="noConversion"/>
  </si>
  <si>
    <t>企业所得税汇算清缴纳税申报审核报告</t>
    <phoneticPr fontId="22" type="noConversion"/>
  </si>
  <si>
    <t>目      录</t>
    <phoneticPr fontId="22" type="noConversion"/>
  </si>
  <si>
    <t>联系电话：</t>
    <phoneticPr fontId="22" type="noConversion"/>
  </si>
  <si>
    <t>审计单位：</t>
    <phoneticPr fontId="22" type="noConversion"/>
  </si>
  <si>
    <t>委托单位：</t>
    <phoneticPr fontId="22" type="noConversion"/>
  </si>
  <si>
    <t>传真号码：</t>
    <phoneticPr fontId="22" type="noConversion"/>
  </si>
  <si>
    <t>网    址：</t>
    <phoneticPr fontId="22" type="noConversion"/>
  </si>
  <si>
    <t>附件1:企业基本情况和企业所得税汇算清缴纳税申报审核事项说明</t>
    <phoneticPr fontId="1" type="noConversion"/>
  </si>
  <si>
    <t>中国·厦门</t>
    <phoneticPr fontId="22" type="noConversion"/>
  </si>
  <si>
    <t xml:space="preserve">      2.中华人民共和国企业所得税年度纳税申报表及其附表</t>
  </si>
  <si>
    <t>一、企业所得税汇算清缴纳税申报审核报告</t>
    <phoneticPr fontId="22" type="noConversion"/>
  </si>
  <si>
    <t>三、中华人民共和国企业所得税年度纳税申报表及其附表</t>
    <phoneticPr fontId="22" type="noConversion"/>
  </si>
  <si>
    <t>附件: 1.企业基本情况和企业所得税汇算清缴纳税申报审核事项说明</t>
    <phoneticPr fontId="1" type="noConversion"/>
  </si>
  <si>
    <t>二、企业基本情况和企业所得税汇算清缴纳税申报审核事项说明</t>
    <phoneticPr fontId="22" type="noConversion"/>
  </si>
  <si>
    <t xml:space="preserve">      3.企业各税（费）审核汇总表</t>
    <phoneticPr fontId="22" type="noConversion"/>
  </si>
  <si>
    <t>四、企业各税（费）审核汇总表</t>
    <phoneticPr fontId="22" type="noConversion"/>
  </si>
  <si>
    <t xml:space="preserve">      4.税务师事务所和中国税务师执业证书复印件</t>
    <phoneticPr fontId="22" type="noConversion"/>
  </si>
  <si>
    <t>五、税务师事务所和中国税务师执业证书复印件</t>
    <phoneticPr fontId="22" type="noConversion"/>
  </si>
  <si>
    <t>项目</t>
    <phoneticPr fontId="1" type="noConversion"/>
  </si>
  <si>
    <t/>
  </si>
  <si>
    <t xml:space="preserve">        本报告的结论和具体纳税调整项目及审核事项、有关优惠明细详见各附件。贵单位可以据此办理企业所得税汇算清缴纳税申报或审批事宜。</t>
    <phoneticPr fontId="1" type="noConversion"/>
  </si>
  <si>
    <t>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t>
  </si>
  <si>
    <t>税法规定</t>
    <phoneticPr fontId="50" type="noConversion"/>
  </si>
  <si>
    <t>调增-1</t>
  </si>
  <si>
    <t>调增-2</t>
  </si>
  <si>
    <t>调增-3</t>
  </si>
  <si>
    <t>调增-4</t>
  </si>
  <si>
    <t>调增-5</t>
  </si>
  <si>
    <t>调增-6</t>
  </si>
  <si>
    <t>调增-7</t>
  </si>
  <si>
    <t>调增-8</t>
  </si>
  <si>
    <t>调增-9</t>
  </si>
  <si>
    <t>调增-10</t>
  </si>
  <si>
    <t>调增-11</t>
  </si>
  <si>
    <t>调增-12</t>
  </si>
  <si>
    <t>调增-13</t>
  </si>
  <si>
    <t>调增-14</t>
  </si>
  <si>
    <t>调增-15</t>
  </si>
  <si>
    <t>调增-16</t>
  </si>
  <si>
    <t>调增-17</t>
  </si>
  <si>
    <t>调增-18</t>
  </si>
  <si>
    <t>调增-19</t>
  </si>
  <si>
    <t>调增-20</t>
  </si>
  <si>
    <t>调增-21</t>
  </si>
  <si>
    <t>调增-22</t>
  </si>
  <si>
    <t>调增-23</t>
  </si>
  <si>
    <t>调增-24</t>
  </si>
  <si>
    <t>调增-25</t>
  </si>
  <si>
    <t>调增-26</t>
  </si>
  <si>
    <t>调增-27</t>
  </si>
  <si>
    <t>调增-28</t>
  </si>
  <si>
    <t>调增-29</t>
  </si>
  <si>
    <t>调增-30</t>
  </si>
  <si>
    <t>调增-31</t>
  </si>
  <si>
    <t>调增-32</t>
  </si>
  <si>
    <t>调增-33</t>
  </si>
  <si>
    <t>调增-34</t>
  </si>
  <si>
    <t>调增-35</t>
  </si>
  <si>
    <t>调增-36</t>
  </si>
  <si>
    <t>调增-37</t>
  </si>
  <si>
    <t>调增-38</t>
  </si>
  <si>
    <t>调增-39</t>
  </si>
  <si>
    <t>调增-40</t>
  </si>
  <si>
    <t>调增-41</t>
  </si>
  <si>
    <t>调增-42</t>
  </si>
  <si>
    <t>调增-43</t>
  </si>
  <si>
    <t>调增-44</t>
  </si>
  <si>
    <t>调增-45</t>
  </si>
  <si>
    <t>调增-46</t>
  </si>
  <si>
    <t>调增-47</t>
  </si>
  <si>
    <t>调增-48</t>
  </si>
  <si>
    <t>调增-49</t>
  </si>
  <si>
    <t>调增-50</t>
  </si>
  <si>
    <t>调增-51</t>
  </si>
  <si>
    <t>调增-52</t>
  </si>
  <si>
    <t>调增-53</t>
  </si>
  <si>
    <t>调增-54</t>
  </si>
  <si>
    <t>税法规定</t>
  </si>
  <si>
    <t>调减-1</t>
    <phoneticPr fontId="50" type="noConversion"/>
  </si>
  <si>
    <t>调减-2</t>
  </si>
  <si>
    <t>调减-3</t>
  </si>
  <si>
    <t>调减-4</t>
  </si>
  <si>
    <t>调减-5</t>
  </si>
  <si>
    <t>调减-6</t>
  </si>
  <si>
    <t>调减-7</t>
  </si>
  <si>
    <t>调减-8</t>
  </si>
  <si>
    <t>调减-9</t>
  </si>
  <si>
    <t>调减-10</t>
  </si>
  <si>
    <t>调减-11</t>
  </si>
  <si>
    <t>调减-12</t>
  </si>
  <si>
    <t>调减-13</t>
  </si>
  <si>
    <t>调减-14</t>
  </si>
  <si>
    <t>调减-15</t>
  </si>
  <si>
    <t>调减-16</t>
  </si>
  <si>
    <t>调减-17</t>
  </si>
  <si>
    <t>调减-18</t>
  </si>
  <si>
    <t>调减-19</t>
  </si>
  <si>
    <t>调减-20</t>
  </si>
  <si>
    <t>调减-21</t>
  </si>
  <si>
    <t>调减-22</t>
  </si>
  <si>
    <t>调减-23</t>
  </si>
  <si>
    <t>调减-24</t>
  </si>
  <si>
    <t>调减-25</t>
  </si>
  <si>
    <t>调减-26</t>
  </si>
  <si>
    <t>调减-27</t>
  </si>
  <si>
    <t>调减-28</t>
  </si>
  <si>
    <t>调减-29</t>
  </si>
  <si>
    <t>调减-30</t>
  </si>
  <si>
    <t>调减-31</t>
  </si>
  <si>
    <t>调减-32</t>
  </si>
  <si>
    <t>调减-33</t>
  </si>
  <si>
    <t>调减-34</t>
  </si>
  <si>
    <t>调减-35</t>
  </si>
  <si>
    <t>调减-36</t>
  </si>
  <si>
    <t>调减-37</t>
  </si>
  <si>
    <t>调减-38</t>
  </si>
  <si>
    <t>调减-39</t>
  </si>
  <si>
    <t>调减-40</t>
  </si>
  <si>
    <t>中华人民共和国企业所得税年度纳税申报表</t>
    <phoneticPr fontId="1" type="noConversion"/>
  </si>
  <si>
    <r>
      <t>（A类</t>
    </r>
    <r>
      <rPr>
        <sz val="11"/>
        <color theme="1"/>
        <rFont val="宋体"/>
        <family val="3"/>
        <charset val="134"/>
        <scheme val="minor"/>
      </rPr>
      <t xml:space="preserve"> , 2017年版）</t>
    </r>
    <phoneticPr fontId="1" type="noConversion"/>
  </si>
  <si>
    <r>
      <t xml:space="preserve"> </t>
    </r>
    <r>
      <rPr>
        <sz val="11"/>
        <color theme="1"/>
        <rFont val="宋体"/>
        <family val="3"/>
        <charset val="134"/>
        <scheme val="minor"/>
      </rPr>
      <t xml:space="preserve">       </t>
    </r>
    <r>
      <rPr>
        <sz val="11"/>
        <color theme="1"/>
        <rFont val="宋体"/>
        <family val="3"/>
        <charset val="134"/>
        <scheme val="minor"/>
      </rPr>
      <t>金额单位：人民币元（列至角分）</t>
    </r>
    <phoneticPr fontId="1" type="noConversion"/>
  </si>
  <si>
    <t xml:space="preserve">    谨声明：此纳税申报表是根据《中华人民共和国企业所得税法》、《中华人民共和国企业所得税法实施条例》、有关税收政策以及国家统一会计制度的规定填报的，是真实的、可靠的、完整的。</t>
    <phoneticPr fontId="1" type="noConversion"/>
  </si>
  <si>
    <t xml:space="preserve">法定代表人（签章）:                   年  月  日   </t>
    <phoneticPr fontId="1" type="noConversion"/>
  </si>
  <si>
    <t>纳税人公章：</t>
  </si>
  <si>
    <t>代理申报中介机构公章：</t>
  </si>
  <si>
    <r>
      <t xml:space="preserve"> </t>
    </r>
    <r>
      <rPr>
        <sz val="11"/>
        <color theme="1"/>
        <rFont val="宋体"/>
        <family val="3"/>
        <charset val="134"/>
        <scheme val="minor"/>
      </rPr>
      <t xml:space="preserve"> 主管税务机关受理专用章：</t>
    </r>
    <phoneticPr fontId="1" type="noConversion"/>
  </si>
  <si>
    <t xml:space="preserve">会计主管：    </t>
  </si>
  <si>
    <t>经办人：</t>
    <phoneticPr fontId="1" type="noConversion"/>
  </si>
  <si>
    <r>
      <t xml:space="preserve"> </t>
    </r>
    <r>
      <rPr>
        <sz val="11"/>
        <color theme="1"/>
        <rFont val="宋体"/>
        <family val="3"/>
        <charset val="134"/>
        <scheme val="minor"/>
      </rPr>
      <t xml:space="preserve"> 受理人：</t>
    </r>
    <phoneticPr fontId="1" type="noConversion"/>
  </si>
  <si>
    <t>经办人执业证件号码：</t>
  </si>
  <si>
    <t>填表日期：    年  月  日</t>
    <phoneticPr fontId="1" type="noConversion"/>
  </si>
  <si>
    <r>
      <t xml:space="preserve">代理申报日期:  </t>
    </r>
    <r>
      <rPr>
        <sz val="11"/>
        <color theme="1"/>
        <rFont val="宋体"/>
        <family val="3"/>
        <charset val="134"/>
        <scheme val="minor"/>
      </rPr>
      <t xml:space="preserve"> 年  月  日</t>
    </r>
    <phoneticPr fontId="1" type="noConversion"/>
  </si>
  <si>
    <r>
      <t xml:space="preserve">  </t>
    </r>
    <r>
      <rPr>
        <sz val="11"/>
        <color theme="1"/>
        <rFont val="宋体"/>
        <family val="3"/>
        <charset val="134"/>
        <scheme val="minor"/>
      </rPr>
      <t>受理日期：    年  月  日</t>
    </r>
    <phoneticPr fontId="1" type="noConversion"/>
  </si>
  <si>
    <t>国家税务总局监制</t>
    <phoneticPr fontId="1" type="noConversion"/>
  </si>
  <si>
    <t>表单编号</t>
    <phoneticPr fontId="1" type="noConversion"/>
  </si>
  <si>
    <t>表单名称</t>
    <phoneticPr fontId="1" type="noConversion"/>
  </si>
  <si>
    <t>选择填报情况</t>
    <phoneticPr fontId="1" type="noConversion"/>
  </si>
  <si>
    <t>填 报</t>
    <phoneticPr fontId="1" type="noConversion"/>
  </si>
  <si>
    <t>不填报</t>
    <phoneticPr fontId="1" type="noConversion"/>
  </si>
  <si>
    <t>A000000</t>
    <phoneticPr fontId="1" type="noConversion"/>
  </si>
  <si>
    <t>企业基础信息表</t>
    <phoneticPr fontId="1" type="noConversion"/>
  </si>
  <si>
    <t>基础信息表</t>
    <phoneticPr fontId="1" type="noConversion"/>
  </si>
  <si>
    <t>A100000</t>
    <phoneticPr fontId="1" type="noConversion"/>
  </si>
  <si>
    <t>中华人民共和国企业所得税年度纳税申报表（A类）</t>
    <phoneticPr fontId="1" type="noConversion"/>
  </si>
  <si>
    <t>总表</t>
    <phoneticPr fontId="1" type="noConversion"/>
  </si>
  <si>
    <t>A101010</t>
    <phoneticPr fontId="1" type="noConversion"/>
  </si>
  <si>
    <r>
      <t xml:space="preserve">    </t>
    </r>
    <r>
      <rPr>
        <sz val="10"/>
        <rFont val="宋体"/>
        <family val="3"/>
        <charset val="134"/>
      </rPr>
      <t>一般企业收入明细表</t>
    </r>
    <phoneticPr fontId="1" type="noConversion"/>
  </si>
  <si>
    <t>收支明细表</t>
    <phoneticPr fontId="1" type="noConversion"/>
  </si>
  <si>
    <t>A101020</t>
    <phoneticPr fontId="1" type="noConversion"/>
  </si>
  <si>
    <t xml:space="preserve">    金融企业收入明细表</t>
    <phoneticPr fontId="1" type="noConversion"/>
  </si>
  <si>
    <t>A102010</t>
    <phoneticPr fontId="1" type="noConversion"/>
  </si>
  <si>
    <t xml:space="preserve">    一般企业成本支出明细表</t>
    <phoneticPr fontId="1" type="noConversion"/>
  </si>
  <si>
    <t>A102020</t>
    <phoneticPr fontId="1" type="noConversion"/>
  </si>
  <si>
    <t xml:space="preserve">    金融企业支出明细表</t>
    <phoneticPr fontId="1" type="noConversion"/>
  </si>
  <si>
    <t>A103000</t>
    <phoneticPr fontId="1" type="noConversion"/>
  </si>
  <si>
    <r>
      <t xml:space="preserve">    事业单位、民间非营利组织收入、</t>
    </r>
    <r>
      <rPr>
        <sz val="10"/>
        <rFont val="宋体"/>
        <family val="3"/>
        <charset val="134"/>
      </rPr>
      <t>支出明细表</t>
    </r>
    <phoneticPr fontId="1" type="noConversion"/>
  </si>
  <si>
    <t>A104000</t>
    <phoneticPr fontId="1" type="noConversion"/>
  </si>
  <si>
    <t xml:space="preserve">    期间费用明细表</t>
    <phoneticPr fontId="1" type="noConversion"/>
  </si>
  <si>
    <t>A105000</t>
    <phoneticPr fontId="1" type="noConversion"/>
  </si>
  <si>
    <t xml:space="preserve">    纳税调整项目明细表</t>
    <phoneticPr fontId="1" type="noConversion"/>
  </si>
  <si>
    <t>纳税调整项目明细表</t>
    <phoneticPr fontId="1" type="noConversion"/>
  </si>
  <si>
    <t>A105010</t>
    <phoneticPr fontId="1" type="noConversion"/>
  </si>
  <si>
    <r>
      <t xml:space="preserve">        视同销售和</t>
    </r>
    <r>
      <rPr>
        <sz val="10"/>
        <rFont val="宋体"/>
        <family val="3"/>
        <charset val="134"/>
      </rPr>
      <t>房地产开发企业特定业务纳税调整明细表</t>
    </r>
    <phoneticPr fontId="1" type="noConversion"/>
  </si>
  <si>
    <t>A105020</t>
    <phoneticPr fontId="1" type="noConversion"/>
  </si>
  <si>
    <t xml:space="preserve">        未按权责发生制确认收入纳税调整明细表</t>
    <phoneticPr fontId="1" type="noConversion"/>
  </si>
  <si>
    <t>A105030</t>
    <phoneticPr fontId="1" type="noConversion"/>
  </si>
  <si>
    <t xml:space="preserve">        投资收益纳税调整明细表</t>
    <phoneticPr fontId="1" type="noConversion"/>
  </si>
  <si>
    <t>A105040</t>
    <phoneticPr fontId="1" type="noConversion"/>
  </si>
  <si>
    <t xml:space="preserve">        专项用途财政性资金纳税调整明细表</t>
    <phoneticPr fontId="1" type="noConversion"/>
  </si>
  <si>
    <t>A105050</t>
    <phoneticPr fontId="1" type="noConversion"/>
  </si>
  <si>
    <t xml:space="preserve">        职工薪酬支出及纳税调整明细表</t>
    <phoneticPr fontId="1" type="noConversion"/>
  </si>
  <si>
    <t>A105060</t>
    <phoneticPr fontId="1" type="noConversion"/>
  </si>
  <si>
    <r>
      <t xml:space="preserve"> </t>
    </r>
    <r>
      <rPr>
        <sz val="10"/>
        <rFont val="宋体"/>
        <family val="3"/>
        <charset val="134"/>
      </rPr>
      <t xml:space="preserve">       广告费和业务宣传费跨年度纳税调整明细表</t>
    </r>
    <phoneticPr fontId="1" type="noConversion"/>
  </si>
  <si>
    <t>A105070</t>
    <phoneticPr fontId="1" type="noConversion"/>
  </si>
  <si>
    <t xml:space="preserve">        捐赠支出及纳税调整明细表</t>
    <phoneticPr fontId="1" type="noConversion"/>
  </si>
  <si>
    <t>A105080</t>
    <phoneticPr fontId="1" type="noConversion"/>
  </si>
  <si>
    <r>
      <t xml:space="preserve">        资产折旧、摊销</t>
    </r>
    <r>
      <rPr>
        <sz val="10"/>
        <rFont val="宋体"/>
        <family val="3"/>
        <charset val="134"/>
      </rPr>
      <t>情况及纳税调整明细表</t>
    </r>
    <phoneticPr fontId="1" type="noConversion"/>
  </si>
  <si>
    <t>A105090</t>
    <phoneticPr fontId="1" type="noConversion"/>
  </si>
  <si>
    <t xml:space="preserve">        资产损失税前扣除及纳税调整明细表</t>
    <phoneticPr fontId="1" type="noConversion"/>
  </si>
  <si>
    <t>A105100</t>
    <phoneticPr fontId="1" type="noConversion"/>
  </si>
  <si>
    <t xml:space="preserve">        企业重组及递延纳税事项纳税调整明细表</t>
    <phoneticPr fontId="1" type="noConversion"/>
  </si>
  <si>
    <t>A105110</t>
    <phoneticPr fontId="1" type="noConversion"/>
  </si>
  <si>
    <t xml:space="preserve">        政策性搬迁纳税调整明细表</t>
    <phoneticPr fontId="1" type="noConversion"/>
  </si>
  <si>
    <t>A105120</t>
    <phoneticPr fontId="1" type="noConversion"/>
  </si>
  <si>
    <t xml:space="preserve">        特殊行业准备金纳税调整明细表</t>
    <phoneticPr fontId="1" type="noConversion"/>
  </si>
  <si>
    <t>A106000</t>
    <phoneticPr fontId="1" type="noConversion"/>
  </si>
  <si>
    <t xml:space="preserve">    企业所得税弥补亏损明细表</t>
    <phoneticPr fontId="1" type="noConversion"/>
  </si>
  <si>
    <t>弥补亏损明细表</t>
    <phoneticPr fontId="1" type="noConversion"/>
  </si>
  <si>
    <t>A107010</t>
    <phoneticPr fontId="1" type="noConversion"/>
  </si>
  <si>
    <t xml:space="preserve">    免税、减计收入及加计扣除优惠明细表</t>
    <phoneticPr fontId="1" type="noConversion"/>
  </si>
  <si>
    <t>优惠明细表</t>
    <phoneticPr fontId="1" type="noConversion"/>
  </si>
  <si>
    <t>A107011</t>
    <phoneticPr fontId="1" type="noConversion"/>
  </si>
  <si>
    <t xml:space="preserve">    符合条件的居民企业之间的股息、红利等权益性投资收益优惠明细表</t>
  </si>
  <si>
    <t>A107012</t>
    <phoneticPr fontId="1" type="noConversion"/>
  </si>
  <si>
    <t xml:space="preserve">        研发费用加计扣除优惠明细表</t>
    <phoneticPr fontId="1" type="noConversion"/>
  </si>
  <si>
    <t>A107020</t>
    <phoneticPr fontId="1" type="noConversion"/>
  </si>
  <si>
    <t xml:space="preserve">    所得减免优惠明细表</t>
    <phoneticPr fontId="1" type="noConversion"/>
  </si>
  <si>
    <t xml:space="preserve">    抵扣应纳税所得额明细表</t>
    <phoneticPr fontId="1" type="noConversion"/>
  </si>
  <si>
    <t xml:space="preserve">    减免所得税优惠明细表</t>
    <phoneticPr fontId="1" type="noConversion"/>
  </si>
  <si>
    <t>A107041</t>
    <phoneticPr fontId="1" type="noConversion"/>
  </si>
  <si>
    <t xml:space="preserve">        高新技术企业优惠情况及明细表</t>
    <phoneticPr fontId="1" type="noConversion"/>
  </si>
  <si>
    <t>A107042</t>
    <phoneticPr fontId="1" type="noConversion"/>
  </si>
  <si>
    <t xml:space="preserve">        软件、集成电路企业优惠情况及明细表</t>
    <phoneticPr fontId="1" type="noConversion"/>
  </si>
  <si>
    <t>A107050</t>
    <phoneticPr fontId="1" type="noConversion"/>
  </si>
  <si>
    <t xml:space="preserve">    税额抵免优惠明细表</t>
    <phoneticPr fontId="1" type="noConversion"/>
  </si>
  <si>
    <t>A108000</t>
    <phoneticPr fontId="1" type="noConversion"/>
  </si>
  <si>
    <r>
      <t xml:space="preserve">    境外所得税</t>
    </r>
    <r>
      <rPr>
        <sz val="10"/>
        <rFont val="宋体"/>
        <family val="3"/>
        <charset val="134"/>
      </rPr>
      <t>收抵免明细表</t>
    </r>
    <phoneticPr fontId="1" type="noConversion"/>
  </si>
  <si>
    <t>税收抵免明细表</t>
    <phoneticPr fontId="1" type="noConversion"/>
  </si>
  <si>
    <t>A108010</t>
    <phoneticPr fontId="1" type="noConversion"/>
  </si>
  <si>
    <r>
      <t xml:space="preserve">        境外所得纳税调整后所得</t>
    </r>
    <r>
      <rPr>
        <sz val="10"/>
        <rFont val="宋体"/>
        <family val="3"/>
        <charset val="134"/>
      </rPr>
      <t>明细表</t>
    </r>
    <phoneticPr fontId="1" type="noConversion"/>
  </si>
  <si>
    <t xml:space="preserve">        境外分支机构弥补亏损明细表</t>
    <phoneticPr fontId="1" type="noConversion"/>
  </si>
  <si>
    <t>A108030</t>
    <phoneticPr fontId="1" type="noConversion"/>
  </si>
  <si>
    <r>
      <t xml:space="preserve">        跨年度结转抵免境外所得税</t>
    </r>
    <r>
      <rPr>
        <sz val="10"/>
        <rFont val="宋体"/>
        <family val="3"/>
        <charset val="134"/>
      </rPr>
      <t>明细表</t>
    </r>
    <phoneticPr fontId="1" type="noConversion"/>
  </si>
  <si>
    <t>A109000</t>
    <phoneticPr fontId="1" type="noConversion"/>
  </si>
  <si>
    <r>
      <t xml:space="preserve">    跨地区经营汇总纳税企业年度分摊企业所得税</t>
    </r>
    <r>
      <rPr>
        <sz val="10"/>
        <rFont val="宋体"/>
        <family val="3"/>
        <charset val="134"/>
      </rPr>
      <t>明细表</t>
    </r>
    <phoneticPr fontId="1" type="noConversion"/>
  </si>
  <si>
    <t>汇总纳税明细表</t>
    <phoneticPr fontId="1" type="noConversion"/>
  </si>
  <si>
    <t>A109010</t>
    <phoneticPr fontId="1" type="noConversion"/>
  </si>
  <si>
    <t xml:space="preserve">        企业所得税汇总纳税分支机构所得税分配表</t>
    <phoneticPr fontId="1" type="noConversion"/>
  </si>
  <si>
    <t>说明：企业应当根据实际情况选择需要填表的表单。</t>
  </si>
  <si>
    <t>归集表</t>
  </si>
  <si>
    <t xml:space="preserve">    研发项目可加计扣除研究开发费用情况归集表</t>
  </si>
  <si>
    <t>□</t>
  </si>
  <si>
    <t>辅助账汇总表</t>
  </si>
  <si>
    <t xml:space="preserve">       “研发支出”辅助账汇总表</t>
  </si>
  <si>
    <t>100基本信息</t>
    <phoneticPr fontId="1" type="noConversion"/>
  </si>
  <si>
    <t>101汇总纳税企业</t>
    <phoneticPr fontId="1" type="noConversion"/>
  </si>
  <si>
    <t>102所属行业明细代码</t>
    <phoneticPr fontId="1" type="noConversion"/>
  </si>
  <si>
    <t>103资产总额（万元）</t>
    <phoneticPr fontId="1" type="noConversion"/>
  </si>
  <si>
    <t>104从业人数</t>
    <phoneticPr fontId="1" type="noConversion"/>
  </si>
  <si>
    <t>105国家限制或禁止行业</t>
    <phoneticPr fontId="1" type="noConversion"/>
  </si>
  <si>
    <t>106 非营利组织</t>
    <phoneticPr fontId="1" type="noConversion"/>
  </si>
  <si>
    <t>107存在境外关联交易</t>
    <phoneticPr fontId="1" type="noConversion"/>
  </si>
  <si>
    <t>108上市公司</t>
    <phoneticPr fontId="1" type="noConversion"/>
  </si>
  <si>
    <t>109从事股权投资业务</t>
    <phoneticPr fontId="1" type="noConversion"/>
  </si>
  <si>
    <t>110适用的会计准则或会计制度</t>
    <phoneticPr fontId="1" type="noConversion"/>
  </si>
  <si>
    <t>企业会计准则_一般企业</t>
  </si>
  <si>
    <t>200企业重组及递延纳税事项</t>
    <phoneticPr fontId="1" type="noConversion"/>
  </si>
  <si>
    <t>300企业主要股东及分红情况</t>
    <phoneticPr fontId="1" type="noConversion"/>
  </si>
  <si>
    <t>股东名称</t>
    <phoneticPr fontId="1" type="noConversion"/>
  </si>
  <si>
    <t>证件种类</t>
    <phoneticPr fontId="1" type="noConversion"/>
  </si>
  <si>
    <t>证件号码</t>
    <phoneticPr fontId="1" type="noConversion"/>
  </si>
  <si>
    <t>投资比例</t>
    <phoneticPr fontId="1" type="noConversion"/>
  </si>
  <si>
    <t>当年（决议日）分配的股息、红利等权益性投资收益金额</t>
    <phoneticPr fontId="1" type="noConversion"/>
  </si>
  <si>
    <t>国籍（注册地址）</t>
    <phoneticPr fontId="1" type="noConversion"/>
  </si>
  <si>
    <t>其余股东合计</t>
    <phoneticPr fontId="1" type="noConversion"/>
  </si>
  <si>
    <t>项        目</t>
    <phoneticPr fontId="1" type="noConversion"/>
  </si>
  <si>
    <t>金    额</t>
    <phoneticPr fontId="1" type="noConversion"/>
  </si>
  <si>
    <t>利润总额计算</t>
    <phoneticPr fontId="1" type="noConversion"/>
  </si>
  <si>
    <t>一、营业收入(填写A101010\101020\103000)</t>
    <phoneticPr fontId="1" type="noConversion"/>
  </si>
  <si>
    <t xml:space="preserve">   减：营业成本(填写A102010\102020\103000)</t>
    <phoneticPr fontId="1" type="noConversion"/>
  </si>
  <si>
    <t xml:space="preserve">   减：税金及附加</t>
    <phoneticPr fontId="1" type="noConversion"/>
  </si>
  <si>
    <t xml:space="preserve">   减：销售费用(填写A104000)</t>
    <phoneticPr fontId="1" type="noConversion"/>
  </si>
  <si>
    <t xml:space="preserve">   减：管理费用(填写A104000)</t>
    <phoneticPr fontId="1" type="noConversion"/>
  </si>
  <si>
    <t xml:space="preserve">   减：财务费用(填写A104000)</t>
    <phoneticPr fontId="1" type="noConversion"/>
  </si>
  <si>
    <t xml:space="preserve">   减：资产减值损失</t>
    <phoneticPr fontId="1" type="noConversion"/>
  </si>
  <si>
    <t xml:space="preserve">   加：公允价值变动收益</t>
    <phoneticPr fontId="1" type="noConversion"/>
  </si>
  <si>
    <t xml:space="preserve">   加：投资收益</t>
    <phoneticPr fontId="1" type="noConversion"/>
  </si>
  <si>
    <t>二、营业利润(1-2-3-4-5-6-7+8+9)</t>
    <phoneticPr fontId="1" type="noConversion"/>
  </si>
  <si>
    <t xml:space="preserve">   加：营业外收入(填写A101010\101020\103000)</t>
    <phoneticPr fontId="1" type="noConversion"/>
  </si>
  <si>
    <t xml:space="preserve">   减：营业外支出(填写A102010\102020\103000)</t>
    <phoneticPr fontId="1" type="noConversion"/>
  </si>
  <si>
    <t>三、利润总额（10+11-12）</t>
    <phoneticPr fontId="1" type="noConversion"/>
  </si>
  <si>
    <t xml:space="preserve">   减：境外所得（填写A108010）</t>
    <phoneticPr fontId="1" type="noConversion"/>
  </si>
  <si>
    <t xml:space="preserve">   加：纳税调整增加额（填写A105000）</t>
    <phoneticPr fontId="1" type="noConversion"/>
  </si>
  <si>
    <t xml:space="preserve">   减：纳税调整减少额（填写A105000）</t>
    <phoneticPr fontId="1" type="noConversion"/>
  </si>
  <si>
    <t xml:space="preserve">   减：免税、减计收入及加计扣除（填写A107010）</t>
    <phoneticPr fontId="1" type="noConversion"/>
  </si>
  <si>
    <t xml:space="preserve">   加：境外应税所得抵减境内亏损（填写A108000）</t>
    <phoneticPr fontId="1" type="noConversion"/>
  </si>
  <si>
    <t>四、纳税调整后所得（13-14+15-16-17+18）</t>
    <phoneticPr fontId="1" type="noConversion"/>
  </si>
  <si>
    <t xml:space="preserve">   减：所得减免（填写A107020）</t>
    <phoneticPr fontId="1" type="noConversion"/>
  </si>
  <si>
    <t xml:space="preserve">   减：弥补以前年度亏损（填写A106000）</t>
    <phoneticPr fontId="1" type="noConversion"/>
  </si>
  <si>
    <t xml:space="preserve">   减：抵扣应纳税所得额（填写A107030）</t>
    <phoneticPr fontId="1" type="noConversion"/>
  </si>
  <si>
    <t>五、应纳税所得额（19-20-21-22）</t>
    <phoneticPr fontId="1" type="noConversion"/>
  </si>
  <si>
    <t>税率（25%）</t>
    <phoneticPr fontId="1" type="noConversion"/>
  </si>
  <si>
    <t>六、应纳所得税额（23×24）</t>
    <phoneticPr fontId="1" type="noConversion"/>
  </si>
  <si>
    <t xml:space="preserve">   减：减免所得税额（填写A107040）</t>
    <phoneticPr fontId="1" type="noConversion"/>
  </si>
  <si>
    <t xml:space="preserve">   减：抵免所得税额（填写A107050）</t>
    <phoneticPr fontId="1" type="noConversion"/>
  </si>
  <si>
    <t>七、应纳税额（25-26-27）</t>
    <phoneticPr fontId="1" type="noConversion"/>
  </si>
  <si>
    <t xml:space="preserve">   加：境外所得应纳所得税额（填写A108000）</t>
    <phoneticPr fontId="1" type="noConversion"/>
  </si>
  <si>
    <t xml:space="preserve">   减：境外所得抵免所得税额（填写A108000）</t>
    <phoneticPr fontId="1" type="noConversion"/>
  </si>
  <si>
    <t>八、实际应纳所得税额（28+29-30）</t>
    <phoneticPr fontId="1" type="noConversion"/>
  </si>
  <si>
    <t xml:space="preserve">   减：本年累计实际已缴纳的所得税额</t>
    <phoneticPr fontId="1" type="noConversion"/>
  </si>
  <si>
    <t>九、本年应补（退）所得税额（31-32）</t>
    <phoneticPr fontId="1" type="noConversion"/>
  </si>
  <si>
    <t xml:space="preserve">   其中：总机构分摊本年应补（退）所得税额(填写A109000)</t>
    <phoneticPr fontId="1" type="noConversion"/>
  </si>
  <si>
    <t xml:space="preserve">   财政集中分配本年应补（退）所得税额(填写A109000)</t>
    <phoneticPr fontId="1" type="noConversion"/>
  </si>
  <si>
    <t xml:space="preserve">   总机构主体生产经营部门分摊本年应补（退）所得税额(填写A109000)</t>
  </si>
  <si>
    <t>返回主表（A100000）</t>
    <phoneticPr fontId="1" type="noConversion"/>
  </si>
  <si>
    <t>A101010 一般企业收入明细表</t>
  </si>
  <si>
    <t xml:space="preserve">项        目 </t>
    <phoneticPr fontId="1" type="noConversion"/>
  </si>
  <si>
    <t>一、营业收入（2+9）</t>
    <phoneticPr fontId="1" type="noConversion"/>
  </si>
  <si>
    <t xml:space="preserve">   （一）主营业务收入（3+5+6+7+8）</t>
    <phoneticPr fontId="1" type="noConversion"/>
  </si>
  <si>
    <t xml:space="preserve">       1.销售商品收入</t>
    <phoneticPr fontId="1" type="noConversion"/>
  </si>
  <si>
    <r>
      <t xml:space="preserve">         其中：非货币</t>
    </r>
    <r>
      <rPr>
        <sz val="10"/>
        <rFont val="宋体"/>
        <family val="3"/>
        <charset val="134"/>
      </rPr>
      <t>性资产交换收入</t>
    </r>
    <phoneticPr fontId="1" type="noConversion"/>
  </si>
  <si>
    <t xml:space="preserve">       2.提供劳务收入</t>
    <phoneticPr fontId="1" type="noConversion"/>
  </si>
  <si>
    <t xml:space="preserve">       3.建造合同收入</t>
    <phoneticPr fontId="1" type="noConversion"/>
  </si>
  <si>
    <t xml:space="preserve">       4.让渡资产使用权收入</t>
    <phoneticPr fontId="1" type="noConversion"/>
  </si>
  <si>
    <t xml:space="preserve">       5.其他</t>
    <phoneticPr fontId="1" type="noConversion"/>
  </si>
  <si>
    <t xml:space="preserve">  （二）其他业务收入（10+12+13+14+15）</t>
    <phoneticPr fontId="1" type="noConversion"/>
  </si>
  <si>
    <t xml:space="preserve">       1.销售材料收入</t>
    <phoneticPr fontId="1" type="noConversion"/>
  </si>
  <si>
    <t xml:space="preserve">         其中：非货币性资产交换收入</t>
    <phoneticPr fontId="1" type="noConversion"/>
  </si>
  <si>
    <t xml:space="preserve">       2.出租固定资产收入</t>
    <phoneticPr fontId="1" type="noConversion"/>
  </si>
  <si>
    <t xml:space="preserve">       3.出租无形资产收入</t>
    <phoneticPr fontId="1" type="noConversion"/>
  </si>
  <si>
    <t xml:space="preserve">       4.出租包装物和商品收入</t>
    <phoneticPr fontId="1" type="noConversion"/>
  </si>
  <si>
    <t>二、营业外收入（17+18+19+20+21+22+23+24+25+26）</t>
    <phoneticPr fontId="1" type="noConversion"/>
  </si>
  <si>
    <t xml:space="preserve">   （一）非流动资产处置利得</t>
    <phoneticPr fontId="1" type="noConversion"/>
  </si>
  <si>
    <t xml:space="preserve">   （二）非货币性资产交换利得</t>
    <phoneticPr fontId="1" type="noConversion"/>
  </si>
  <si>
    <t xml:space="preserve">   （三）债务重组利得</t>
    <phoneticPr fontId="1" type="noConversion"/>
  </si>
  <si>
    <t xml:space="preserve">   （四）政府补助利得</t>
    <phoneticPr fontId="1" type="noConversion"/>
  </si>
  <si>
    <t xml:space="preserve">   （五）盘盈利得</t>
    <phoneticPr fontId="1" type="noConversion"/>
  </si>
  <si>
    <t xml:space="preserve">   （六）捐赠利得</t>
    <phoneticPr fontId="1" type="noConversion"/>
  </si>
  <si>
    <t xml:space="preserve">   （七）罚没利得</t>
    <phoneticPr fontId="1" type="noConversion"/>
  </si>
  <si>
    <t xml:space="preserve">   （八）确实无法偿付的应付款项</t>
    <phoneticPr fontId="1" type="noConversion"/>
  </si>
  <si>
    <t xml:space="preserve">   （九）汇兑收益</t>
    <phoneticPr fontId="1" type="noConversion"/>
  </si>
  <si>
    <t xml:space="preserve">   （十）其他</t>
    <phoneticPr fontId="1" type="noConversion"/>
  </si>
  <si>
    <t>返回主表（A100000）</t>
  </si>
  <si>
    <t>A101020   金融企业收入明细表</t>
  </si>
  <si>
    <t xml:space="preserve">金    额 </t>
    <phoneticPr fontId="1" type="noConversion"/>
  </si>
  <si>
    <t>一、营业收入（2+18+27+32+33+34）</t>
    <phoneticPr fontId="1" type="noConversion"/>
  </si>
  <si>
    <t xml:space="preserve">   （一）银行业务收入（3+10）</t>
    <phoneticPr fontId="1" type="noConversion"/>
  </si>
  <si>
    <t xml:space="preserve">       1.利息收入（4+5+6+7+8+9）</t>
    <phoneticPr fontId="1" type="noConversion"/>
  </si>
  <si>
    <t xml:space="preserve">        （1）存放同业</t>
    <phoneticPr fontId="1" type="noConversion"/>
  </si>
  <si>
    <t xml:space="preserve">        （2）存放中央银行</t>
    <phoneticPr fontId="1" type="noConversion"/>
  </si>
  <si>
    <t xml:space="preserve">        （3）拆出资金</t>
    <phoneticPr fontId="1" type="noConversion"/>
  </si>
  <si>
    <t xml:space="preserve">        （4）发放贷款及垫资</t>
    <phoneticPr fontId="1" type="noConversion"/>
  </si>
  <si>
    <t xml:space="preserve">        （5）买入返售金融资产</t>
    <phoneticPr fontId="1" type="noConversion"/>
  </si>
  <si>
    <t xml:space="preserve">        （6）其他</t>
    <phoneticPr fontId="1" type="noConversion"/>
  </si>
  <si>
    <t xml:space="preserve">       2.手续费及佣金收入（11+12+13+14+15+16+17）</t>
    <phoneticPr fontId="1" type="noConversion"/>
  </si>
  <si>
    <t xml:space="preserve">        （1）结算与清算手续费</t>
    <phoneticPr fontId="1" type="noConversion"/>
  </si>
  <si>
    <t xml:space="preserve">        （2）代理业务手续费</t>
    <phoneticPr fontId="1" type="noConversion"/>
  </si>
  <si>
    <t xml:space="preserve">        （3）信用承诺手续费及佣金</t>
    <phoneticPr fontId="1" type="noConversion"/>
  </si>
  <si>
    <t xml:space="preserve">        （4）银行卡手续费</t>
    <phoneticPr fontId="1" type="noConversion"/>
  </si>
  <si>
    <t xml:space="preserve">        （5）顾问和咨询费</t>
    <phoneticPr fontId="1" type="noConversion"/>
  </si>
  <si>
    <t xml:space="preserve">        （6）托管及其他受托业务佣金</t>
    <phoneticPr fontId="1" type="noConversion"/>
  </si>
  <si>
    <t xml:space="preserve">        （7）其他</t>
    <phoneticPr fontId="1" type="noConversion"/>
  </si>
  <si>
    <t xml:space="preserve">   （二）证券业务收入（19+26）</t>
    <phoneticPr fontId="1" type="noConversion"/>
  </si>
  <si>
    <t xml:space="preserve">       1.证券业务手续费及佣金收入（20+21+22+23+24+25）</t>
    <phoneticPr fontId="1" type="noConversion"/>
  </si>
  <si>
    <t xml:space="preserve">        （1）证券承销业务</t>
    <phoneticPr fontId="1" type="noConversion"/>
  </si>
  <si>
    <t xml:space="preserve">        （2）证券经纪业务 </t>
    <phoneticPr fontId="1" type="noConversion"/>
  </si>
  <si>
    <t xml:space="preserve">        （3）受托客户资产管理业务 </t>
    <phoneticPr fontId="1" type="noConversion"/>
  </si>
  <si>
    <t xml:space="preserve">        （4）代理兑付证券 </t>
    <phoneticPr fontId="1" type="noConversion"/>
  </si>
  <si>
    <t xml:space="preserve">        （5）代理保管证券 </t>
    <phoneticPr fontId="1" type="noConversion"/>
  </si>
  <si>
    <t xml:space="preserve">       2.其他证券业务收入</t>
    <phoneticPr fontId="1" type="noConversion"/>
  </si>
  <si>
    <t xml:space="preserve">   （三）已赚保费（28-30-31）</t>
    <phoneticPr fontId="1" type="noConversion"/>
  </si>
  <si>
    <t xml:space="preserve">       1.保险业务收入</t>
    <phoneticPr fontId="1" type="noConversion"/>
  </si>
  <si>
    <t xml:space="preserve">         其中：分保费收入</t>
    <phoneticPr fontId="1" type="noConversion"/>
  </si>
  <si>
    <t xml:space="preserve">       2.分出保费</t>
    <phoneticPr fontId="1" type="noConversion"/>
  </si>
  <si>
    <t xml:space="preserve">       3.提取未到期责任准备金</t>
    <phoneticPr fontId="1" type="noConversion"/>
  </si>
  <si>
    <t xml:space="preserve">   （四）其他金融业务收入</t>
    <phoneticPr fontId="1" type="noConversion"/>
  </si>
  <si>
    <t xml:space="preserve">   （五）汇兑收益（损失以“-”号填列）</t>
    <phoneticPr fontId="1" type="noConversion"/>
  </si>
  <si>
    <t xml:space="preserve">   （六）其他业务收入</t>
    <phoneticPr fontId="1" type="noConversion"/>
  </si>
  <si>
    <t>二、营业外收入（36+37+38+39+40+41+42）</t>
    <phoneticPr fontId="1" type="noConversion"/>
  </si>
  <si>
    <t xml:space="preserve">   （七）其他</t>
    <phoneticPr fontId="1" type="noConversion"/>
  </si>
  <si>
    <t>A102010   一般企业成本支出明细表</t>
  </si>
  <si>
    <t xml:space="preserve">项         目 </t>
    <phoneticPr fontId="1" type="noConversion"/>
  </si>
  <si>
    <t>一、营业成本（2+9）</t>
    <phoneticPr fontId="1" type="noConversion"/>
  </si>
  <si>
    <t xml:space="preserve">   （一）主营业务成本（3+5+6+7+8）</t>
    <phoneticPr fontId="1" type="noConversion"/>
  </si>
  <si>
    <t xml:space="preserve">       1.销售商品成本</t>
    <phoneticPr fontId="1" type="noConversion"/>
  </si>
  <si>
    <r>
      <t xml:space="preserve">         其中:非货币</t>
    </r>
    <r>
      <rPr>
        <sz val="10"/>
        <rFont val="宋体"/>
        <family val="3"/>
        <charset val="134"/>
      </rPr>
      <t>性资产交换成本</t>
    </r>
    <phoneticPr fontId="1" type="noConversion"/>
  </si>
  <si>
    <t xml:space="preserve">       2.提供劳务成本</t>
    <phoneticPr fontId="1" type="noConversion"/>
  </si>
  <si>
    <t xml:space="preserve">       3.建造合同成本</t>
    <phoneticPr fontId="1" type="noConversion"/>
  </si>
  <si>
    <t xml:space="preserve">       4.让渡资产使用权成本</t>
    <phoneticPr fontId="1" type="noConversion"/>
  </si>
  <si>
    <t xml:space="preserve">   （二）其他业务成本（10+12+13+14+15）</t>
    <phoneticPr fontId="1" type="noConversion"/>
  </si>
  <si>
    <t xml:space="preserve">       1.材料销售成本</t>
    <phoneticPr fontId="1" type="noConversion"/>
  </si>
  <si>
    <t xml:space="preserve">       2.出租固定资产成本</t>
    <phoneticPr fontId="1" type="noConversion"/>
  </si>
  <si>
    <t xml:space="preserve">       3.出租无形资产成本</t>
    <phoneticPr fontId="1" type="noConversion"/>
  </si>
  <si>
    <t xml:space="preserve">       4.包装物出租成本</t>
    <phoneticPr fontId="1" type="noConversion"/>
  </si>
  <si>
    <t>二、营业外支出（17+18+19+20+21+22+23+24+25+26）</t>
    <phoneticPr fontId="1" type="noConversion"/>
  </si>
  <si>
    <t xml:space="preserve">   （一）非流动资产处置损失</t>
    <phoneticPr fontId="1" type="noConversion"/>
  </si>
  <si>
    <t xml:space="preserve">   （二）非货币性资产交换损失</t>
    <phoneticPr fontId="1" type="noConversion"/>
  </si>
  <si>
    <t xml:space="preserve">   （三）债务重组损失</t>
    <phoneticPr fontId="1" type="noConversion"/>
  </si>
  <si>
    <t xml:space="preserve">   （四）非常损失</t>
    <phoneticPr fontId="1" type="noConversion"/>
  </si>
  <si>
    <t xml:space="preserve">   （五）捐赠支出</t>
    <phoneticPr fontId="1" type="noConversion"/>
  </si>
  <si>
    <t xml:space="preserve">   （六）赞助支出</t>
    <phoneticPr fontId="1" type="noConversion"/>
  </si>
  <si>
    <t xml:space="preserve">   （七）罚没支出</t>
    <phoneticPr fontId="1" type="noConversion"/>
  </si>
  <si>
    <t xml:space="preserve">   （八）坏账损失</t>
    <phoneticPr fontId="1" type="noConversion"/>
  </si>
  <si>
    <t xml:space="preserve">   （九）无法收回的债券股权投资损失</t>
    <phoneticPr fontId="1" type="noConversion"/>
  </si>
  <si>
    <t>A102020    金融企业支出明细表</t>
  </si>
  <si>
    <t>一、营业支出（2+15+25+31+32）</t>
    <phoneticPr fontId="1" type="noConversion"/>
  </si>
  <si>
    <t xml:space="preserve">   （一）银行业务支出（3+11）</t>
    <phoneticPr fontId="1" type="noConversion"/>
  </si>
  <si>
    <t xml:space="preserve">       1.银行利息支出（4+5+6+7+8+9+10）</t>
    <phoneticPr fontId="1" type="noConversion"/>
  </si>
  <si>
    <t xml:space="preserve">        （1）同业存放</t>
    <phoneticPr fontId="1" type="noConversion"/>
  </si>
  <si>
    <t xml:space="preserve">        （2）向中央银行借款</t>
    <phoneticPr fontId="1" type="noConversion"/>
  </si>
  <si>
    <t xml:space="preserve">        （3）拆入资金</t>
    <phoneticPr fontId="1" type="noConversion"/>
  </si>
  <si>
    <t xml:space="preserve">        （4）吸收存款</t>
    <phoneticPr fontId="1" type="noConversion"/>
  </si>
  <si>
    <t xml:space="preserve">        （5）卖出回购金融资产</t>
    <phoneticPr fontId="1" type="noConversion"/>
  </si>
  <si>
    <t xml:space="preserve">        （6）发行债券</t>
    <phoneticPr fontId="1" type="noConversion"/>
  </si>
  <si>
    <t xml:space="preserve">       2.银行手续费及佣金支出（12+13+14）</t>
    <phoneticPr fontId="1" type="noConversion"/>
  </si>
  <si>
    <t xml:space="preserve">        （1）手续费支出</t>
    <phoneticPr fontId="1" type="noConversion"/>
  </si>
  <si>
    <t xml:space="preserve">        （2）佣金支出</t>
    <phoneticPr fontId="1" type="noConversion"/>
  </si>
  <si>
    <t xml:space="preserve">        （3）其他</t>
    <phoneticPr fontId="1" type="noConversion"/>
  </si>
  <si>
    <t xml:space="preserve">   （二）保险业务支出（16+17-18+19-20+21+22-23+24）</t>
    <phoneticPr fontId="1" type="noConversion"/>
  </si>
  <si>
    <t xml:space="preserve">       1.退保金</t>
    <phoneticPr fontId="1" type="noConversion"/>
  </si>
  <si>
    <t xml:space="preserve">       2.赔付支出</t>
    <phoneticPr fontId="1" type="noConversion"/>
  </si>
  <si>
    <t xml:space="preserve">         减：摊回赔付支出</t>
    <phoneticPr fontId="1" type="noConversion"/>
  </si>
  <si>
    <t xml:space="preserve">       3.提取保险责任准备金</t>
    <phoneticPr fontId="1" type="noConversion"/>
  </si>
  <si>
    <t xml:space="preserve">         减：摊回保险责任准备金</t>
    <phoneticPr fontId="1" type="noConversion"/>
  </si>
  <si>
    <t xml:space="preserve">       4.保单红利支出</t>
    <phoneticPr fontId="1" type="noConversion"/>
  </si>
  <si>
    <t xml:space="preserve">       5.分保费用</t>
    <phoneticPr fontId="1" type="noConversion"/>
  </si>
  <si>
    <t xml:space="preserve">         减：摊回分保费用</t>
    <phoneticPr fontId="1" type="noConversion"/>
  </si>
  <si>
    <t xml:space="preserve">       6.保险业务手续费及佣金支出</t>
    <phoneticPr fontId="1" type="noConversion"/>
  </si>
  <si>
    <t xml:space="preserve">    （三）证券业务支出（26+30）</t>
    <phoneticPr fontId="1" type="noConversion"/>
  </si>
  <si>
    <t xml:space="preserve">       1.证券业务手续费及佣金支出（27+28+29）</t>
    <phoneticPr fontId="1" type="noConversion"/>
  </si>
  <si>
    <t xml:space="preserve">        （1）证券经纪业务手续费支出</t>
    <phoneticPr fontId="1" type="noConversion"/>
  </si>
  <si>
    <t xml:space="preserve">       2.其他证券业务支出</t>
    <phoneticPr fontId="1" type="noConversion"/>
  </si>
  <si>
    <t xml:space="preserve">   （四）其他金融业务支出</t>
    <phoneticPr fontId="1" type="noConversion"/>
  </si>
  <si>
    <t xml:space="preserve">   （五）其他业务成本</t>
    <phoneticPr fontId="1" type="noConversion"/>
  </si>
  <si>
    <t>二、营业外支出（34+35+36+37+38+39+40）</t>
    <phoneticPr fontId="1" type="noConversion"/>
  </si>
  <si>
    <t xml:space="preserve">   （四）捐赠支出</t>
    <phoneticPr fontId="1" type="noConversion"/>
  </si>
  <si>
    <t xml:space="preserve">   （五）非常损失</t>
    <phoneticPr fontId="1" type="noConversion"/>
  </si>
  <si>
    <t xml:space="preserve">   （六）其他</t>
    <phoneticPr fontId="1" type="noConversion"/>
  </si>
  <si>
    <t>A103000    事业单位、民间非营利组织收入、支出明细表</t>
  </si>
  <si>
    <r>
      <t xml:space="preserve">   （六）其他收入（</t>
    </r>
    <r>
      <rPr>
        <sz val="10"/>
        <rFont val="宋体"/>
        <family val="3"/>
        <charset val="134"/>
      </rPr>
      <t>8+9）</t>
    </r>
    <phoneticPr fontId="1" type="noConversion"/>
  </si>
  <si>
    <t xml:space="preserve">        其中：投资收益</t>
  </si>
  <si>
    <r>
      <t xml:space="preserve">            </t>
    </r>
    <r>
      <rPr>
        <sz val="10"/>
        <rFont val="宋体"/>
        <family val="3"/>
        <charset val="134"/>
      </rPr>
      <t xml:space="preserve"> </t>
    </r>
    <r>
      <rPr>
        <sz val="10"/>
        <rFont val="宋体"/>
        <family val="3"/>
        <charset val="134"/>
      </rPr>
      <t xml:space="preserve"> 其他</t>
    </r>
    <phoneticPr fontId="1" type="noConversion"/>
  </si>
  <si>
    <t xml:space="preserve">   （六）投资收益</t>
  </si>
  <si>
    <t>三、事业单位支出（19+20+21+22+23）</t>
    <phoneticPr fontId="1" type="noConversion"/>
  </si>
  <si>
    <t>四、民间非营利组织支出（25+26+27+28）</t>
    <phoneticPr fontId="1" type="noConversion"/>
  </si>
  <si>
    <r>
      <t xml:space="preserve">A104000   </t>
    </r>
    <r>
      <rPr>
        <b/>
        <sz val="14"/>
        <rFont val="宋体"/>
        <family val="3"/>
        <charset val="134"/>
      </rPr>
      <t xml:space="preserve"> </t>
    </r>
    <r>
      <rPr>
        <b/>
        <sz val="14"/>
        <rFont val="宋体"/>
        <family val="3"/>
        <charset val="134"/>
      </rPr>
      <t>期间费用明细表</t>
    </r>
    <phoneticPr fontId="1" type="noConversion"/>
  </si>
  <si>
    <t>一、职工薪酬</t>
    <phoneticPr fontId="1" type="noConversion"/>
  </si>
  <si>
    <t>二、劳务费</t>
    <phoneticPr fontId="1" type="noConversion"/>
  </si>
  <si>
    <t>三、咨询顾问费</t>
    <phoneticPr fontId="1" type="noConversion"/>
  </si>
  <si>
    <t>四、业务招待费</t>
    <phoneticPr fontId="1" type="noConversion"/>
  </si>
  <si>
    <t>五、广告费和业务宣传费</t>
    <phoneticPr fontId="1" type="noConversion"/>
  </si>
  <si>
    <t>六、佣金和手续费</t>
    <phoneticPr fontId="1" type="noConversion"/>
  </si>
  <si>
    <t>七、资产折旧摊销费</t>
    <phoneticPr fontId="1" type="noConversion"/>
  </si>
  <si>
    <t>八、财产损耗、盘亏及毁损损失</t>
    <phoneticPr fontId="1" type="noConversion"/>
  </si>
  <si>
    <t>九、办公费</t>
    <phoneticPr fontId="1" type="noConversion"/>
  </si>
  <si>
    <t>十、董事会费</t>
    <phoneticPr fontId="1" type="noConversion"/>
  </si>
  <si>
    <t>十一、租赁费</t>
    <phoneticPr fontId="1" type="noConversion"/>
  </si>
  <si>
    <t>十二、诉讼费</t>
    <phoneticPr fontId="1" type="noConversion"/>
  </si>
  <si>
    <t>十三、差旅费</t>
    <phoneticPr fontId="1" type="noConversion"/>
  </si>
  <si>
    <t>十四、保险费</t>
    <phoneticPr fontId="1" type="noConversion"/>
  </si>
  <si>
    <t>十五、运输、仓储费</t>
    <phoneticPr fontId="1" type="noConversion"/>
  </si>
  <si>
    <t>十六、修理费</t>
    <phoneticPr fontId="1" type="noConversion"/>
  </si>
  <si>
    <t>十七、包装费</t>
    <phoneticPr fontId="1" type="noConversion"/>
  </si>
  <si>
    <t>十八、技术转让费</t>
    <phoneticPr fontId="1" type="noConversion"/>
  </si>
  <si>
    <t>十九、研究费用</t>
    <phoneticPr fontId="1" type="noConversion"/>
  </si>
  <si>
    <t>二十、各项税费</t>
    <phoneticPr fontId="1" type="noConversion"/>
  </si>
  <si>
    <t>二十一、利息收支</t>
    <phoneticPr fontId="1" type="noConversion"/>
  </si>
  <si>
    <t>二十二、汇兑差额</t>
    <phoneticPr fontId="1" type="noConversion"/>
  </si>
  <si>
    <t>二十三、现金折扣</t>
    <phoneticPr fontId="1" type="noConversion"/>
  </si>
  <si>
    <t>二十四、党组织工作经费</t>
    <phoneticPr fontId="1" type="noConversion"/>
  </si>
  <si>
    <t>二十五、其他</t>
    <phoneticPr fontId="1" type="noConversion"/>
  </si>
  <si>
    <r>
      <t>合计(1+2+3+…2</t>
    </r>
    <r>
      <rPr>
        <sz val="10"/>
        <rFont val="宋体"/>
        <family val="3"/>
        <charset val="134"/>
      </rPr>
      <t>5</t>
    </r>
    <r>
      <rPr>
        <sz val="10"/>
        <rFont val="宋体"/>
        <family val="3"/>
        <charset val="134"/>
      </rPr>
      <t>)</t>
    </r>
    <phoneticPr fontId="1" type="noConversion"/>
  </si>
  <si>
    <t>A105000    纳税调整项目明细表</t>
    <phoneticPr fontId="1" type="noConversion"/>
  </si>
  <si>
    <t>一、收入类调整项目（2+3+4+5+6+7+8+10+11）</t>
    <phoneticPr fontId="1" type="noConversion"/>
  </si>
  <si>
    <r>
      <t xml:space="preserve">　  </t>
    </r>
    <r>
      <rPr>
        <sz val="10"/>
        <rFont val="宋体"/>
        <family val="3"/>
        <charset val="134"/>
      </rPr>
      <t>（一）视同销售收入</t>
    </r>
    <r>
      <rPr>
        <sz val="10"/>
        <color indexed="12"/>
        <rFont val="宋体"/>
        <family val="3"/>
        <charset val="134"/>
      </rPr>
      <t>（填写A105010）</t>
    </r>
    <phoneticPr fontId="1" type="noConversion"/>
  </si>
  <si>
    <r>
      <t xml:space="preserve">　 </t>
    </r>
    <r>
      <rPr>
        <sz val="10"/>
        <rFont val="宋体"/>
        <family val="3"/>
        <charset val="134"/>
      </rPr>
      <t xml:space="preserve"> （二）未按权责发生制原则确认的收入</t>
    </r>
    <r>
      <rPr>
        <sz val="10"/>
        <color indexed="12"/>
        <rFont val="宋体"/>
        <family val="3"/>
        <charset val="134"/>
      </rPr>
      <t>（填写A105020）</t>
    </r>
    <phoneticPr fontId="1" type="noConversion"/>
  </si>
  <si>
    <r>
      <t xml:space="preserve">    </t>
    </r>
    <r>
      <rPr>
        <sz val="10"/>
        <rFont val="宋体"/>
        <family val="3"/>
        <charset val="134"/>
      </rPr>
      <t>（三）投资收益</t>
    </r>
    <r>
      <rPr>
        <sz val="10"/>
        <color indexed="12"/>
        <rFont val="宋体"/>
        <family val="3"/>
        <charset val="134"/>
      </rPr>
      <t>（填写A105030）</t>
    </r>
    <phoneticPr fontId="1" type="noConversion"/>
  </si>
  <si>
    <t>　  （四）按权益法核算长期股权投资对初始投资成本调整确认收益</t>
    <phoneticPr fontId="1" type="noConversion"/>
  </si>
  <si>
    <t xml:space="preserve">    （五）交易性金融资产初始投资调整  </t>
    <phoneticPr fontId="1" type="noConversion"/>
  </si>
  <si>
    <t>　  （六）公允价值变动净损益</t>
    <phoneticPr fontId="1" type="noConversion"/>
  </si>
  <si>
    <t xml:space="preserve">    （七）不征税收入</t>
    <phoneticPr fontId="1" type="noConversion"/>
  </si>
  <si>
    <r>
      <t xml:space="preserve">          </t>
    </r>
    <r>
      <rPr>
        <sz val="10"/>
        <rFont val="宋体"/>
        <family val="3"/>
        <charset val="134"/>
      </rPr>
      <t>其中：专项用途财政性资金</t>
    </r>
    <r>
      <rPr>
        <sz val="10"/>
        <color indexed="12"/>
        <rFont val="宋体"/>
        <family val="3"/>
        <charset val="134"/>
      </rPr>
      <t>（填写A105040）</t>
    </r>
    <phoneticPr fontId="1" type="noConversion"/>
  </si>
  <si>
    <t xml:space="preserve">    （八）销售折扣、折让和退回</t>
    <phoneticPr fontId="1" type="noConversion"/>
  </si>
  <si>
    <t>　  （九）其他</t>
    <phoneticPr fontId="1" type="noConversion"/>
  </si>
  <si>
    <r>
      <t xml:space="preserve">　  </t>
    </r>
    <r>
      <rPr>
        <sz val="10"/>
        <rFont val="宋体"/>
        <family val="3"/>
        <charset val="134"/>
      </rPr>
      <t>（一）视同销售成本</t>
    </r>
    <r>
      <rPr>
        <sz val="10"/>
        <color indexed="12"/>
        <rFont val="宋体"/>
        <family val="3"/>
        <charset val="134"/>
      </rPr>
      <t>（填写A105010）</t>
    </r>
    <phoneticPr fontId="1" type="noConversion"/>
  </si>
  <si>
    <r>
      <t xml:space="preserve">　  </t>
    </r>
    <r>
      <rPr>
        <sz val="10"/>
        <rFont val="宋体"/>
        <family val="3"/>
        <charset val="134"/>
      </rPr>
      <t>（二）职工薪酬</t>
    </r>
    <r>
      <rPr>
        <sz val="10"/>
        <color indexed="12"/>
        <rFont val="宋体"/>
        <family val="3"/>
        <charset val="134"/>
      </rPr>
      <t>（填写A105050）</t>
    </r>
    <phoneticPr fontId="1" type="noConversion"/>
  </si>
  <si>
    <t>　   （三）业务招待费支出</t>
    <phoneticPr fontId="1" type="noConversion"/>
  </si>
  <si>
    <r>
      <t xml:space="preserve">　  </t>
    </r>
    <r>
      <rPr>
        <sz val="10"/>
        <rFont val="宋体"/>
        <family val="3"/>
        <charset val="134"/>
      </rPr>
      <t>（四）广告费和业务宣传费支出</t>
    </r>
    <r>
      <rPr>
        <sz val="10"/>
        <color indexed="12"/>
        <rFont val="宋体"/>
        <family val="3"/>
        <charset val="134"/>
      </rPr>
      <t>（填写A105060）</t>
    </r>
    <phoneticPr fontId="1" type="noConversion"/>
  </si>
  <si>
    <r>
      <t xml:space="preserve">　  </t>
    </r>
    <r>
      <rPr>
        <sz val="10"/>
        <rFont val="宋体"/>
        <family val="3"/>
        <charset val="134"/>
      </rPr>
      <t>（五）捐赠支出</t>
    </r>
    <r>
      <rPr>
        <sz val="10"/>
        <color indexed="12"/>
        <rFont val="宋体"/>
        <family val="3"/>
        <charset val="134"/>
      </rPr>
      <t>（填写A105070）</t>
    </r>
    <phoneticPr fontId="1" type="noConversion"/>
  </si>
  <si>
    <t>　  （六）利息支出</t>
    <phoneticPr fontId="1" type="noConversion"/>
  </si>
  <si>
    <t>　  （七）罚金、罚款和被没收财物的损失</t>
    <phoneticPr fontId="1" type="noConversion"/>
  </si>
  <si>
    <t>　  （八）税收滞纳金、加收利息</t>
    <phoneticPr fontId="1" type="noConversion"/>
  </si>
  <si>
    <t>　  （九）赞助支出</t>
    <phoneticPr fontId="1" type="noConversion"/>
  </si>
  <si>
    <t>　  （十）与未实现融资收益相关在当期确认的财务费用</t>
    <phoneticPr fontId="1" type="noConversion"/>
  </si>
  <si>
    <t xml:space="preserve">    （十一）佣金和手续费支出</t>
    <phoneticPr fontId="1" type="noConversion"/>
  </si>
  <si>
    <t xml:space="preserve">　  （十二）不征税收入用于支出所形成的费用 </t>
    <phoneticPr fontId="1" type="noConversion"/>
  </si>
  <si>
    <t xml:space="preserve">            其中：专项用途财政性资金用于支出所形成的费用（填写A105040）</t>
    <phoneticPr fontId="1" type="noConversion"/>
  </si>
  <si>
    <t xml:space="preserve">    （十三）跨期扣除项目</t>
    <phoneticPr fontId="1" type="noConversion"/>
  </si>
  <si>
    <t>　  （十四）与取得收入无关的支出</t>
    <phoneticPr fontId="1" type="noConversion"/>
  </si>
  <si>
    <t xml:space="preserve">    （十五）境外所得分摊的共同支出</t>
    <phoneticPr fontId="1" type="noConversion"/>
  </si>
  <si>
    <t>　  （十六）党组织工作经费</t>
    <phoneticPr fontId="1" type="noConversion"/>
  </si>
  <si>
    <t>　  （十七）其他</t>
    <phoneticPr fontId="1" type="noConversion"/>
  </si>
  <si>
    <t>三、资产类调整项目（32+33+34+35）</t>
    <phoneticPr fontId="1" type="noConversion"/>
  </si>
  <si>
    <r>
      <t xml:space="preserve">    </t>
    </r>
    <r>
      <rPr>
        <sz val="10"/>
        <rFont val="宋体"/>
        <family val="3"/>
        <charset val="134"/>
      </rPr>
      <t xml:space="preserve">（一）资产折旧、摊销 </t>
    </r>
    <r>
      <rPr>
        <sz val="10"/>
        <color indexed="12"/>
        <rFont val="宋体"/>
        <family val="3"/>
        <charset val="134"/>
      </rPr>
      <t>（填写A105080）</t>
    </r>
    <phoneticPr fontId="1" type="noConversion"/>
  </si>
  <si>
    <t xml:space="preserve">     （二）资产减值准备金</t>
    <phoneticPr fontId="1" type="noConversion"/>
  </si>
  <si>
    <r>
      <t xml:space="preserve">　 </t>
    </r>
    <r>
      <rPr>
        <sz val="10"/>
        <rFont val="宋体"/>
        <family val="3"/>
        <charset val="134"/>
      </rPr>
      <t xml:space="preserve"> （三）资产损失</t>
    </r>
    <r>
      <rPr>
        <sz val="10"/>
        <color indexed="12"/>
        <rFont val="宋体"/>
        <family val="3"/>
        <charset val="134"/>
      </rPr>
      <t>（填写A105090）</t>
    </r>
    <phoneticPr fontId="1" type="noConversion"/>
  </si>
  <si>
    <t>　  （四）其他</t>
    <phoneticPr fontId="1" type="noConversion"/>
  </si>
  <si>
    <t>四、特殊事项调整项目（37+38+39+40+41+42）</t>
    <phoneticPr fontId="1" type="noConversion"/>
  </si>
  <si>
    <r>
      <t xml:space="preserve">　  </t>
    </r>
    <r>
      <rPr>
        <sz val="10"/>
        <rFont val="宋体"/>
        <family val="3"/>
        <charset val="134"/>
      </rPr>
      <t>（一）企业重组及递延纳税事项</t>
    </r>
    <r>
      <rPr>
        <sz val="10"/>
        <color indexed="12"/>
        <rFont val="宋体"/>
        <family val="3"/>
        <charset val="134"/>
      </rPr>
      <t>（填写A105100）</t>
    </r>
    <phoneticPr fontId="1" type="noConversion"/>
  </si>
  <si>
    <r>
      <t xml:space="preserve">   </t>
    </r>
    <r>
      <rPr>
        <sz val="10"/>
        <rFont val="宋体"/>
        <family val="3"/>
        <charset val="134"/>
      </rPr>
      <t xml:space="preserve"> （二）政策性搬迁</t>
    </r>
    <r>
      <rPr>
        <sz val="10"/>
        <color indexed="12"/>
        <rFont val="宋体"/>
        <family val="3"/>
        <charset val="134"/>
      </rPr>
      <t>（填写A105110）</t>
    </r>
    <phoneticPr fontId="1" type="noConversion"/>
  </si>
  <si>
    <r>
      <t xml:space="preserve">   </t>
    </r>
    <r>
      <rPr>
        <sz val="10"/>
        <rFont val="宋体"/>
        <family val="3"/>
        <charset val="134"/>
      </rPr>
      <t xml:space="preserve"> （三）特殊行业准备金</t>
    </r>
    <r>
      <rPr>
        <sz val="10"/>
        <color indexed="12"/>
        <rFont val="宋体"/>
        <family val="3"/>
        <charset val="134"/>
      </rPr>
      <t>（填写A105120）</t>
    </r>
    <phoneticPr fontId="1" type="noConversion"/>
  </si>
  <si>
    <t xml:space="preserve">    （四）房地产开发企业特定业务计算的纳税调整额(填写A105010)</t>
    <phoneticPr fontId="1" type="noConversion"/>
  </si>
  <si>
    <t xml:space="preserve">    （五）有限合伙企业法人合伙方应分得的应纳税所得额</t>
    <phoneticPr fontId="1" type="noConversion"/>
  </si>
  <si>
    <t xml:space="preserve">    （六）其他</t>
    <phoneticPr fontId="1" type="noConversion"/>
  </si>
  <si>
    <t>五、特别纳税调整应税所得</t>
    <phoneticPr fontId="1" type="noConversion"/>
  </si>
  <si>
    <t>六、其他</t>
    <phoneticPr fontId="1" type="noConversion"/>
  </si>
  <si>
    <t>合计（1+12+31+36+43+44）</t>
    <phoneticPr fontId="1" type="noConversion"/>
  </si>
  <si>
    <r>
      <t>返回纳税调整项目明细表（A</t>
    </r>
    <r>
      <rPr>
        <u/>
        <sz val="12"/>
        <color indexed="12"/>
        <rFont val="宋体"/>
        <family val="3"/>
        <charset val="134"/>
      </rPr>
      <t>105000）</t>
    </r>
    <phoneticPr fontId="1" type="noConversion"/>
  </si>
  <si>
    <t>A105010    视同销售和房地产开发企业特定业务纳税调整明细表</t>
    <phoneticPr fontId="1" type="noConversion"/>
  </si>
  <si>
    <t>纳税调整金额</t>
    <phoneticPr fontId="1" type="noConversion"/>
  </si>
  <si>
    <t>一、视同销售（营业）收入（2+3+4+5+6+7+8+9+10）</t>
    <phoneticPr fontId="1" type="noConversion"/>
  </si>
  <si>
    <t xml:space="preserve">    （一）非货币性资产交换视同销售收入</t>
    <phoneticPr fontId="1" type="noConversion"/>
  </si>
  <si>
    <t xml:space="preserve">    （二）用于市场推广或销售视同销售收入</t>
    <phoneticPr fontId="1" type="noConversion"/>
  </si>
  <si>
    <t xml:space="preserve">    （三）用于交际应酬视同销售收入</t>
    <phoneticPr fontId="1" type="noConversion"/>
  </si>
  <si>
    <t xml:space="preserve">    （四）用于职工奖励或福利视同销售收入</t>
    <phoneticPr fontId="1" type="noConversion"/>
  </si>
  <si>
    <t xml:space="preserve">    （五）用于股息分配视同销售收入</t>
    <phoneticPr fontId="1" type="noConversion"/>
  </si>
  <si>
    <t xml:space="preserve">    （六）用于对外捐赠视同销售收入</t>
    <phoneticPr fontId="1" type="noConversion"/>
  </si>
  <si>
    <t xml:space="preserve">    （七）用于对外投资项目视同销售收入</t>
    <phoneticPr fontId="1" type="noConversion"/>
  </si>
  <si>
    <t xml:space="preserve">    （八）提供劳务视同销售收入</t>
    <phoneticPr fontId="1" type="noConversion"/>
  </si>
  <si>
    <t xml:space="preserve">    （九）其他</t>
    <phoneticPr fontId="1" type="noConversion"/>
  </si>
  <si>
    <t>二、视同销售（营业）成本（12+13+14+15+16+17+18+19+20）</t>
    <phoneticPr fontId="1" type="noConversion"/>
  </si>
  <si>
    <t xml:space="preserve">    （一）非货币性资产交换视同销售成本</t>
    <phoneticPr fontId="1" type="noConversion"/>
  </si>
  <si>
    <t xml:space="preserve">    （二）用于市场推广或销售视同销售成本</t>
    <phoneticPr fontId="1" type="noConversion"/>
  </si>
  <si>
    <t xml:space="preserve">    （三）用于交际应酬视同销售成本</t>
    <phoneticPr fontId="1" type="noConversion"/>
  </si>
  <si>
    <t xml:space="preserve">    （四）用于职工奖励或福利视同销售成本</t>
    <phoneticPr fontId="1" type="noConversion"/>
  </si>
  <si>
    <t xml:space="preserve">    （五）用于股息分配视同销售成本</t>
    <phoneticPr fontId="1" type="noConversion"/>
  </si>
  <si>
    <t xml:space="preserve">    （六）用于对外捐赠视同销售成本</t>
    <phoneticPr fontId="1" type="noConversion"/>
  </si>
  <si>
    <t xml:space="preserve">    （七）用于对外投资项目视同销售成本</t>
    <phoneticPr fontId="1" type="noConversion"/>
  </si>
  <si>
    <t xml:space="preserve">    （八）提供劳务视同销售成本</t>
    <phoneticPr fontId="1" type="noConversion"/>
  </si>
  <si>
    <t>三、房地产开发企业特定业务计算的纳税调整额（22-26）</t>
    <phoneticPr fontId="1" type="noConversion"/>
  </si>
  <si>
    <t xml:space="preserve">    （一）房地产企业销售未完工开发产品特定业务计算的纳税调整额（24-25）</t>
    <phoneticPr fontId="1" type="noConversion"/>
  </si>
  <si>
    <t xml:space="preserve">        1.销售未完工产品的收入</t>
    <phoneticPr fontId="1" type="noConversion"/>
  </si>
  <si>
    <t xml:space="preserve">        2.销售未完工产品预计毛利额</t>
    <phoneticPr fontId="1" type="noConversion"/>
  </si>
  <si>
    <r>
      <t xml:space="preserve">        3.</t>
    </r>
    <r>
      <rPr>
        <sz val="10"/>
        <rFont val="宋体"/>
        <family val="3"/>
        <charset val="134"/>
      </rPr>
      <t>实际发生的营业税金及附加、土地增值税</t>
    </r>
    <phoneticPr fontId="1" type="noConversion"/>
  </si>
  <si>
    <t xml:space="preserve">    （二）房地产企业销售的未完工产品转完工产品特定业务计算的纳税调整额（28-29）</t>
    <phoneticPr fontId="1" type="noConversion"/>
  </si>
  <si>
    <t xml:space="preserve">        1.销售未完工产品转完工产品确认的销售收入</t>
    <phoneticPr fontId="1" type="noConversion"/>
  </si>
  <si>
    <t xml:space="preserve">        2.转回的销售未完工产品预计毛利额</t>
    <phoneticPr fontId="1" type="noConversion"/>
  </si>
  <si>
    <r>
      <t xml:space="preserve">        3.</t>
    </r>
    <r>
      <rPr>
        <sz val="10"/>
        <rFont val="宋体"/>
        <family val="3"/>
        <charset val="134"/>
      </rPr>
      <t>转回实际发生的营业税金及附加、土地增值税</t>
    </r>
    <phoneticPr fontId="1" type="noConversion"/>
  </si>
  <si>
    <t>返回纳税调整项目明细表（A105000）</t>
    <phoneticPr fontId="1" type="noConversion"/>
  </si>
  <si>
    <t>A105020    未按权责发生制确认收入纳税调整明细表</t>
    <phoneticPr fontId="1" type="noConversion"/>
  </si>
  <si>
    <t>合同金额（交易金额）</t>
    <phoneticPr fontId="1" type="noConversion"/>
  </si>
  <si>
    <t>本年</t>
    <phoneticPr fontId="1" type="noConversion"/>
  </si>
  <si>
    <t>一、跨期收取的租金、利息、特许权使用费收入（2+3+4）</t>
    <phoneticPr fontId="1" type="noConversion"/>
  </si>
  <si>
    <t xml:space="preserve">   （一）租金</t>
    <phoneticPr fontId="1" type="noConversion"/>
  </si>
  <si>
    <t xml:space="preserve">   （二）利息</t>
    <phoneticPr fontId="1" type="noConversion"/>
  </si>
  <si>
    <t xml:space="preserve">   （三）特许权使用费</t>
    <phoneticPr fontId="1" type="noConversion"/>
  </si>
  <si>
    <t>二、分期确认收入（6+7+8）</t>
    <phoneticPr fontId="1" type="noConversion"/>
  </si>
  <si>
    <t xml:space="preserve">   （一）分期收款方式销售货物收入</t>
    <phoneticPr fontId="1" type="noConversion"/>
  </si>
  <si>
    <t xml:space="preserve">   （二）持续时间超过12个月的建造合同收入</t>
    <phoneticPr fontId="1" type="noConversion"/>
  </si>
  <si>
    <t xml:space="preserve">   （三）其他分期确认收入</t>
    <phoneticPr fontId="1" type="noConversion"/>
  </si>
  <si>
    <t>三、政府补助递延收入（10+11+12）</t>
    <phoneticPr fontId="1" type="noConversion"/>
  </si>
  <si>
    <t xml:space="preserve">   （一）与收益相关的政府补助</t>
    <phoneticPr fontId="1" type="noConversion"/>
  </si>
  <si>
    <t xml:space="preserve">   （二）与资产相关的政府补助</t>
    <phoneticPr fontId="1" type="noConversion"/>
  </si>
  <si>
    <t xml:space="preserve">   （三）其他</t>
    <phoneticPr fontId="1" type="noConversion"/>
  </si>
  <si>
    <t>四、其他未按权责发生制确认收入</t>
    <phoneticPr fontId="1" type="noConversion"/>
  </si>
  <si>
    <t>A105030    投资收益纳税调整明细表</t>
    <phoneticPr fontId="1" type="noConversion"/>
  </si>
  <si>
    <t>会计确认的处置收入</t>
    <phoneticPr fontId="1" type="noConversion"/>
  </si>
  <si>
    <t>处置投资的账面价值</t>
  </si>
  <si>
    <t>处置投资的计税基础</t>
  </si>
  <si>
    <t>税收计算的处置所得</t>
    <phoneticPr fontId="1" type="noConversion"/>
  </si>
  <si>
    <t>11（3+10）</t>
    <phoneticPr fontId="1" type="noConversion"/>
  </si>
  <si>
    <t xml:space="preserve">一、交易性金融资产     </t>
    <phoneticPr fontId="1" type="noConversion"/>
  </si>
  <si>
    <t xml:space="preserve">二、可供出售金融资产    </t>
    <phoneticPr fontId="1" type="noConversion"/>
  </si>
  <si>
    <t xml:space="preserve">三、持有至到期投资    </t>
    <phoneticPr fontId="1" type="noConversion"/>
  </si>
  <si>
    <t xml:space="preserve">四、衍生工具        </t>
    <phoneticPr fontId="1" type="noConversion"/>
  </si>
  <si>
    <t xml:space="preserve">五、交易性金融负债      </t>
    <phoneticPr fontId="1" type="noConversion"/>
  </si>
  <si>
    <t>六、长期股权投资</t>
    <phoneticPr fontId="1" type="noConversion"/>
  </si>
  <si>
    <t>七、短期投资</t>
    <phoneticPr fontId="1" type="noConversion"/>
  </si>
  <si>
    <t>八、长期债券投资</t>
    <phoneticPr fontId="1" type="noConversion"/>
  </si>
  <si>
    <t>九、其他</t>
    <phoneticPr fontId="1" type="noConversion"/>
  </si>
  <si>
    <t>合计(1+2+3+4+5+6+7+8+9)</t>
    <phoneticPr fontId="1" type="noConversion"/>
  </si>
  <si>
    <r>
      <t xml:space="preserve">A105040   </t>
    </r>
    <r>
      <rPr>
        <b/>
        <sz val="14"/>
        <rFont val="宋体"/>
        <family val="3"/>
        <charset val="134"/>
      </rPr>
      <t xml:space="preserve"> </t>
    </r>
    <r>
      <rPr>
        <b/>
        <sz val="14"/>
        <rFont val="宋体"/>
        <family val="3"/>
        <charset val="134"/>
      </rPr>
      <t>专项用途财政性资金纳税调整明细表</t>
    </r>
    <phoneticPr fontId="1" type="noConversion"/>
  </si>
  <si>
    <t>取得年度</t>
    <phoneticPr fontId="1" type="noConversion"/>
  </si>
  <si>
    <t>财政性资金</t>
    <phoneticPr fontId="1" type="noConversion"/>
  </si>
  <si>
    <t>其中：符合不征税收入条件的财政性资金</t>
    <phoneticPr fontId="1" type="noConversion"/>
  </si>
  <si>
    <t>前五年度</t>
    <phoneticPr fontId="1" type="noConversion"/>
  </si>
  <si>
    <t>前四年度</t>
    <phoneticPr fontId="1" type="noConversion"/>
  </si>
  <si>
    <t>前三年度</t>
    <phoneticPr fontId="1" type="noConversion"/>
  </si>
  <si>
    <t>前二年度</t>
    <phoneticPr fontId="1" type="noConversion"/>
  </si>
  <si>
    <t>前一年度</t>
    <phoneticPr fontId="1" type="noConversion"/>
  </si>
  <si>
    <t>支出金额</t>
    <phoneticPr fontId="1" type="noConversion"/>
  </si>
  <si>
    <t>其中：费用化支出金额</t>
    <phoneticPr fontId="1" type="noConversion"/>
  </si>
  <si>
    <t>结余金额</t>
    <phoneticPr fontId="1" type="noConversion"/>
  </si>
  <si>
    <t>其中：上缴财政金额</t>
    <phoneticPr fontId="1" type="noConversion"/>
  </si>
  <si>
    <t>应计入本年应税收入金额</t>
    <phoneticPr fontId="1" type="noConversion"/>
  </si>
  <si>
    <t>其中：计入本年损益的金额</t>
    <phoneticPr fontId="1" type="noConversion"/>
  </si>
  <si>
    <t>本    年</t>
    <phoneticPr fontId="1" type="noConversion"/>
  </si>
  <si>
    <t>合计（1+2+3+4+5+6）</t>
    <phoneticPr fontId="1" type="noConversion"/>
  </si>
  <si>
    <t>A105050    职工薪酬支出及纳税调整明细表</t>
    <phoneticPr fontId="1" type="noConversion"/>
  </si>
  <si>
    <t>实际发生额</t>
    <phoneticPr fontId="1" type="noConversion"/>
  </si>
  <si>
    <t>税收规定扣除率</t>
    <phoneticPr fontId="1" type="noConversion"/>
  </si>
  <si>
    <t>以前年度累计结转扣除额</t>
    <phoneticPr fontId="1" type="noConversion"/>
  </si>
  <si>
    <t>累计结转以后年度扣除额</t>
    <phoneticPr fontId="1" type="noConversion"/>
  </si>
  <si>
    <t>6（1-5）</t>
    <phoneticPr fontId="1" type="noConversion"/>
  </si>
  <si>
    <t>7（1+4-5）</t>
    <phoneticPr fontId="1" type="noConversion"/>
  </si>
  <si>
    <t xml:space="preserve">    其中：股权激励</t>
    <phoneticPr fontId="1" type="noConversion"/>
  </si>
  <si>
    <t>三、职工教育经费支出</t>
    <phoneticPr fontId="1" type="noConversion"/>
  </si>
  <si>
    <t xml:space="preserve">    其中：按税收规定比例扣除的职工教育经费</t>
    <phoneticPr fontId="1" type="noConversion"/>
  </si>
  <si>
    <t xml:space="preserve">          按税收规定全额扣除的职工培训费用</t>
    <phoneticPr fontId="1" type="noConversion"/>
  </si>
  <si>
    <t>七、补充养老保险</t>
    <phoneticPr fontId="1" type="noConversion"/>
  </si>
  <si>
    <t>合计（1+3+4+7+8+9+10+11+12）</t>
    <phoneticPr fontId="1" type="noConversion"/>
  </si>
  <si>
    <t>A105060    广告费和业务宣传费跨年度纳税调整明细表</t>
    <phoneticPr fontId="1" type="noConversion"/>
  </si>
  <si>
    <r>
      <t xml:space="preserve">项 </t>
    </r>
    <r>
      <rPr>
        <sz val="10"/>
        <rFont val="宋体"/>
        <family val="3"/>
        <charset val="134"/>
      </rPr>
      <t xml:space="preserve">       目</t>
    </r>
    <phoneticPr fontId="1" type="noConversion"/>
  </si>
  <si>
    <t xml:space="preserve">    减：不允许扣除的广告费和业务宣传费支出</t>
    <phoneticPr fontId="1" type="noConversion"/>
  </si>
  <si>
    <t xml:space="preserve">二、本年符合条件的广告费和业务宣传费支出（1-2） </t>
    <phoneticPr fontId="1" type="noConversion"/>
  </si>
  <si>
    <t>三、本年计算广告费和业务宣传费扣除限额的销售（营业）收入</t>
    <phoneticPr fontId="1" type="noConversion"/>
  </si>
  <si>
    <t xml:space="preserve">    乘：税收规定扣除率</t>
    <phoneticPr fontId="1" type="noConversion"/>
  </si>
  <si>
    <t>四、本企业计算的广告费和业务宣传费扣除限额（4×5）</t>
    <phoneticPr fontId="1" type="noConversion"/>
  </si>
  <si>
    <t>五、本年结转以后年度扣除额（3＞6，本行=3-6；3≤6，本行=0）</t>
    <phoneticPr fontId="1" type="noConversion"/>
  </si>
  <si>
    <t xml:space="preserve">    加：以前年度累计结转扣除额</t>
    <phoneticPr fontId="1" type="noConversion"/>
  </si>
  <si>
    <t xml:space="preserve">    减：本年扣除的以前年度结转额[3＞6，本行=0；3≤6，本行=8或（6-3）孰小值]</t>
    <phoneticPr fontId="1" type="noConversion"/>
  </si>
  <si>
    <t>六、按照分摊协议归集至其他关联方的广告费和业务宣传费（10≤3或6孰小值）</t>
    <phoneticPr fontId="1" type="noConversion"/>
  </si>
  <si>
    <t xml:space="preserve">    按照分摊协议从其他关联方归集至本企业的广告费和业务宣传费</t>
    <phoneticPr fontId="1" type="noConversion"/>
  </si>
  <si>
    <r>
      <t>七、本年广告费和业务宣传费支出纳税调整金额（3＞6，本行=2</t>
    </r>
    <r>
      <rPr>
        <sz val="10"/>
        <rFont val="宋体"/>
        <family val="3"/>
        <charset val="134"/>
      </rPr>
      <t>+3-6</t>
    </r>
    <r>
      <rPr>
        <sz val="10"/>
        <rFont val="宋体"/>
        <family val="3"/>
        <charset val="134"/>
      </rPr>
      <t>+10-11；3≤6，本行=2+10-11-9）</t>
    </r>
    <phoneticPr fontId="1" type="noConversion"/>
  </si>
  <si>
    <t>八、累计结转以后年度扣除额（7+8-9）</t>
    <phoneticPr fontId="1" type="noConversion"/>
  </si>
  <si>
    <t>A105070    捐赠支出及纳税调整明细表</t>
    <phoneticPr fontId="1" type="noConversion"/>
  </si>
  <si>
    <t>项   目</t>
  </si>
  <si>
    <t>以前年度结转可扣除的捐赠额</t>
  </si>
  <si>
    <t>纳税调增金额</t>
  </si>
  <si>
    <t>纳税调减金额</t>
  </si>
  <si>
    <t>可结转以后年度扣除的捐赠额</t>
  </si>
  <si>
    <t>一、非公益性捐赠</t>
  </si>
  <si>
    <t>二、全额扣除的公益性捐赠</t>
  </si>
  <si>
    <t>三、限额扣除的公益性捐赠(4+5+6+7)</t>
  </si>
  <si>
    <t>合计（1+2+3）</t>
  </si>
  <si>
    <t xml:space="preserve">A105080    资产折旧、摊销情况及纳税调整明细表              </t>
    <phoneticPr fontId="1" type="noConversion"/>
  </si>
  <si>
    <t>资产原值</t>
    <phoneticPr fontId="1" type="noConversion"/>
  </si>
  <si>
    <t>本年折旧、摊销额</t>
    <phoneticPr fontId="1" type="noConversion"/>
  </si>
  <si>
    <t>累计折旧、摊销额</t>
    <phoneticPr fontId="1" type="noConversion"/>
  </si>
  <si>
    <t>资产计税基础</t>
    <phoneticPr fontId="1" type="noConversion"/>
  </si>
  <si>
    <t>税收折旧额</t>
    <phoneticPr fontId="1" type="noConversion"/>
  </si>
  <si>
    <t>享受加速折旧政策的资产按税收一般规定计算的折旧、摊销额</t>
    <phoneticPr fontId="1" type="noConversion"/>
  </si>
  <si>
    <t>加速折旧统计额</t>
    <phoneticPr fontId="1" type="noConversion"/>
  </si>
  <si>
    <t>累计折旧摊销额</t>
    <phoneticPr fontId="1" type="noConversion"/>
  </si>
  <si>
    <r>
      <t>7</t>
    </r>
    <r>
      <rPr>
        <sz val="10"/>
        <rFont val="宋体"/>
        <family val="3"/>
        <charset val="134"/>
      </rPr>
      <t>=5-6</t>
    </r>
    <phoneticPr fontId="1" type="noConversion"/>
  </si>
  <si>
    <r>
      <t>9（</t>
    </r>
    <r>
      <rPr>
        <sz val="10"/>
        <rFont val="宋体"/>
        <family val="3"/>
        <charset val="134"/>
      </rPr>
      <t>2-5）</t>
    </r>
    <phoneticPr fontId="1" type="noConversion"/>
  </si>
  <si>
    <t>一、固定资产（2+3+4+5+6+7）</t>
    <phoneticPr fontId="1" type="noConversion"/>
  </si>
  <si>
    <t>所有固定资产</t>
    <phoneticPr fontId="1" type="noConversion"/>
  </si>
  <si>
    <t>（一）房屋、建筑物</t>
    <phoneticPr fontId="1" type="noConversion"/>
  </si>
  <si>
    <t>（二）飞机、火车、轮船、机器、机械和其他生产设备</t>
    <phoneticPr fontId="1" type="noConversion"/>
  </si>
  <si>
    <t>（三）与生产经营活动有关的器具、工具、家具等</t>
    <phoneticPr fontId="1" type="noConversion"/>
  </si>
  <si>
    <t>（四）飞机、火车、轮船以外的运输工具</t>
    <phoneticPr fontId="1" type="noConversion"/>
  </si>
  <si>
    <t>（五）电子设备</t>
    <phoneticPr fontId="1" type="noConversion"/>
  </si>
  <si>
    <t>（六）其他</t>
    <phoneticPr fontId="1" type="noConversion"/>
  </si>
  <si>
    <t>其中：享受固定资产加速折旧及一次性扣除政策的资产加速折旧额大于一般折旧额的部分</t>
    <phoneticPr fontId="1" type="noConversion"/>
  </si>
  <si>
    <t>（一）重要行业固定资产加速折旧（不含一次性扣除）</t>
    <phoneticPr fontId="1" type="noConversion"/>
  </si>
  <si>
    <t>（二）其他行业研发设备加速折旧</t>
    <phoneticPr fontId="1" type="noConversion"/>
  </si>
  <si>
    <t>（三）允许一次性扣除的固定资产（11+12+13）</t>
    <phoneticPr fontId="1" type="noConversion"/>
  </si>
  <si>
    <r>
      <t xml:space="preserve"> </t>
    </r>
    <r>
      <rPr>
        <sz val="10"/>
        <rFont val="宋体"/>
        <family val="3"/>
        <charset val="134"/>
      </rPr>
      <t xml:space="preserve">    </t>
    </r>
    <r>
      <rPr>
        <sz val="10"/>
        <rFont val="宋体"/>
        <family val="3"/>
        <charset val="134"/>
      </rPr>
      <t>1.单价不超过100万元专用研发设备</t>
    </r>
    <phoneticPr fontId="1" type="noConversion"/>
  </si>
  <si>
    <r>
      <t xml:space="preserve"> </t>
    </r>
    <r>
      <rPr>
        <sz val="10"/>
        <rFont val="宋体"/>
        <family val="3"/>
        <charset val="134"/>
      </rPr>
      <t xml:space="preserve">    </t>
    </r>
    <r>
      <rPr>
        <sz val="10"/>
        <rFont val="宋体"/>
        <family val="3"/>
        <charset val="134"/>
      </rPr>
      <t>2.重要行业小型微利企业单价不超过100万元研发生产共用设备</t>
    </r>
    <phoneticPr fontId="1" type="noConversion"/>
  </si>
  <si>
    <r>
      <t xml:space="preserve"> </t>
    </r>
    <r>
      <rPr>
        <sz val="10"/>
        <rFont val="宋体"/>
        <family val="3"/>
        <charset val="134"/>
      </rPr>
      <t xml:space="preserve">    </t>
    </r>
    <r>
      <rPr>
        <sz val="10"/>
        <rFont val="宋体"/>
        <family val="3"/>
        <charset val="134"/>
      </rPr>
      <t>3.5000元以下固定资产</t>
    </r>
    <phoneticPr fontId="1" type="noConversion"/>
  </si>
  <si>
    <t>（四）技术进步、更新换代固定资产</t>
    <phoneticPr fontId="1" type="noConversion"/>
  </si>
  <si>
    <t>（五）常年强震动、高腐蚀固定资产</t>
    <phoneticPr fontId="1" type="noConversion"/>
  </si>
  <si>
    <t>（六）外购软件折旧</t>
    <phoneticPr fontId="1" type="noConversion"/>
  </si>
  <si>
    <t>（七）集成电路企业生产设备</t>
    <phoneticPr fontId="1" type="noConversion"/>
  </si>
  <si>
    <t>二、生产性生物资产（9+10）</t>
    <phoneticPr fontId="1" type="noConversion"/>
  </si>
  <si>
    <t xml:space="preserve">   （一）林木类</t>
    <phoneticPr fontId="1" type="noConversion"/>
  </si>
  <si>
    <t xml:space="preserve">   （二）畜类</t>
    <phoneticPr fontId="1" type="noConversion"/>
  </si>
  <si>
    <r>
      <t>三、无形资产（22+</t>
    </r>
    <r>
      <rPr>
        <sz val="10"/>
        <rFont val="宋体"/>
        <family val="3"/>
        <charset val="134"/>
      </rPr>
      <t>2</t>
    </r>
    <r>
      <rPr>
        <sz val="10"/>
        <rFont val="宋体"/>
        <family val="3"/>
        <charset val="134"/>
      </rPr>
      <t>3+</t>
    </r>
    <r>
      <rPr>
        <sz val="10"/>
        <rFont val="宋体"/>
        <family val="3"/>
        <charset val="134"/>
      </rPr>
      <t>2</t>
    </r>
    <r>
      <rPr>
        <sz val="10"/>
        <rFont val="宋体"/>
        <family val="3"/>
        <charset val="134"/>
      </rPr>
      <t>4+</t>
    </r>
    <r>
      <rPr>
        <sz val="10"/>
        <rFont val="宋体"/>
        <family val="3"/>
        <charset val="134"/>
      </rPr>
      <t>2</t>
    </r>
    <r>
      <rPr>
        <sz val="10"/>
        <rFont val="宋体"/>
        <family val="3"/>
        <charset val="134"/>
      </rPr>
      <t>5+</t>
    </r>
    <r>
      <rPr>
        <sz val="10"/>
        <rFont val="宋体"/>
        <family val="3"/>
        <charset val="134"/>
      </rPr>
      <t>2</t>
    </r>
    <r>
      <rPr>
        <sz val="10"/>
        <rFont val="宋体"/>
        <family val="3"/>
        <charset val="134"/>
      </rPr>
      <t>6+</t>
    </r>
    <r>
      <rPr>
        <sz val="10"/>
        <rFont val="宋体"/>
        <family val="3"/>
        <charset val="134"/>
      </rPr>
      <t>2</t>
    </r>
    <r>
      <rPr>
        <sz val="10"/>
        <rFont val="宋体"/>
        <family val="3"/>
        <charset val="134"/>
      </rPr>
      <t>7+</t>
    </r>
    <r>
      <rPr>
        <sz val="10"/>
        <rFont val="宋体"/>
        <family val="3"/>
        <charset val="134"/>
      </rPr>
      <t>2</t>
    </r>
    <r>
      <rPr>
        <sz val="10"/>
        <rFont val="宋体"/>
        <family val="3"/>
        <charset val="134"/>
      </rPr>
      <t>8</t>
    </r>
    <r>
      <rPr>
        <sz val="10"/>
        <rFont val="宋体"/>
        <family val="3"/>
        <charset val="134"/>
      </rPr>
      <t>+30</t>
    </r>
    <r>
      <rPr>
        <sz val="10"/>
        <rFont val="宋体"/>
        <family val="3"/>
        <charset val="134"/>
      </rPr>
      <t>）</t>
    </r>
    <phoneticPr fontId="1" type="noConversion"/>
  </si>
  <si>
    <t xml:space="preserve">   （一）专利权</t>
    <phoneticPr fontId="1" type="noConversion"/>
  </si>
  <si>
    <t xml:space="preserve">   （二）商标权</t>
    <phoneticPr fontId="1" type="noConversion"/>
  </si>
  <si>
    <t xml:space="preserve">   （三）著作权</t>
    <phoneticPr fontId="1" type="noConversion"/>
  </si>
  <si>
    <t xml:space="preserve">   （四）土地使用权</t>
    <phoneticPr fontId="1" type="noConversion"/>
  </si>
  <si>
    <t xml:space="preserve">   （五）非专利技术</t>
    <phoneticPr fontId="1" type="noConversion"/>
  </si>
  <si>
    <t xml:space="preserve">   （六）特许权使用费</t>
    <phoneticPr fontId="1" type="noConversion"/>
  </si>
  <si>
    <t xml:space="preserve">   （七）软件</t>
    <phoneticPr fontId="1" type="noConversion"/>
  </si>
  <si>
    <r>
      <t xml:space="preserve"> </t>
    </r>
    <r>
      <rPr>
        <sz val="10"/>
        <rFont val="宋体"/>
        <family val="3"/>
        <charset val="134"/>
      </rPr>
      <t xml:space="preserve">   </t>
    </r>
    <r>
      <rPr>
        <sz val="10"/>
        <rFont val="宋体"/>
        <family val="3"/>
        <charset val="134"/>
      </rPr>
      <t>其中：享受企业外购软件加速摊销政策</t>
    </r>
    <phoneticPr fontId="1" type="noConversion"/>
  </si>
  <si>
    <t xml:space="preserve">   （八）其他</t>
    <phoneticPr fontId="1" type="noConversion"/>
  </si>
  <si>
    <r>
      <t>四、长期待摊费用（3</t>
    </r>
    <r>
      <rPr>
        <sz val="10"/>
        <rFont val="宋体"/>
        <family val="3"/>
        <charset val="134"/>
      </rPr>
      <t>2</t>
    </r>
    <r>
      <rPr>
        <sz val="10"/>
        <rFont val="宋体"/>
        <family val="3"/>
        <charset val="134"/>
      </rPr>
      <t>+</t>
    </r>
    <r>
      <rPr>
        <sz val="10"/>
        <rFont val="宋体"/>
        <family val="3"/>
        <charset val="134"/>
      </rPr>
      <t>33</t>
    </r>
    <r>
      <rPr>
        <sz val="10"/>
        <rFont val="宋体"/>
        <family val="3"/>
        <charset val="134"/>
      </rPr>
      <t>+</t>
    </r>
    <r>
      <rPr>
        <sz val="10"/>
        <rFont val="宋体"/>
        <family val="3"/>
        <charset val="134"/>
      </rPr>
      <t>34</t>
    </r>
    <r>
      <rPr>
        <sz val="10"/>
        <rFont val="宋体"/>
        <family val="3"/>
        <charset val="134"/>
      </rPr>
      <t>+</t>
    </r>
    <r>
      <rPr>
        <sz val="10"/>
        <rFont val="宋体"/>
        <family val="3"/>
        <charset val="134"/>
      </rPr>
      <t>35</t>
    </r>
    <r>
      <rPr>
        <sz val="10"/>
        <rFont val="宋体"/>
        <family val="3"/>
        <charset val="134"/>
      </rPr>
      <t>+</t>
    </r>
    <r>
      <rPr>
        <sz val="10"/>
        <rFont val="宋体"/>
        <family val="3"/>
        <charset val="134"/>
      </rPr>
      <t>36</t>
    </r>
    <r>
      <rPr>
        <sz val="10"/>
        <rFont val="宋体"/>
        <family val="3"/>
        <charset val="134"/>
      </rPr>
      <t>）</t>
    </r>
    <phoneticPr fontId="1" type="noConversion"/>
  </si>
  <si>
    <t xml:space="preserve">   （一）已足额提取折旧的固定资产的改建支出</t>
    <phoneticPr fontId="1" type="noConversion"/>
  </si>
  <si>
    <t xml:space="preserve">   （二）租入固定资产的改建支出</t>
    <phoneticPr fontId="1" type="noConversion"/>
  </si>
  <si>
    <t xml:space="preserve">   （三）固定资产的大修理支出</t>
    <phoneticPr fontId="1" type="noConversion"/>
  </si>
  <si>
    <t xml:space="preserve">   （四）开办费</t>
    <phoneticPr fontId="1" type="noConversion"/>
  </si>
  <si>
    <t xml:space="preserve">   （五）其他</t>
    <phoneticPr fontId="1" type="noConversion"/>
  </si>
  <si>
    <t>五、油气勘探投资</t>
    <phoneticPr fontId="1" type="noConversion"/>
  </si>
  <si>
    <t>合计（1+18+21+31+37+38）</t>
    <phoneticPr fontId="1" type="noConversion"/>
  </si>
  <si>
    <t>附列资料</t>
    <phoneticPr fontId="1" type="noConversion"/>
  </si>
  <si>
    <t>全民所有制改制资产评估增值政策资产</t>
    <phoneticPr fontId="1" type="noConversion"/>
  </si>
  <si>
    <t>A105090    资产损失税前扣除及纳税调整明细表</t>
    <phoneticPr fontId="1" type="noConversion"/>
  </si>
  <si>
    <t>资产损失的账载金额</t>
    <phoneticPr fontId="1" type="noConversion"/>
  </si>
  <si>
    <t>资产处置收入</t>
    <phoneticPr fontId="1" type="noConversion"/>
  </si>
  <si>
    <t>赔偿收入</t>
    <phoneticPr fontId="1" type="noConversion"/>
  </si>
  <si>
    <t>资产损失的税收金额</t>
    <phoneticPr fontId="1" type="noConversion"/>
  </si>
  <si>
    <t>5(4-2-3)</t>
    <phoneticPr fontId="1" type="noConversion"/>
  </si>
  <si>
    <t>一、清单申报资产损失（2+3+4+5+6+7+8）</t>
    <phoneticPr fontId="1" type="noConversion"/>
  </si>
  <si>
    <t xml:space="preserve">   （一）正常经营管理活动中，按照公允价格销售、转让、变卖非货币资产的损失</t>
    <phoneticPr fontId="1" type="noConversion"/>
  </si>
  <si>
    <t xml:space="preserve">   （二）存货发生的正常损耗</t>
    <phoneticPr fontId="1" type="noConversion"/>
  </si>
  <si>
    <t xml:space="preserve">   （三）固定资产达到或超过使用年限而正常报废清理的损失</t>
    <phoneticPr fontId="1" type="noConversion"/>
  </si>
  <si>
    <t xml:space="preserve">   （四）生产性生物资产达到或超过使用年限而正常死亡发生的资产损失</t>
    <phoneticPr fontId="1" type="noConversion"/>
  </si>
  <si>
    <t xml:space="preserve">   （五）按照市场公平交易原则，通过各种交易场所、市场等买卖债券、股票、期货、基金以及金融衍生产品等发生的损失</t>
    <phoneticPr fontId="1" type="noConversion"/>
  </si>
  <si>
    <t xml:space="preserve">   （六）分支机构上报的资产损失</t>
    <phoneticPr fontId="1" type="noConversion"/>
  </si>
  <si>
    <t>二、专项申报资产损失(10+11+12+13)</t>
    <phoneticPr fontId="1" type="noConversion"/>
  </si>
  <si>
    <t xml:space="preserve">   （一）货币资产损失</t>
    <phoneticPr fontId="1" type="noConversion"/>
  </si>
  <si>
    <t xml:space="preserve">   （二）非货币资产损失</t>
    <phoneticPr fontId="1" type="noConversion"/>
  </si>
  <si>
    <t xml:space="preserve">   （三）投资损失</t>
    <phoneticPr fontId="1" type="noConversion"/>
  </si>
  <si>
    <t xml:space="preserve">   （四）其他</t>
    <phoneticPr fontId="1" type="noConversion"/>
  </si>
  <si>
    <t>合计（1+9）</t>
    <phoneticPr fontId="1" type="noConversion"/>
  </si>
  <si>
    <t>A105100    企业重组及递延纳税事项调整明细表</t>
    <phoneticPr fontId="1" type="noConversion"/>
  </si>
  <si>
    <r>
      <t xml:space="preserve">项 </t>
    </r>
    <r>
      <rPr>
        <sz val="10"/>
        <rFont val="宋体"/>
        <family val="3"/>
        <charset val="134"/>
      </rPr>
      <t xml:space="preserve">       </t>
    </r>
    <r>
      <rPr>
        <sz val="10"/>
        <rFont val="宋体"/>
        <family val="3"/>
        <charset val="134"/>
      </rPr>
      <t>目</t>
    </r>
    <phoneticPr fontId="1" type="noConversion"/>
  </si>
  <si>
    <t>一般性税务处理</t>
    <phoneticPr fontId="1" type="noConversion"/>
  </si>
  <si>
    <t>特殊性税务处理</t>
    <phoneticPr fontId="1" type="noConversion"/>
  </si>
  <si>
    <t>账载金额</t>
    <phoneticPr fontId="1" type="noConversion"/>
  </si>
  <si>
    <t>3(2-1)</t>
    <phoneticPr fontId="1" type="noConversion"/>
  </si>
  <si>
    <t>6(5-4)</t>
    <phoneticPr fontId="1" type="noConversion"/>
  </si>
  <si>
    <t>7(3+6)</t>
    <phoneticPr fontId="1" type="noConversion"/>
  </si>
  <si>
    <t xml:space="preserve">          债转股</t>
    <phoneticPr fontId="1" type="noConversion"/>
  </si>
  <si>
    <t xml:space="preserve">    其中：涉及跨境重组的股权收购</t>
    <phoneticPr fontId="1" type="noConversion"/>
  </si>
  <si>
    <t xml:space="preserve">    其中：涉及跨境重组的资产收购</t>
    <phoneticPr fontId="1" type="noConversion"/>
  </si>
  <si>
    <t>四、企业合并（9+10）</t>
    <phoneticPr fontId="1" type="noConversion"/>
  </si>
  <si>
    <t xml:space="preserve">   （一）同一控制下企业合并</t>
    <phoneticPr fontId="1" type="noConversion"/>
  </si>
  <si>
    <t xml:space="preserve">   （二）非同一控制下企业合并</t>
    <phoneticPr fontId="1" type="noConversion"/>
  </si>
  <si>
    <t>五、企业分立</t>
    <phoneticPr fontId="1" type="noConversion"/>
  </si>
  <si>
    <t>六、非货币性资产对外投资</t>
    <phoneticPr fontId="1" type="noConversion"/>
  </si>
  <si>
    <t>七、技术入股</t>
    <phoneticPr fontId="1" type="noConversion"/>
  </si>
  <si>
    <t>八、股权划转、资产划转</t>
    <phoneticPr fontId="1" type="noConversion"/>
  </si>
  <si>
    <t>合计（1+4+6+8+11+12+13+14+15）</t>
    <phoneticPr fontId="1" type="noConversion"/>
  </si>
  <si>
    <t>A105110   政策性搬迁纳税调整明细表</t>
    <phoneticPr fontId="1" type="noConversion"/>
  </si>
  <si>
    <t>一、搬迁收入(2+8)</t>
    <phoneticPr fontId="1" type="noConversion"/>
  </si>
  <si>
    <t xml:space="preserve">   （一）搬迁补偿收入（3+4+5+6+7）</t>
    <phoneticPr fontId="1" type="noConversion"/>
  </si>
  <si>
    <t xml:space="preserve">       1.对被征用资产价值的补偿</t>
    <phoneticPr fontId="1" type="noConversion"/>
  </si>
  <si>
    <r>
      <t xml:space="preserve">   </t>
    </r>
    <r>
      <rPr>
        <sz val="10"/>
        <rFont val="宋体"/>
        <family val="3"/>
        <charset val="134"/>
      </rPr>
      <t xml:space="preserve">    2.因搬迁、安置而给予的补偿</t>
    </r>
    <phoneticPr fontId="1" type="noConversion"/>
  </si>
  <si>
    <t xml:space="preserve">       3.对停产停业形成的损失而给予的补偿</t>
    <phoneticPr fontId="1" type="noConversion"/>
  </si>
  <si>
    <t xml:space="preserve">       4.资产搬迁过程中遭到毁损而取得的保险赔款</t>
    <phoneticPr fontId="1" type="noConversion"/>
  </si>
  <si>
    <r>
      <t xml:space="preserve">   </t>
    </r>
    <r>
      <rPr>
        <sz val="10"/>
        <rFont val="宋体"/>
        <family val="3"/>
        <charset val="134"/>
      </rPr>
      <t xml:space="preserve">    5.其他补偿收入</t>
    </r>
    <phoneticPr fontId="1" type="noConversion"/>
  </si>
  <si>
    <t xml:space="preserve">   （二）搬迁资产处置收入</t>
    <phoneticPr fontId="1" type="noConversion"/>
  </si>
  <si>
    <t>二、搬迁支出(10+16)</t>
    <phoneticPr fontId="1" type="noConversion"/>
  </si>
  <si>
    <t xml:space="preserve">   （一）搬迁费用支出(11+12+13+14+15)</t>
    <phoneticPr fontId="1" type="noConversion"/>
  </si>
  <si>
    <r>
      <t xml:space="preserve">       </t>
    </r>
    <r>
      <rPr>
        <sz val="10"/>
        <rFont val="宋体"/>
        <family val="3"/>
        <charset val="134"/>
      </rPr>
      <t>1.安置职工实际发生的费用</t>
    </r>
    <phoneticPr fontId="1" type="noConversion"/>
  </si>
  <si>
    <t xml:space="preserve">       2.停工期间支付给职工的工资及福利费</t>
    <phoneticPr fontId="1" type="noConversion"/>
  </si>
  <si>
    <r>
      <t xml:space="preserve">       3.</t>
    </r>
    <r>
      <rPr>
        <sz val="10"/>
        <rFont val="宋体"/>
        <family val="3"/>
        <charset val="134"/>
      </rPr>
      <t>临时存放搬迁资产而发生的费用</t>
    </r>
    <phoneticPr fontId="1" type="noConversion"/>
  </si>
  <si>
    <r>
      <t xml:space="preserve">       4.</t>
    </r>
    <r>
      <rPr>
        <sz val="10"/>
        <rFont val="宋体"/>
        <family val="3"/>
        <charset val="134"/>
      </rPr>
      <t>各类资产搬迁安装费用</t>
    </r>
    <phoneticPr fontId="1" type="noConversion"/>
  </si>
  <si>
    <t xml:space="preserve">       5.其他与搬迁相关的费用</t>
    <phoneticPr fontId="1" type="noConversion"/>
  </si>
  <si>
    <r>
      <t xml:space="preserve">   （</t>
    </r>
    <r>
      <rPr>
        <sz val="10"/>
        <rFont val="宋体"/>
        <family val="3"/>
        <charset val="134"/>
      </rPr>
      <t>二）搬迁资产处置支出</t>
    </r>
    <phoneticPr fontId="1" type="noConversion"/>
  </si>
  <si>
    <t>三、搬迁所得或损失（1-9）</t>
    <phoneticPr fontId="1" type="noConversion"/>
  </si>
  <si>
    <t>四、应计入本年应纳税所得额的搬迁所得或损失（19+20+21）</t>
    <phoneticPr fontId="1" type="noConversion"/>
  </si>
  <si>
    <t xml:space="preserve">    其中：搬迁所得</t>
    <phoneticPr fontId="1" type="noConversion"/>
  </si>
  <si>
    <t xml:space="preserve">          搬迁损失一次性扣除</t>
    <phoneticPr fontId="1" type="noConversion"/>
  </si>
  <si>
    <t xml:space="preserve">          搬迁损失分期扣除</t>
    <phoneticPr fontId="1" type="noConversion"/>
  </si>
  <si>
    <t>五、计入当期损益的搬迁收益或损失</t>
    <phoneticPr fontId="1" type="noConversion"/>
  </si>
  <si>
    <t>六、以前年度搬迁损失当期扣除金额</t>
    <phoneticPr fontId="1" type="noConversion"/>
  </si>
  <si>
    <t>七、纳税调整金额（18-22-23）</t>
    <phoneticPr fontId="1" type="noConversion"/>
  </si>
  <si>
    <t>A105120    特殊行业准备金及纳税调整明细表</t>
    <phoneticPr fontId="1" type="noConversion"/>
  </si>
  <si>
    <t>3（1-2）</t>
    <phoneticPr fontId="1" type="noConversion"/>
  </si>
  <si>
    <t>一、保险公司（2+13+14+15+16+19+20）</t>
    <phoneticPr fontId="1" type="noConversion"/>
  </si>
  <si>
    <t xml:space="preserve">   （一）保险保障基金（3+4+5+…+12）</t>
    <phoneticPr fontId="1" type="noConversion"/>
  </si>
  <si>
    <t xml:space="preserve"> 1.财产保险业务  </t>
    <phoneticPr fontId="1" type="noConversion"/>
  </si>
  <si>
    <t xml:space="preserve">  非投资型</t>
    <phoneticPr fontId="1" type="noConversion"/>
  </si>
  <si>
    <t>投资型</t>
    <phoneticPr fontId="1" type="noConversion"/>
  </si>
  <si>
    <t>保证收益</t>
    <phoneticPr fontId="1" type="noConversion"/>
  </si>
  <si>
    <t>无保证收益</t>
    <phoneticPr fontId="1" type="noConversion"/>
  </si>
  <si>
    <t xml:space="preserve">2.人寿保险业务  </t>
    <phoneticPr fontId="1" type="noConversion"/>
  </si>
  <si>
    <t xml:space="preserve">  保证收益</t>
    <phoneticPr fontId="1" type="noConversion"/>
  </si>
  <si>
    <t xml:space="preserve">  无保证收益</t>
    <phoneticPr fontId="1" type="noConversion"/>
  </si>
  <si>
    <t xml:space="preserve">3.健康保险业务  </t>
    <phoneticPr fontId="1" type="noConversion"/>
  </si>
  <si>
    <t xml:space="preserve">  短期</t>
    <phoneticPr fontId="1" type="noConversion"/>
  </si>
  <si>
    <t xml:space="preserve">  长期</t>
    <phoneticPr fontId="1" type="noConversion"/>
  </si>
  <si>
    <t xml:space="preserve">4.意外伤害保险业务  </t>
    <phoneticPr fontId="1" type="noConversion"/>
  </si>
  <si>
    <t xml:space="preserve">   （二）未到期责任准备金</t>
    <phoneticPr fontId="1" type="noConversion"/>
  </si>
  <si>
    <t xml:space="preserve">   （三）寿险责任准备金</t>
    <phoneticPr fontId="1" type="noConversion"/>
  </si>
  <si>
    <t xml:space="preserve">   （四）长期健康险责任准备金</t>
    <phoneticPr fontId="1" type="noConversion"/>
  </si>
  <si>
    <t xml:space="preserve">   （五）未决赔款准备金（17+18）</t>
    <phoneticPr fontId="1" type="noConversion"/>
  </si>
  <si>
    <t xml:space="preserve">       1.已发生已报案未决赔款准备金</t>
    <phoneticPr fontId="1" type="noConversion"/>
  </si>
  <si>
    <t xml:space="preserve">       2.已发生未报案未决赔款准备金</t>
    <phoneticPr fontId="1" type="noConversion"/>
  </si>
  <si>
    <t xml:space="preserve">   （六）大灾风险准备金</t>
    <phoneticPr fontId="1" type="noConversion"/>
  </si>
  <si>
    <t>二、证券行业（22+23+24+25）</t>
    <phoneticPr fontId="1" type="noConversion"/>
  </si>
  <si>
    <t xml:space="preserve">   （一）证券交易所风险基金</t>
    <phoneticPr fontId="1" type="noConversion"/>
  </si>
  <si>
    <t xml:space="preserve">   （二）证券结算风险基金</t>
    <phoneticPr fontId="1" type="noConversion"/>
  </si>
  <si>
    <t xml:space="preserve">   （三）证券投资者保护基金</t>
    <phoneticPr fontId="1" type="noConversion"/>
  </si>
  <si>
    <t>三、期货行业（27+28+29+30）</t>
    <phoneticPr fontId="1" type="noConversion"/>
  </si>
  <si>
    <t xml:space="preserve">   （一）期货交易所风险准备金</t>
    <phoneticPr fontId="1" type="noConversion"/>
  </si>
  <si>
    <t xml:space="preserve">   （二）期货公司风险准备金</t>
    <phoneticPr fontId="1" type="noConversion"/>
  </si>
  <si>
    <t xml:space="preserve">   （三）期货投资者保障基金</t>
    <phoneticPr fontId="1" type="noConversion"/>
  </si>
  <si>
    <t>四、金融企业（32+33+34)</t>
    <phoneticPr fontId="1" type="noConversion"/>
  </si>
  <si>
    <t xml:space="preserve">   （一）涉农和中小企业贷款损失准备金</t>
    <phoneticPr fontId="1" type="noConversion"/>
  </si>
  <si>
    <t xml:space="preserve">   （二）贷款损失准备金</t>
    <phoneticPr fontId="1" type="noConversion"/>
  </si>
  <si>
    <t>五、中小企业融资（信用）担保机构(36+37+38)</t>
    <phoneticPr fontId="1" type="noConversion"/>
  </si>
  <si>
    <t xml:space="preserve">   （一）担保赔偿准备</t>
    <phoneticPr fontId="1" type="noConversion"/>
  </si>
  <si>
    <t xml:space="preserve">   （二）未到期责任准备</t>
    <phoneticPr fontId="1" type="noConversion"/>
  </si>
  <si>
    <t>六、小额贷款公司(40+41)</t>
    <phoneticPr fontId="1" type="noConversion"/>
  </si>
  <si>
    <t xml:space="preserve">   （一）贷款损失准备金</t>
    <phoneticPr fontId="1" type="noConversion"/>
  </si>
  <si>
    <t xml:space="preserve">   （二）其他</t>
    <phoneticPr fontId="1" type="noConversion"/>
  </si>
  <si>
    <t>七、其他</t>
    <phoneticPr fontId="1" type="noConversion"/>
  </si>
  <si>
    <t>合计(1+21+26+31+35+39+42)</t>
    <phoneticPr fontId="1" type="noConversion"/>
  </si>
  <si>
    <t>A106000   企业所得税弥补亏损明细表</t>
    <phoneticPr fontId="1" type="noConversion"/>
  </si>
  <si>
    <t>可弥补亏损所得</t>
    <phoneticPr fontId="1" type="noConversion"/>
  </si>
  <si>
    <t>合并、分立转入（转出）可弥补的亏损额</t>
    <phoneticPr fontId="1" type="noConversion"/>
  </si>
  <si>
    <t>当年可弥补的亏损额</t>
    <phoneticPr fontId="1" type="noConversion"/>
  </si>
  <si>
    <t>本年度实际弥补的以前年度亏损额</t>
    <phoneticPr fontId="1" type="noConversion"/>
  </si>
  <si>
    <t xml:space="preserve">*  </t>
  </si>
  <si>
    <t>可结转以后年度弥补的亏损额合计</t>
  </si>
  <si>
    <t>A107010    免税、减计收入及加计扣除优惠明细表</t>
    <phoneticPr fontId="1" type="noConversion"/>
  </si>
  <si>
    <t>一、免税收入（2+3+6+7+…+16）</t>
    <phoneticPr fontId="1" type="noConversion"/>
  </si>
  <si>
    <t xml:space="preserve">   （一）国债利息收入免征企业所得税</t>
    <phoneticPr fontId="1" type="noConversion"/>
  </si>
  <si>
    <t xml:space="preserve">   （二）符合条件的居民企业之间的股息、红利等权益性投资收益免征企业所得税（填写A107011）</t>
    <phoneticPr fontId="1" type="noConversion"/>
  </si>
  <si>
    <t xml:space="preserve">        其中：内地居民企业通过沪港通投资且连续持有H股满12个月取得的股息红利所得免征企业所得税（填写A107011）</t>
    <phoneticPr fontId="1" type="noConversion"/>
  </si>
  <si>
    <t xml:space="preserve">        内地居民企业通过深港通投资且连续持有H股满12个月取得的股息红利所得免征企业所得税（填写A107011）</t>
    <phoneticPr fontId="1" type="noConversion"/>
  </si>
  <si>
    <t xml:space="preserve">   （三）符合条件的非营利组织的收入免征企业所得税</t>
    <phoneticPr fontId="1" type="noConversion"/>
  </si>
  <si>
    <t xml:space="preserve">   （四）符合条件的非营利组织（科技企业孵化器）的收入免征企业所得税</t>
    <phoneticPr fontId="1" type="noConversion"/>
  </si>
  <si>
    <t xml:space="preserve">   （五）符合条件的非营利组织（国家大学科技园）的收入免征企业所得税</t>
    <phoneticPr fontId="1" type="noConversion"/>
  </si>
  <si>
    <t xml:space="preserve">   （六）中国清洁发展机制基金取得的收入免征企业所得税</t>
    <phoneticPr fontId="1" type="noConversion"/>
  </si>
  <si>
    <t xml:space="preserve">   （七）投资者从证券投资基金分配中取得的收入免征企业所得税</t>
    <phoneticPr fontId="1" type="noConversion"/>
  </si>
  <si>
    <t xml:space="preserve">   （八）取得的地方政府债券利息收入免征企业所得税</t>
    <phoneticPr fontId="1" type="noConversion"/>
  </si>
  <si>
    <t xml:space="preserve">   （九）中国保险保障基金有限责任公司取得的保险保障基金等收入免征企业所得税</t>
    <phoneticPr fontId="1" type="noConversion"/>
  </si>
  <si>
    <t xml:space="preserve">   （十）中央电视台的广告费和有线电视费收入免征企业所得税</t>
    <phoneticPr fontId="1" type="noConversion"/>
  </si>
  <si>
    <t xml:space="preserve">   （十一）中国奥委会取得北京冬奥组委支付的收入免征企业所得税</t>
    <phoneticPr fontId="1" type="noConversion"/>
  </si>
  <si>
    <t xml:space="preserve">   （十二）中国残奥委会取得北京冬奥组委分期支付的收入免征企业所得税</t>
    <phoneticPr fontId="1" type="noConversion"/>
  </si>
  <si>
    <t xml:space="preserve">   （十三）其他</t>
    <phoneticPr fontId="1" type="noConversion"/>
  </si>
  <si>
    <t>二、减计收入（18+19+23+24）</t>
    <phoneticPr fontId="1" type="noConversion"/>
  </si>
  <si>
    <t xml:space="preserve">   （一）综合利用资源生产产品取得的收入在计算应纳税所得额时减计收入</t>
    <phoneticPr fontId="1" type="noConversion"/>
  </si>
  <si>
    <t xml:space="preserve">   （二）金融、保险等机构取得的涉农利息、保费减计收入（20+21+22）</t>
    <phoneticPr fontId="1" type="noConversion"/>
  </si>
  <si>
    <t xml:space="preserve">        1.金融机构取得的涉农贷款利息收入在计算应纳税所得额时减计收入</t>
    <phoneticPr fontId="1" type="noConversion"/>
  </si>
  <si>
    <t xml:space="preserve">        2.保险机构取得的涉农保费收入在计算应纳税所得额时减计收入</t>
    <phoneticPr fontId="1" type="noConversion"/>
  </si>
  <si>
    <t xml:space="preserve">        3.小额贷款公司取得的农户小额贷款利息收入在计算应纳税所得额时减计收入</t>
    <phoneticPr fontId="1" type="noConversion"/>
  </si>
  <si>
    <t xml:space="preserve">   （三）取得铁路债券利息收入减半征收企业所得税</t>
    <phoneticPr fontId="1" type="noConversion"/>
  </si>
  <si>
    <t>三、加计扣除（26+27+28+29+30）</t>
    <phoneticPr fontId="1" type="noConversion"/>
  </si>
  <si>
    <t xml:space="preserve">   （一）开发新技术、新产品、新工艺发生的研究开发费用加计扣除（填写A107012）</t>
    <phoneticPr fontId="1" type="noConversion"/>
  </si>
  <si>
    <t xml:space="preserve">   （二）科技型中小企业开发新技术、新产品、新工艺发生的研究开发费用加计扣除（填写A107012）</t>
    <phoneticPr fontId="1" type="noConversion"/>
  </si>
  <si>
    <t xml:space="preserve">   （三）企业为获得创新性、创意性、突破性的产品进行创意设计活动而发生的相关费用加计扣除</t>
    <phoneticPr fontId="1" type="noConversion"/>
  </si>
  <si>
    <t xml:space="preserve">   （四）安置残疾人员所支付的工资加计扣除</t>
    <phoneticPr fontId="1" type="noConversion"/>
  </si>
  <si>
    <t>合计（1+17+25）</t>
    <phoneticPr fontId="1" type="noConversion"/>
  </si>
  <si>
    <t xml:space="preserve">返回主表（A100000） </t>
    <phoneticPr fontId="1" type="noConversion"/>
  </si>
  <si>
    <t>A107011    符合条件的居民企业之间的股息、红利等权益性投资收益优惠明细表</t>
    <phoneticPr fontId="1" type="noConversion"/>
  </si>
  <si>
    <t>被投资企业</t>
    <phoneticPr fontId="1" type="noConversion"/>
  </si>
  <si>
    <t>被投资企业统一社会信用代码（纳税人识别号）</t>
    <phoneticPr fontId="1" type="noConversion"/>
  </si>
  <si>
    <t>投资性质</t>
    <phoneticPr fontId="1" type="noConversion"/>
  </si>
  <si>
    <t>投资成本</t>
    <phoneticPr fontId="1" type="noConversion"/>
  </si>
  <si>
    <t>被投资企业利润分配确认金额</t>
    <phoneticPr fontId="1" type="noConversion"/>
  </si>
  <si>
    <t>被投资企业清算确认金额</t>
    <phoneticPr fontId="1" type="noConversion"/>
  </si>
  <si>
    <t>撤回或减少投资确认金额</t>
    <phoneticPr fontId="1" type="noConversion"/>
  </si>
  <si>
    <t>合计</t>
    <phoneticPr fontId="1" type="noConversion"/>
  </si>
  <si>
    <r>
      <t>被投资企业做出利润分配</t>
    </r>
    <r>
      <rPr>
        <sz val="10"/>
        <rFont val="宋体"/>
        <family val="3"/>
        <charset val="134"/>
      </rPr>
      <t>或转股决定时间</t>
    </r>
    <phoneticPr fontId="1" type="noConversion"/>
  </si>
  <si>
    <r>
      <t>依</t>
    </r>
    <r>
      <rPr>
        <sz val="10"/>
        <rFont val="宋体"/>
        <family val="3"/>
        <charset val="134"/>
      </rPr>
      <t>决定归属于本公司的股息、红利等权益性投资收益金额</t>
    </r>
    <phoneticPr fontId="1" type="noConversion"/>
  </si>
  <si>
    <t>分得的被投资企业清算剩余资产</t>
    <phoneticPr fontId="1" type="noConversion"/>
  </si>
  <si>
    <t>被清算企业累计未分配利润和累计盈余公积应享有部分</t>
    <phoneticPr fontId="1" type="noConversion"/>
  </si>
  <si>
    <t>应确认的股息所得</t>
    <phoneticPr fontId="1" type="noConversion"/>
  </si>
  <si>
    <t>从被投资企业撤回或减少投资取得的资产</t>
    <phoneticPr fontId="1" type="noConversion"/>
  </si>
  <si>
    <t>减少投资比例</t>
    <phoneticPr fontId="1" type="noConversion"/>
  </si>
  <si>
    <t>收回初始投资成本</t>
    <phoneticPr fontId="1" type="noConversion"/>
  </si>
  <si>
    <t>取得资产中超过收回初始投资成本部分</t>
    <phoneticPr fontId="1" type="noConversion"/>
  </si>
  <si>
    <t>撤回或减少投资应享有被投资企业累计未分配利润和累计盈余公积</t>
    <phoneticPr fontId="1" type="noConversion"/>
  </si>
  <si>
    <t>10（8与9孰小)</t>
    <phoneticPr fontId="1" type="noConversion"/>
  </si>
  <si>
    <t>13（4×12）</t>
    <phoneticPr fontId="1" type="noConversion"/>
  </si>
  <si>
    <t>14（11-13）</t>
    <phoneticPr fontId="1" type="noConversion"/>
  </si>
  <si>
    <t>16(14与15孰小)</t>
    <phoneticPr fontId="1" type="noConversion"/>
  </si>
  <si>
    <t>17（7+10+16）</t>
    <phoneticPr fontId="1" type="noConversion"/>
  </si>
  <si>
    <t xml:space="preserve">      其中：股票投资—沪港通H股</t>
    <phoneticPr fontId="1" type="noConversion"/>
  </si>
  <si>
    <t xml:space="preserve">            股票投资—深港通H股</t>
    <phoneticPr fontId="1" type="noConversion"/>
  </si>
  <si>
    <t>A107012    研发费用加计扣除优惠明细表</t>
    <phoneticPr fontId="1" type="noConversion"/>
  </si>
  <si>
    <t xml:space="preserve"> 科技型中小企业登记编号</t>
  </si>
  <si>
    <t>本年可享受研发费用加计扣除项目数量</t>
  </si>
  <si>
    <t>研发活动费用明细</t>
  </si>
  <si>
    <t>一、自主研发、合作研发、集中研发（4+8+17+20+24+35）</t>
  </si>
  <si>
    <t>（一）人员人工费用（5+6+7）</t>
  </si>
  <si>
    <t>1.直接从事研发活动人员工资薪金</t>
  </si>
  <si>
    <t>2.直接从事研发活动人员五险一金</t>
  </si>
  <si>
    <t>3.外聘研发人员的劳务费用</t>
  </si>
  <si>
    <t>（二）直接投入费用（9+10+…+16）</t>
  </si>
  <si>
    <t>1.研发活动直接消耗材料</t>
  </si>
  <si>
    <t>2.研发活动直接消耗燃料</t>
  </si>
  <si>
    <t>3.研发活动直接消耗动力费用</t>
  </si>
  <si>
    <t>4.用于中间试验和产品试制的模具、工艺装备开发及制造费</t>
  </si>
  <si>
    <t>5.用于不构成固定资产的样品、样机及一般测试手段购置费</t>
  </si>
  <si>
    <t>6.用于试制产品的检验费</t>
  </si>
  <si>
    <t>7.用于研发活动的仪器、设备的运行维护、调整、检验、维修等费用</t>
  </si>
  <si>
    <t>8.通过经营租赁方式租入的用于研发活动的仪器、设备租赁费</t>
  </si>
  <si>
    <t>（三）折旧费用（18+19）</t>
  </si>
  <si>
    <t>1.用于研发活动的仪器的折旧费</t>
  </si>
  <si>
    <t>2.用于研发活动的设备的折旧费</t>
  </si>
  <si>
    <t>（四）无形资产摊销（21+22+23）</t>
  </si>
  <si>
    <t>1.用于研发活动的软件的摊销费用</t>
  </si>
  <si>
    <t>2.用于研发活动的专利权的摊销费用</t>
  </si>
  <si>
    <t>3.用于研发活动的非专利技术（包括许可证、专有技术、设计和计算方法等）的摊销费用</t>
  </si>
  <si>
    <t>（五）新产品设计费等（25+26+27+28）</t>
  </si>
  <si>
    <t>1.新产品设计费</t>
  </si>
  <si>
    <t>2.新工艺规程制定费</t>
  </si>
  <si>
    <t>3.新药研制的临床试验费</t>
  </si>
  <si>
    <t>4.勘探开发技术的现场试验费</t>
  </si>
  <si>
    <t>（六）其他相关费用(30+31+32+33+34)</t>
  </si>
  <si>
    <t>1.技术图书资料费、资料翻译费、专家咨询费、高新科技研发保险费</t>
  </si>
  <si>
    <t>2.研发成果的检索、分析、评议、论证、鉴定、评审、评估、验收费用</t>
  </si>
  <si>
    <t>3.知识产权的申请费、注册费、代理费</t>
  </si>
  <si>
    <t>4.职工福利费、补充养老保险费、补充医疗保险费</t>
  </si>
  <si>
    <t>5.差旅费、会议费</t>
  </si>
  <si>
    <t>（七）经限额调整后的其他相关费用</t>
  </si>
  <si>
    <t>二、委托研发[(37-38)×80%]</t>
  </si>
  <si>
    <t>委托外部机构或个人进行研发活动所发生的费用</t>
  </si>
  <si>
    <t>其中：委托境外进行研发活动所发生的费用</t>
  </si>
  <si>
    <t>三、年度研发费用小计(3+36)</t>
  </si>
  <si>
    <t>（一）本年费用化金额</t>
  </si>
  <si>
    <t>（二）本年资本化金额</t>
  </si>
  <si>
    <t>四、本年形成无形资产摊销额</t>
  </si>
  <si>
    <t>五、以前年度形成无形资产本年摊销额</t>
  </si>
  <si>
    <t>六、允许扣除的研发费用合计（40+42+43）</t>
  </si>
  <si>
    <t>减：特殊收入部分</t>
  </si>
  <si>
    <t>七、允许扣除的研发费用抵减特殊收入后的金额(44-45)</t>
  </si>
  <si>
    <t>减：当年销售研发活动直接形成产品（包括组成部分）对应的材料部分</t>
  </si>
  <si>
    <t>减：以前年度销售研发活动直接形成产品（包括组成部分）对应材料部分结转金额</t>
  </si>
  <si>
    <t>八、加计扣除比例</t>
  </si>
  <si>
    <t>九、本年研发费用加计扣除总额（46-47-48）×49</t>
  </si>
  <si>
    <t>十、销售研发活动直接形成产品（包括组成部分）对应材料部分结转以后年度扣减金额（当46-47-48≥0，本行=0；当46-47-48&lt;0，本行=46-47-48的绝对值)</t>
  </si>
  <si>
    <t>A107020    所得减免优惠明细表</t>
    <phoneticPr fontId="1" type="noConversion"/>
  </si>
  <si>
    <t>减免项目</t>
    <phoneticPr fontId="1" type="noConversion"/>
  </si>
  <si>
    <t>项目名称</t>
    <phoneticPr fontId="1" type="noConversion"/>
  </si>
  <si>
    <t>优惠事项名称</t>
    <phoneticPr fontId="1" type="noConversion"/>
  </si>
  <si>
    <t>优惠方式</t>
    <phoneticPr fontId="1" type="noConversion"/>
  </si>
  <si>
    <t>项目收入</t>
    <phoneticPr fontId="1" type="noConversion"/>
  </si>
  <si>
    <t>项目成本</t>
    <phoneticPr fontId="1" type="noConversion"/>
  </si>
  <si>
    <t>相关税费</t>
    <phoneticPr fontId="1" type="noConversion"/>
  </si>
  <si>
    <t>应分摊期间费用</t>
    <phoneticPr fontId="1" type="noConversion"/>
  </si>
  <si>
    <t>纳税调整额</t>
    <phoneticPr fontId="1" type="noConversion"/>
  </si>
  <si>
    <t>项目所得额</t>
    <phoneticPr fontId="1" type="noConversion"/>
  </si>
  <si>
    <t>减免所得额</t>
    <phoneticPr fontId="1" type="noConversion"/>
  </si>
  <si>
    <t>免税项目</t>
    <phoneticPr fontId="1" type="noConversion"/>
  </si>
  <si>
    <t>减半项目</t>
    <phoneticPr fontId="1" type="noConversion"/>
  </si>
  <si>
    <t>11（9+10×50%）</t>
    <phoneticPr fontId="1" type="noConversion"/>
  </si>
  <si>
    <t>一、农、林、牧、渔业项目</t>
    <phoneticPr fontId="1" type="noConversion"/>
  </si>
  <si>
    <t>二、国家重点扶持的公共基础设施项目</t>
    <phoneticPr fontId="1" type="noConversion"/>
  </si>
  <si>
    <t>三、符合条件的环境保护、节能节水项目</t>
    <phoneticPr fontId="1" type="noConversion"/>
  </si>
  <si>
    <t>四、符合条件的技术转让项目</t>
    <phoneticPr fontId="1" type="noConversion"/>
  </si>
  <si>
    <t>五、实施清洁机制发展项目</t>
    <phoneticPr fontId="1" type="noConversion"/>
  </si>
  <si>
    <t>六、符合条件的节能服务公司实施合同能源管理项目</t>
    <phoneticPr fontId="1" type="noConversion"/>
  </si>
  <si>
    <t>A107030    抵扣应纳税所得额明细表</t>
    <phoneticPr fontId="1" type="noConversion"/>
  </si>
  <si>
    <t>合计金额</t>
  </si>
  <si>
    <t>投资于未上市中小高新技术企业</t>
  </si>
  <si>
    <t>投资于种子期、初创期科技型企业</t>
  </si>
  <si>
    <t>1=2+3</t>
  </si>
  <si>
    <t>一、创业投资企业直接投资按投资额一定比例抵扣应纳税所得额</t>
  </si>
  <si>
    <t>税收规定的抵扣率</t>
  </si>
  <si>
    <t>本年新增的可抵扣的股权投资额（1×2）</t>
  </si>
  <si>
    <t>本年可抵扣的股权投资额（3+4）</t>
  </si>
  <si>
    <t>本年实际抵扣应纳税所得额</t>
  </si>
  <si>
    <t>结转以后年度抵扣的股权投资余额</t>
  </si>
  <si>
    <t>二、通过有限合伙制创业投资企业投资按一定比例抵扣分得的应纳税所得额</t>
  </si>
  <si>
    <t>本年可抵扣投资额（10+11）</t>
  </si>
  <si>
    <t>本年实际抵扣应分得的应纳税所得额</t>
  </si>
  <si>
    <t>结转以后年度抵扣的投资额余额</t>
  </si>
  <si>
    <t>合计（7+13）</t>
  </si>
  <si>
    <t>A107040    减免所得税优惠明细表</t>
    <phoneticPr fontId="1" type="noConversion"/>
  </si>
  <si>
    <t>一、符合条件的小型微利企业减免企业所得税</t>
  </si>
  <si>
    <t>二、国家需要重点扶持的高新技术企业减按15%的税率征收企业所得税（填写A107041）</t>
  </si>
  <si>
    <t>三、经济特区和上海浦东新区新设立的高新技术企业在区内取得的所得定期减免企业所得税（填写A107041）</t>
  </si>
  <si>
    <t>四、受灾地区农村信用社免征企业所得税（4.1+4.2）</t>
  </si>
  <si>
    <t xml:space="preserve">   （一）芦山受灾地区农村信用社免征企业所得税</t>
    <phoneticPr fontId="1" type="noConversion"/>
  </si>
  <si>
    <t xml:space="preserve">   （二）鲁甸受灾地区农村信用社免征企业所得税</t>
    <phoneticPr fontId="1" type="noConversion"/>
  </si>
  <si>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</si>
  <si>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</si>
  <si>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</si>
  <si>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</si>
  <si>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</si>
  <si>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</si>
  <si>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</si>
  <si>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</si>
  <si>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</si>
  <si>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</si>
  <si>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</si>
  <si>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十六、符合条件的集成电路关键专用材料生产企业、集成电路专用设备生产企业定期减免企业所得税（填写A107042）</t>
  </si>
  <si>
    <t>十七、经营性文化事业单位转制为企业的免征企业所得税</t>
  </si>
  <si>
    <t>十八、符合条件的生产和装配伤残人员专门用品企业免征企业所得税</t>
  </si>
  <si>
    <t>十九、技术先进型服务企业减按15%的税率征收企业所得税</t>
  </si>
  <si>
    <t>二十、服务贸易创新发展试点地区符合条件的技术先进型服务企业减按15%的税率征收企业所得税</t>
  </si>
  <si>
    <t>二十一、设在西部地区的鼓励类产业企业减按15%的税率征收企业所得税</t>
  </si>
  <si>
    <t>二十二、新疆困难地区新办企业定期减免企业所得税</t>
  </si>
  <si>
    <t>二十三、新疆喀什、霍尔果斯特殊经济开发区新办企业定期免征企业所得税</t>
  </si>
  <si>
    <t>二十四、广东横琴、福建平潭、深圳前海等地区的鼓励类产业企业减按15%税率征收企业所得税</t>
  </si>
  <si>
    <t>二十五、北京冬奥组委、北京冬奥会测试赛赛事组委会免征企业所得税</t>
  </si>
  <si>
    <t>二十六、享受过渡期税收优惠定期减免企业所得税</t>
  </si>
  <si>
    <t>二十七、其他</t>
  </si>
  <si>
    <t>二十八、减：项目所得额按法定税率减半征收企业所得税叠加享受减免税优惠</t>
  </si>
  <si>
    <t>二十九、支持和促进重点群体创业就业企业限额减征企业所得税(29.1+29.2)</t>
  </si>
  <si>
    <t xml:space="preserve">    （一）下岗失业人员再就业</t>
    <phoneticPr fontId="1" type="noConversion"/>
  </si>
  <si>
    <t xml:space="preserve">    （二）高校毕业生就业</t>
    <phoneticPr fontId="1" type="noConversion"/>
  </si>
  <si>
    <t>三十、扶持自主就业退役士兵创业就业企业限额减征企业所得税</t>
  </si>
  <si>
    <t>三十一、民族自治地方的自治机关对本民族自治地方的企业应缴纳的企业所得税中属于地方分享的部分减征或免征（£免征     £减征:减征幅度____%  ）</t>
  </si>
  <si>
    <t>合计（1+2+…+26+27-28+29+30+31）</t>
  </si>
  <si>
    <t>A107041    高新技术企业优惠情况及明细表</t>
    <phoneticPr fontId="1" type="noConversion"/>
  </si>
  <si>
    <t>对企业主要产品（服务）发挥核心支持作用的技术所属范围</t>
  </si>
  <si>
    <t>国家重点支持的高新技术领域</t>
  </si>
  <si>
    <t>一级领域</t>
  </si>
  <si>
    <t>二级领域</t>
  </si>
  <si>
    <t>三级领域</t>
  </si>
  <si>
    <t>关键指标情况</t>
  </si>
  <si>
    <t>一、本年高新技术产品（服务）收入（5+6）</t>
  </si>
  <si>
    <t>其中：产品（服务）收入</t>
  </si>
  <si>
    <t>技术性收入</t>
  </si>
  <si>
    <t>二、本年企业总收入(8-9)</t>
  </si>
  <si>
    <t>其中：收入总额</t>
  </si>
  <si>
    <t>不征税收入</t>
  </si>
  <si>
    <t>三、本年高新技术产品（服务）收入占企业总收入的比例（4÷7）</t>
  </si>
  <si>
    <t>四、本年科技人员数</t>
  </si>
  <si>
    <t>五、本年职工总数</t>
  </si>
  <si>
    <t>六、本年科技人员占企业当年职工总数的比例（11÷12）</t>
  </si>
  <si>
    <t>研发费用指标</t>
  </si>
  <si>
    <t>高新研发费用归集年度</t>
  </si>
  <si>
    <t>七、归集的高新研发费用金额（16+25）</t>
  </si>
  <si>
    <t>（一）内部研究开发投入(17+…+22+24)</t>
  </si>
  <si>
    <t>1.人员人工费用</t>
  </si>
  <si>
    <t>2.直接投入费用</t>
  </si>
  <si>
    <t>3.折旧费用与长期待摊费用</t>
  </si>
  <si>
    <t>4.无形资产摊销费用</t>
  </si>
  <si>
    <t>5.设计费用</t>
  </si>
  <si>
    <t>6.装备调试费与实验费用</t>
  </si>
  <si>
    <t>7.其他费用</t>
  </si>
  <si>
    <t>其中：可计入研发费用的其他费用</t>
  </si>
  <si>
    <t>（二）委托外部研发费用[(26+28)×80%]</t>
  </si>
  <si>
    <t>1.境内的外部研发费</t>
  </si>
  <si>
    <t>2.境外的外部研发费</t>
  </si>
  <si>
    <t>其中：可计入研发费用的境外的外部研发费</t>
  </si>
  <si>
    <t>八、销售（营业）收入</t>
  </si>
  <si>
    <t>九、三年研发费用占销售（营业）收入的比例（15行4列÷29行4列）</t>
  </si>
  <si>
    <t>减免税额</t>
  </si>
  <si>
    <t>十、国家需要重点扶持的高新技术企业减征企业所得税</t>
  </si>
  <si>
    <t>十一、经济特区和上海浦东新区新设立的高新技术企业定期减免税额</t>
  </si>
  <si>
    <t>A107042    软件、集成电路企业优惠情况及明细表</t>
    <phoneticPr fontId="51" type="noConversion"/>
  </si>
  <si>
    <t>企业类型及减免方式</t>
  </si>
  <si>
    <t>行号</t>
  </si>
  <si>
    <t>　企业类型</t>
  </si>
  <si>
    <t>减免方式</t>
  </si>
  <si>
    <t>获利年度/开始计算优惠期年度</t>
  </si>
  <si>
    <t xml:space="preserve">    其中：签订劳动合同关系且具有大学专科以上学历的职工人数</t>
  </si>
  <si>
    <t xml:space="preserve">          研究开发人员人数</t>
  </si>
  <si>
    <t>二、大学专科以上职工占企业本年月平均职工总人数的比例（12÷11）</t>
  </si>
  <si>
    <t>三、研究开发人员占企业本年月平均职工总人数的比例（13÷11）</t>
  </si>
  <si>
    <t>四、研发费用总额</t>
  </si>
  <si>
    <t xml:space="preserve">   其中：企业在中国境内发生的研发费用金额</t>
  </si>
  <si>
    <t>五、研发费用占销售（营业）收入的比例</t>
  </si>
  <si>
    <t>六、境内研发费用占研发费用总额的比例（17÷16）</t>
  </si>
  <si>
    <t>七、企业收入总额</t>
  </si>
  <si>
    <t>八、符合条件的销售（营业）收入</t>
  </si>
  <si>
    <t>九、符合条件的收入占收入总额的比例（21÷20）</t>
  </si>
  <si>
    <t>十、集成电路设计企业、软件企业填报</t>
  </si>
  <si>
    <t>（一）自主设计/开发销售（营业）收入</t>
  </si>
  <si>
    <t>（二）自主设计/开发收入占企业收入总额的比例（23÷20）</t>
  </si>
  <si>
    <t>十一、重点软件企业或重点集成电路设计企业符合“领域”的填报</t>
  </si>
  <si>
    <t>（一）适用的领域</t>
  </si>
  <si>
    <t>（二）选择备案领域的销售（营业）收入</t>
  </si>
  <si>
    <t>（三）领域内的销售收入占符合条件的销售收入的比例（26÷21）</t>
  </si>
  <si>
    <t>十二、重点软件企业符合“出口”的填报</t>
  </si>
  <si>
    <t>（一）年度软件出口收入总额（美元）</t>
  </si>
  <si>
    <t>（二）年度软件出口收入总额（人民币）</t>
  </si>
  <si>
    <t>（三）软件出口收入总额占本企业年度收入总额的比例（29÷20）</t>
  </si>
  <si>
    <t>十三、集成电路关键专用材料或专用设备生产企业填报</t>
  </si>
  <si>
    <t>产品适用目录</t>
  </si>
  <si>
    <t>A107050    税额抵免优惠明细表</t>
    <phoneticPr fontId="51" type="noConversion"/>
  </si>
  <si>
    <t>本年
抵免前
应纳税额</t>
    <phoneticPr fontId="51" type="noConversion"/>
  </si>
  <si>
    <t>本年允许抵免的专用设备投资额</t>
    <phoneticPr fontId="51" type="noConversion"/>
  </si>
  <si>
    <t>本年
可抵免
税额</t>
    <phoneticPr fontId="51" type="noConversion"/>
  </si>
  <si>
    <t>以前年度已抵免额</t>
    <phoneticPr fontId="51" type="noConversion"/>
  </si>
  <si>
    <t>可结转以后年度抵免的税额</t>
    <phoneticPr fontId="51" type="noConversion"/>
  </si>
  <si>
    <t>前五年度</t>
    <phoneticPr fontId="51" type="noConversion"/>
  </si>
  <si>
    <t>小计</t>
    <phoneticPr fontId="51" type="noConversion"/>
  </si>
  <si>
    <t>4=3×10%</t>
    <phoneticPr fontId="51" type="noConversion"/>
  </si>
  <si>
    <t>10（5+6+7+8+9）</t>
    <phoneticPr fontId="51" type="noConversion"/>
  </si>
  <si>
    <t>*</t>
    <phoneticPr fontId="51" type="noConversion"/>
  </si>
  <si>
    <t>本年实际抵免税额合计</t>
    <phoneticPr fontId="51" type="noConversion"/>
  </si>
  <si>
    <t>可结转以后年度抵免的税额合计</t>
    <phoneticPr fontId="51" type="noConversion"/>
  </si>
  <si>
    <t>专用设备
投资情况</t>
    <phoneticPr fontId="51" type="noConversion"/>
  </si>
  <si>
    <t>本年允许抵免的环境保护专用设备投资额</t>
    <phoneticPr fontId="51" type="noConversion"/>
  </si>
  <si>
    <t>本年允许抵免节能节水的专用设备投资额</t>
    <phoneticPr fontId="51" type="noConversion"/>
  </si>
  <si>
    <t>本年允许抵免的安全生产专用设备投资额</t>
    <phoneticPr fontId="51" type="noConversion"/>
  </si>
  <si>
    <t>A108000    境外所得税收抵免明细表</t>
    <phoneticPr fontId="1" type="noConversion"/>
  </si>
  <si>
    <t>行次</t>
    <phoneticPr fontId="51" type="noConversion"/>
  </si>
  <si>
    <t>境外税前所得</t>
    <phoneticPr fontId="51" type="noConversion"/>
  </si>
  <si>
    <t>境外所得纳税调整后所得</t>
    <phoneticPr fontId="51" type="noConversion"/>
  </si>
  <si>
    <t>抵减境内亏损</t>
    <phoneticPr fontId="51" type="noConversion"/>
  </si>
  <si>
    <t>抵减境内亏损后的境外应纳税所得额</t>
    <phoneticPr fontId="51" type="noConversion"/>
  </si>
  <si>
    <t>境外所得应纳税额</t>
    <phoneticPr fontId="51" type="noConversion"/>
  </si>
  <si>
    <t>本年可抵免境外所得税额</t>
    <phoneticPr fontId="51" type="noConversion"/>
  </si>
  <si>
    <t>未超过境外所得税抵免限额的余额</t>
    <phoneticPr fontId="51" type="noConversion"/>
  </si>
  <si>
    <t>本年可抵免以前年度未抵免境外所得税额</t>
    <phoneticPr fontId="51" type="noConversion"/>
  </si>
  <si>
    <t>按简易办法计算</t>
    <phoneticPr fontId="51" type="noConversion"/>
  </si>
  <si>
    <t>境外所得抵免所得税额合计</t>
    <phoneticPr fontId="51" type="noConversion"/>
  </si>
  <si>
    <t>按12.5%计算的抵免额</t>
    <phoneticPr fontId="51" type="noConversion"/>
  </si>
  <si>
    <t>5（3-4）</t>
    <phoneticPr fontId="51" type="noConversion"/>
  </si>
  <si>
    <t>7（5-6）</t>
    <phoneticPr fontId="51" type="noConversion"/>
  </si>
  <si>
    <t>9（7×8）</t>
    <phoneticPr fontId="51" type="noConversion"/>
  </si>
  <si>
    <t>13（11-12）</t>
    <phoneticPr fontId="51" type="noConversion"/>
  </si>
  <si>
    <t>18（15+16+17）</t>
    <phoneticPr fontId="51" type="noConversion"/>
  </si>
  <si>
    <t>19（12+14+18）</t>
    <phoneticPr fontId="51" type="noConversion"/>
  </si>
  <si>
    <t>合计</t>
    <phoneticPr fontId="51" type="noConversion"/>
  </si>
  <si>
    <r>
      <t xml:space="preserve">A108010    </t>
    </r>
    <r>
      <rPr>
        <b/>
        <sz val="14"/>
        <rFont val="宋体"/>
        <family val="3"/>
        <charset val="134"/>
      </rPr>
      <t xml:space="preserve"> </t>
    </r>
    <r>
      <rPr>
        <b/>
        <sz val="14"/>
        <rFont val="宋体"/>
        <family val="3"/>
        <charset val="134"/>
      </rPr>
      <t>境外所得纳税调整后所得明细表</t>
    </r>
    <phoneticPr fontId="1" type="noConversion"/>
  </si>
  <si>
    <t>境外所得可抵免的所得税额</t>
    <phoneticPr fontId="51" type="noConversion"/>
  </si>
  <si>
    <t>境外分支机构收入与支出纳税调整额</t>
    <phoneticPr fontId="51" type="noConversion"/>
  </si>
  <si>
    <t>境外所得对应调整的相关成本费用支出</t>
    <phoneticPr fontId="51" type="noConversion"/>
  </si>
  <si>
    <t>分支机构机构营业利润所得</t>
    <phoneticPr fontId="51" type="noConversion"/>
  </si>
  <si>
    <t>股息、红利等权益性投资所得</t>
    <phoneticPr fontId="51" type="noConversion"/>
  </si>
  <si>
    <t>利息所得</t>
    <phoneticPr fontId="51" type="noConversion"/>
  </si>
  <si>
    <t>租金所得</t>
    <phoneticPr fontId="51" type="noConversion"/>
  </si>
  <si>
    <t>特许权使用费所得</t>
    <phoneticPr fontId="51" type="noConversion"/>
  </si>
  <si>
    <t>财产转让所得</t>
    <phoneticPr fontId="51" type="noConversion"/>
  </si>
  <si>
    <t>其他所得</t>
    <phoneticPr fontId="51" type="noConversion"/>
  </si>
  <si>
    <t>直接缴纳的所得税额</t>
    <phoneticPr fontId="51" type="noConversion"/>
  </si>
  <si>
    <t>间接负担的所得税额</t>
    <phoneticPr fontId="51" type="noConversion"/>
  </si>
  <si>
    <t>享受税收饶让抵免税额</t>
    <phoneticPr fontId="51" type="noConversion"/>
  </si>
  <si>
    <t>9（2+3+4+5+6+7+8）</t>
    <phoneticPr fontId="51" type="noConversion"/>
  </si>
  <si>
    <t>13（10+11+12）</t>
    <phoneticPr fontId="51" type="noConversion"/>
  </si>
  <si>
    <t>14（9+10+11）</t>
    <phoneticPr fontId="51" type="noConversion"/>
  </si>
  <si>
    <t>18（14+15-16-17）</t>
    <phoneticPr fontId="51" type="noConversion"/>
  </si>
  <si>
    <t>A108020    境外分支机构弥补亏损明细表</t>
    <phoneticPr fontId="51" type="noConversion"/>
  </si>
  <si>
    <t>本年弥补的以前年度非实际亏损额</t>
    <phoneticPr fontId="51" type="noConversion"/>
  </si>
  <si>
    <t>以前年度结转尚未弥补的实际亏损额</t>
    <phoneticPr fontId="51" type="noConversion"/>
  </si>
  <si>
    <t>本年弥补的以前年度实际亏损额</t>
    <phoneticPr fontId="51" type="noConversion"/>
  </si>
  <si>
    <t>5（2+3-4）</t>
    <phoneticPr fontId="51" type="noConversion"/>
  </si>
  <si>
    <t>11（6+7+8+9+10）</t>
    <phoneticPr fontId="51" type="noConversion"/>
  </si>
  <si>
    <t>19（14+15+16+17+18）</t>
    <phoneticPr fontId="51" type="noConversion"/>
  </si>
  <si>
    <t>A108030    跨年度结转抵免境外所得税明细表</t>
    <phoneticPr fontId="1" type="noConversion"/>
  </si>
  <si>
    <t>本年实际抵免以前年度未抵免的境外已缴所得税额</t>
    <phoneticPr fontId="51" type="noConversion"/>
  </si>
  <si>
    <t>7（2+3+4+5+6）</t>
    <phoneticPr fontId="51" type="noConversion"/>
  </si>
  <si>
    <t>13（8+9+10+11+12）</t>
    <phoneticPr fontId="51" type="noConversion"/>
  </si>
  <si>
    <t>14（3-9）</t>
    <phoneticPr fontId="51" type="noConversion"/>
  </si>
  <si>
    <t>15（4-10）</t>
    <phoneticPr fontId="51" type="noConversion"/>
  </si>
  <si>
    <t>16（5-11）</t>
    <phoneticPr fontId="51" type="noConversion"/>
  </si>
  <si>
    <t>17（6-12）</t>
    <phoneticPr fontId="51" type="noConversion"/>
  </si>
  <si>
    <t>A109000    跨地区经营汇总纳税企业年度分摊企业所得税明细表</t>
    <phoneticPr fontId="51" type="noConversion"/>
  </si>
  <si>
    <t>项        目</t>
    <phoneticPr fontId="51" type="noConversion"/>
  </si>
  <si>
    <t>金    额</t>
    <phoneticPr fontId="51" type="noConversion"/>
  </si>
  <si>
    <t>一、总机构实际应纳所得税额</t>
    <phoneticPr fontId="51" type="noConversion"/>
  </si>
  <si>
    <t xml:space="preserve">   减：境外所得应纳所得税额</t>
    <phoneticPr fontId="51" type="noConversion"/>
  </si>
  <si>
    <t xml:space="preserve">   加：境外所得抵免所得税额</t>
    <phoneticPr fontId="51" type="noConversion"/>
  </si>
  <si>
    <t>二、总机构用于分摊的本年实际应纳所得税（1-2+3）</t>
    <phoneticPr fontId="51" type="noConversion"/>
  </si>
  <si>
    <t>三、本年累计已预分、已分摊所得税（6+7+8+9）</t>
    <phoneticPr fontId="51" type="noConversion"/>
  </si>
  <si>
    <t xml:space="preserve">   （一）总机构向其直接管理的建筑项目部所在地预分的所得税额</t>
    <phoneticPr fontId="51" type="noConversion"/>
  </si>
  <si>
    <t xml:space="preserve">   （二）总机构已分摊所得税额</t>
    <phoneticPr fontId="51" type="noConversion"/>
  </si>
  <si>
    <t xml:space="preserve">   （三）财政集中已分配所得税额</t>
    <phoneticPr fontId="51" type="noConversion"/>
  </si>
  <si>
    <t xml:space="preserve">   （四）总机构所属分支机构已分摊所得税额</t>
    <phoneticPr fontId="51" type="noConversion"/>
  </si>
  <si>
    <t xml:space="preserve">         其中：总机构主体生产经营部门已分摊所得税额</t>
    <phoneticPr fontId="51" type="noConversion"/>
  </si>
  <si>
    <t>四、总机构本年度应分摊的应补（退）的所得税（4-5）</t>
    <phoneticPr fontId="51" type="noConversion"/>
  </si>
  <si>
    <t xml:space="preserve">   （一）总机构分摊本年应补（退）的所得税额（11×25%）</t>
    <phoneticPr fontId="51" type="noConversion"/>
  </si>
  <si>
    <t xml:space="preserve">   （二）财政集中分配本年应补（退）的所得税额（11×25%）</t>
    <phoneticPr fontId="51" type="noConversion"/>
  </si>
  <si>
    <t xml:space="preserve">   （三）总机构所属分支机构分摊本年应补（退）的所得税额（11×50%）</t>
    <phoneticPr fontId="51" type="noConversion"/>
  </si>
  <si>
    <t xml:space="preserve">         其中：总机构主体生产经营部门分摊本年应补（退）的所得税额</t>
    <phoneticPr fontId="51" type="noConversion"/>
  </si>
  <si>
    <t>五、总机构境外所得抵免后的应纳所得税额（2-3）</t>
    <phoneticPr fontId="51" type="noConversion"/>
  </si>
  <si>
    <t>六、总机构本年应补（退）的所得税额（12+13+15+16）</t>
    <phoneticPr fontId="51" type="noConversion"/>
  </si>
  <si>
    <t>A109010    企业所得税汇总纳税分支机构所得税分配表</t>
    <phoneticPr fontId="51" type="noConversion"/>
  </si>
  <si>
    <t>金额单位: 元（列至角分）</t>
    <phoneticPr fontId="51" type="noConversion"/>
  </si>
  <si>
    <t>分配
比例</t>
    <phoneticPr fontId="51" type="noConversion"/>
  </si>
  <si>
    <r>
      <t>附件3</t>
    </r>
    <r>
      <rPr>
        <b/>
        <sz val="10"/>
        <rFont val="Arial Narrow"/>
        <family val="2"/>
      </rPr>
      <t>:</t>
    </r>
    <phoneticPr fontId="50" type="noConversion"/>
  </si>
  <si>
    <t>企业各税审核汇总表</t>
  </si>
  <si>
    <t>金额单位：元</t>
  </si>
  <si>
    <t>项      目</t>
  </si>
  <si>
    <t>行 次</t>
  </si>
  <si>
    <t>审核调整额</t>
  </si>
  <si>
    <t>审核确认额</t>
  </si>
  <si>
    <t>主营税金及附加审核表</t>
  </si>
  <si>
    <t>应补（退）税额</t>
  </si>
  <si>
    <t>城镇土地使用税</t>
    <phoneticPr fontId="1" type="noConversion"/>
  </si>
  <si>
    <t>审计单位：</t>
  </si>
  <si>
    <t>联系电话：</t>
  </si>
  <si>
    <t>传真号码：</t>
  </si>
  <si>
    <t>网    址：</t>
  </si>
  <si>
    <t>中汇（厦门）税务师事务所有限公司</t>
  </si>
  <si>
    <t>0592-5881050</t>
  </si>
  <si>
    <t>0592-5881033</t>
  </si>
  <si>
    <t>www.baibangcpa.com</t>
  </si>
  <si>
    <t>厦门明正税务师事务所有限公司</t>
  </si>
  <si>
    <t>www.mz-tax.com</t>
  </si>
  <si>
    <t>0592-2988712</t>
    <phoneticPr fontId="22" type="noConversion"/>
  </si>
  <si>
    <t>二、扣除类调整项目（13+14+15+16+17+18+19+20+21+22+23+24+26+27+28+29+30）</t>
    <phoneticPr fontId="1" type="noConversion"/>
  </si>
  <si>
    <t>A000000 企业基础信息表</t>
  </si>
  <si>
    <t>A100000 中华人民共和国企业所得税年度纳税申报表（A类）</t>
  </si>
  <si>
    <t>A101020 金融企业收入明细表</t>
  </si>
  <si>
    <t>A102010 一般企业成本支出明细表</t>
  </si>
  <si>
    <t>A102020 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</si>
  <si>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</si>
  <si>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</si>
  <si>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</si>
  <si>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</si>
  <si>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</si>
  <si>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</si>
  <si>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</si>
  <si>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A105050职工薪酬支出及纳税调整明细表</t>
  </si>
  <si>
    <t>A105060广告费和业务宣传费跨年度纳税调整明细表</t>
  </si>
  <si>
    <t>A105070捐赠支出及纳税调整明细表</t>
  </si>
  <si>
    <t>A105080 资产折旧、摊销及纳税调整明细表</t>
  </si>
  <si>
    <t>A105090资产损失税前扣除及纳税调整明细表</t>
  </si>
  <si>
    <t>A105100企业重组及递延纳税事项调整明细表</t>
  </si>
  <si>
    <t>A105110政策性搬迁纳税调整明细表</t>
  </si>
  <si>
    <t>A105120 特殊行业准备金及纳税调整明细表</t>
  </si>
  <si>
    <t>A106000 企业所得税弥补亏损明细表</t>
  </si>
  <si>
    <t>A107010免税、减计收入及加计扣除优惠明细表</t>
  </si>
  <si>
    <t>A107011符合条件的居民企业之间的股息、红利等…优惠明细表</t>
  </si>
  <si>
    <t>A107012 研发费用加计扣除优惠明细表</t>
  </si>
  <si>
    <t>A107020所得减免优惠明细表</t>
  </si>
  <si>
    <t>A107030 抵扣应纳税所得额明细表</t>
  </si>
  <si>
    <t>A107040减免所得税优惠明细表</t>
  </si>
  <si>
    <t>A107041 高新技术企业优惠情况及明细表</t>
  </si>
  <si>
    <t>A107042软件、集成电路企业优惠情况及明细表</t>
  </si>
  <si>
    <t>A107050 税额抵免优惠明细表</t>
  </si>
  <si>
    <t>A108000境外所得税收抵免明细表</t>
  </si>
  <si>
    <t>A108010境外所得纳税调整后所得明细表</t>
  </si>
  <si>
    <t>A108020境外分支机构弥补亏损明细表</t>
  </si>
  <si>
    <t>A108030 跨年度结转抵免境外所得税明细表</t>
  </si>
  <si>
    <t>A109000跨地区经营汇总纳税企业年度分摊企业所得税明细表</t>
  </si>
  <si>
    <t>A109010 企业所得税汇总纳税分支机构所得税分配表</t>
  </si>
  <si>
    <t>中国注册税务师：</t>
    <phoneticPr fontId="22" type="noConversion"/>
  </si>
  <si>
    <t xml:space="preserve">中国注册税务师： </t>
    <phoneticPr fontId="22" type="noConversion"/>
  </si>
  <si>
    <t>（副主任税务师）</t>
    <phoneticPr fontId="22" type="noConversion"/>
  </si>
  <si>
    <t>9.减：弥补以前年度亏损</t>
    <phoneticPr fontId="1" type="noConversion"/>
  </si>
  <si>
    <t>10.减：抵扣应纳税所得额</t>
    <phoneticPr fontId="1" type="noConversion"/>
  </si>
  <si>
    <t>*</t>
    <phoneticPr fontId="1" type="noConversion"/>
  </si>
  <si>
    <t>国家代码</t>
  </si>
  <si>
    <r>
      <t>00</t>
    </r>
    <r>
      <rPr>
        <sz val="11"/>
        <color indexed="8"/>
        <rFont val="宋体"/>
        <family val="3"/>
        <charset val="134"/>
      </rPr>
      <t>4</t>
    </r>
  </si>
  <si>
    <t>阿富汗伊斯兰国</t>
  </si>
  <si>
    <r>
      <t>00</t>
    </r>
    <r>
      <rPr>
        <sz val="11"/>
        <color indexed="8"/>
        <rFont val="宋体"/>
        <family val="3"/>
        <charset val="134"/>
      </rPr>
      <t>8</t>
    </r>
  </si>
  <si>
    <t>阿尔巴尼亚共和国</t>
  </si>
  <si>
    <r>
      <t>0</t>
    </r>
    <r>
      <rPr>
        <sz val="11"/>
        <color indexed="8"/>
        <rFont val="宋体"/>
        <family val="3"/>
        <charset val="134"/>
      </rPr>
      <t>10</t>
    </r>
  </si>
  <si>
    <t>南极洲</t>
  </si>
  <si>
    <r>
      <t>0</t>
    </r>
    <r>
      <rPr>
        <sz val="11"/>
        <color indexed="8"/>
        <rFont val="宋体"/>
        <family val="3"/>
        <charset val="134"/>
      </rPr>
      <t>12</t>
    </r>
  </si>
  <si>
    <t>阿尔及利亚民主人民共和国</t>
  </si>
  <si>
    <r>
      <t>0</t>
    </r>
    <r>
      <rPr>
        <sz val="11"/>
        <color indexed="8"/>
        <rFont val="宋体"/>
        <family val="3"/>
        <charset val="134"/>
      </rPr>
      <t>16</t>
    </r>
  </si>
  <si>
    <t>美属萨摩亚</t>
  </si>
  <si>
    <r>
      <t>0</t>
    </r>
    <r>
      <rPr>
        <sz val="11"/>
        <color indexed="8"/>
        <rFont val="宋体"/>
        <family val="3"/>
        <charset val="134"/>
      </rPr>
      <t>20</t>
    </r>
  </si>
  <si>
    <t>安道尔公国</t>
  </si>
  <si>
    <r>
      <t>0</t>
    </r>
    <r>
      <rPr>
        <sz val="11"/>
        <color indexed="8"/>
        <rFont val="宋体"/>
        <family val="3"/>
        <charset val="134"/>
      </rPr>
      <t>24</t>
    </r>
  </si>
  <si>
    <t>安哥拉共和国</t>
  </si>
  <si>
    <r>
      <t>0</t>
    </r>
    <r>
      <rPr>
        <sz val="11"/>
        <color indexed="8"/>
        <rFont val="宋体"/>
        <family val="3"/>
        <charset val="134"/>
      </rPr>
      <t>28</t>
    </r>
  </si>
  <si>
    <t>安提瓜和巴布达</t>
  </si>
  <si>
    <r>
      <t>0</t>
    </r>
    <r>
      <rPr>
        <sz val="11"/>
        <color indexed="8"/>
        <rFont val="宋体"/>
        <family val="3"/>
        <charset val="134"/>
      </rPr>
      <t>31</t>
    </r>
  </si>
  <si>
    <t>阿塞拜疆共和国</t>
  </si>
  <si>
    <r>
      <t>0</t>
    </r>
    <r>
      <rPr>
        <sz val="11"/>
        <color indexed="8"/>
        <rFont val="宋体"/>
        <family val="3"/>
        <charset val="134"/>
      </rPr>
      <t>32</t>
    </r>
  </si>
  <si>
    <t>阿根廷共和国</t>
  </si>
  <si>
    <r>
      <t>0</t>
    </r>
    <r>
      <rPr>
        <sz val="11"/>
        <color indexed="8"/>
        <rFont val="宋体"/>
        <family val="3"/>
        <charset val="134"/>
      </rPr>
      <t>36</t>
    </r>
  </si>
  <si>
    <t>澳大利亚联邦</t>
  </si>
  <si>
    <r>
      <t>0</t>
    </r>
    <r>
      <rPr>
        <sz val="11"/>
        <color indexed="8"/>
        <rFont val="宋体"/>
        <family val="3"/>
        <charset val="134"/>
      </rPr>
      <t>40</t>
    </r>
  </si>
  <si>
    <t>奥地利共和国</t>
  </si>
  <si>
    <r>
      <t>0</t>
    </r>
    <r>
      <rPr>
        <sz val="11"/>
        <color indexed="8"/>
        <rFont val="宋体"/>
        <family val="3"/>
        <charset val="134"/>
      </rPr>
      <t>44</t>
    </r>
  </si>
  <si>
    <t>巴哈马联邦</t>
  </si>
  <si>
    <r>
      <t>0</t>
    </r>
    <r>
      <rPr>
        <sz val="11"/>
        <color indexed="8"/>
        <rFont val="宋体"/>
        <family val="3"/>
        <charset val="134"/>
      </rPr>
      <t>48</t>
    </r>
  </si>
  <si>
    <t>巴林国</t>
  </si>
  <si>
    <r>
      <t>0</t>
    </r>
    <r>
      <rPr>
        <sz val="11"/>
        <color indexed="8"/>
        <rFont val="宋体"/>
        <family val="3"/>
        <charset val="134"/>
      </rPr>
      <t>50</t>
    </r>
  </si>
  <si>
    <t>孟加拉人民共和国</t>
  </si>
  <si>
    <r>
      <t>0</t>
    </r>
    <r>
      <rPr>
        <sz val="11"/>
        <color indexed="8"/>
        <rFont val="宋体"/>
        <family val="3"/>
        <charset val="134"/>
      </rPr>
      <t>51</t>
    </r>
  </si>
  <si>
    <t>亚美尼亚共和国</t>
  </si>
  <si>
    <r>
      <t>0</t>
    </r>
    <r>
      <rPr>
        <sz val="11"/>
        <color indexed="8"/>
        <rFont val="宋体"/>
        <family val="3"/>
        <charset val="134"/>
      </rPr>
      <t>52</t>
    </r>
  </si>
  <si>
    <t>巴巴多斯</t>
  </si>
  <si>
    <r>
      <t>0</t>
    </r>
    <r>
      <rPr>
        <sz val="11"/>
        <color indexed="8"/>
        <rFont val="宋体"/>
        <family val="3"/>
        <charset val="134"/>
      </rPr>
      <t>56</t>
    </r>
  </si>
  <si>
    <t>比利时王国</t>
  </si>
  <si>
    <r>
      <t>0</t>
    </r>
    <r>
      <rPr>
        <sz val="11"/>
        <color indexed="8"/>
        <rFont val="宋体"/>
        <family val="3"/>
        <charset val="134"/>
      </rPr>
      <t>60</t>
    </r>
  </si>
  <si>
    <t>百慕大群岛</t>
  </si>
  <si>
    <r>
      <t>0</t>
    </r>
    <r>
      <rPr>
        <sz val="11"/>
        <color indexed="8"/>
        <rFont val="宋体"/>
        <family val="3"/>
        <charset val="134"/>
      </rPr>
      <t>64</t>
    </r>
  </si>
  <si>
    <t>不丹王国</t>
  </si>
  <si>
    <r>
      <t>0</t>
    </r>
    <r>
      <rPr>
        <sz val="11"/>
        <color indexed="8"/>
        <rFont val="宋体"/>
        <family val="3"/>
        <charset val="134"/>
      </rPr>
      <t>68</t>
    </r>
  </si>
  <si>
    <t>玻利维亚共和国</t>
  </si>
  <si>
    <r>
      <t>0</t>
    </r>
    <r>
      <rPr>
        <sz val="11"/>
        <color indexed="8"/>
        <rFont val="宋体"/>
        <family val="3"/>
        <charset val="134"/>
      </rPr>
      <t>70</t>
    </r>
  </si>
  <si>
    <t>波斯尼亚和黑塞哥维那共和国</t>
  </si>
  <si>
    <r>
      <t>0</t>
    </r>
    <r>
      <rPr>
        <sz val="11"/>
        <color indexed="8"/>
        <rFont val="宋体"/>
        <family val="3"/>
        <charset val="134"/>
      </rPr>
      <t>72</t>
    </r>
  </si>
  <si>
    <t>博茨瓦纳共和国</t>
  </si>
  <si>
    <r>
      <t>0</t>
    </r>
    <r>
      <rPr>
        <sz val="11"/>
        <color indexed="8"/>
        <rFont val="宋体"/>
        <family val="3"/>
        <charset val="134"/>
      </rPr>
      <t>74</t>
    </r>
  </si>
  <si>
    <t>布维岛</t>
  </si>
  <si>
    <r>
      <t>0</t>
    </r>
    <r>
      <rPr>
        <sz val="11"/>
        <color indexed="8"/>
        <rFont val="宋体"/>
        <family val="3"/>
        <charset val="134"/>
      </rPr>
      <t>76</t>
    </r>
  </si>
  <si>
    <t>巴西联邦共和国</t>
  </si>
  <si>
    <r>
      <t>0</t>
    </r>
    <r>
      <rPr>
        <sz val="11"/>
        <color indexed="8"/>
        <rFont val="宋体"/>
        <family val="3"/>
        <charset val="134"/>
      </rPr>
      <t>84</t>
    </r>
  </si>
  <si>
    <t>伯利兹</t>
  </si>
  <si>
    <r>
      <t>0</t>
    </r>
    <r>
      <rPr>
        <sz val="11"/>
        <color indexed="8"/>
        <rFont val="宋体"/>
        <family val="3"/>
        <charset val="134"/>
      </rPr>
      <t>86</t>
    </r>
  </si>
  <si>
    <t>英属印度洋领土</t>
  </si>
  <si>
    <r>
      <t>0</t>
    </r>
    <r>
      <rPr>
        <sz val="11"/>
        <color indexed="8"/>
        <rFont val="宋体"/>
        <family val="3"/>
        <charset val="134"/>
      </rPr>
      <t>90</t>
    </r>
  </si>
  <si>
    <t>所罗门群岛</t>
  </si>
  <si>
    <r>
      <t>0</t>
    </r>
    <r>
      <rPr>
        <sz val="11"/>
        <color indexed="8"/>
        <rFont val="宋体"/>
        <family val="3"/>
        <charset val="134"/>
      </rPr>
      <t>92</t>
    </r>
  </si>
  <si>
    <t>英属维尔京群岛</t>
  </si>
  <si>
    <r>
      <t>0</t>
    </r>
    <r>
      <rPr>
        <sz val="11"/>
        <color indexed="8"/>
        <rFont val="宋体"/>
        <family val="3"/>
        <charset val="134"/>
      </rPr>
      <t>96</t>
    </r>
  </si>
  <si>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</si>
  <si>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</si>
  <si>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</si>
  <si>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</si>
  <si>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</si>
  <si>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</si>
  <si>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</si>
  <si>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</si>
  <si>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</si>
  <si>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</si>
  <si>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</si>
  <si>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</si>
  <si>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</si>
  <si>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</si>
  <si>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</si>
  <si>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</si>
  <si>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</si>
  <si>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</si>
  <si>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</si>
  <si>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</si>
  <si>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</si>
  <si>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</si>
  <si>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</si>
  <si>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</si>
  <si>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</si>
  <si>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</si>
  <si>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</si>
  <si>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</si>
  <si>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</si>
  <si>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</si>
  <si>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</si>
  <si>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</si>
  <si>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</si>
  <si>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</si>
  <si>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</si>
  <si>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</si>
  <si>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</si>
  <si>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</si>
  <si>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</si>
  <si>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</si>
  <si>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</si>
  <si>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178</t>
  </si>
  <si>
    <t>刚果（布）</t>
  </si>
  <si>
    <t>180</t>
  </si>
  <si>
    <t>刚果（金）</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</si>
  <si>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</si>
  <si>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</si>
  <si>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</si>
  <si>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</si>
  <si>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</si>
  <si>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</si>
  <si>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</si>
  <si>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</si>
  <si>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</si>
  <si>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</si>
  <si>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</si>
  <si>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</si>
  <si>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</si>
  <si>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</si>
  <si>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</si>
  <si>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</si>
  <si>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</si>
  <si>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</si>
  <si>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</si>
  <si>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</si>
  <si>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</si>
  <si>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</si>
  <si>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</si>
  <si>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</si>
  <si>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</si>
  <si>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</si>
  <si>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</si>
  <si>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</si>
  <si>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</si>
  <si>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</si>
  <si>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</si>
  <si>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</si>
  <si>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</si>
  <si>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</si>
  <si>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</si>
  <si>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</si>
  <si>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</si>
  <si>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</si>
  <si>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</si>
  <si>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</si>
  <si>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</si>
  <si>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</si>
  <si>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248</t>
  </si>
  <si>
    <t>奥兰群岛</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</si>
  <si>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</si>
  <si>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</si>
  <si>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</si>
  <si>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</si>
  <si>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</si>
  <si>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</si>
  <si>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</si>
  <si>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</si>
  <si>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</si>
  <si>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</si>
  <si>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</si>
  <si>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</si>
  <si>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</si>
  <si>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</si>
  <si>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</si>
  <si>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</si>
  <si>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275</t>
  </si>
  <si>
    <t>巴勒斯坦</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</si>
  <si>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</si>
  <si>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</si>
  <si>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</si>
  <si>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</si>
  <si>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</si>
  <si>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</si>
  <si>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</si>
  <si>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</si>
  <si>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</si>
  <si>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</si>
  <si>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</si>
  <si>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</si>
  <si>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</si>
  <si>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</si>
  <si>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</si>
  <si>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</si>
  <si>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</si>
  <si>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</si>
  <si>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</si>
  <si>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</si>
  <si>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</si>
  <si>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</si>
  <si>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</si>
  <si>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</si>
  <si>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</si>
  <si>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</si>
  <si>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</si>
  <si>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</si>
  <si>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</si>
  <si>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</si>
  <si>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</si>
  <si>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</si>
  <si>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</si>
  <si>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</si>
  <si>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</si>
  <si>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</si>
  <si>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</si>
  <si>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</si>
  <si>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</si>
  <si>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</si>
  <si>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</si>
  <si>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</si>
  <si>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</si>
  <si>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</si>
  <si>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</si>
  <si>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</si>
  <si>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</si>
  <si>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</si>
  <si>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</si>
  <si>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</si>
  <si>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</si>
  <si>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</si>
  <si>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</si>
  <si>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</si>
  <si>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</si>
  <si>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</si>
  <si>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</si>
  <si>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</si>
  <si>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</si>
  <si>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</si>
  <si>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</si>
  <si>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</si>
  <si>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</si>
  <si>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</si>
  <si>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</si>
  <si>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</si>
  <si>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</si>
  <si>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</si>
  <si>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</si>
  <si>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</si>
  <si>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</si>
  <si>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</si>
  <si>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</si>
  <si>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</si>
  <si>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</si>
  <si>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</si>
  <si>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</si>
  <si>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</si>
  <si>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</si>
  <si>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</si>
  <si>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</si>
  <si>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</si>
  <si>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</si>
  <si>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</si>
  <si>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</si>
  <si>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</si>
  <si>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</si>
  <si>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</si>
  <si>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</si>
  <si>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</si>
  <si>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</si>
  <si>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</si>
  <si>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</si>
  <si>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</si>
  <si>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</si>
  <si>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</si>
  <si>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</si>
  <si>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</si>
  <si>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</si>
  <si>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</si>
  <si>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</si>
  <si>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</si>
  <si>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</si>
  <si>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</si>
  <si>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</si>
  <si>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</si>
  <si>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</si>
  <si>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</si>
  <si>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</si>
  <si>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</si>
  <si>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</si>
  <si>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</si>
  <si>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</si>
  <si>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</si>
  <si>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</si>
  <si>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</si>
  <si>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</si>
  <si>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</si>
  <si>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</si>
  <si>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</si>
  <si>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499</t>
  </si>
  <si>
    <t>黑山</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</si>
  <si>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</si>
  <si>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</si>
  <si>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</si>
  <si>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</si>
  <si>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</si>
  <si>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</si>
  <si>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</si>
  <si>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</si>
  <si>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</si>
  <si>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</si>
  <si>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</si>
  <si>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</si>
  <si>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</si>
  <si>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</si>
  <si>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</si>
  <si>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</si>
  <si>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</si>
  <si>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</si>
  <si>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</si>
  <si>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</si>
  <si>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535</t>
  </si>
  <si>
    <t>荷兰加勒比区</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</si>
  <si>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</si>
  <si>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</si>
  <si>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</si>
  <si>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</si>
  <si>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</si>
  <si>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</si>
  <si>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</si>
  <si>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</si>
  <si>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</si>
  <si>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</si>
  <si>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</si>
  <si>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</si>
  <si>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</si>
  <si>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</si>
  <si>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</si>
  <si>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</si>
  <si>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</si>
  <si>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</si>
  <si>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</si>
  <si>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</si>
  <si>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</si>
  <si>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</si>
  <si>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</si>
  <si>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</si>
  <si>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</si>
  <si>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</si>
  <si>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</si>
  <si>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</si>
  <si>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</si>
  <si>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</si>
  <si>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</si>
  <si>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</si>
  <si>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</si>
  <si>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</si>
  <si>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</si>
  <si>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</si>
  <si>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</si>
  <si>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</si>
  <si>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</si>
  <si>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</si>
  <si>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</si>
  <si>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</si>
  <si>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</si>
  <si>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</si>
  <si>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</si>
  <si>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</si>
  <si>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</si>
  <si>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</si>
  <si>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</si>
  <si>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</si>
  <si>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</si>
  <si>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</si>
  <si>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</si>
  <si>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</si>
  <si>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</si>
  <si>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</si>
  <si>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</si>
  <si>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</si>
  <si>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</si>
  <si>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</si>
  <si>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</si>
  <si>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</si>
  <si>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652</t>
  </si>
  <si>
    <t>圣巴泰勒米岛</t>
  </si>
  <si>
    <t>654</t>
  </si>
  <si>
    <t>圣赫勒拿</t>
  </si>
  <si>
    <t>659</t>
  </si>
  <si>
    <t>圣基茨和尼维斯联邦</t>
  </si>
  <si>
    <t>660</t>
  </si>
  <si>
    <t>安圭拉</t>
  </si>
  <si>
    <t>662</t>
  </si>
  <si>
    <t>圣卢西亚</t>
  </si>
  <si>
    <t>663</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</si>
  <si>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</si>
  <si>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</si>
  <si>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</si>
  <si>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</si>
  <si>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</si>
  <si>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</si>
  <si>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</si>
  <si>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</si>
  <si>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</si>
  <si>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</si>
  <si>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</si>
  <si>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</si>
  <si>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688</t>
  </si>
  <si>
    <t>塞尔维亚</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</si>
  <si>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</si>
  <si>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</si>
  <si>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</si>
  <si>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</si>
  <si>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</si>
  <si>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</si>
  <si>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</si>
  <si>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</si>
  <si>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</si>
  <si>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</si>
  <si>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</si>
  <si>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</si>
  <si>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</si>
  <si>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</si>
  <si>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</si>
  <si>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</si>
  <si>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</si>
  <si>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</si>
  <si>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</si>
  <si>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</si>
  <si>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728</t>
  </si>
  <si>
    <t>南苏丹</t>
  </si>
  <si>
    <t>729</t>
  </si>
  <si>
    <t>苏丹</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</si>
  <si>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</si>
  <si>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</si>
  <si>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</si>
  <si>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</si>
  <si>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</si>
  <si>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</si>
  <si>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</si>
  <si>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</si>
  <si>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</si>
  <si>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</si>
  <si>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</si>
  <si>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</si>
  <si>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</si>
  <si>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</si>
  <si>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</si>
  <si>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</si>
  <si>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</si>
  <si>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</si>
  <si>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</si>
  <si>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</si>
  <si>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</si>
  <si>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</si>
  <si>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</si>
  <si>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</si>
  <si>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</si>
  <si>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</si>
  <si>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</si>
  <si>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</si>
  <si>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</si>
  <si>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</si>
  <si>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</si>
  <si>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</si>
  <si>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</si>
  <si>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</si>
  <si>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</si>
  <si>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</si>
  <si>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</si>
  <si>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</si>
  <si>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</si>
  <si>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</si>
  <si>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</si>
  <si>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</si>
  <si>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</si>
  <si>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</si>
  <si>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</si>
  <si>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</si>
  <si>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</si>
  <si>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</si>
  <si>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</si>
  <si>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</si>
  <si>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831</t>
  </si>
  <si>
    <t>根西岛</t>
  </si>
  <si>
    <t>832</t>
  </si>
  <si>
    <t>泽西岛</t>
  </si>
  <si>
    <t>833</t>
  </si>
  <si>
    <t>马恩岛</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</si>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</sst>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76" formatCode="0.00_ "/>
    <numFmt numFmtId="177" formatCode="0_ "/>
    <numFmt numFmtId="178" formatCode="0.00_);[Red]\(0.00\)"/>
    <numFmt numFmtId="179" formatCode="#,##0.00_ "/>
    <numFmt numFmtId="180" formatCode="_ * #,##0.00_ ;_ * \-#,##0.00_ ;_ * \-??_ ;_ @_ "/>
    <numFmt numFmtId="181" formatCode="**"/>
    <numFmt numFmtId="182" formatCode="0.0%"/>
    <numFmt numFmtId="183" formatCode="0_);[Red]\(0\)"/>
    <numFmt numFmtId="184" formatCode="0.00000000%"/>
    <numFmt numFmtId="185" formatCode="#,##0.0000000000_ "/>
    <numFmt numFmtId="186" formatCode="[$-F800]dddd\,\ mmmm\ dd\,\ yyyy"/>
  </numFmts>
  <fonts count="81">
    <font>
      <sz val="11"/>
      <color theme="1"/>
      <name val="宋体"/>
      <family val="3"/>
      <charset val="134"/>
      <scheme val="minor"/>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2"/>
      <name val="宋体"/>
      <family val="3"/>
      <charset val="134"/>
    </font>
    <font>
      <sz val="10"/>
      <color indexed="12"/>
      <name val="宋体"/>
      <family val="3"/>
      <charset val="134"/>
    </font>
    <font>
      <b/>
      <sz val="10"/>
      <color indexed="8"/>
      <name val="宋体"/>
      <family val="3"/>
      <charset val="134"/>
    </font>
    <font>
      <b/>
      <sz val="16"/>
      <color indexed="8"/>
      <name val="宋体"/>
      <family val="3"/>
      <charset val="134"/>
    </font>
    <font>
      <b/>
      <sz val="10"/>
      <color indexed="12"/>
      <name val="宋体"/>
      <family val="3"/>
      <charset val="134"/>
    </font>
    <font>
      <b/>
      <sz val="18"/>
      <name val="宋体"/>
      <family val="3"/>
      <charset val="134"/>
    </font>
    <font>
      <sz val="10"/>
      <name val="仿宋"/>
      <family val="3"/>
      <charset val="134"/>
    </font>
    <font>
      <sz val="18"/>
      <name val="宋体"/>
      <family val="3"/>
      <charset val="134"/>
    </font>
    <font>
      <sz val="10"/>
      <name val="Arial"/>
      <family val="2"/>
    </font>
    <font>
      <sz val="14"/>
      <name val="Arial"/>
      <family val="2"/>
    </font>
    <font>
      <b/>
      <sz val="10"/>
      <color indexed="10"/>
      <name val="宋体"/>
      <family val="3"/>
      <charset val="134"/>
    </font>
    <font>
      <sz val="11"/>
      <color theme="1"/>
      <name val="宋体"/>
      <family val="3"/>
      <charset val="134"/>
      <scheme val="minor"/>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
      <sz val="11"/>
      <color indexed="8"/>
      <name val="Tahoma"/>
      <family val="2"/>
    </font>
    <font>
      <sz val="10"/>
      <color theme="1"/>
      <name val="微软雅黑"/>
      <family val="2"/>
      <charset val="134"/>
    </font>
    <font>
      <sz val="9"/>
      <name val="微软雅黑"/>
      <family val="2"/>
      <charset val="134"/>
    </font>
    <font>
      <b/>
      <sz val="20"/>
      <name val="宋体"/>
      <family val="3"/>
      <charset val="134"/>
    </font>
    <font>
      <b/>
      <sz val="22"/>
      <name val="宋体"/>
      <family val="3"/>
      <charset val="134"/>
    </font>
    <font>
      <sz val="12"/>
      <color indexed="8"/>
      <name val="宋体"/>
      <family val="3"/>
      <charset val="134"/>
    </font>
    <font>
      <b/>
      <sz val="10"/>
      <color rgb="FF00B0F0"/>
      <name val="宋体"/>
      <family val="3"/>
      <charset val="134"/>
    </font>
    <font>
      <u/>
      <sz val="12"/>
      <color indexed="12"/>
      <name val="宋体"/>
      <family val="3"/>
      <charset val="134"/>
    </font>
    <font>
      <u/>
      <sz val="10"/>
      <color indexed="12"/>
      <name val="宋体"/>
      <family val="3"/>
      <charset val="134"/>
    </font>
    <font>
      <u/>
      <sz val="10"/>
      <color rgb="FFFF0000"/>
      <name val="宋体"/>
      <family val="3"/>
      <charset val="134"/>
    </font>
    <font>
      <b/>
      <sz val="10"/>
      <color rgb="FFFF0000"/>
      <name val="宋体"/>
      <family val="3"/>
      <charset val="134"/>
    </font>
    <font>
      <sz val="11"/>
      <color rgb="FFFF0000"/>
      <name val="宋体"/>
      <family val="3"/>
      <charset val="134"/>
      <scheme val="minor"/>
    </font>
    <font>
      <sz val="10"/>
      <color theme="0"/>
      <name val="微软雅黑"/>
      <family val="2"/>
      <charset val="134"/>
    </font>
    <font>
      <b/>
      <sz val="11"/>
      <color theme="0"/>
      <name val="宋体"/>
      <family val="3"/>
      <charset val="134"/>
      <scheme val="minor"/>
    </font>
    <font>
      <b/>
      <sz val="10"/>
      <color theme="0"/>
      <name val="宋体"/>
      <family val="3"/>
      <charset val="134"/>
    </font>
    <font>
      <b/>
      <sz val="11"/>
      <color theme="9" tint="-0.249977111117893"/>
      <name val="宋体"/>
      <family val="3"/>
      <charset val="134"/>
    </font>
    <font>
      <b/>
      <sz val="11"/>
      <name val="宋体"/>
      <family val="3"/>
      <charset val="134"/>
    </font>
    <font>
      <sz val="10"/>
      <name val="宋体"/>
      <family val="3"/>
      <charset val="134"/>
      <scheme val="minor"/>
    </font>
    <font>
      <sz val="10"/>
      <color indexed="12"/>
      <name val="宋体"/>
      <family val="3"/>
      <charset val="134"/>
      <scheme val="minor"/>
    </font>
    <font>
      <u/>
      <sz val="11"/>
      <color indexed="12"/>
      <name val="宋体"/>
      <family val="3"/>
      <charset val="134"/>
    </font>
    <font>
      <sz val="10"/>
      <color rgb="FF000000"/>
      <name val="宋体"/>
      <family val="3"/>
      <charset val="134"/>
    </font>
    <font>
      <sz val="9"/>
      <color theme="1"/>
      <name val="微软雅黑"/>
      <family val="2"/>
      <charset val="134"/>
    </font>
    <font>
      <b/>
      <sz val="10"/>
      <color rgb="FF000000"/>
      <name val="宋体"/>
      <family val="3"/>
      <charset val="134"/>
    </font>
    <font>
      <b/>
      <sz val="10"/>
      <color theme="1"/>
      <name val="宋体"/>
      <family val="3"/>
      <charset val="134"/>
    </font>
    <font>
      <b/>
      <sz val="14"/>
      <color theme="0"/>
      <name val="宋体"/>
      <family val="3"/>
      <charset val="134"/>
    </font>
    <font>
      <b/>
      <sz val="11"/>
      <color theme="1"/>
      <name val="宋体"/>
      <family val="3"/>
      <charset val="134"/>
    </font>
    <font>
      <b/>
      <sz val="10"/>
      <name val="Arial Narrow"/>
      <family val="2"/>
    </font>
    <font>
      <b/>
      <sz val="18"/>
      <name val="楷体_GB2312"/>
      <family val="3"/>
      <charset val="134"/>
    </font>
    <font>
      <sz val="10"/>
      <name val="Arial Narrow"/>
      <family val="2"/>
    </font>
    <font>
      <sz val="10"/>
      <color theme="0"/>
      <name val="宋体"/>
      <family val="3"/>
      <charset val="134"/>
    </font>
    <font>
      <sz val="9"/>
      <color rgb="FF000000"/>
      <name val="宋体"/>
      <family val="3"/>
      <charset val="134"/>
    </font>
    <font>
      <sz val="10"/>
      <color theme="1"/>
      <name val="新宋体"/>
      <family val="3"/>
      <charset val="134"/>
    </font>
    <font>
      <sz val="11"/>
      <color indexed="8"/>
      <name val="宋体"/>
      <family val="3"/>
      <charset val="134"/>
    </font>
  </fonts>
  <fills count="19">
    <fill>
      <patternFill patternType="none"/>
    </fill>
    <fill>
      <patternFill patternType="gray125"/>
    </fill>
    <fill>
      <patternFill patternType="solid">
        <fgColor rgb="FFCCFFCC"/>
        <bgColor indexed="64"/>
      </patternFill>
    </fill>
    <fill>
      <patternFill patternType="solid">
        <fgColor rgb="FF99CCFF"/>
        <bgColor indexed="64"/>
      </patternFill>
    </fill>
    <fill>
      <patternFill patternType="solid">
        <fgColor rgb="FF4294EF"/>
        <bgColor indexed="64"/>
      </patternFill>
    </fill>
    <fill>
      <patternFill patternType="solid">
        <fgColor rgb="FF8CBDEF"/>
        <bgColor indexed="64"/>
      </patternFill>
    </fill>
    <fill>
      <patternFill patternType="solid">
        <fgColor rgb="FFD6E6FF"/>
        <bgColor indexed="64"/>
      </patternFill>
    </fill>
    <fill>
      <patternFill patternType="solid">
        <fgColor rgb="FFE6EFFF"/>
        <bgColor indexed="64"/>
      </patternFill>
    </fill>
    <fill>
      <patternFill patternType="solid">
        <fgColor theme="0" tint="-0.14999847407452621"/>
        <bgColor indexed="64"/>
      </patternFill>
    </fill>
    <fill>
      <patternFill patternType="solid">
        <fgColor rgb="FFE6E6EE"/>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indexed="42"/>
        <bgColor indexed="27"/>
      </patternFill>
    </fill>
    <fill>
      <patternFill patternType="solid">
        <fgColor indexed="9"/>
        <bgColor indexed="26"/>
      </patternFill>
    </fill>
    <fill>
      <patternFill patternType="solid">
        <fgColor indexed="44"/>
        <bgColor indexed="31"/>
      </patternFill>
    </fill>
    <fill>
      <patternFill patternType="solid">
        <fgColor indexed="22"/>
        <bgColor indexed="31"/>
      </patternFill>
    </fill>
    <fill>
      <patternFill patternType="solid">
        <fgColor indexed="1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medium">
        <color indexed="64"/>
      </right>
      <top style="thin">
        <color indexed="64"/>
      </top>
      <bottom style="dashed">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9">
    <xf numFmtId="0" fontId="0" fillId="0" borderId="0">
      <alignment vertical="center"/>
    </xf>
    <xf numFmtId="43" fontId="20" fillId="0" borderId="0" applyFont="0" applyFill="0" applyBorder="0" applyAlignment="0" applyProtection="0">
      <alignment vertical="center"/>
    </xf>
    <xf numFmtId="0" fontId="48" fillId="0" borderId="0">
      <alignment vertical="center"/>
    </xf>
    <xf numFmtId="43" fontId="48"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49" fillId="0" borderId="0">
      <alignment vertical="center"/>
    </xf>
    <xf numFmtId="43" fontId="49" fillId="0" borderId="0" applyFont="0" applyFill="0" applyBorder="0" applyAlignment="0" applyProtection="0">
      <alignment vertical="center"/>
    </xf>
    <xf numFmtId="0" fontId="55" fillId="0" borderId="0" applyNumberFormat="0" applyFill="0" applyBorder="0" applyAlignment="0" applyProtection="0">
      <alignment vertical="top"/>
      <protection locked="0"/>
    </xf>
  </cellStyleXfs>
  <cellXfs count="749">
    <xf numFmtId="0" fontId="0" fillId="0" borderId="0" xfId="0">
      <alignment vertical="center"/>
    </xf>
    <xf numFmtId="0" fontId="0" fillId="0" borderId="0" xfId="0">
      <alignment vertical="center"/>
    </xf>
    <xf numFmtId="43" fontId="1" fillId="0" borderId="1" xfId="1" applyFont="1" applyFill="1" applyBorder="1" applyAlignment="1">
      <alignment horizontal="right" vertical="center" shrinkToFit="1"/>
    </xf>
    <xf numFmtId="0" fontId="0" fillId="0" borderId="0" xfId="0" applyAlignment="1">
      <alignment vertical="center"/>
    </xf>
    <xf numFmtId="0" fontId="43" fillId="0" borderId="0" xfId="0" applyFont="1" applyAlignment="1">
      <alignment horizontal="right" vertical="center"/>
    </xf>
    <xf numFmtId="0" fontId="43" fillId="0" borderId="0" xfId="0" applyFont="1">
      <alignment vertical="center"/>
    </xf>
    <xf numFmtId="0" fontId="44" fillId="0" borderId="0" xfId="0" applyFont="1">
      <alignment vertical="center"/>
    </xf>
    <xf numFmtId="0" fontId="23" fillId="0" borderId="0" xfId="5" applyFont="1">
      <alignment vertical="center"/>
    </xf>
    <xf numFmtId="0" fontId="29" fillId="0" borderId="0" xfId="5" applyFont="1" applyFill="1" applyAlignment="1" applyProtection="1">
      <alignment horizontal="center"/>
      <protection locked="0"/>
    </xf>
    <xf numFmtId="0" fontId="29" fillId="0" borderId="0" xfId="5" applyFont="1" applyFill="1" applyProtection="1">
      <alignment vertical="center"/>
      <protection locked="0"/>
    </xf>
    <xf numFmtId="0" fontId="24" fillId="0" borderId="0" xfId="5" applyFont="1" applyAlignment="1">
      <alignment vertical="center"/>
    </xf>
    <xf numFmtId="0" fontId="24" fillId="0" borderId="0" xfId="5" applyFont="1" applyAlignment="1">
      <alignment vertical="justify"/>
    </xf>
    <xf numFmtId="0" fontId="30" fillId="0" borderId="0" xfId="5" applyFont="1" applyFill="1" applyBorder="1" applyAlignment="1" applyProtection="1">
      <alignment horizontal="left" vertical="justify" wrapText="1"/>
    </xf>
    <xf numFmtId="0" fontId="29" fillId="0" borderId="0" xfId="5" applyFont="1" applyFill="1" applyBorder="1" applyAlignment="1" applyProtection="1">
      <alignment vertical="top" wrapText="1"/>
      <protection locked="0"/>
    </xf>
    <xf numFmtId="0" fontId="29" fillId="0" borderId="0" xfId="5" applyFont="1" applyFill="1" applyBorder="1" applyAlignment="1">
      <alignment horizontal="center" vertical="center" wrapText="1"/>
    </xf>
    <xf numFmtId="0" fontId="31" fillId="0" borderId="0" xfId="5" applyFont="1" applyFill="1" applyBorder="1" applyAlignment="1" applyProtection="1">
      <alignment horizontal="left" vertical="center"/>
    </xf>
    <xf numFmtId="0" fontId="31" fillId="0" borderId="0" xfId="5" applyFont="1" applyFill="1" applyBorder="1" applyAlignment="1" applyProtection="1">
      <alignment vertical="center"/>
    </xf>
    <xf numFmtId="0" fontId="31" fillId="0" borderId="0" xfId="5" applyFont="1" applyFill="1" applyBorder="1" applyProtection="1">
      <alignment vertical="center"/>
    </xf>
    <xf numFmtId="0" fontId="30" fillId="0" borderId="0" xfId="5" applyFont="1" applyFill="1" applyAlignment="1" applyProtection="1">
      <protection locked="0"/>
    </xf>
    <xf numFmtId="0" fontId="29" fillId="0" borderId="0" xfId="5" applyFont="1" applyFill="1" applyBorder="1" applyAlignment="1" applyProtection="1">
      <alignment horizontal="justify" wrapText="1"/>
      <protection locked="0"/>
    </xf>
    <xf numFmtId="0" fontId="30" fillId="0" borderId="0" xfId="5" applyFont="1" applyFill="1" applyBorder="1" applyAlignment="1" applyProtection="1">
      <alignment horizontal="right"/>
      <protection locked="0"/>
    </xf>
    <xf numFmtId="0" fontId="35" fillId="0" borderId="0" xfId="5" applyFont="1" applyFill="1" applyBorder="1" applyAlignment="1" applyProtection="1">
      <protection locked="0"/>
    </xf>
    <xf numFmtId="0" fontId="30" fillId="0" borderId="0" xfId="5" applyFont="1" applyFill="1" applyProtection="1">
      <alignment vertical="center"/>
      <protection locked="0"/>
    </xf>
    <xf numFmtId="0" fontId="29" fillId="0" borderId="0" xfId="5" applyFont="1" applyFill="1" applyBorder="1" applyAlignment="1" applyProtection="1">
      <alignment horizontal="left"/>
      <protection locked="0"/>
    </xf>
    <xf numFmtId="0" fontId="30" fillId="0" borderId="0" xfId="5" applyFont="1" applyFill="1" applyBorder="1" applyAlignment="1" applyProtection="1">
      <alignment horizontal="center" vertical="top"/>
      <protection locked="0"/>
    </xf>
    <xf numFmtId="0" fontId="29" fillId="0" borderId="0" xfId="5" applyFont="1" applyFill="1" applyBorder="1" applyAlignment="1" applyProtection="1">
      <alignment vertical="center"/>
      <protection locked="0"/>
    </xf>
    <xf numFmtId="0" fontId="30" fillId="0" borderId="0" xfId="5" applyFont="1" applyFill="1" applyBorder="1" applyAlignment="1" applyProtection="1">
      <alignment vertical="center"/>
      <protection locked="0"/>
    </xf>
    <xf numFmtId="0" fontId="25" fillId="0" borderId="0" xfId="5" applyFont="1" applyFill="1">
      <alignment vertical="center"/>
    </xf>
    <xf numFmtId="0" fontId="30" fillId="0" borderId="0" xfId="5" applyFont="1" applyFill="1" applyBorder="1" applyAlignment="1" applyProtection="1">
      <alignment vertical="top"/>
      <protection locked="0"/>
    </xf>
    <xf numFmtId="0" fontId="29" fillId="0" borderId="0" xfId="5" applyFont="1" applyFill="1" applyBorder="1" applyAlignment="1" applyProtection="1">
      <alignment vertical="center"/>
    </xf>
    <xf numFmtId="0" fontId="20" fillId="0" borderId="0" xfId="5" applyFont="1" applyFill="1">
      <alignment vertical="center"/>
    </xf>
    <xf numFmtId="0" fontId="39" fillId="0" borderId="0" xfId="5" applyFont="1" applyFill="1" applyBorder="1" applyAlignment="1" applyProtection="1">
      <protection locked="0"/>
    </xf>
    <xf numFmtId="0" fontId="20" fillId="0" borderId="0" xfId="5" applyFont="1">
      <alignment vertical="center"/>
    </xf>
    <xf numFmtId="0" fontId="49" fillId="0" borderId="0" xfId="6" applyFill="1" applyAlignment="1">
      <alignment vertical="center"/>
    </xf>
    <xf numFmtId="0" fontId="49" fillId="0" borderId="0" xfId="6" applyAlignment="1">
      <alignment vertical="center"/>
    </xf>
    <xf numFmtId="0" fontId="3" fillId="0" borderId="0" xfId="6" applyFont="1" applyFill="1" applyAlignment="1">
      <alignment vertical="center"/>
    </xf>
    <xf numFmtId="181" fontId="49" fillId="0" borderId="0" xfId="6" applyNumberFormat="1" applyAlignment="1">
      <alignment vertical="center"/>
    </xf>
    <xf numFmtId="0" fontId="3" fillId="0" borderId="0" xfId="6" applyFont="1" applyFill="1" applyBorder="1" applyAlignment="1">
      <alignment vertical="center"/>
    </xf>
    <xf numFmtId="0" fontId="49" fillId="0" borderId="0" xfId="6" applyFill="1" applyBorder="1" applyAlignment="1">
      <alignment vertical="center"/>
    </xf>
    <xf numFmtId="49" fontId="10" fillId="0" borderId="0" xfId="6" applyNumberFormat="1" applyFont="1" applyFill="1" applyBorder="1" applyAlignment="1">
      <alignment vertical="center" wrapText="1"/>
    </xf>
    <xf numFmtId="14" fontId="4" fillId="0" borderId="0" xfId="6" applyNumberFormat="1" applyFont="1" applyFill="1" applyBorder="1" applyAlignment="1">
      <alignment horizontal="left" vertical="center" wrapText="1" indent="1"/>
    </xf>
    <xf numFmtId="0" fontId="3" fillId="0" borderId="0" xfId="6" applyFont="1" applyFill="1" applyBorder="1" applyAlignment="1">
      <alignment vertical="center" wrapText="1"/>
    </xf>
    <xf numFmtId="49" fontId="10" fillId="0" borderId="0" xfId="6" applyNumberFormat="1" applyFont="1" applyFill="1" applyBorder="1" applyAlignment="1">
      <alignment horizontal="left" vertical="center" wrapText="1"/>
    </xf>
    <xf numFmtId="180" fontId="42" fillId="0" borderId="0" xfId="6" applyNumberFormat="1" applyFont="1" applyFill="1" applyBorder="1" applyAlignment="1" applyProtection="1">
      <alignment horizontal="center"/>
      <protection locked="0"/>
    </xf>
    <xf numFmtId="49" fontId="10" fillId="0" borderId="1" xfId="6" applyNumberFormat="1" applyFont="1" applyFill="1" applyBorder="1" applyAlignment="1">
      <alignment horizontal="center" vertical="center" wrapText="1"/>
    </xf>
    <xf numFmtId="176" fontId="10" fillId="0" borderId="1" xfId="6" applyNumberFormat="1" applyFont="1" applyFill="1" applyBorder="1" applyAlignment="1">
      <alignment horizontal="center" vertical="center" wrapText="1"/>
    </xf>
    <xf numFmtId="0" fontId="3" fillId="0" borderId="1" xfId="6" applyFont="1" applyFill="1" applyBorder="1" applyAlignment="1">
      <alignment horizontal="center" vertical="center"/>
    </xf>
    <xf numFmtId="0" fontId="1" fillId="0" borderId="1" xfId="6" applyFont="1" applyFill="1" applyBorder="1" applyAlignment="1">
      <alignment vertical="center" wrapText="1"/>
    </xf>
    <xf numFmtId="0" fontId="1" fillId="0" borderId="1" xfId="6" applyFont="1" applyFill="1" applyBorder="1" applyAlignment="1">
      <alignment horizontal="center" vertical="center"/>
    </xf>
    <xf numFmtId="43" fontId="1" fillId="0" borderId="1" xfId="7" applyFont="1" applyFill="1" applyBorder="1">
      <alignment vertical="center"/>
    </xf>
    <xf numFmtId="58" fontId="49" fillId="0" borderId="0" xfId="6" quotePrefix="1" applyNumberFormat="1" applyFill="1" applyAlignment="1">
      <alignment vertical="center"/>
    </xf>
    <xf numFmtId="176" fontId="4" fillId="0" borderId="0" xfId="6" applyNumberFormat="1" applyFont="1" applyFill="1" applyBorder="1" applyAlignment="1">
      <alignment vertical="center" wrapText="1"/>
    </xf>
    <xf numFmtId="43" fontId="1" fillId="0" borderId="1" xfId="7" applyFont="1" applyFill="1" applyBorder="1" applyAlignment="1">
      <alignment horizontal="center" vertical="center"/>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3" fontId="3" fillId="0" borderId="1" xfId="7" applyFont="1" applyFill="1" applyBorder="1" applyAlignment="1">
      <alignment horizontal="center" vertical="center"/>
    </xf>
    <xf numFmtId="0" fontId="4" fillId="0" borderId="0" xfId="6" applyFont="1" applyFill="1" applyBorder="1" applyAlignment="1">
      <alignment vertical="center" wrapText="1"/>
    </xf>
    <xf numFmtId="49" fontId="4" fillId="0" borderId="0" xfId="6" applyNumberFormat="1" applyFont="1" applyFill="1" applyBorder="1" applyAlignment="1">
      <alignment horizontal="center" vertical="center" wrapText="1"/>
    </xf>
    <xf numFmtId="0" fontId="4" fillId="0" borderId="0" xfId="6" applyFont="1" applyFill="1" applyAlignment="1">
      <alignment vertical="center" wrapText="1"/>
    </xf>
    <xf numFmtId="0" fontId="4" fillId="0" borderId="0" xfId="6" applyFont="1" applyFill="1" applyBorder="1" applyAlignment="1">
      <alignment horizontal="center" vertical="center" wrapText="1"/>
    </xf>
    <xf numFmtId="49" fontId="4" fillId="0" borderId="1" xfId="6" applyNumberFormat="1" applyFont="1" applyFill="1" applyBorder="1" applyAlignment="1">
      <alignment horizontal="right" vertical="center" indent="1"/>
    </xf>
    <xf numFmtId="0" fontId="4" fillId="0" borderId="1" xfId="6" applyFont="1" applyFill="1" applyBorder="1">
      <alignment vertical="center"/>
    </xf>
    <xf numFmtId="0" fontId="4" fillId="0" borderId="1" xfId="6" applyFont="1" applyFill="1" applyBorder="1" applyAlignment="1">
      <alignment horizontal="right" vertical="center" indent="1"/>
    </xf>
    <xf numFmtId="0" fontId="49" fillId="0" borderId="0" xfId="6" applyAlignment="1" applyProtection="1">
      <alignment vertical="center"/>
      <protection locked="0"/>
    </xf>
    <xf numFmtId="0" fontId="52" fillId="0" borderId="0" xfId="6" applyFont="1" applyAlignment="1" applyProtection="1">
      <alignment vertical="top" wrapText="1"/>
      <protection locked="0"/>
    </xf>
    <xf numFmtId="0" fontId="14" fillId="0" borderId="0" xfId="6" applyFont="1" applyAlignment="1" applyProtection="1">
      <alignment vertical="center"/>
      <protection locked="0"/>
    </xf>
    <xf numFmtId="0" fontId="8" fillId="0" borderId="0" xfId="6" applyFont="1" applyAlignment="1" applyProtection="1">
      <alignment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49" fillId="0" borderId="0" xfId="6" applyAlignment="1" applyProtection="1">
      <alignment horizontal="left" vertical="center" wrapText="1"/>
      <protection locked="0"/>
    </xf>
    <xf numFmtId="0" fontId="2" fillId="0" borderId="0" xfId="6" applyFont="1" applyBorder="1"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0" xfId="6" applyFont="1" applyBorder="1" applyAlignment="1" applyProtection="1">
      <alignment vertical="center"/>
      <protection locked="0"/>
    </xf>
    <xf numFmtId="0" fontId="2" fillId="0" borderId="30" xfId="6" applyFont="1" applyBorder="1" applyAlignment="1" applyProtection="1">
      <alignment vertical="top"/>
      <protection locked="0"/>
    </xf>
    <xf numFmtId="0" fontId="49" fillId="0" borderId="30" xfId="6" applyBorder="1" applyAlignment="1" applyProtection="1">
      <alignment vertical="center"/>
      <protection locked="0"/>
    </xf>
    <xf numFmtId="0" fontId="2" fillId="0" borderId="0" xfId="6" applyFont="1" applyBorder="1" applyAlignment="1" applyProtection="1">
      <alignment vertical="top"/>
      <protection locked="0"/>
    </xf>
    <xf numFmtId="0" fontId="3" fillId="0" borderId="0" xfId="6" applyFont="1" applyFill="1" applyAlignment="1" applyProtection="1">
      <alignment vertical="center"/>
      <protection locked="0"/>
    </xf>
    <xf numFmtId="0" fontId="5" fillId="0" borderId="0" xfId="6" applyFont="1" applyFill="1" applyAlignment="1" applyProtection="1">
      <alignment horizontal="center" vertical="center"/>
      <protection locked="0"/>
    </xf>
    <xf numFmtId="0" fontId="3" fillId="0" borderId="1" xfId="6" applyFont="1" applyFill="1" applyBorder="1" applyAlignment="1" applyProtection="1">
      <alignment horizontal="center" vertical="center"/>
      <protection locked="0"/>
    </xf>
    <xf numFmtId="0" fontId="54" fillId="0"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protection locked="0"/>
    </xf>
    <xf numFmtId="0" fontId="3" fillId="0" borderId="1" xfId="6" applyFont="1" applyFill="1" applyBorder="1" applyAlignment="1" applyProtection="1">
      <alignment horizontal="justify" vertical="center"/>
      <protection locked="0"/>
    </xf>
    <xf numFmtId="0" fontId="5" fillId="4" borderId="0" xfId="6" applyFont="1" applyFill="1" applyAlignment="1" applyProtection="1">
      <alignment horizontal="center" vertical="center"/>
      <protection locked="0"/>
    </xf>
    <xf numFmtId="0" fontId="5" fillId="5" borderId="0" xfId="6" applyFont="1" applyFill="1" applyAlignment="1" applyProtection="1">
      <alignment horizontal="center" vertical="center"/>
      <protection locked="0"/>
    </xf>
    <xf numFmtId="0" fontId="5" fillId="8"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0" xfId="6" applyFont="1" applyFill="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0" fontId="3" fillId="0" borderId="0" xfId="6" applyFont="1" applyFill="1" applyBorder="1" applyAlignment="1" applyProtection="1">
      <alignment horizontal="left" vertical="center"/>
      <protection locked="0"/>
    </xf>
    <xf numFmtId="0" fontId="57" fillId="0" borderId="1" xfId="8" applyFont="1" applyFill="1" applyBorder="1" applyAlignment="1" applyProtection="1">
      <alignment horizontal="center" vertical="center"/>
      <protection locked="0"/>
    </xf>
    <xf numFmtId="0" fontId="21" fillId="0" borderId="1" xfId="6" applyFont="1" applyFill="1" applyBorder="1" applyAlignment="1" applyProtection="1">
      <alignment horizontal="left" vertical="center" wrapText="1"/>
      <protection locked="0"/>
    </xf>
    <xf numFmtId="0" fontId="21" fillId="0" borderId="1" xfId="6" applyFont="1" applyFill="1" applyBorder="1" applyAlignment="1" applyProtection="1">
      <alignment horizontal="center" vertical="center"/>
      <protection locked="0"/>
    </xf>
    <xf numFmtId="0" fontId="21" fillId="0" borderId="0" xfId="6" applyFont="1" applyFill="1" applyAlignment="1" applyProtection="1">
      <alignment vertical="center"/>
      <protection locked="0"/>
    </xf>
    <xf numFmtId="0" fontId="3" fillId="0" borderId="0" xfId="6" applyFont="1" applyFill="1" applyAlignment="1" applyProtection="1">
      <alignment horizontal="center" vertical="center"/>
      <protection locked="0"/>
    </xf>
    <xf numFmtId="0" fontId="49" fillId="0" borderId="0" xfId="6" applyAlignment="1" applyProtection="1">
      <alignment vertical="center"/>
    </xf>
    <xf numFmtId="0" fontId="60" fillId="0" borderId="0" xfId="6" applyFont="1" applyAlignment="1" applyProtection="1">
      <alignment vertical="center"/>
    </xf>
    <xf numFmtId="0" fontId="44" fillId="0" borderId="0" xfId="6" applyFont="1" applyAlignment="1" applyProtection="1">
      <alignment vertical="center"/>
    </xf>
    <xf numFmtId="0" fontId="61" fillId="0" borderId="0" xfId="6" applyFont="1" applyAlignment="1" applyProtection="1">
      <alignment vertical="center"/>
    </xf>
    <xf numFmtId="0" fontId="3" fillId="2" borderId="45" xfId="6" applyFont="1" applyFill="1" applyBorder="1" applyAlignment="1" applyProtection="1">
      <alignment vertical="center" wrapText="1"/>
    </xf>
    <xf numFmtId="0" fontId="3" fillId="2" borderId="46" xfId="6" applyFont="1" applyFill="1" applyBorder="1" applyAlignment="1" applyProtection="1">
      <alignment vertical="center" wrapText="1"/>
    </xf>
    <xf numFmtId="0" fontId="3" fillId="2" borderId="49" xfId="6" applyFont="1" applyFill="1" applyBorder="1" applyAlignment="1" applyProtection="1">
      <alignment horizontal="center" vertical="center" wrapText="1"/>
    </xf>
    <xf numFmtId="0" fontId="3" fillId="2" borderId="49" xfId="6" applyFont="1" applyFill="1" applyBorder="1" applyAlignment="1" applyProtection="1">
      <alignment vertical="top" wrapText="1"/>
    </xf>
    <xf numFmtId="0" fontId="3" fillId="2" borderId="49" xfId="6" applyFont="1" applyFill="1" applyBorder="1" applyAlignment="1" applyProtection="1">
      <alignment vertical="center" wrapText="1"/>
    </xf>
    <xf numFmtId="0" fontId="3" fillId="2" borderId="50" xfId="6" applyFont="1" applyFill="1" applyBorder="1" applyAlignment="1" applyProtection="1">
      <alignment vertical="top" wrapText="1"/>
    </xf>
    <xf numFmtId="0" fontId="3" fillId="2" borderId="22" xfId="6" applyFont="1" applyFill="1" applyBorder="1" applyAlignment="1" applyProtection="1">
      <alignment horizontal="center" vertical="center" wrapText="1"/>
    </xf>
    <xf numFmtId="0" fontId="3" fillId="2" borderId="2" xfId="6" applyFont="1" applyFill="1" applyBorder="1" applyAlignment="1" applyProtection="1">
      <alignment horizontal="center" vertical="center" wrapText="1"/>
    </xf>
    <xf numFmtId="0" fontId="3" fillId="2" borderId="13" xfId="6" applyFont="1" applyFill="1" applyBorder="1" applyAlignment="1" applyProtection="1">
      <alignment horizontal="center" vertical="center" wrapText="1"/>
    </xf>
    <xf numFmtId="0" fontId="3" fillId="8" borderId="21" xfId="6" applyFont="1" applyFill="1" applyBorder="1" applyAlignment="1" applyProtection="1">
      <alignment horizontal="center" vertical="center"/>
    </xf>
    <xf numFmtId="10" fontId="3" fillId="8" borderId="1" xfId="6" applyNumberFormat="1" applyFont="1" applyFill="1" applyBorder="1" applyAlignment="1" applyProtection="1">
      <alignment vertical="center"/>
    </xf>
    <xf numFmtId="0" fontId="3" fillId="0" borderId="12" xfId="6" applyFont="1" applyBorder="1" applyAlignment="1" applyProtection="1">
      <alignment horizontal="center" vertical="center"/>
      <protection locked="0"/>
    </xf>
    <xf numFmtId="0" fontId="3" fillId="2" borderId="24" xfId="6" applyFont="1" applyFill="1" applyBorder="1" applyAlignment="1" applyProtection="1">
      <alignment vertical="center"/>
    </xf>
    <xf numFmtId="10" fontId="3" fillId="8" borderId="26" xfId="4" applyNumberFormat="1" applyFont="1" applyFill="1" applyBorder="1" applyAlignment="1" applyProtection="1">
      <alignment horizontal="center" vertical="center"/>
    </xf>
    <xf numFmtId="0" fontId="3" fillId="2" borderId="25" xfId="6" applyFont="1" applyFill="1" applyBorder="1" applyAlignment="1" applyProtection="1">
      <alignment horizontal="center" vertical="center"/>
    </xf>
    <xf numFmtId="0" fontId="3" fillId="0" borderId="0" xfId="6" applyFont="1" applyAlignment="1" applyProtection="1">
      <alignment vertical="center"/>
    </xf>
    <xf numFmtId="0" fontId="5" fillId="0" borderId="0" xfId="6" applyFont="1" applyAlignment="1" applyProtection="1">
      <alignment horizontal="center"/>
      <protection locked="0"/>
    </xf>
    <xf numFmtId="0" fontId="3" fillId="0" borderId="5" xfId="6" applyFont="1" applyFill="1" applyBorder="1" applyAlignment="1" applyProtection="1">
      <alignment horizontal="center" vertical="center"/>
      <protection locked="0"/>
    </xf>
    <xf numFmtId="0" fontId="5" fillId="0" borderId="0" xfId="6" applyFont="1" applyAlignment="1" applyProtection="1">
      <alignment vertical="center"/>
      <protection locked="0"/>
    </xf>
    <xf numFmtId="0" fontId="3" fillId="0" borderId="5" xfId="6" applyFont="1" applyFill="1" applyBorder="1" applyAlignment="1" applyProtection="1">
      <alignment horizontal="left" vertical="center"/>
      <protection locked="0"/>
    </xf>
    <xf numFmtId="0" fontId="5" fillId="0" borderId="0" xfId="6" applyFont="1" applyFill="1" applyAlignment="1" applyProtection="1">
      <alignment vertical="center"/>
      <protection locked="0"/>
    </xf>
    <xf numFmtId="179" fontId="62" fillId="0" borderId="0" xfId="6" applyNumberFormat="1" applyFont="1" applyAlignment="1" applyProtection="1">
      <alignment vertical="center"/>
      <protection locked="0"/>
    </xf>
    <xf numFmtId="0" fontId="3" fillId="0" borderId="1" xfId="6" applyFont="1" applyFill="1" applyBorder="1" applyAlignment="1" applyProtection="1">
      <alignment horizontal="left" vertical="center"/>
      <protection locked="0"/>
    </xf>
    <xf numFmtId="0" fontId="3" fillId="0" borderId="1" xfId="8" applyFont="1" applyFill="1" applyBorder="1" applyAlignment="1" applyProtection="1">
      <alignment horizontal="left" vertical="center" wrapText="1"/>
      <protection locked="0"/>
    </xf>
    <xf numFmtId="0" fontId="5" fillId="0" borderId="0" xfId="6" applyFont="1" applyBorder="1" applyAlignment="1" applyProtection="1">
      <alignment vertical="center"/>
      <protection locked="0"/>
    </xf>
    <xf numFmtId="0" fontId="3" fillId="0" borderId="0" xfId="6" applyFont="1" applyFill="1" applyBorder="1" applyAlignment="1" applyProtection="1">
      <alignment horizontal="center" vertical="center"/>
      <protection locked="0"/>
    </xf>
    <xf numFmtId="0" fontId="14" fillId="0" borderId="0" xfId="6" applyFont="1" applyBorder="1" applyAlignment="1" applyProtection="1">
      <alignment vertical="center" wrapText="1"/>
      <protection locked="0"/>
    </xf>
    <xf numFmtId="0" fontId="14" fillId="0" borderId="0" xfId="6" applyFont="1" applyAlignment="1" applyProtection="1">
      <alignment vertical="center" wrapText="1"/>
      <protection locked="0"/>
    </xf>
    <xf numFmtId="0" fontId="14" fillId="0" borderId="0" xfId="6" applyFont="1" applyFill="1" applyAlignment="1" applyProtection="1">
      <alignment vertical="center"/>
      <protection locked="0"/>
    </xf>
    <xf numFmtId="0" fontId="2" fillId="0" borderId="0" xfId="6" applyFont="1" applyFill="1" applyAlignment="1" applyProtection="1">
      <alignment vertical="center"/>
      <protection locked="0"/>
    </xf>
    <xf numFmtId="0" fontId="9" fillId="0" borderId="0" xfId="6" applyFont="1" applyFill="1" applyAlignment="1" applyProtection="1">
      <alignment vertical="center"/>
      <protection locked="0"/>
    </xf>
    <xf numFmtId="0" fontId="3" fillId="0" borderId="1" xfId="6" applyFont="1" applyFill="1" applyBorder="1" applyAlignment="1" applyProtection="1">
      <alignment vertical="center"/>
      <protection locked="0"/>
    </xf>
    <xf numFmtId="0" fontId="64" fillId="0" borderId="0" xfId="6" applyFont="1" applyFill="1" applyAlignment="1" applyProtection="1">
      <alignment vertical="center"/>
      <protection locked="0"/>
    </xf>
    <xf numFmtId="0" fontId="2" fillId="0" borderId="0" xfId="6" applyFont="1" applyFill="1" applyProtection="1">
      <alignment vertical="center"/>
      <protection locked="0"/>
    </xf>
    <xf numFmtId="0" fontId="3" fillId="0" borderId="0" xfId="6" applyFont="1" applyFill="1" applyProtection="1">
      <alignment vertical="center"/>
      <protection locked="0"/>
    </xf>
    <xf numFmtId="0" fontId="3" fillId="0" borderId="1" xfId="6" applyFont="1" applyFill="1" applyBorder="1" applyProtection="1">
      <alignment vertical="center"/>
      <protection locked="0"/>
    </xf>
    <xf numFmtId="0" fontId="7" fillId="0" borderId="0" xfId="6" applyFont="1" applyFill="1" applyAlignment="1" applyProtection="1">
      <alignment vertical="center"/>
      <protection locked="0"/>
    </xf>
    <xf numFmtId="0" fontId="3" fillId="0" borderId="1" xfId="6" applyFont="1" applyFill="1" applyBorder="1" applyAlignment="1" applyProtection="1">
      <alignment vertical="center" wrapText="1"/>
      <protection locked="0"/>
    </xf>
    <xf numFmtId="0" fontId="15" fillId="0" borderId="0" xfId="6" applyFont="1" applyFill="1" applyBorder="1" applyAlignment="1" applyProtection="1">
      <alignment vertical="center"/>
      <protection locked="0"/>
    </xf>
    <xf numFmtId="0" fontId="16" fillId="0" borderId="0" xfId="6" applyFont="1" applyFill="1" applyAlignment="1" applyProtection="1">
      <alignment vertical="center"/>
      <protection locked="0"/>
    </xf>
    <xf numFmtId="0" fontId="3" fillId="0" borderId="4" xfId="6" applyFont="1" applyFill="1" applyBorder="1" applyAlignment="1" applyProtection="1">
      <alignment horizontal="center" vertical="center" wrapText="1"/>
      <protection locked="0"/>
    </xf>
    <xf numFmtId="0" fontId="3" fillId="0" borderId="4" xfId="6" applyFont="1" applyFill="1" applyBorder="1" applyAlignment="1" applyProtection="1">
      <alignment horizontal="center" vertical="center"/>
      <protection locked="0"/>
    </xf>
    <xf numFmtId="179" fontId="3" fillId="0" borderId="1" xfId="6" applyNumberFormat="1" applyFont="1" applyFill="1" applyBorder="1" applyAlignment="1" applyProtection="1">
      <alignment horizontal="center" vertical="center"/>
      <protection locked="0"/>
    </xf>
    <xf numFmtId="0" fontId="14" fillId="0" borderId="0" xfId="6" applyFont="1" applyFill="1" applyBorder="1" applyAlignment="1" applyProtection="1">
      <alignment vertical="center" wrapText="1"/>
      <protection locked="0"/>
    </xf>
    <xf numFmtId="0" fontId="14" fillId="0" borderId="0" xfId="6" applyFont="1" applyFill="1" applyBorder="1" applyAlignment="1" applyProtection="1">
      <alignment vertical="center"/>
      <protection locked="0"/>
    </xf>
    <xf numFmtId="0" fontId="14" fillId="0" borderId="0" xfId="6" applyFont="1" applyFill="1" applyAlignment="1" applyProtection="1">
      <alignment vertical="center" wrapText="1"/>
      <protection locked="0"/>
    </xf>
    <xf numFmtId="0" fontId="2" fillId="0" borderId="0" xfId="6" applyFont="1" applyFill="1" applyBorder="1" applyAlignment="1" applyProtection="1">
      <alignment vertical="center"/>
      <protection locked="0"/>
    </xf>
    <xf numFmtId="0" fontId="3" fillId="0" borderId="0" xfId="6" applyFont="1" applyFill="1" applyBorder="1" applyAlignment="1" applyProtection="1">
      <alignment vertical="center"/>
      <protection locked="0"/>
    </xf>
    <xf numFmtId="0" fontId="7" fillId="0" borderId="0" xfId="6" applyFont="1" applyFill="1" applyBorder="1" applyAlignment="1" applyProtection="1">
      <alignment vertical="center"/>
      <protection locked="0"/>
    </xf>
    <xf numFmtId="0" fontId="1"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vertical="center"/>
      <protection locked="0"/>
    </xf>
    <xf numFmtId="179" fontId="1" fillId="0" borderId="1" xfId="6" applyNumberFormat="1" applyFont="1" applyFill="1" applyBorder="1" applyAlignment="1" applyProtection="1">
      <alignment horizontal="center" vertical="center"/>
      <protection locked="0"/>
    </xf>
    <xf numFmtId="0" fontId="66" fillId="0" borderId="1" xfId="8" applyFont="1" applyFill="1" applyBorder="1" applyAlignment="1" applyProtection="1">
      <alignment vertical="center"/>
    </xf>
    <xf numFmtId="0" fontId="1" fillId="0" borderId="0" xfId="6" applyFont="1" applyFill="1" applyBorder="1" applyAlignment="1" applyProtection="1">
      <alignment vertical="center"/>
      <protection locked="0"/>
    </xf>
    <xf numFmtId="0" fontId="1" fillId="0" borderId="2" xfId="6" applyFont="1" applyFill="1" applyBorder="1" applyAlignment="1" applyProtection="1">
      <alignment horizontal="center" vertical="center"/>
      <protection locked="0"/>
    </xf>
    <xf numFmtId="0" fontId="65" fillId="0" borderId="1" xfId="6" applyFont="1" applyFill="1" applyBorder="1" applyAlignment="1" applyProtection="1">
      <alignment horizontal="left" vertical="center" wrapText="1"/>
      <protection locked="0"/>
    </xf>
    <xf numFmtId="0" fontId="66" fillId="0" borderId="1" xfId="8" applyFont="1" applyFill="1" applyBorder="1" applyAlignment="1" applyProtection="1">
      <alignment vertical="center" wrapText="1"/>
    </xf>
    <xf numFmtId="0" fontId="65" fillId="0" borderId="1" xfId="6" applyFont="1" applyFill="1" applyBorder="1" applyAlignment="1" applyProtection="1">
      <alignment vertical="center" wrapText="1"/>
      <protection locked="0"/>
    </xf>
    <xf numFmtId="0" fontId="2" fillId="0" borderId="0" xfId="6" applyFont="1" applyFill="1" applyBorder="1" applyAlignment="1" applyProtection="1">
      <alignment horizontal="center" vertical="center"/>
      <protection locked="0"/>
    </xf>
    <xf numFmtId="0" fontId="65" fillId="0" borderId="0" xfId="6" applyFont="1" applyFill="1" applyBorder="1" applyAlignment="1" applyProtection="1">
      <alignment vertical="center"/>
      <protection locked="0"/>
    </xf>
    <xf numFmtId="0" fontId="1" fillId="0" borderId="0" xfId="6" applyFont="1" applyFill="1" applyBorder="1" applyAlignment="1" applyProtection="1">
      <alignment horizontal="center" vertical="center"/>
      <protection locked="0"/>
    </xf>
    <xf numFmtId="0" fontId="2" fillId="0" borderId="0" xfId="6" applyFont="1" applyAlignment="1" applyProtection="1">
      <alignment vertical="center"/>
      <protection locked="0"/>
    </xf>
    <xf numFmtId="0" fontId="3" fillId="0" borderId="0" xfId="6" applyFont="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2" xfId="6" applyFont="1" applyBorder="1" applyAlignment="1" applyProtection="1">
      <alignment vertical="center"/>
      <protection locked="0"/>
    </xf>
    <xf numFmtId="0" fontId="3" fillId="0" borderId="1" xfId="6" applyFont="1" applyBorder="1" applyAlignment="1" applyProtection="1">
      <alignment vertical="center" wrapText="1"/>
      <protection locked="0"/>
    </xf>
    <xf numFmtId="0" fontId="3" fillId="0" borderId="2" xfId="6" applyFont="1" applyBorder="1" applyAlignment="1" applyProtection="1">
      <alignment horizontal="center" vertical="center"/>
      <protection locked="0"/>
    </xf>
    <xf numFmtId="0" fontId="3" fillId="0" borderId="2" xfId="6" applyFont="1" applyBorder="1" applyAlignment="1" applyProtection="1">
      <alignment vertical="center" wrapText="1"/>
      <protection locked="0"/>
    </xf>
    <xf numFmtId="0" fontId="49" fillId="0" borderId="0" xfId="6" applyAlignment="1" applyProtection="1">
      <alignment vertical="center" wrapText="1"/>
      <protection locked="0"/>
    </xf>
    <xf numFmtId="0" fontId="3" fillId="0" borderId="0" xfId="6" applyFont="1" applyAlignment="1" applyProtection="1">
      <alignment horizontal="center" vertical="center" wrapText="1"/>
      <protection locked="0"/>
    </xf>
    <xf numFmtId="0" fontId="49" fillId="0" borderId="0" xfId="6" applyFill="1" applyAlignment="1" applyProtection="1">
      <alignment vertical="center" wrapText="1"/>
      <protection locked="0"/>
    </xf>
    <xf numFmtId="0" fontId="2" fillId="0" borderId="0" xfId="6" applyFont="1" applyAlignment="1" applyProtection="1">
      <alignment horizontal="center" vertical="center"/>
      <protection locked="0"/>
    </xf>
    <xf numFmtId="0" fontId="2" fillId="0" borderId="0" xfId="6" applyFont="1" applyFill="1" applyAlignment="1" applyProtection="1">
      <alignment horizontal="center" vertical="center"/>
      <protection locked="0"/>
    </xf>
    <xf numFmtId="0" fontId="55" fillId="0" borderId="0" xfId="8" applyFill="1" applyAlignment="1" applyProtection="1">
      <alignment horizontal="left"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1" xfId="6" applyFont="1" applyFill="1" applyBorder="1" applyAlignment="1" applyProtection="1">
      <alignment horizontal="right" vertical="center"/>
      <protection locked="0"/>
    </xf>
    <xf numFmtId="0" fontId="67" fillId="0" borderId="0" xfId="8" applyFont="1" applyFill="1" applyAlignment="1" applyProtection="1">
      <alignment horizontal="right" vertical="center"/>
      <protection locked="0"/>
    </xf>
    <xf numFmtId="9" fontId="3" fillId="0" borderId="1" xfId="4" applyFont="1" applyFill="1" applyBorder="1" applyAlignment="1" applyProtection="1">
      <alignment vertical="center"/>
      <protection locked="0"/>
    </xf>
    <xf numFmtId="0" fontId="68" fillId="0" borderId="1" xfId="6" applyFont="1" applyFill="1" applyBorder="1" applyAlignment="1">
      <alignment horizontal="center" vertical="center" wrapText="1"/>
    </xf>
    <xf numFmtId="0" fontId="68" fillId="0" borderId="1" xfId="6" applyFont="1" applyFill="1" applyBorder="1" applyAlignment="1">
      <alignment horizontal="center" vertical="center"/>
    </xf>
    <xf numFmtId="0" fontId="68" fillId="0" borderId="1" xfId="6" applyFont="1" applyFill="1" applyBorder="1" applyAlignment="1">
      <alignment horizontal="left" vertical="center"/>
    </xf>
    <xf numFmtId="0" fontId="68" fillId="0" borderId="1" xfId="6" applyFont="1" applyFill="1" applyBorder="1" applyAlignment="1">
      <alignment horizontal="left" vertical="center" wrapText="1"/>
    </xf>
    <xf numFmtId="0" fontId="68" fillId="0" borderId="1" xfId="6" applyFont="1" applyFill="1" applyBorder="1" applyAlignment="1">
      <alignment horizontal="left" vertical="center" indent="2"/>
    </xf>
    <xf numFmtId="0" fontId="68" fillId="0" borderId="1" xfId="6" applyFont="1" applyFill="1" applyBorder="1" applyAlignment="1">
      <alignment horizontal="left" vertical="center" wrapText="1" indent="2"/>
    </xf>
    <xf numFmtId="0" fontId="8" fillId="0" borderId="0" xfId="6" applyFont="1" applyFill="1" applyAlignment="1" applyProtection="1">
      <alignment horizontal="center" vertical="center"/>
      <protection locked="0"/>
    </xf>
    <xf numFmtId="0" fontId="7" fillId="0" borderId="0" xfId="6" applyFont="1" applyFill="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2" xfId="6" applyFont="1" applyFill="1" applyBorder="1" applyAlignment="1" applyProtection="1">
      <alignment horizontal="left" vertical="center" wrapText="1"/>
      <protection locked="0"/>
    </xf>
    <xf numFmtId="0" fontId="55" fillId="0" borderId="0" xfId="8" applyFill="1" applyAlignment="1" applyProtection="1">
      <alignment vertical="center"/>
      <protection locked="0"/>
    </xf>
    <xf numFmtId="0" fontId="9" fillId="0" borderId="0" xfId="6" applyFont="1" applyFill="1" applyProtection="1">
      <alignment vertical="center"/>
      <protection locked="0"/>
    </xf>
    <xf numFmtId="0" fontId="7" fillId="0" borderId="0" xfId="6" applyFont="1" applyFill="1" applyProtection="1">
      <alignment vertical="center"/>
      <protection locked="0"/>
    </xf>
    <xf numFmtId="183" fontId="3" fillId="0" borderId="1" xfId="6" applyNumberFormat="1"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center" wrapText="1"/>
      <protection locked="0"/>
    </xf>
    <xf numFmtId="0" fontId="4" fillId="0" borderId="2" xfId="6" applyFont="1" applyFill="1" applyBorder="1" applyAlignment="1" applyProtection="1">
      <alignment horizontal="center" vertical="center" wrapText="1"/>
      <protection locked="0"/>
    </xf>
    <xf numFmtId="0" fontId="3" fillId="0" borderId="2" xfId="6" applyFont="1" applyFill="1" applyBorder="1" applyAlignment="1" applyProtection="1">
      <alignment vertical="center" wrapText="1"/>
      <protection locked="0"/>
    </xf>
    <xf numFmtId="0" fontId="49" fillId="0" borderId="0" xfId="6" applyFill="1" applyProtection="1">
      <alignment vertical="center"/>
      <protection locked="0"/>
    </xf>
    <xf numFmtId="0" fontId="67" fillId="0" borderId="0" xfId="8" applyFont="1" applyFill="1" applyAlignment="1" applyProtection="1">
      <protection locked="0"/>
    </xf>
    <xf numFmtId="0" fontId="2" fillId="0" borderId="0" xfId="6" applyFont="1" applyFill="1" applyAlignment="1" applyProtection="1">
      <alignment horizontal="left"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protection locked="0"/>
    </xf>
    <xf numFmtId="0" fontId="3" fillId="0" borderId="1" xfId="6" applyNumberFormat="1" applyFont="1" applyFill="1" applyBorder="1" applyAlignment="1" applyProtection="1">
      <alignment horizontal="center" vertical="center"/>
      <protection locked="0"/>
    </xf>
    <xf numFmtId="0" fontId="49" fillId="0" borderId="0" xfId="6" applyFont="1" applyFill="1" applyAlignment="1" applyProtection="1">
      <alignment vertical="center"/>
      <protection locked="0"/>
    </xf>
    <xf numFmtId="0" fontId="2" fillId="0" borderId="0" xfId="6" applyFont="1" applyFill="1" applyAlignment="1" applyProtection="1">
      <protection locked="0"/>
    </xf>
    <xf numFmtId="0" fontId="26" fillId="0" borderId="0" xfId="6" applyFont="1" applyFill="1" applyAlignment="1">
      <alignment vertical="center" wrapText="1"/>
    </xf>
    <xf numFmtId="0" fontId="3" fillId="0" borderId="2" xfId="8" applyFont="1" applyFill="1" applyBorder="1" applyAlignment="1" applyProtection="1">
      <alignment vertical="center" wrapText="1"/>
      <protection locked="0"/>
    </xf>
    <xf numFmtId="0" fontId="3" fillId="0" borderId="0" xfId="6" applyFont="1" applyFill="1" applyAlignment="1" applyProtection="1">
      <protection locked="0"/>
    </xf>
    <xf numFmtId="0" fontId="2" fillId="0" borderId="0" xfId="6" applyFont="1" applyFill="1" applyAlignment="1" applyProtection="1">
      <alignment wrapText="1"/>
      <protection locked="0"/>
    </xf>
    <xf numFmtId="0" fontId="2" fillId="0" borderId="0" xfId="6" applyFont="1" applyFill="1" applyBorder="1" applyProtection="1">
      <alignment vertical="center"/>
      <protection locked="0"/>
    </xf>
    <xf numFmtId="179" fontId="3" fillId="0" borderId="0" xfId="6" applyNumberFormat="1" applyFont="1" applyFill="1" applyBorder="1" applyAlignment="1" applyProtection="1">
      <alignment horizontal="center" vertical="center" wrapText="1"/>
      <protection locked="0"/>
    </xf>
    <xf numFmtId="179" fontId="3" fillId="0" borderId="0" xfId="6" applyNumberFormat="1" applyFont="1" applyFill="1" applyBorder="1" applyAlignment="1" applyProtection="1">
      <alignment horizontal="right" vertical="center"/>
    </xf>
    <xf numFmtId="0" fontId="49" fillId="0" borderId="0" xfId="6" applyFill="1">
      <alignment vertical="center"/>
    </xf>
    <xf numFmtId="0" fontId="33" fillId="0" borderId="1" xfId="6" applyFont="1" applyFill="1" applyBorder="1" applyAlignment="1">
      <alignment horizontal="center" vertical="center" wrapText="1"/>
    </xf>
    <xf numFmtId="0" fontId="33" fillId="0" borderId="1" xfId="6" applyFont="1" applyFill="1" applyBorder="1" applyAlignment="1">
      <alignment horizontal="left" vertical="center" wrapText="1"/>
    </xf>
    <xf numFmtId="9" fontId="33" fillId="0" borderId="1" xfId="4" applyFont="1" applyFill="1" applyBorder="1" applyAlignment="1">
      <alignment horizontal="right" vertical="center" wrapText="1"/>
    </xf>
    <xf numFmtId="0" fontId="49" fillId="0" borderId="0" xfId="6" applyFont="1" applyFill="1">
      <alignment vertical="center"/>
    </xf>
    <xf numFmtId="0" fontId="5" fillId="0" borderId="0" xfId="6" applyFont="1" applyFill="1" applyProtection="1">
      <alignment vertical="center"/>
      <protection locked="0"/>
    </xf>
    <xf numFmtId="0" fontId="3" fillId="0" borderId="7" xfId="6" applyFont="1" applyFill="1" applyBorder="1" applyAlignment="1" applyProtection="1">
      <alignment horizontal="center" vertical="center" wrapText="1"/>
      <protection locked="0"/>
    </xf>
    <xf numFmtId="0" fontId="2" fillId="0" borderId="0" xfId="6" applyFont="1" applyFill="1" applyAlignment="1" applyProtection="1">
      <alignment vertical="center" wrapText="1"/>
      <protection locked="0"/>
    </xf>
    <xf numFmtId="0" fontId="9" fillId="0" borderId="0" xfId="6" applyFont="1" applyFill="1" applyBorder="1" applyAlignment="1" applyProtection="1">
      <alignment horizontal="right" vertical="center"/>
      <protection locked="0"/>
    </xf>
    <xf numFmtId="0" fontId="7" fillId="0" borderId="0" xfId="6" applyFont="1" applyFill="1" applyBorder="1" applyAlignment="1" applyProtection="1">
      <alignment horizontal="right" vertical="center"/>
      <protection locked="0"/>
    </xf>
    <xf numFmtId="0" fontId="3" fillId="0" borderId="0" xfId="6" applyFont="1" applyFill="1" applyBorder="1" applyAlignment="1" applyProtection="1">
      <alignment horizontal="right" vertical="center"/>
      <protection locked="0"/>
    </xf>
    <xf numFmtId="49" fontId="3" fillId="0" borderId="2" xfId="6" applyNumberFormat="1" applyFont="1" applyFill="1" applyBorder="1" applyAlignment="1" applyProtection="1">
      <alignment vertical="center" wrapText="1"/>
      <protection locked="0"/>
    </xf>
    <xf numFmtId="0" fontId="3" fillId="0" borderId="1" xfId="6" applyFont="1" applyFill="1" applyBorder="1" applyAlignment="1">
      <alignment horizontal="left" vertical="center" wrapText="1"/>
    </xf>
    <xf numFmtId="0" fontId="3" fillId="0" borderId="4" xfId="6" applyFont="1" applyFill="1" applyBorder="1" applyAlignment="1">
      <alignment horizontal="center" vertical="center" wrapText="1"/>
    </xf>
    <xf numFmtId="0" fontId="3" fillId="0" borderId="1" xfId="6" applyFont="1" applyFill="1" applyBorder="1" applyAlignment="1">
      <alignment horizontal="center" vertical="center" wrapText="1"/>
    </xf>
    <xf numFmtId="0" fontId="3" fillId="0" borderId="5" xfId="6" applyFont="1" applyFill="1" applyBorder="1" applyAlignment="1">
      <alignment horizontal="center" vertical="center"/>
    </xf>
    <xf numFmtId="0" fontId="72" fillId="0" borderId="0" xfId="6" applyFont="1" applyFill="1" applyBorder="1" applyAlignment="1" applyProtection="1">
      <alignment vertical="center"/>
      <protection locked="0"/>
    </xf>
    <xf numFmtId="0" fontId="3" fillId="0" borderId="0" xfId="6" applyFont="1" applyFill="1" applyAlignment="1" applyProtection="1">
      <alignment horizontal="right" vertical="center"/>
      <protection locked="0"/>
    </xf>
    <xf numFmtId="0" fontId="33" fillId="0" borderId="1" xfId="6" applyFont="1" applyFill="1" applyBorder="1" applyAlignment="1">
      <alignment horizontal="center" vertical="center"/>
    </xf>
    <xf numFmtId="0" fontId="17" fillId="0" borderId="0" xfId="6" applyFont="1" applyFill="1" applyAlignment="1" applyProtection="1">
      <alignment vertical="center" wrapText="1"/>
      <protection locked="0"/>
    </xf>
    <xf numFmtId="0" fontId="3" fillId="0" borderId="0" xfId="6" applyFont="1" applyFill="1" applyAlignment="1" applyProtection="1">
      <alignment horizontal="center" vertical="center" wrapText="1"/>
      <protection locked="0"/>
    </xf>
    <xf numFmtId="0" fontId="17" fillId="0" borderId="0" xfId="6" applyFont="1" applyFill="1" applyAlignment="1" applyProtection="1">
      <alignment horizontal="left" vertical="center" wrapText="1"/>
      <protection locked="0"/>
    </xf>
    <xf numFmtId="0" fontId="17" fillId="0" borderId="0" xfId="6" applyFont="1" applyFill="1" applyAlignment="1" applyProtection="1">
      <alignment vertical="center"/>
      <protection locked="0"/>
    </xf>
    <xf numFmtId="0" fontId="18" fillId="0" borderId="0" xfId="6" applyFont="1" applyFill="1" applyAlignment="1" applyProtection="1">
      <alignment vertical="center" wrapText="1"/>
      <protection locked="0"/>
    </xf>
    <xf numFmtId="0" fontId="49" fillId="0" borderId="0" xfId="6" applyFill="1" applyAlignment="1" applyProtection="1">
      <alignment vertical="center"/>
      <protection locked="0"/>
    </xf>
    <xf numFmtId="0" fontId="17" fillId="0" borderId="0" xfId="6" applyFont="1" applyFill="1" applyProtection="1">
      <alignment vertical="center"/>
      <protection locked="0"/>
    </xf>
    <xf numFmtId="0" fontId="3" fillId="2" borderId="0" xfId="6" applyFont="1" applyFill="1" applyAlignment="1" applyProtection="1">
      <alignment vertical="center"/>
      <protection locked="0"/>
    </xf>
    <xf numFmtId="0" fontId="3" fillId="2" borderId="0" xfId="6" applyFont="1" applyFill="1" applyBorder="1" applyAlignment="1" applyProtection="1">
      <alignment vertical="center"/>
      <protection locked="0"/>
    </xf>
    <xf numFmtId="0" fontId="3" fillId="2" borderId="0" xfId="6" applyFont="1" applyFill="1" applyBorder="1" applyAlignment="1" applyProtection="1">
      <alignment horizontal="center" vertical="center"/>
      <protection locked="0"/>
    </xf>
    <xf numFmtId="0" fontId="3" fillId="2" borderId="0" xfId="6" applyFont="1" applyFill="1" applyBorder="1" applyAlignment="1" applyProtection="1">
      <alignment horizontal="right" vertical="center"/>
      <protection locked="0"/>
    </xf>
    <xf numFmtId="0" fontId="3" fillId="2" borderId="1" xfId="6" applyFont="1" applyFill="1" applyBorder="1" applyAlignment="1" applyProtection="1">
      <alignment horizontal="center" vertical="center"/>
      <protection locked="0"/>
    </xf>
    <xf numFmtId="0" fontId="6" fillId="0" borderId="0" xfId="6" applyFont="1" applyFill="1" applyAlignment="1" applyProtection="1">
      <alignment vertical="center" wrapText="1"/>
      <protection locked="0"/>
    </xf>
    <xf numFmtId="43" fontId="3" fillId="3" borderId="1" xfId="7" applyFont="1"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3" borderId="1" xfId="6" applyFont="1" applyFill="1" applyBorder="1" applyAlignment="1" applyProtection="1">
      <alignment horizontal="center" vertical="center" wrapText="1"/>
      <protection locked="0"/>
    </xf>
    <xf numFmtId="185" fontId="3" fillId="3" borderId="1" xfId="6" applyNumberFormat="1" applyFont="1" applyFill="1" applyBorder="1" applyAlignment="1" applyProtection="1">
      <alignment horizontal="right" vertical="center" wrapText="1"/>
    </xf>
    <xf numFmtId="179" fontId="3" fillId="2" borderId="1" xfId="6" applyNumberFormat="1" applyFont="1" applyFill="1" applyBorder="1" applyAlignment="1" applyProtection="1">
      <alignment horizontal="right" vertical="center"/>
      <protection locked="0"/>
    </xf>
    <xf numFmtId="0" fontId="5" fillId="14" borderId="0" xfId="6" applyFont="1" applyFill="1" applyAlignment="1" applyProtection="1">
      <alignment vertical="center"/>
      <protection locked="0"/>
    </xf>
    <xf numFmtId="0" fontId="2" fillId="14" borderId="0" xfId="6" applyFont="1" applyFill="1" applyAlignment="1" applyProtection="1">
      <alignment vertical="center"/>
      <protection locked="0"/>
    </xf>
    <xf numFmtId="0" fontId="2" fillId="15" borderId="0" xfId="6" applyFont="1" applyFill="1" applyAlignment="1" applyProtection="1">
      <alignment vertical="center"/>
      <protection locked="0"/>
    </xf>
    <xf numFmtId="0" fontId="2" fillId="15" borderId="0" xfId="6" applyFont="1" applyFill="1" applyAlignment="1">
      <alignment vertical="center"/>
    </xf>
    <xf numFmtId="0" fontId="3" fillId="15" borderId="0" xfId="6" applyFont="1" applyFill="1" applyAlignment="1" applyProtection="1">
      <alignment vertical="center"/>
      <protection locked="0"/>
    </xf>
    <xf numFmtId="0" fontId="3" fillId="15" borderId="0" xfId="6" applyFont="1" applyFill="1" applyAlignment="1">
      <alignment vertical="center"/>
    </xf>
    <xf numFmtId="0" fontId="3" fillId="16" borderId="0" xfId="6" applyFont="1" applyFill="1" applyAlignment="1" applyProtection="1">
      <protection locked="0"/>
    </xf>
    <xf numFmtId="0" fontId="3" fillId="16" borderId="0" xfId="6" applyFont="1" applyFill="1" applyAlignment="1" applyProtection="1">
      <alignment horizontal="center"/>
    </xf>
    <xf numFmtId="0" fontId="3" fillId="14" borderId="0" xfId="6" applyFont="1" applyFill="1" applyAlignment="1" applyProtection="1">
      <alignment horizontal="center"/>
      <protection locked="0"/>
    </xf>
    <xf numFmtId="0" fontId="3" fillId="14" borderId="0" xfId="6" applyFont="1" applyFill="1" applyAlignment="1" applyProtection="1">
      <alignment horizontal="right"/>
      <protection locked="0"/>
    </xf>
    <xf numFmtId="0" fontId="3" fillId="15" borderId="0" xfId="6" applyFont="1" applyFill="1" applyAlignment="1" applyProtection="1">
      <protection locked="0"/>
    </xf>
    <xf numFmtId="0" fontId="3" fillId="15" borderId="0" xfId="6" applyFont="1" applyFill="1" applyAlignment="1"/>
    <xf numFmtId="0" fontId="3" fillId="14" borderId="9" xfId="6" applyFont="1" applyFill="1" applyBorder="1" applyAlignment="1" applyProtection="1">
      <alignment horizontal="center" vertical="center" wrapText="1"/>
      <protection locked="0"/>
    </xf>
    <xf numFmtId="0" fontId="3" fillId="14" borderId="9" xfId="6" applyFont="1" applyFill="1" applyBorder="1" applyAlignment="1" applyProtection="1">
      <alignment vertical="center" wrapText="1"/>
      <protection locked="0"/>
    </xf>
    <xf numFmtId="180" fontId="3" fillId="15" borderId="9" xfId="6" applyNumberFormat="1" applyFont="1" applyFill="1" applyBorder="1" applyAlignment="1" applyProtection="1">
      <alignment vertical="center" wrapText="1"/>
      <protection locked="0"/>
    </xf>
    <xf numFmtId="0" fontId="2" fillId="0" borderId="0" xfId="6" applyFont="1" applyProtection="1">
      <alignment vertical="center"/>
      <protection locked="0"/>
    </xf>
    <xf numFmtId="180" fontId="76" fillId="16" borderId="9" xfId="6" applyNumberFormat="1" applyFont="1" applyFill="1" applyBorder="1" applyAlignment="1" applyProtection="1">
      <alignment vertical="center" wrapText="1"/>
    </xf>
    <xf numFmtId="180" fontId="76" fillId="17" borderId="9" xfId="6" applyNumberFormat="1" applyFont="1" applyFill="1" applyBorder="1" applyAlignment="1" applyProtection="1">
      <alignment vertical="center" wrapText="1"/>
    </xf>
    <xf numFmtId="180" fontId="3" fillId="15" borderId="0" xfId="6" applyNumberFormat="1" applyFont="1" applyFill="1" applyAlignment="1" applyProtection="1">
      <alignment vertical="center"/>
      <protection locked="0"/>
    </xf>
    <xf numFmtId="0" fontId="55" fillId="15" borderId="0" xfId="6" applyFont="1" applyFill="1" applyBorder="1" applyAlignment="1" applyProtection="1">
      <alignment vertical="center"/>
      <protection locked="0"/>
    </xf>
    <xf numFmtId="180" fontId="76" fillId="15" borderId="9" xfId="6" applyNumberFormat="1" applyFont="1" applyFill="1" applyBorder="1" applyAlignment="1" applyProtection="1">
      <alignment vertical="center" wrapText="1"/>
      <protection locked="0"/>
    </xf>
    <xf numFmtId="0" fontId="49" fillId="15" borderId="0" xfId="6" applyFill="1" applyProtection="1">
      <alignment vertical="center"/>
      <protection locked="0"/>
    </xf>
    <xf numFmtId="180" fontId="3" fillId="15" borderId="0" xfId="6" applyNumberFormat="1" applyFont="1" applyFill="1" applyAlignment="1">
      <alignment vertical="center"/>
    </xf>
    <xf numFmtId="180" fontId="76" fillId="17" borderId="9" xfId="6" applyNumberFormat="1" applyFont="1" applyFill="1" applyBorder="1" applyAlignment="1" applyProtection="1">
      <alignment vertical="center" wrapText="1"/>
      <protection locked="0"/>
    </xf>
    <xf numFmtId="180" fontId="76" fillId="0" borderId="9" xfId="6" applyNumberFormat="1" applyFont="1" applyFill="1" applyBorder="1" applyAlignment="1" applyProtection="1">
      <alignment vertical="center" wrapText="1"/>
    </xf>
    <xf numFmtId="0" fontId="77" fillId="15" borderId="0" xfId="6" applyFont="1" applyFill="1" applyAlignment="1" applyProtection="1">
      <alignment vertical="center"/>
      <protection locked="0"/>
    </xf>
    <xf numFmtId="0" fontId="33" fillId="0" borderId="1" xfId="6" applyFont="1" applyFill="1" applyBorder="1" applyAlignment="1" applyProtection="1">
      <alignment horizontal="center" vertical="center"/>
      <protection locked="0"/>
    </xf>
    <xf numFmtId="0" fontId="33" fillId="0" borderId="1" xfId="6" applyNumberFormat="1" applyFont="1" applyFill="1" applyBorder="1" applyAlignment="1" applyProtection="1">
      <alignment horizontal="center" vertical="center"/>
      <protection locked="0"/>
    </xf>
    <xf numFmtId="43" fontId="1" fillId="0" borderId="1" xfId="1" applyFont="1" applyFill="1" applyBorder="1" applyAlignment="1" applyProtection="1">
      <alignment vertical="center" shrinkToFit="1"/>
      <protection locked="0"/>
    </xf>
    <xf numFmtId="43" fontId="1" fillId="0" borderId="1" xfId="1" applyFont="1" applyFill="1" applyBorder="1" applyAlignment="1" applyProtection="1">
      <alignment vertical="center" shrinkToFit="1"/>
    </xf>
    <xf numFmtId="43" fontId="3" fillId="3" borderId="1" xfId="1" applyFont="1" applyFill="1" applyBorder="1" applyAlignment="1" applyProtection="1">
      <alignment horizontal="right" vertical="center" wrapText="1"/>
      <protection locked="0"/>
    </xf>
    <xf numFmtId="43" fontId="3" fillId="3" borderId="1" xfId="1" applyFont="1" applyFill="1" applyBorder="1" applyAlignment="1" applyProtection="1">
      <alignment horizontal="right" vertical="center"/>
    </xf>
    <xf numFmtId="43" fontId="3" fillId="3" borderId="1" xfId="1" applyFont="1" applyFill="1" applyBorder="1" applyAlignment="1" applyProtection="1">
      <alignment horizontal="right" vertical="center" wrapText="1"/>
    </xf>
    <xf numFmtId="43" fontId="3" fillId="0" borderId="1" xfId="1" applyFont="1" applyFill="1" applyBorder="1" applyAlignment="1" applyProtection="1">
      <alignment horizontal="right" vertical="center"/>
      <protection locked="0"/>
    </xf>
    <xf numFmtId="43" fontId="3" fillId="0" borderId="1" xfId="1" applyFont="1" applyFill="1" applyBorder="1" applyAlignment="1" applyProtection="1">
      <alignment horizontal="right" vertical="center"/>
    </xf>
    <xf numFmtId="43" fontId="1" fillId="0" borderId="1" xfId="1" applyFont="1" applyFill="1" applyBorder="1" applyProtection="1">
      <alignment vertical="center"/>
    </xf>
    <xf numFmtId="43" fontId="3" fillId="0" borderId="1" xfId="1" applyFont="1" applyFill="1" applyBorder="1" applyProtection="1">
      <alignment vertical="center"/>
    </xf>
    <xf numFmtId="43" fontId="1" fillId="0" borderId="1" xfId="1" applyFont="1" applyFill="1" applyBorder="1" applyAlignment="1" applyProtection="1">
      <alignment horizontal="right" vertical="center" shrinkToFit="1"/>
      <protection locked="0"/>
    </xf>
    <xf numFmtId="43" fontId="1" fillId="0" borderId="1" xfId="1"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right" vertical="center"/>
      <protection locked="0"/>
    </xf>
    <xf numFmtId="43" fontId="37" fillId="0" borderId="1" xfId="6" applyNumberFormat="1" applyFont="1" applyFill="1" applyBorder="1" applyAlignment="1">
      <alignment horizontal="left" vertical="center" wrapText="1"/>
    </xf>
    <xf numFmtId="184" fontId="50" fillId="8" borderId="1" xfId="4" applyNumberFormat="1" applyFont="1" applyFill="1" applyBorder="1" applyAlignment="1" applyProtection="1">
      <alignment horizontal="right" vertical="center"/>
    </xf>
    <xf numFmtId="43" fontId="37" fillId="0" borderId="1" xfId="6" applyNumberFormat="1" applyFont="1" applyFill="1" applyBorder="1" applyAlignment="1">
      <alignment horizontal="right" vertical="center" wrapText="1"/>
    </xf>
    <xf numFmtId="10" fontId="1" fillId="0" borderId="1" xfId="6" applyNumberFormat="1" applyFont="1" applyFill="1" applyBorder="1" applyAlignment="1">
      <alignment horizontal="right" vertical="center" shrinkToFit="1"/>
    </xf>
    <xf numFmtId="43" fontId="1" fillId="0" borderId="4" xfId="1" applyFont="1" applyFill="1" applyBorder="1" applyAlignment="1">
      <alignment horizontal="right" vertical="center" shrinkToFit="1"/>
    </xf>
    <xf numFmtId="43" fontId="22" fillId="0" borderId="0" xfId="1" applyFont="1" applyFill="1" applyAlignment="1">
      <alignment vertical="center" shrinkToFit="1"/>
    </xf>
    <xf numFmtId="43" fontId="1" fillId="0" borderId="5" xfId="1" applyFont="1" applyFill="1" applyBorder="1" applyAlignment="1">
      <alignment horizontal="right" vertical="center" shrinkToFit="1"/>
    </xf>
    <xf numFmtId="10" fontId="1" fillId="8" borderId="1" xfId="4" applyNumberFormat="1" applyFont="1" applyFill="1" applyBorder="1" applyAlignment="1">
      <alignment horizontal="center" vertical="center" shrinkToFit="1"/>
    </xf>
    <xf numFmtId="9" fontId="37" fillId="0" borderId="1" xfId="6" applyNumberFormat="1" applyFont="1" applyFill="1" applyBorder="1" applyAlignment="1">
      <alignment horizontal="center" vertical="center" wrapText="1"/>
    </xf>
    <xf numFmtId="43" fontId="37" fillId="0" borderId="1" xfId="1" applyFont="1" applyFill="1" applyBorder="1" applyAlignment="1">
      <alignment horizontal="center" vertical="center" wrapText="1"/>
    </xf>
    <xf numFmtId="43" fontId="37" fillId="0" borderId="1" xfId="1" applyFont="1" applyFill="1" applyBorder="1" applyAlignment="1">
      <alignment horizontal="center" vertical="center"/>
    </xf>
    <xf numFmtId="43" fontId="3" fillId="0" borderId="1" xfId="1" applyFont="1" applyFill="1" applyBorder="1" applyAlignment="1" applyProtection="1">
      <alignment vertical="center" wrapText="1"/>
      <protection locked="0"/>
    </xf>
    <xf numFmtId="43" fontId="3" fillId="0" borderId="2"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xf>
    <xf numFmtId="43" fontId="1" fillId="0" borderId="1" xfId="1" applyFont="1" applyFill="1" applyBorder="1" applyAlignment="1" applyProtection="1">
      <alignment horizontal="center" vertical="center"/>
    </xf>
    <xf numFmtId="43" fontId="33" fillId="0" borderId="1" xfId="1" applyFont="1" applyFill="1" applyBorder="1" applyAlignment="1">
      <alignment horizontal="center" vertical="center"/>
    </xf>
    <xf numFmtId="43" fontId="3" fillId="0" borderId="1" xfId="1" applyFont="1" applyFill="1" applyBorder="1" applyAlignment="1">
      <alignment horizontal="center" vertical="center"/>
    </xf>
    <xf numFmtId="43" fontId="3" fillId="0" borderId="1" xfId="1" applyFont="1" applyFill="1" applyBorder="1" applyProtection="1">
      <alignment vertical="center"/>
      <protection locked="0"/>
    </xf>
    <xf numFmtId="0" fontId="1" fillId="0" borderId="1" xfId="6" applyNumberFormat="1" applyFont="1" applyFill="1" applyBorder="1" applyAlignment="1" applyProtection="1">
      <alignment vertical="center" shrinkToFit="1"/>
      <protection locked="0"/>
    </xf>
    <xf numFmtId="43" fontId="1" fillId="0" borderId="1" xfId="1" applyFont="1" applyFill="1" applyBorder="1" applyAlignment="1" applyProtection="1">
      <alignment horizontal="right" vertical="center"/>
    </xf>
    <xf numFmtId="43" fontId="1" fillId="0" borderId="1" xfId="1" applyFont="1" applyFill="1" applyBorder="1" applyAlignment="1" applyProtection="1">
      <alignment horizontal="right" vertical="center" shrinkToFit="1"/>
    </xf>
    <xf numFmtId="43" fontId="37" fillId="0" borderId="1" xfId="1" applyFont="1" applyFill="1" applyBorder="1" applyAlignment="1" applyProtection="1">
      <alignment horizontal="center" vertical="center"/>
      <protection locked="0"/>
    </xf>
    <xf numFmtId="43" fontId="37" fillId="0" borderId="1" xfId="1" applyFont="1" applyFill="1" applyBorder="1" applyAlignment="1" applyProtection="1">
      <alignment horizontal="right" vertical="center"/>
    </xf>
    <xf numFmtId="43" fontId="37" fillId="0" borderId="1" xfId="1" applyFont="1" applyFill="1" applyBorder="1" applyAlignment="1" applyProtection="1">
      <alignment horizontal="center" vertical="center"/>
    </xf>
    <xf numFmtId="43" fontId="37" fillId="0" borderId="1" xfId="1" applyFont="1" applyFill="1" applyBorder="1" applyAlignment="1" applyProtection="1">
      <alignment vertical="center"/>
    </xf>
    <xf numFmtId="43" fontId="3" fillId="0" borderId="1" xfId="1" applyFont="1" applyFill="1" applyBorder="1" applyAlignment="1" applyProtection="1">
      <alignment vertical="center"/>
    </xf>
    <xf numFmtId="43" fontId="3" fillId="0" borderId="1" xfId="1" applyFont="1" applyFill="1" applyBorder="1" applyAlignment="1" applyProtection="1">
      <alignment vertical="center"/>
      <protection locked="0"/>
    </xf>
    <xf numFmtId="43" fontId="1" fillId="0" borderId="1" xfId="1" applyFont="1" applyFill="1" applyBorder="1" applyAlignment="1" applyProtection="1">
      <alignment horizontal="center" vertical="center"/>
      <protection locked="0"/>
    </xf>
    <xf numFmtId="43" fontId="1" fillId="0" borderId="1" xfId="1" applyFont="1" applyFill="1" applyBorder="1" applyAlignment="1" applyProtection="1">
      <alignment vertical="center"/>
    </xf>
    <xf numFmtId="43" fontId="1" fillId="0" borderId="1" xfId="1" applyFont="1" applyFill="1" applyBorder="1" applyAlignment="1" applyProtection="1">
      <alignment vertical="center"/>
      <protection locked="0"/>
    </xf>
    <xf numFmtId="43" fontId="1" fillId="0" borderId="2" xfId="1" applyFont="1" applyFill="1" applyBorder="1" applyAlignment="1" applyProtection="1">
      <alignment horizontal="center" vertical="center"/>
      <protection locked="0"/>
    </xf>
    <xf numFmtId="43" fontId="33" fillId="0" borderId="1" xfId="1" applyFont="1" applyFill="1" applyBorder="1" applyAlignment="1" applyProtection="1">
      <alignment vertical="center"/>
      <protection locked="0"/>
    </xf>
    <xf numFmtId="43" fontId="37" fillId="0" borderId="2" xfId="1" applyFont="1" applyFill="1" applyBorder="1" applyAlignment="1" applyProtection="1">
      <alignment horizontal="left" vertical="center" shrinkToFit="1"/>
      <protection locked="0"/>
    </xf>
    <xf numFmtId="43" fontId="37" fillId="0" borderId="2" xfId="1" applyFont="1" applyFill="1" applyBorder="1" applyAlignment="1" applyProtection="1">
      <alignment vertical="center" shrinkToFit="1"/>
      <protection locked="0"/>
    </xf>
    <xf numFmtId="43" fontId="37" fillId="0" borderId="1" xfId="1" applyFont="1" applyFill="1" applyBorder="1" applyAlignment="1" applyProtection="1">
      <alignment horizontal="left" vertical="center" shrinkToFit="1"/>
      <protection locked="0"/>
    </xf>
    <xf numFmtId="43" fontId="37" fillId="0" borderId="1" xfId="1" applyFont="1" applyFill="1" applyBorder="1" applyAlignment="1" applyProtection="1">
      <alignment vertical="center" shrinkToFit="1"/>
      <protection locked="0"/>
    </xf>
    <xf numFmtId="43" fontId="69" fillId="0" borderId="1" xfId="1" applyFont="1" applyFill="1" applyBorder="1" applyAlignment="1" applyProtection="1">
      <alignment vertical="center" shrinkToFit="1"/>
      <protection locked="0"/>
    </xf>
    <xf numFmtId="43" fontId="78" fillId="0" borderId="1" xfId="1" applyFont="1" applyFill="1" applyBorder="1" applyAlignment="1">
      <alignment horizontal="center" vertical="center" shrinkToFit="1"/>
    </xf>
    <xf numFmtId="43" fontId="78" fillId="0" borderId="1" xfId="1" applyFont="1" applyFill="1" applyBorder="1" applyAlignment="1">
      <alignment horizontal="left" vertical="center" shrinkToFit="1"/>
    </xf>
    <xf numFmtId="9" fontId="3" fillId="0" borderId="1" xfId="4" applyFont="1" applyFill="1" applyBorder="1" applyAlignment="1" applyProtection="1">
      <alignment horizontal="right" vertical="center"/>
      <protection locked="0"/>
    </xf>
    <xf numFmtId="9" fontId="1" fillId="0" borderId="1" xfId="4" applyFont="1" applyFill="1" applyBorder="1" applyAlignment="1" applyProtection="1">
      <alignment horizontal="right" vertical="center"/>
      <protection locked="0"/>
    </xf>
    <xf numFmtId="182" fontId="1" fillId="0" borderId="1" xfId="4" applyNumberFormat="1" applyFont="1" applyFill="1" applyBorder="1" applyAlignment="1" applyProtection="1">
      <alignment horizontal="right" vertical="center"/>
      <protection locked="0"/>
    </xf>
    <xf numFmtId="9" fontId="1" fillId="0" borderId="1" xfId="6" applyNumberFormat="1" applyFont="1" applyFill="1" applyBorder="1" applyAlignment="1" applyProtection="1">
      <alignment horizontal="right" vertical="center"/>
      <protection locked="0"/>
    </xf>
    <xf numFmtId="43" fontId="1" fillId="0" borderId="1" xfId="1" applyFont="1" applyFill="1" applyBorder="1" applyAlignment="1" applyProtection="1">
      <alignment horizontal="right" shrinkToFit="1"/>
      <protection locked="0"/>
    </xf>
    <xf numFmtId="43" fontId="1" fillId="0" borderId="2" xfId="1" applyFont="1" applyFill="1" applyBorder="1" applyAlignment="1" applyProtection="1">
      <alignment horizontal="right" vertical="center"/>
      <protection locked="0"/>
    </xf>
    <xf numFmtId="43" fontId="1" fillId="0" borderId="2" xfId="1" applyFont="1" applyFill="1" applyBorder="1" applyAlignment="1" applyProtection="1">
      <alignment vertical="center"/>
    </xf>
    <xf numFmtId="43" fontId="1" fillId="0" borderId="2" xfId="1" applyFont="1" applyFill="1" applyBorder="1" applyAlignment="1" applyProtection="1">
      <alignment horizontal="right" vertical="center"/>
    </xf>
    <xf numFmtId="0" fontId="1" fillId="0" borderId="1" xfId="6"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center" vertical="center" shrinkToFit="1"/>
    </xf>
    <xf numFmtId="43" fontId="1" fillId="0" borderId="4" xfId="1" applyFont="1" applyFill="1" applyBorder="1" applyAlignment="1" applyProtection="1">
      <alignment horizontal="center" vertical="center" shrinkToFit="1"/>
    </xf>
    <xf numFmtId="43" fontId="1" fillId="0" borderId="6" xfId="1" applyFont="1" applyFill="1" applyBorder="1" applyAlignment="1" applyProtection="1">
      <alignment horizontal="center" vertical="center" shrinkToFit="1"/>
      <protection locked="0"/>
    </xf>
    <xf numFmtId="43" fontId="1" fillId="0" borderId="2" xfId="1" applyFont="1" applyFill="1" applyBorder="1" applyAlignment="1" applyProtection="1">
      <alignment horizontal="center" vertical="center" shrinkToFit="1"/>
      <protection locked="0"/>
    </xf>
    <xf numFmtId="43" fontId="1" fillId="0" borderId="2" xfId="1" applyFont="1" applyFill="1" applyBorder="1" applyAlignment="1" applyProtection="1">
      <alignment horizontal="center" vertical="center" shrinkToFit="1"/>
    </xf>
    <xf numFmtId="0" fontId="2" fillId="0" borderId="0" xfId="6" applyFont="1" applyFill="1" applyBorder="1" applyAlignment="1" applyProtection="1">
      <alignment horizontal="center" vertical="center" shrinkToFit="1"/>
      <protection locked="0"/>
    </xf>
    <xf numFmtId="0" fontId="1" fillId="0" borderId="0" xfId="6" applyFont="1" applyFill="1" applyBorder="1" applyAlignment="1" applyProtection="1">
      <alignment horizontal="center" vertical="center" shrinkToFit="1"/>
      <protection locked="0"/>
    </xf>
    <xf numFmtId="43" fontId="1" fillId="0" borderId="4" xfId="1" applyFont="1" applyFill="1" applyBorder="1" applyAlignment="1" applyProtection="1">
      <alignment horizontal="center" vertical="center" shrinkToFit="1"/>
      <protection locked="0"/>
    </xf>
    <xf numFmtId="0" fontId="30" fillId="0" borderId="0" xfId="5" applyFont="1" applyFill="1" applyAlignment="1" applyProtection="1">
      <alignment vertical="center"/>
      <protection locked="0"/>
    </xf>
    <xf numFmtId="0" fontId="31" fillId="0" borderId="0" xfId="5" applyFont="1" applyFill="1" applyAlignment="1">
      <alignment vertical="center"/>
    </xf>
    <xf numFmtId="0" fontId="30" fillId="0" borderId="0" xfId="5" applyFont="1" applyFill="1" applyBorder="1" applyAlignment="1" applyProtection="1">
      <alignment vertical="center"/>
      <protection locked="0"/>
    </xf>
    <xf numFmtId="0" fontId="79" fillId="0" borderId="0" xfId="5" applyFont="1" applyFill="1" applyBorder="1" applyAlignment="1" applyProtection="1">
      <alignment horizontal="left" vertical="center"/>
      <protection locked="0"/>
    </xf>
    <xf numFmtId="179" fontId="3" fillId="0" borderId="1" xfId="0" applyNumberFormat="1" applyFont="1" applyFill="1" applyBorder="1" applyAlignment="1" applyProtection="1">
      <alignment horizontal="center" vertical="center"/>
      <protection locked="0"/>
    </xf>
    <xf numFmtId="0" fontId="0" fillId="0" borderId="0" xfId="0" applyBorder="1">
      <alignment vertical="center"/>
    </xf>
    <xf numFmtId="0" fontId="43" fillId="0" borderId="0" xfId="0" applyFont="1" applyAlignment="1">
      <alignment vertical="center"/>
    </xf>
    <xf numFmtId="0" fontId="46" fillId="0" borderId="0" xfId="0" applyFont="1" applyAlignment="1">
      <alignment horizontal="center" vertical="center"/>
    </xf>
    <xf numFmtId="0" fontId="47" fillId="0" borderId="0" xfId="0" applyFont="1" applyAlignment="1">
      <alignment horizontal="center" vertical="center"/>
    </xf>
    <xf numFmtId="0" fontId="45" fillId="0" borderId="0" xfId="0" applyFont="1" applyAlignment="1">
      <alignment horizontal="center" vertical="center"/>
    </xf>
    <xf numFmtId="0" fontId="31" fillId="0" borderId="0" xfId="5" applyFont="1" applyFill="1" applyBorder="1" applyAlignment="1" applyProtection="1">
      <alignment vertical="center"/>
      <protection locked="0"/>
    </xf>
    <xf numFmtId="0" fontId="27" fillId="0" borderId="0" xfId="5" applyFont="1" applyFill="1" applyAlignment="1" applyProtection="1">
      <alignment horizontal="center" vertical="center"/>
      <protection locked="0"/>
    </xf>
    <xf numFmtId="0" fontId="28" fillId="0" borderId="0" xfId="5" applyFont="1" applyFill="1" applyAlignment="1" applyProtection="1">
      <alignment horizontal="center" vertical="center"/>
      <protection locked="0"/>
    </xf>
    <xf numFmtId="20" fontId="30" fillId="0" borderId="0" xfId="5" applyNumberFormat="1" applyFont="1" applyFill="1" applyBorder="1" applyAlignment="1" applyProtection="1">
      <alignment horizontal="left" vertical="center"/>
      <protection locked="0"/>
    </xf>
    <xf numFmtId="0" fontId="30" fillId="0" borderId="0" xfId="5" applyFont="1" applyFill="1" applyBorder="1" applyAlignment="1" applyProtection="1">
      <alignment horizontal="left" vertical="justify" wrapText="1"/>
    </xf>
    <xf numFmtId="0" fontId="31" fillId="0" borderId="0" xfId="5" applyFont="1" applyFill="1" applyBorder="1" applyAlignment="1" applyProtection="1">
      <alignment horizontal="left" vertical="center" wrapText="1"/>
      <protection locked="0"/>
    </xf>
    <xf numFmtId="0" fontId="31" fillId="0" borderId="0" xfId="5" applyFont="1" applyFill="1" applyAlignment="1" applyProtection="1">
      <alignment vertical="center" wrapText="1"/>
      <protection locked="0"/>
    </xf>
    <xf numFmtId="0" fontId="31" fillId="0" borderId="0" xfId="5" applyFont="1" applyFill="1" applyBorder="1" applyAlignment="1" applyProtection="1">
      <alignment vertical="justify" wrapText="1"/>
      <protection locked="0"/>
    </xf>
    <xf numFmtId="0" fontId="31" fillId="0" borderId="0" xfId="5" applyFont="1" applyFill="1" applyBorder="1" applyAlignment="1" applyProtection="1">
      <alignment vertical="center" wrapText="1"/>
      <protection locked="0"/>
    </xf>
    <xf numFmtId="0" fontId="32" fillId="0" borderId="0" xfId="5" applyFont="1" applyFill="1" applyBorder="1" applyAlignment="1" applyProtection="1">
      <alignment vertical="justify" wrapText="1"/>
      <protection locked="0"/>
    </xf>
    <xf numFmtId="0" fontId="30" fillId="0" borderId="0" xfId="5" applyFont="1" applyFill="1" applyBorder="1" applyAlignment="1" applyProtection="1">
      <alignment vertical="center" wrapText="1"/>
      <protection locked="0"/>
    </xf>
    <xf numFmtId="0" fontId="29" fillId="0" borderId="0" xfId="5" applyFont="1" applyFill="1" applyBorder="1" applyAlignment="1">
      <alignment horizontal="center" vertical="center" wrapText="1"/>
    </xf>
    <xf numFmtId="178" fontId="33" fillId="0" borderId="0" xfId="5" applyNumberFormat="1" applyFont="1" applyFill="1" applyBorder="1" applyAlignment="1">
      <alignment horizontal="left" vertical="center" wrapText="1"/>
    </xf>
    <xf numFmtId="179" fontId="31" fillId="0" borderId="0" xfId="5" applyNumberFormat="1" applyFont="1" applyFill="1" applyBorder="1" applyAlignment="1" applyProtection="1">
      <alignment vertical="center"/>
    </xf>
    <xf numFmtId="9" fontId="31" fillId="0" borderId="0" xfId="4" applyNumberFormat="1" applyFont="1" applyFill="1" applyBorder="1" applyAlignment="1" applyProtection="1">
      <alignment vertical="center"/>
    </xf>
    <xf numFmtId="0" fontId="33" fillId="0" borderId="0" xfId="5" applyFont="1" applyFill="1" applyAlignment="1" applyProtection="1">
      <alignment vertical="center"/>
      <protection locked="0"/>
    </xf>
    <xf numFmtId="0" fontId="40" fillId="0" borderId="0" xfId="5" applyFont="1" applyFill="1" applyAlignment="1" applyProtection="1">
      <alignment vertical="center"/>
      <protection locked="0"/>
    </xf>
    <xf numFmtId="0" fontId="34" fillId="0" borderId="0" xfId="5" applyFont="1" applyFill="1" applyBorder="1" applyAlignment="1">
      <alignment horizontal="left" vertical="center" wrapText="1"/>
    </xf>
    <xf numFmtId="0" fontId="34" fillId="0" borderId="0" xfId="5" applyFont="1" applyFill="1" applyBorder="1" applyAlignment="1">
      <alignment vertical="center" wrapText="1"/>
    </xf>
    <xf numFmtId="0" fontId="29" fillId="0" borderId="0" xfId="5" applyFont="1" applyFill="1" applyBorder="1" applyAlignment="1">
      <alignment vertical="center" wrapText="1"/>
    </xf>
    <xf numFmtId="31" fontId="30" fillId="0" borderId="0" xfId="5" applyNumberFormat="1" applyFont="1" applyFill="1" applyBorder="1" applyAlignment="1" applyProtection="1">
      <alignment horizontal="center"/>
      <protection locked="0"/>
    </xf>
    <xf numFmtId="0" fontId="23" fillId="0" borderId="0" xfId="5" applyFont="1" applyAlignment="1">
      <alignment horizontal="center" vertical="center"/>
    </xf>
    <xf numFmtId="0" fontId="36" fillId="0" borderId="0" xfId="5" applyFont="1" applyFill="1" applyBorder="1" applyAlignment="1" applyProtection="1">
      <alignment horizontal="center" vertical="top" wrapText="1"/>
      <protection locked="0"/>
    </xf>
    <xf numFmtId="0" fontId="37" fillId="0" borderId="0" xfId="5" applyFont="1" applyFill="1" applyAlignment="1">
      <alignment vertical="center" wrapText="1"/>
    </xf>
    <xf numFmtId="0" fontId="33" fillId="0" borderId="0" xfId="5" applyFont="1" applyFill="1" applyAlignment="1" applyProtection="1">
      <alignment horizontal="justify" vertical="center"/>
      <protection locked="0"/>
    </xf>
    <xf numFmtId="186" fontId="38" fillId="0" borderId="0" xfId="5" applyNumberFormat="1" applyFont="1" applyFill="1" applyAlignment="1" applyProtection="1">
      <alignment horizontal="right" vertical="top"/>
      <protection locked="0"/>
    </xf>
    <xf numFmtId="0" fontId="10" fillId="0" borderId="0" xfId="6" applyFont="1" applyFill="1" applyBorder="1" applyAlignment="1">
      <alignment horizontal="left" vertical="center" wrapText="1"/>
    </xf>
    <xf numFmtId="0" fontId="1" fillId="0" borderId="0" xfId="6" applyFont="1" applyFill="1" applyBorder="1" applyAlignment="1">
      <alignment vertical="center"/>
    </xf>
    <xf numFmtId="0" fontId="49" fillId="0" borderId="0" xfId="6" applyFill="1" applyBorder="1" applyAlignment="1">
      <alignment vertical="center"/>
    </xf>
    <xf numFmtId="0" fontId="1" fillId="0" borderId="0" xfId="6" applyFont="1" applyFill="1" applyBorder="1" applyAlignment="1">
      <alignment horizontal="left" vertical="center"/>
    </xf>
    <xf numFmtId="0" fontId="49" fillId="0" borderId="0" xfId="6" applyFill="1" applyBorder="1" applyAlignment="1">
      <alignment horizontal="left" vertical="center"/>
    </xf>
    <xf numFmtId="0" fontId="12" fillId="0" borderId="0" xfId="6" applyFont="1" applyFill="1" applyBorder="1" applyAlignment="1">
      <alignment horizontal="center" vertical="center" wrapText="1"/>
    </xf>
    <xf numFmtId="0" fontId="49" fillId="0" borderId="0" xfId="6" applyFill="1" applyAlignment="1">
      <alignment vertical="center"/>
    </xf>
    <xf numFmtId="0" fontId="11" fillId="0" borderId="0" xfId="6" applyFont="1" applyFill="1" applyBorder="1" applyAlignment="1">
      <alignment horizontal="left" vertical="center" wrapText="1"/>
    </xf>
    <xf numFmtId="0" fontId="4" fillId="0" borderId="0" xfId="6" applyFont="1" applyFill="1" applyBorder="1" applyAlignment="1">
      <alignment horizontal="left" vertical="center" wrapText="1"/>
    </xf>
    <xf numFmtId="0" fontId="1" fillId="0" borderId="0" xfId="6" applyFont="1" applyFill="1" applyBorder="1" applyAlignment="1">
      <alignment vertical="center" wrapText="1"/>
    </xf>
    <xf numFmtId="0" fontId="49" fillId="0" borderId="0" xfId="6" applyFill="1" applyBorder="1" applyAlignment="1">
      <alignment vertical="center" wrapText="1"/>
    </xf>
    <xf numFmtId="0" fontId="3" fillId="0" borderId="0" xfId="6" applyFont="1" applyFill="1" applyAlignment="1">
      <alignment vertical="center" wrapText="1"/>
    </xf>
    <xf numFmtId="0" fontId="13" fillId="0" borderId="0" xfId="6" applyFont="1" applyFill="1" applyBorder="1" applyAlignment="1">
      <alignment horizontal="left" vertical="center" wrapText="1"/>
    </xf>
    <xf numFmtId="176" fontId="10" fillId="0" borderId="1" xfId="6" applyNumberFormat="1" applyFont="1" applyFill="1" applyBorder="1" applyAlignment="1">
      <alignment horizontal="center" vertical="center" wrapText="1"/>
    </xf>
    <xf numFmtId="0" fontId="49" fillId="0" borderId="1" xfId="6" applyFill="1" applyBorder="1" applyAlignment="1">
      <alignment horizontal="center" vertical="center"/>
    </xf>
    <xf numFmtId="0" fontId="1" fillId="0" borderId="5" xfId="6" applyFont="1" applyFill="1" applyBorder="1" applyAlignment="1">
      <alignment horizontal="center" vertical="center"/>
    </xf>
    <xf numFmtId="0" fontId="1" fillId="0" borderId="4" xfId="6" applyFont="1" applyFill="1" applyBorder="1" applyAlignment="1">
      <alignment horizontal="center" vertical="center"/>
    </xf>
    <xf numFmtId="14" fontId="4" fillId="0" borderId="0" xfId="6" applyNumberFormat="1" applyFont="1" applyFill="1" applyBorder="1" applyAlignment="1">
      <alignment horizontal="left" vertical="center" wrapText="1"/>
    </xf>
    <xf numFmtId="14" fontId="49" fillId="0" borderId="0" xfId="6" applyNumberFormat="1" applyFill="1" applyBorder="1" applyAlignment="1">
      <alignment vertical="center"/>
    </xf>
    <xf numFmtId="0" fontId="49" fillId="0" borderId="4" xfId="6" applyFont="1" applyFill="1" applyBorder="1" applyAlignment="1">
      <alignment horizontal="center" vertical="center"/>
    </xf>
    <xf numFmtId="176" fontId="11" fillId="0" borderId="0" xfId="6" applyNumberFormat="1" applyFont="1" applyFill="1" applyBorder="1" applyAlignment="1">
      <alignment vertical="center" wrapText="1"/>
    </xf>
    <xf numFmtId="0" fontId="4" fillId="0" borderId="1" xfId="6" applyFont="1" applyFill="1" applyBorder="1" applyAlignment="1">
      <alignment horizontal="center" vertical="center" wrapText="1"/>
    </xf>
    <xf numFmtId="0" fontId="49" fillId="0" borderId="1" xfId="6" applyFill="1" applyBorder="1" applyAlignment="1">
      <alignment vertical="center"/>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9" fontId="4" fillId="0" borderId="0" xfId="6" applyNumberFormat="1" applyFont="1" applyFill="1" applyBorder="1" applyAlignment="1">
      <alignment horizontal="left" vertical="center" wrapText="1"/>
    </xf>
    <xf numFmtId="0" fontId="4" fillId="0" borderId="0" xfId="6" applyFont="1" applyFill="1" applyAlignment="1">
      <alignment horizontal="left" vertical="center" wrapText="1"/>
    </xf>
    <xf numFmtId="0" fontId="19" fillId="0" borderId="1" xfId="6" applyFont="1" applyFill="1" applyBorder="1" applyAlignment="1">
      <alignment horizontal="center" vertical="center"/>
    </xf>
    <xf numFmtId="0" fontId="7" fillId="0" borderId="0" xfId="6" applyFont="1" applyAlignment="1" applyProtection="1">
      <alignment horizontal="center" vertical="top" wrapText="1"/>
      <protection locked="0"/>
    </xf>
    <xf numFmtId="0" fontId="49" fillId="0" borderId="0" xfId="6" applyAlignment="1" applyProtection="1">
      <alignment horizontal="center" vertical="center"/>
      <protection locked="0"/>
    </xf>
    <xf numFmtId="0" fontId="51" fillId="0" borderId="0" xfId="6" applyFont="1" applyAlignment="1" applyProtection="1">
      <alignment horizontal="center" vertical="top" wrapText="1"/>
      <protection locked="0"/>
    </xf>
    <xf numFmtId="0" fontId="2" fillId="0" borderId="0" xfId="6" applyFont="1" applyAlignment="1" applyProtection="1">
      <alignment horizontal="center" wrapText="1"/>
      <protection locked="0"/>
    </xf>
    <xf numFmtId="0" fontId="8" fillId="0" borderId="0" xfId="6" applyFont="1" applyAlignment="1" applyProtection="1">
      <alignment horizontal="center" wrapText="1"/>
      <protection locked="0"/>
    </xf>
    <xf numFmtId="0" fontId="2" fillId="0" borderId="0" xfId="6" applyFont="1" applyAlignment="1" applyProtection="1">
      <alignment horizontal="center"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2" fillId="0" borderId="0" xfId="6" applyFont="1" applyAlignment="1" applyProtection="1">
      <alignment horizontal="right" vertical="top" wrapText="1"/>
      <protection locked="0"/>
    </xf>
    <xf numFmtId="0" fontId="53" fillId="0" borderId="14" xfId="6" applyFont="1" applyBorder="1" applyAlignment="1" applyProtection="1">
      <alignment horizontal="left" vertical="top"/>
      <protection locked="0"/>
    </xf>
    <xf numFmtId="0" fontId="53" fillId="0" borderId="18" xfId="6" applyFont="1" applyBorder="1" applyAlignment="1" applyProtection="1">
      <alignment horizontal="left" vertical="top"/>
      <protection locked="0"/>
    </xf>
    <xf numFmtId="0" fontId="53" fillId="0" borderId="8" xfId="6" applyFont="1" applyBorder="1" applyAlignment="1" applyProtection="1">
      <alignment horizontal="left" vertical="top"/>
      <protection locked="0"/>
    </xf>
    <xf numFmtId="0" fontId="53" fillId="0" borderId="19" xfId="6" applyFont="1" applyBorder="1" applyAlignment="1" applyProtection="1">
      <alignment horizontal="left" vertical="top"/>
      <protection locked="0"/>
    </xf>
    <xf numFmtId="0" fontId="53" fillId="0" borderId="0" xfId="6" applyFont="1" applyBorder="1" applyAlignment="1" applyProtection="1">
      <alignment horizontal="left" vertical="top"/>
      <protection locked="0"/>
    </xf>
    <xf numFmtId="0" fontId="53" fillId="0" borderId="30" xfId="6" applyFont="1" applyBorder="1" applyAlignment="1" applyProtection="1">
      <alignment horizontal="left" vertical="top"/>
      <protection locked="0"/>
    </xf>
    <xf numFmtId="0" fontId="2" fillId="0" borderId="14" xfId="6" applyFont="1" applyBorder="1" applyAlignment="1" applyProtection="1">
      <alignment horizontal="left" vertical="top"/>
      <protection locked="0"/>
    </xf>
    <xf numFmtId="0" fontId="2" fillId="0" borderId="18" xfId="6" applyFont="1" applyBorder="1" applyAlignment="1" applyProtection="1">
      <alignment horizontal="left" vertical="top"/>
      <protection locked="0"/>
    </xf>
    <xf numFmtId="0" fontId="2" fillId="0" borderId="8" xfId="6" applyFont="1" applyBorder="1" applyAlignment="1" applyProtection="1">
      <alignment horizontal="left" vertical="top"/>
      <protection locked="0"/>
    </xf>
    <xf numFmtId="0" fontId="2" fillId="0" borderId="19" xfId="6" applyFont="1" applyBorder="1" applyAlignment="1" applyProtection="1">
      <alignment horizontal="lef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8" fillId="0" borderId="0" xfId="6" applyFont="1" applyAlignment="1" applyProtection="1">
      <alignment horizontal="right" vertical="top" wrapText="1"/>
      <protection locked="0"/>
    </xf>
    <xf numFmtId="0" fontId="8" fillId="0" borderId="0" xfId="6" applyFont="1" applyAlignment="1" applyProtection="1">
      <alignment vertical="top" wrapText="1"/>
      <protection locked="0"/>
    </xf>
    <xf numFmtId="0" fontId="49" fillId="0" borderId="0" xfId="6"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0"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horizontal="left" vertical="top" wrapText="1"/>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15" xfId="6" applyFont="1" applyBorder="1" applyAlignment="1" applyProtection="1">
      <alignment vertical="top"/>
      <protection locked="0"/>
    </xf>
    <xf numFmtId="0" fontId="2" fillId="0" borderId="17" xfId="6" applyFont="1" applyBorder="1" applyAlignment="1" applyProtection="1">
      <alignment vertical="top"/>
      <protection locked="0"/>
    </xf>
    <xf numFmtId="0" fontId="2" fillId="0" borderId="20" xfId="6" applyFont="1" applyBorder="1" applyAlignment="1" applyProtection="1">
      <alignment vertical="top"/>
      <protection locked="0"/>
    </xf>
    <xf numFmtId="0" fontId="2" fillId="0" borderId="15" xfId="6" applyFont="1" applyBorder="1" applyAlignment="1" applyProtection="1">
      <alignment horizontal="left" vertical="top"/>
      <protection locked="0"/>
    </xf>
    <xf numFmtId="0" fontId="2" fillId="0" borderId="17" xfId="6" applyFont="1" applyBorder="1" applyAlignment="1" applyProtection="1">
      <alignment horizontal="left" vertical="top"/>
      <protection locked="0"/>
    </xf>
    <xf numFmtId="0" fontId="2" fillId="0" borderId="20" xfId="6" applyFont="1" applyBorder="1" applyAlignment="1" applyProtection="1">
      <alignment horizontal="left" vertical="top"/>
      <protection locked="0"/>
    </xf>
    <xf numFmtId="0" fontId="2" fillId="0" borderId="15" xfId="6" applyFont="1" applyBorder="1" applyAlignment="1" applyProtection="1">
      <alignment horizontal="left" vertical="top" wrapText="1"/>
      <protection locked="0"/>
    </xf>
    <xf numFmtId="0" fontId="2" fillId="0" borderId="17" xfId="6" applyFont="1" applyBorder="1" applyAlignment="1" applyProtection="1">
      <alignment horizontal="left" vertical="top" wrapText="1"/>
      <protection locked="0"/>
    </xf>
    <xf numFmtId="0" fontId="2" fillId="0" borderId="20" xfId="6" applyFont="1" applyBorder="1" applyAlignment="1" applyProtection="1">
      <alignment horizontal="left" vertical="top" wrapText="1"/>
      <protection locked="0"/>
    </xf>
    <xf numFmtId="0" fontId="5" fillId="7" borderId="0" xfId="6" applyFont="1" applyFill="1" applyAlignment="1" applyProtection="1">
      <alignment horizontal="center" vertical="center"/>
      <protection locked="0"/>
    </xf>
    <xf numFmtId="0" fontId="9" fillId="7" borderId="0" xfId="6" applyFont="1" applyFill="1" applyAlignment="1" applyProtection="1">
      <alignment horizontal="center" vertical="center"/>
      <protection locked="0"/>
    </xf>
    <xf numFmtId="0" fontId="8" fillId="0" borderId="0"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protection locked="0"/>
    </xf>
    <xf numFmtId="0" fontId="5" fillId="6" borderId="0" xfId="6" applyFont="1" applyFill="1" applyAlignment="1" applyProtection="1">
      <alignment horizontal="center" vertical="center"/>
      <protection locked="0"/>
    </xf>
    <xf numFmtId="0" fontId="9" fillId="6" borderId="0" xfId="6" applyFont="1" applyFill="1" applyAlignment="1" applyProtection="1">
      <alignment horizontal="center" vertical="center"/>
      <protection locked="0"/>
    </xf>
    <xf numFmtId="0" fontId="2" fillId="6" borderId="0" xfId="6" applyFont="1" applyFill="1" applyAlignment="1" applyProtection="1">
      <alignment horizontal="center" vertical="center"/>
      <protection locked="0"/>
    </xf>
    <xf numFmtId="0" fontId="5" fillId="9" borderId="0" xfId="6" applyFont="1" applyFill="1" applyAlignment="1" applyProtection="1">
      <alignment horizontal="center" vertical="center"/>
      <protection locked="0"/>
    </xf>
    <xf numFmtId="0" fontId="49" fillId="9" borderId="0" xfId="6" applyFill="1" applyAlignment="1" applyProtection="1">
      <alignment horizontal="center" vertical="center"/>
      <protection locked="0"/>
    </xf>
    <xf numFmtId="0" fontId="5" fillId="10" borderId="0" xfId="6" applyFont="1" applyFill="1" applyAlignment="1" applyProtection="1">
      <alignment horizontal="center" vertical="center"/>
      <protection locked="0"/>
    </xf>
    <xf numFmtId="0" fontId="49" fillId="10" borderId="0" xfId="6" applyFill="1" applyAlignment="1" applyProtection="1">
      <alignment horizontal="center" vertical="center"/>
      <protection locked="0"/>
    </xf>
    <xf numFmtId="0" fontId="5" fillId="11" borderId="0" xfId="6" applyFont="1" applyFill="1" applyAlignment="1" applyProtection="1">
      <alignment horizontal="center" vertical="center"/>
      <protection locked="0"/>
    </xf>
    <xf numFmtId="0" fontId="49" fillId="11" borderId="0" xfId="6" applyFill="1" applyAlignment="1" applyProtection="1">
      <alignment horizontal="center" vertical="center"/>
      <protection locked="0"/>
    </xf>
    <xf numFmtId="0" fontId="3" fillId="0" borderId="14" xfId="6" applyFont="1" applyFill="1" applyBorder="1" applyAlignment="1" applyProtection="1">
      <alignment horizontal="left" vertical="center"/>
      <protection locked="0"/>
    </xf>
    <xf numFmtId="0" fontId="3" fillId="0" borderId="18" xfId="6" applyFont="1" applyFill="1" applyBorder="1" applyAlignment="1" applyProtection="1">
      <alignment horizontal="left" vertical="center"/>
      <protection locked="0"/>
    </xf>
    <xf numFmtId="0" fontId="3" fillId="0" borderId="8" xfId="6" applyFont="1" applyFill="1" applyBorder="1" applyAlignment="1" applyProtection="1">
      <alignment horizontal="left" vertical="center"/>
      <protection locked="0"/>
    </xf>
    <xf numFmtId="0" fontId="3" fillId="0" borderId="15" xfId="6" applyFont="1" applyFill="1" applyBorder="1" applyAlignment="1" applyProtection="1">
      <alignment horizontal="left" vertical="center"/>
      <protection locked="0"/>
    </xf>
    <xf numFmtId="0" fontId="3" fillId="0" borderId="17" xfId="6" applyFont="1" applyFill="1" applyBorder="1" applyAlignment="1" applyProtection="1">
      <alignment horizontal="left" vertical="center"/>
      <protection locked="0"/>
    </xf>
    <xf numFmtId="0" fontId="3" fillId="0" borderId="20" xfId="6" applyFont="1" applyFill="1" applyBorder="1" applyAlignment="1" applyProtection="1">
      <alignment horizontal="left" vertical="center"/>
      <protection locked="0"/>
    </xf>
    <xf numFmtId="0" fontId="58" fillId="12" borderId="0" xfId="6" applyFont="1" applyFill="1" applyAlignment="1" applyProtection="1">
      <alignment horizontal="center" vertical="center"/>
      <protection locked="0"/>
    </xf>
    <xf numFmtId="0" fontId="59" fillId="12" borderId="0" xfId="6" applyFont="1" applyFill="1" applyAlignment="1" applyProtection="1">
      <alignment horizontal="center" vertical="center"/>
      <protection locked="0"/>
    </xf>
    <xf numFmtId="0" fontId="3" fillId="2" borderId="32" xfId="6" applyFont="1" applyFill="1" applyBorder="1" applyAlignment="1" applyProtection="1">
      <alignment horizontal="left" vertical="center" wrapText="1"/>
    </xf>
    <xf numFmtId="0" fontId="3" fillId="2" borderId="18" xfId="6" applyFont="1" applyFill="1" applyBorder="1" applyAlignment="1" applyProtection="1">
      <alignment horizontal="left" vertical="center" wrapText="1"/>
    </xf>
    <xf numFmtId="0" fontId="3" fillId="2" borderId="8" xfId="6" applyFont="1" applyFill="1" applyBorder="1" applyAlignment="1" applyProtection="1">
      <alignment horizontal="left" vertical="center" wrapText="1"/>
    </xf>
    <xf numFmtId="0" fontId="3" fillId="2" borderId="14" xfId="6" applyFont="1" applyFill="1" applyBorder="1" applyAlignment="1" applyProtection="1">
      <alignment horizontal="left" vertical="center" wrapText="1"/>
    </xf>
    <xf numFmtId="43" fontId="3" fillId="2" borderId="14" xfId="1" applyFont="1" applyFill="1" applyBorder="1" applyAlignment="1" applyProtection="1">
      <alignment horizontal="left" vertical="center" wrapText="1"/>
    </xf>
    <xf numFmtId="43" fontId="3" fillId="2" borderId="33" xfId="1" applyFont="1" applyFill="1" applyBorder="1" applyAlignment="1" applyProtection="1">
      <alignment horizontal="left" vertical="center" wrapText="1"/>
    </xf>
    <xf numFmtId="0" fontId="44" fillId="2" borderId="0" xfId="6" applyFont="1" applyFill="1" applyBorder="1" applyAlignment="1" applyProtection="1">
      <alignment horizontal="left" vertical="center"/>
    </xf>
    <xf numFmtId="0" fontId="8" fillId="2" borderId="0" xfId="6" applyFont="1" applyFill="1" applyBorder="1" applyAlignment="1" applyProtection="1">
      <alignment horizontal="center" vertical="center"/>
    </xf>
    <xf numFmtId="0" fontId="5" fillId="2" borderId="16" xfId="6" applyFont="1" applyFill="1" applyBorder="1" applyAlignment="1" applyProtection="1">
      <alignment horizontal="center" vertical="center" wrapText="1"/>
    </xf>
    <xf numFmtId="0" fontId="5" fillId="2" borderId="27" xfId="6" applyFont="1" applyFill="1" applyBorder="1" applyAlignment="1" applyProtection="1">
      <alignment horizontal="center" vertical="center" wrapText="1"/>
    </xf>
    <xf numFmtId="0" fontId="5" fillId="2" borderId="10" xfId="6" applyFont="1" applyFill="1" applyBorder="1" applyAlignment="1" applyProtection="1">
      <alignment horizontal="center" vertical="center" wrapText="1"/>
    </xf>
    <xf numFmtId="0" fontId="5" fillId="2" borderId="11" xfId="6" applyFont="1" applyFill="1" applyBorder="1" applyAlignment="1" applyProtection="1">
      <alignment horizontal="center" vertical="center" wrapText="1"/>
    </xf>
    <xf numFmtId="0" fontId="3" fillId="2" borderId="23" xfId="6" applyFont="1" applyFill="1" applyBorder="1" applyAlignment="1" applyProtection="1">
      <alignment horizontal="left" vertical="center"/>
    </xf>
    <xf numFmtId="0" fontId="3" fillId="2" borderId="3" xfId="6" applyFont="1" applyFill="1" applyBorder="1" applyAlignment="1" applyProtection="1">
      <alignment horizontal="left" vertical="center"/>
    </xf>
    <xf numFmtId="0" fontId="3" fillId="2" borderId="5" xfId="6" applyFont="1" applyFill="1" applyBorder="1" applyAlignment="1" applyProtection="1">
      <alignment horizontal="left" vertical="center" wrapText="1"/>
    </xf>
    <xf numFmtId="0" fontId="3" fillId="2" borderId="3" xfId="6" applyFont="1" applyFill="1" applyBorder="1" applyAlignment="1" applyProtection="1">
      <alignment horizontal="left" vertical="center" wrapText="1"/>
    </xf>
    <xf numFmtId="0" fontId="3" fillId="2" borderId="31" xfId="6" applyFont="1" applyFill="1" applyBorder="1" applyAlignment="1" applyProtection="1">
      <alignment horizontal="left" vertical="center" wrapText="1"/>
    </xf>
    <xf numFmtId="43" fontId="3" fillId="2" borderId="14" xfId="1" applyFont="1" applyFill="1" applyBorder="1" applyAlignment="1" applyProtection="1">
      <alignment horizontal="center" vertical="center" wrapText="1"/>
    </xf>
    <xf numFmtId="43" fontId="3" fillId="2" borderId="33" xfId="1" applyFont="1" applyFill="1" applyBorder="1" applyAlignment="1" applyProtection="1">
      <alignment horizontal="center" vertical="center" wrapText="1"/>
    </xf>
    <xf numFmtId="0" fontId="3" fillId="2" borderId="21" xfId="6" applyFont="1" applyFill="1" applyBorder="1" applyAlignment="1" applyProtection="1">
      <alignment horizontal="left" vertical="center"/>
    </xf>
    <xf numFmtId="0" fontId="3" fillId="2" borderId="4" xfId="6" applyFont="1" applyFill="1" applyBorder="1" applyAlignment="1" applyProtection="1">
      <alignment horizontal="left" vertical="center"/>
    </xf>
    <xf numFmtId="0" fontId="3" fillId="2" borderId="1" xfId="6" applyFont="1" applyFill="1" applyBorder="1" applyAlignment="1" applyProtection="1">
      <alignment horizontal="left" vertical="center"/>
    </xf>
    <xf numFmtId="0" fontId="3" fillId="2" borderId="14" xfId="6" applyFont="1" applyFill="1" applyBorder="1" applyAlignment="1" applyProtection="1">
      <alignment horizontal="center" vertical="center" wrapText="1"/>
    </xf>
    <xf numFmtId="0" fontId="3" fillId="2" borderId="8" xfId="6" applyFont="1" applyFill="1" applyBorder="1" applyAlignment="1" applyProtection="1">
      <alignment horizontal="center" vertical="center" wrapText="1"/>
    </xf>
    <xf numFmtId="0" fontId="3" fillId="2" borderId="1" xfId="6" applyFont="1" applyFill="1" applyBorder="1" applyAlignment="1" applyProtection="1">
      <alignment horizontal="left" vertical="center" wrapText="1"/>
    </xf>
    <xf numFmtId="0" fontId="3" fillId="2" borderId="32" xfId="6" applyFont="1" applyFill="1" applyBorder="1" applyAlignment="1" applyProtection="1">
      <alignment horizontal="center" vertical="center" wrapText="1"/>
    </xf>
    <xf numFmtId="0" fontId="3" fillId="2" borderId="18" xfId="6" applyFont="1" applyFill="1" applyBorder="1" applyAlignment="1" applyProtection="1">
      <alignment horizontal="center" vertical="center" wrapText="1"/>
    </xf>
    <xf numFmtId="0" fontId="3" fillId="2" borderId="34" xfId="6" applyFont="1" applyFill="1" applyBorder="1" applyAlignment="1" applyProtection="1">
      <alignment horizontal="center" vertical="center" wrapText="1"/>
    </xf>
    <xf numFmtId="0" fontId="3" fillId="2" borderId="0" xfId="6" applyFont="1" applyFill="1" applyBorder="1" applyAlignment="1" applyProtection="1">
      <alignment horizontal="center" vertical="center" wrapText="1"/>
    </xf>
    <xf numFmtId="0" fontId="3" fillId="2" borderId="36" xfId="6" applyFont="1" applyFill="1" applyBorder="1" applyAlignment="1" applyProtection="1">
      <alignment horizontal="center" vertical="center" wrapText="1"/>
    </xf>
    <xf numFmtId="0" fontId="3" fillId="2" borderId="37" xfId="6" applyFont="1" applyFill="1" applyBorder="1" applyAlignment="1" applyProtection="1">
      <alignment horizontal="center" vertical="center" wrapText="1"/>
    </xf>
    <xf numFmtId="0" fontId="3" fillId="2" borderId="33" xfId="6" applyFont="1" applyFill="1" applyBorder="1" applyAlignment="1" applyProtection="1">
      <alignment horizontal="left" vertical="center" wrapText="1"/>
    </xf>
    <xf numFmtId="0" fontId="3" fillId="2" borderId="19" xfId="6" applyFont="1" applyFill="1" applyBorder="1" applyAlignment="1" applyProtection="1">
      <alignment horizontal="left" vertical="center" wrapText="1"/>
    </xf>
    <xf numFmtId="0" fontId="3" fillId="2" borderId="0" xfId="6" applyFont="1" applyFill="1" applyBorder="1" applyAlignment="1" applyProtection="1">
      <alignment horizontal="left" vertical="center" wrapText="1"/>
    </xf>
    <xf numFmtId="0" fontId="3" fillId="2" borderId="35" xfId="6" applyFont="1" applyFill="1" applyBorder="1" applyAlignment="1" applyProtection="1">
      <alignment horizontal="left" vertical="center" wrapText="1"/>
    </xf>
    <xf numFmtId="0" fontId="3" fillId="2" borderId="38" xfId="6" applyFont="1" applyFill="1" applyBorder="1" applyAlignment="1" applyProtection="1">
      <alignment horizontal="left" vertical="center" wrapText="1"/>
    </xf>
    <xf numFmtId="0" fontId="3" fillId="2" borderId="37" xfId="6" applyFont="1" applyFill="1" applyBorder="1" applyAlignment="1" applyProtection="1">
      <alignment horizontal="left" vertical="center" wrapText="1"/>
    </xf>
    <xf numFmtId="0" fontId="3" fillId="2" borderId="39" xfId="6" applyFont="1" applyFill="1" applyBorder="1" applyAlignment="1" applyProtection="1">
      <alignment horizontal="left" vertical="center" wrapText="1"/>
    </xf>
    <xf numFmtId="0" fontId="3" fillId="2" borderId="1" xfId="6" applyFont="1" applyFill="1" applyBorder="1" applyAlignment="1" applyProtection="1">
      <alignment horizontal="center" vertical="center" wrapText="1"/>
    </xf>
    <xf numFmtId="0" fontId="3" fillId="2" borderId="35" xfId="6" applyFont="1" applyFill="1" applyBorder="1" applyAlignment="1" applyProtection="1">
      <alignment horizontal="center" vertical="center" wrapText="1"/>
    </xf>
    <xf numFmtId="0" fontId="5" fillId="2" borderId="40" xfId="6" applyFont="1" applyFill="1" applyBorder="1" applyAlignment="1" applyProtection="1">
      <alignment horizontal="center" vertical="center" wrapText="1"/>
    </xf>
    <xf numFmtId="0" fontId="5" fillId="2" borderId="41" xfId="6" applyFont="1" applyFill="1" applyBorder="1" applyAlignment="1" applyProtection="1">
      <alignment horizontal="center" vertical="center" wrapText="1"/>
    </xf>
    <xf numFmtId="0" fontId="5" fillId="2" borderId="42" xfId="6" applyFont="1" applyFill="1" applyBorder="1" applyAlignment="1" applyProtection="1">
      <alignment horizontal="center" vertical="center" wrapText="1"/>
    </xf>
    <xf numFmtId="0" fontId="3" fillId="2" borderId="32" xfId="6" applyFont="1" applyFill="1" applyBorder="1" applyAlignment="1" applyProtection="1">
      <alignment horizontal="left" vertical="center"/>
    </xf>
    <xf numFmtId="0" fontId="3" fillId="2" borderId="18" xfId="6" applyFont="1" applyFill="1" applyBorder="1" applyAlignment="1" applyProtection="1">
      <alignment horizontal="left" vertical="center"/>
    </xf>
    <xf numFmtId="0" fontId="3" fillId="2" borderId="8" xfId="6" applyFont="1" applyFill="1" applyBorder="1" applyAlignment="1" applyProtection="1">
      <alignment horizontal="left" vertical="center"/>
    </xf>
    <xf numFmtId="0" fontId="3" fillId="2" borderId="1" xfId="6" applyFont="1" applyFill="1" applyBorder="1" applyAlignment="1" applyProtection="1">
      <alignment horizontal="center" vertical="center"/>
    </xf>
    <xf numFmtId="0" fontId="3" fillId="2" borderId="12" xfId="6" applyFont="1" applyFill="1" applyBorder="1" applyAlignment="1" applyProtection="1">
      <alignment horizontal="center" vertical="center"/>
    </xf>
    <xf numFmtId="0" fontId="3" fillId="2" borderId="21" xfId="6" applyFont="1" applyFill="1" applyBorder="1" applyAlignment="1" applyProtection="1">
      <alignment horizontal="left" vertical="center" wrapText="1"/>
    </xf>
    <xf numFmtId="0" fontId="3" fillId="2" borderId="4" xfId="6" applyFont="1" applyFill="1" applyBorder="1" applyAlignment="1" applyProtection="1">
      <alignment horizontal="left" vertical="center" wrapText="1"/>
    </xf>
    <xf numFmtId="0" fontId="3" fillId="2" borderId="12" xfId="6" applyFont="1" applyFill="1" applyBorder="1" applyAlignment="1" applyProtection="1">
      <alignment horizontal="center" vertical="center" wrapText="1"/>
    </xf>
    <xf numFmtId="0" fontId="3" fillId="2" borderId="43" xfId="6" applyFont="1" applyFill="1" applyBorder="1" applyAlignment="1" applyProtection="1">
      <alignment horizontal="left" vertical="center" wrapText="1"/>
    </xf>
    <xf numFmtId="0" fontId="3" fillId="2" borderId="44" xfId="6" applyFont="1" applyFill="1" applyBorder="1" applyAlignment="1" applyProtection="1">
      <alignment horizontal="left" vertical="center" wrapText="1"/>
    </xf>
    <xf numFmtId="0" fontId="3" fillId="2" borderId="45" xfId="6" applyFont="1" applyFill="1" applyBorder="1" applyAlignment="1" applyProtection="1">
      <alignment horizontal="left" vertical="center" wrapText="1"/>
    </xf>
    <xf numFmtId="0" fontId="3" fillId="2" borderId="47" xfId="6" applyFont="1" applyFill="1" applyBorder="1" applyAlignment="1" applyProtection="1">
      <alignment horizontal="left" vertical="center" wrapText="1"/>
    </xf>
    <xf numFmtId="0" fontId="3" fillId="2" borderId="48" xfId="6" applyFont="1" applyFill="1" applyBorder="1" applyAlignment="1" applyProtection="1">
      <alignment horizontal="left" vertical="center" wrapText="1"/>
    </xf>
    <xf numFmtId="0" fontId="3" fillId="2" borderId="49" xfId="6" applyFont="1" applyFill="1" applyBorder="1" applyAlignment="1" applyProtection="1">
      <alignment horizontal="left" vertical="center" wrapText="1"/>
    </xf>
    <xf numFmtId="0" fontId="5" fillId="2" borderId="51" xfId="6" applyFont="1" applyFill="1" applyBorder="1" applyAlignment="1" applyProtection="1">
      <alignment horizontal="center" vertical="center" wrapText="1"/>
    </xf>
    <xf numFmtId="0" fontId="5" fillId="2" borderId="17" xfId="6" applyFont="1" applyFill="1" applyBorder="1" applyAlignment="1" applyProtection="1">
      <alignment horizontal="center" vertical="center" wrapText="1"/>
    </xf>
    <xf numFmtId="0" fontId="5" fillId="2" borderId="52" xfId="6" applyFont="1" applyFill="1" applyBorder="1" applyAlignment="1" applyProtection="1">
      <alignment horizontal="center" vertical="center" wrapText="1"/>
    </xf>
    <xf numFmtId="0" fontId="3" fillId="2" borderId="5" xfId="6" applyFont="1" applyFill="1" applyBorder="1" applyAlignment="1" applyProtection="1">
      <alignment horizontal="center" vertical="center"/>
    </xf>
    <xf numFmtId="0" fontId="3" fillId="2" borderId="4" xfId="6" applyFont="1" applyFill="1" applyBorder="1" applyAlignment="1" applyProtection="1">
      <alignment horizontal="center" vertical="center"/>
    </xf>
    <xf numFmtId="0" fontId="3" fillId="2" borderId="14" xfId="6" applyFont="1" applyFill="1" applyBorder="1" applyAlignment="1" applyProtection="1">
      <alignment horizontal="center" vertical="center"/>
    </xf>
    <xf numFmtId="0" fontId="3" fillId="2" borderId="8" xfId="6" applyFont="1" applyFill="1" applyBorder="1" applyAlignment="1" applyProtection="1">
      <alignment horizontal="center" vertical="center"/>
    </xf>
    <xf numFmtId="0" fontId="3" fillId="0" borderId="5" xfId="6" applyFont="1" applyBorder="1" applyAlignment="1" applyProtection="1">
      <alignment horizontal="center" vertical="center"/>
      <protection locked="0"/>
    </xf>
    <xf numFmtId="0" fontId="3" fillId="0" borderId="4"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5" xfId="6" applyFont="1" applyBorder="1" applyAlignment="1" applyProtection="1">
      <alignment vertical="center"/>
      <protection locked="0"/>
    </xf>
    <xf numFmtId="0" fontId="3" fillId="0" borderId="4" xfId="6" applyFont="1" applyBorder="1" applyAlignment="1" applyProtection="1">
      <alignment vertical="center"/>
      <protection locked="0"/>
    </xf>
    <xf numFmtId="0" fontId="3" fillId="2" borderId="28" xfId="6" applyFont="1" applyFill="1" applyBorder="1" applyAlignment="1" applyProtection="1">
      <alignment horizontal="center" vertical="center"/>
    </xf>
    <xf numFmtId="0" fontId="3" fillId="2" borderId="29" xfId="6" applyFont="1" applyFill="1" applyBorder="1" applyAlignment="1" applyProtection="1">
      <alignment horizontal="center" vertical="center"/>
    </xf>
    <xf numFmtId="0" fontId="3" fillId="2" borderId="26" xfId="6" applyFont="1" applyFill="1" applyBorder="1" applyAlignment="1" applyProtection="1">
      <alignment horizontal="center" vertical="center"/>
    </xf>
    <xf numFmtId="43" fontId="3" fillId="0" borderId="26" xfId="1" applyFont="1" applyBorder="1" applyAlignment="1" applyProtection="1">
      <alignment horizontal="center" vertical="center"/>
      <protection locked="0"/>
    </xf>
    <xf numFmtId="0" fontId="3" fillId="0" borderId="18" xfId="6" applyFont="1" applyFill="1" applyBorder="1" applyAlignment="1" applyProtection="1">
      <alignment horizontal="center" vertical="center" wrapText="1"/>
      <protection locked="0"/>
    </xf>
    <xf numFmtId="0" fontId="49" fillId="0" borderId="18" xfId="6" applyBorder="1" applyAlignment="1" applyProtection="1">
      <alignment vertical="center" wrapText="1"/>
      <protection locked="0"/>
    </xf>
    <xf numFmtId="0" fontId="9" fillId="0" borderId="0" xfId="6" applyFont="1" applyAlignment="1" applyProtection="1">
      <alignment horizontal="left" vertical="center" wrapText="1"/>
      <protection locked="0"/>
    </xf>
    <xf numFmtId="0" fontId="8" fillId="0" borderId="0" xfId="6" applyFont="1" applyAlignment="1" applyProtection="1">
      <alignment horizontal="center" vertical="top" wrapText="1"/>
      <protection locked="0"/>
    </xf>
    <xf numFmtId="0" fontId="3" fillId="0" borderId="1" xfId="6" applyFont="1" applyFill="1" applyBorder="1" applyAlignment="1" applyProtection="1">
      <alignment horizontal="center" vertical="center" textRotation="255" wrapText="1"/>
      <protection locked="0"/>
    </xf>
    <xf numFmtId="0" fontId="3" fillId="0" borderId="2" xfId="6" applyFont="1" applyFill="1" applyBorder="1" applyAlignment="1" applyProtection="1">
      <alignment horizontal="center" vertical="center" textRotation="255" wrapText="1"/>
      <protection locked="0"/>
    </xf>
    <xf numFmtId="0" fontId="3" fillId="0" borderId="6" xfId="6" applyFont="1" applyFill="1" applyBorder="1" applyAlignment="1" applyProtection="1">
      <alignment horizontal="center" vertical="center" textRotation="255" wrapText="1"/>
      <protection locked="0"/>
    </xf>
    <xf numFmtId="0" fontId="3" fillId="0" borderId="7" xfId="6" applyFont="1" applyFill="1" applyBorder="1" applyAlignment="1" applyProtection="1">
      <alignment horizontal="center" vertical="center" textRotation="255" wrapText="1"/>
      <protection locked="0"/>
    </xf>
    <xf numFmtId="0" fontId="63" fillId="0" borderId="0" xfId="6" applyFont="1" applyFill="1" applyBorder="1" applyAlignment="1" applyProtection="1">
      <alignment horizontal="left" vertical="center" wrapText="1"/>
      <protection locked="0"/>
    </xf>
    <xf numFmtId="0" fontId="49" fillId="0" borderId="0" xfId="6" applyFill="1" applyAlignment="1" applyProtection="1">
      <alignment vertical="center" wrapText="1"/>
      <protection locked="0"/>
    </xf>
    <xf numFmtId="0" fontId="3" fillId="0" borderId="0" xfId="6" applyFont="1" applyFill="1" applyBorder="1" applyAlignment="1" applyProtection="1">
      <alignment horizontal="center" vertical="center" wrapText="1"/>
      <protection locked="0"/>
    </xf>
    <xf numFmtId="0" fontId="49" fillId="0" borderId="0" xfId="6" applyAlignment="1" applyProtection="1">
      <alignment vertical="center" wrapText="1"/>
      <protection locked="0"/>
    </xf>
    <xf numFmtId="0" fontId="56" fillId="13" borderId="0" xfId="8" applyFont="1" applyFill="1" applyBorder="1" applyAlignment="1" applyProtection="1">
      <alignment horizontal="left" vertical="top" wrapText="1"/>
    </xf>
    <xf numFmtId="0" fontId="56" fillId="13" borderId="0" xfId="8" applyFont="1" applyFill="1" applyAlignment="1" applyProtection="1">
      <alignment vertical="top" wrapText="1"/>
    </xf>
    <xf numFmtId="0" fontId="55" fillId="0" borderId="0" xfId="8" applyFill="1" applyAlignment="1" applyProtection="1">
      <alignment vertical="center"/>
    </xf>
    <xf numFmtId="0" fontId="8" fillId="0" borderId="0" xfId="6" applyFont="1" applyFill="1" applyBorder="1" applyAlignment="1" applyProtection="1">
      <alignment horizontal="center" vertical="center"/>
      <protection locked="0"/>
    </xf>
    <xf numFmtId="0" fontId="8" fillId="0" borderId="0" xfId="6" applyFont="1" applyFill="1" applyAlignment="1" applyProtection="1">
      <alignment horizontal="center" vertical="center"/>
      <protection locked="0"/>
    </xf>
    <xf numFmtId="0" fontId="8" fillId="0" borderId="1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6" xfId="6" applyFont="1" applyFill="1" applyBorder="1" applyAlignment="1" applyProtection="1">
      <alignment horizontal="center" vertical="center"/>
      <protection locked="0"/>
    </xf>
    <xf numFmtId="0" fontId="3" fillId="0" borderId="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wrapText="1"/>
      <protection locked="0"/>
    </xf>
    <xf numFmtId="0" fontId="1" fillId="0" borderId="1" xfId="6" applyFont="1" applyFill="1" applyBorder="1" applyAlignment="1" applyProtection="1">
      <alignment horizontal="center" vertical="center"/>
      <protection locked="0"/>
    </xf>
    <xf numFmtId="0" fontId="2"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horizontal="center" vertical="center"/>
      <protection locked="0"/>
    </xf>
    <xf numFmtId="0" fontId="55" fillId="0" borderId="0" xfId="8" applyFont="1" applyAlignment="1" applyProtection="1">
      <alignment vertical="center"/>
    </xf>
    <xf numFmtId="0" fontId="55" fillId="0" borderId="0" xfId="8" applyAlignment="1" applyProtection="1">
      <alignment vertical="center"/>
    </xf>
    <xf numFmtId="0" fontId="55" fillId="0" borderId="0" xfId="8" applyFont="1" applyFill="1" applyAlignment="1" applyProtection="1">
      <protection locked="0"/>
    </xf>
    <xf numFmtId="0" fontId="55" fillId="0" borderId="0" xfId="8" applyFill="1" applyAlignment="1" applyProtection="1">
      <protection locked="0"/>
    </xf>
    <xf numFmtId="0" fontId="8" fillId="0" borderId="0" xfId="6" applyFont="1" applyBorder="1" applyAlignment="1" applyProtection="1">
      <alignment horizontal="center" vertical="center"/>
      <protection locked="0"/>
    </xf>
    <xf numFmtId="0" fontId="49" fillId="0" borderId="1" xfId="6" applyBorder="1" applyAlignment="1" applyProtection="1">
      <alignment horizontal="center" vertical="center"/>
      <protection locked="0"/>
    </xf>
    <xf numFmtId="0" fontId="49" fillId="0" borderId="1" xfId="6" applyBorder="1" applyAlignment="1" applyProtection="1">
      <alignment vertical="center"/>
      <protection locked="0"/>
    </xf>
    <xf numFmtId="43" fontId="1" fillId="0" borderId="1" xfId="1" applyFont="1" applyFill="1" applyBorder="1" applyAlignment="1" applyProtection="1">
      <alignment horizontal="right" vertical="center"/>
      <protection locked="0"/>
    </xf>
    <xf numFmtId="43" fontId="69" fillId="0" borderId="1" xfId="1" applyFont="1" applyFill="1" applyBorder="1" applyAlignment="1" applyProtection="1">
      <alignment vertical="center"/>
      <protection locked="0"/>
    </xf>
    <xf numFmtId="43" fontId="1" fillId="0" borderId="1" xfId="1" applyFont="1" applyFill="1" applyBorder="1" applyAlignment="1" applyProtection="1">
      <alignment horizontal="right" vertical="center"/>
    </xf>
    <xf numFmtId="43" fontId="69" fillId="0" borderId="1" xfId="1" applyFont="1" applyFill="1" applyBorder="1" applyAlignment="1" applyProtection="1">
      <alignment vertical="center"/>
    </xf>
    <xf numFmtId="0" fontId="3" fillId="0" borderId="2" xfId="6" applyFont="1" applyBorder="1" applyAlignment="1" applyProtection="1">
      <alignment horizontal="center" vertical="center"/>
      <protection locked="0"/>
    </xf>
    <xf numFmtId="0" fontId="3" fillId="0" borderId="7" xfId="6" applyFont="1" applyBorder="1" applyAlignment="1" applyProtection="1">
      <alignment horizontal="center" vertical="center"/>
      <protection locked="0"/>
    </xf>
    <xf numFmtId="0" fontId="3" fillId="0" borderId="2" xfId="6" applyFont="1" applyBorder="1" applyAlignment="1" applyProtection="1">
      <alignment horizontal="left" vertical="center" wrapText="1"/>
      <protection locked="0"/>
    </xf>
    <xf numFmtId="0" fontId="3" fillId="0" borderId="7" xfId="6" applyFont="1" applyBorder="1" applyAlignment="1" applyProtection="1">
      <alignment horizontal="left" vertical="center" wrapText="1"/>
      <protection locked="0"/>
    </xf>
    <xf numFmtId="43" fontId="1" fillId="0" borderId="2" xfId="1" applyFont="1" applyFill="1" applyBorder="1" applyAlignment="1" applyProtection="1">
      <alignment horizontal="right" vertical="center"/>
    </xf>
    <xf numFmtId="43" fontId="1" fillId="0" borderId="7" xfId="1" applyFont="1" applyFill="1" applyBorder="1" applyAlignment="1" applyProtection="1">
      <alignment horizontal="right" vertical="center"/>
    </xf>
    <xf numFmtId="0" fontId="49" fillId="0" borderId="7" xfId="6" applyBorder="1" applyAlignment="1" applyProtection="1">
      <alignment horizontal="center" vertical="center"/>
      <protection locked="0"/>
    </xf>
    <xf numFmtId="0" fontId="3" fillId="0" borderId="2" xfId="6" applyFont="1" applyBorder="1" applyAlignment="1" applyProtection="1">
      <alignment vertical="center"/>
      <protection locked="0"/>
    </xf>
    <xf numFmtId="0" fontId="49" fillId="0" borderId="7" xfId="6" applyBorder="1" applyAlignment="1" applyProtection="1">
      <alignment vertical="center"/>
      <protection locked="0"/>
    </xf>
    <xf numFmtId="43" fontId="1" fillId="0" borderId="2" xfId="1" applyFont="1" applyFill="1" applyBorder="1" applyAlignment="1" applyProtection="1">
      <alignment horizontal="right" vertical="center"/>
      <protection locked="0"/>
    </xf>
    <xf numFmtId="43" fontId="69" fillId="0" borderId="7" xfId="1" applyFont="1" applyFill="1" applyBorder="1" applyAlignment="1" applyProtection="1">
      <alignment horizontal="right" vertical="center"/>
      <protection locked="0"/>
    </xf>
    <xf numFmtId="43" fontId="69" fillId="0" borderId="7" xfId="1" applyFont="1" applyFill="1" applyBorder="1" applyAlignment="1" applyProtection="1">
      <alignment horizontal="right" vertical="center"/>
    </xf>
    <xf numFmtId="0" fontId="3" fillId="0" borderId="18" xfId="6" applyFont="1" applyFill="1" applyBorder="1" applyAlignment="1" applyProtection="1">
      <alignment horizontal="left" vertical="center" wrapText="1"/>
      <protection locked="0"/>
    </xf>
    <xf numFmtId="0" fontId="49" fillId="0" borderId="18" xfId="6" applyFill="1" applyBorder="1" applyAlignment="1" applyProtection="1">
      <alignment horizontal="left" vertical="center" wrapText="1"/>
      <protection locked="0"/>
    </xf>
    <xf numFmtId="0" fontId="55" fillId="0" borderId="0" xfId="8" applyFont="1" applyFill="1" applyAlignment="1" applyProtection="1">
      <alignment vertical="center"/>
    </xf>
    <xf numFmtId="0" fontId="55" fillId="0" borderId="0" xfId="8" applyFill="1" applyAlignment="1" applyProtection="1">
      <alignment horizontal="left" vertical="center"/>
      <protection locked="0"/>
    </xf>
    <xf numFmtId="0" fontId="3" fillId="0" borderId="6" xfId="6" applyFont="1" applyFill="1" applyBorder="1" applyAlignment="1" applyProtection="1">
      <alignment horizontal="center" vertical="center" wrapText="1"/>
      <protection locked="0"/>
    </xf>
    <xf numFmtId="0" fontId="3" fillId="0" borderId="5" xfId="6" applyFont="1" applyFill="1" applyBorder="1" applyAlignment="1" applyProtection="1">
      <alignment horizontal="center" vertical="center"/>
      <protection locked="0"/>
    </xf>
    <xf numFmtId="0" fontId="3" fillId="0" borderId="3" xfId="6" applyFont="1" applyFill="1" applyBorder="1" applyAlignment="1" applyProtection="1">
      <alignment horizontal="center" vertical="center"/>
      <protection locked="0"/>
    </xf>
    <xf numFmtId="0" fontId="3" fillId="0" borderId="4" xfId="6" applyFont="1" applyFill="1" applyBorder="1" applyAlignment="1" applyProtection="1">
      <alignment horizontal="center" vertical="center"/>
      <protection locked="0"/>
    </xf>
    <xf numFmtId="0" fontId="55" fillId="0" borderId="0" xfId="8" applyFont="1" applyFill="1" applyAlignment="1" applyProtection="1">
      <alignment horizontal="left" vertical="center"/>
      <protection locked="0"/>
    </xf>
    <xf numFmtId="0" fontId="3" fillId="0" borderId="1" xfId="6" applyFont="1" applyFill="1" applyBorder="1" applyAlignment="1" applyProtection="1">
      <alignment horizontal="center" vertical="center" textRotation="255"/>
      <protection locked="0"/>
    </xf>
    <xf numFmtId="0" fontId="3" fillId="0" borderId="2" xfId="6" applyFont="1" applyFill="1" applyBorder="1" applyAlignment="1" applyProtection="1">
      <alignment horizontal="center" vertical="center" textRotation="255"/>
      <protection locked="0"/>
    </xf>
    <xf numFmtId="0" fontId="3" fillId="0" borderId="6" xfId="6" applyFont="1" applyFill="1" applyBorder="1" applyAlignment="1" applyProtection="1">
      <alignment horizontal="center" vertical="center" textRotation="255"/>
      <protection locked="0"/>
    </xf>
    <xf numFmtId="0" fontId="3" fillId="0" borderId="7" xfId="6" applyFont="1" applyFill="1" applyBorder="1" applyAlignment="1" applyProtection="1">
      <alignment horizontal="center" vertical="center" textRotation="255"/>
      <protection locked="0"/>
    </xf>
    <xf numFmtId="0" fontId="3" fillId="0" borderId="14" xfId="6" applyFont="1" applyFill="1" applyBorder="1" applyAlignment="1" applyProtection="1">
      <alignment horizontal="center" vertical="center" wrapText="1"/>
      <protection locked="0"/>
    </xf>
    <xf numFmtId="0" fontId="3" fillId="0" borderId="8" xfId="6" applyFont="1" applyFill="1" applyBorder="1" applyAlignment="1" applyProtection="1">
      <alignment horizontal="center" vertical="center" wrapText="1"/>
      <protection locked="0"/>
    </xf>
    <xf numFmtId="40" fontId="1" fillId="0" borderId="1" xfId="6" applyNumberFormat="1" applyFont="1" applyFill="1" applyBorder="1" applyAlignment="1" applyProtection="1">
      <alignment horizontal="center" vertical="center"/>
      <protection locked="0"/>
    </xf>
    <xf numFmtId="43" fontId="1" fillId="0" borderId="2" xfId="1" applyFont="1" applyFill="1" applyBorder="1" applyAlignment="1" applyProtection="1">
      <alignment vertical="center" shrinkToFit="1"/>
    </xf>
    <xf numFmtId="43" fontId="1" fillId="0" borderId="6" xfId="1" applyFont="1" applyFill="1" applyBorder="1" applyAlignment="1" applyProtection="1">
      <alignment vertical="center" shrinkToFit="1"/>
    </xf>
    <xf numFmtId="43" fontId="1" fillId="0" borderId="7" xfId="1" applyFont="1" applyFill="1" applyBorder="1" applyAlignment="1" applyProtection="1">
      <alignment vertical="center" shrinkToFit="1"/>
    </xf>
    <xf numFmtId="43" fontId="1" fillId="0" borderId="1" xfId="1" applyFont="1" applyFill="1" applyBorder="1" applyAlignment="1" applyProtection="1">
      <alignment horizontal="center" vertical="center" shrinkToFit="1"/>
      <protection locked="0"/>
    </xf>
    <xf numFmtId="0" fontId="3" fillId="0" borderId="18" xfId="6" applyFont="1" applyFill="1" applyBorder="1" applyAlignment="1" applyProtection="1">
      <alignment vertical="center" wrapText="1"/>
      <protection locked="0"/>
    </xf>
    <xf numFmtId="0" fontId="49" fillId="0" borderId="18" xfId="6" applyFill="1" applyBorder="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43" fontId="3" fillId="0" borderId="2" xfId="1" applyFont="1" applyFill="1" applyBorder="1" applyAlignment="1" applyProtection="1">
      <alignment horizontal="right" vertical="center"/>
    </xf>
    <xf numFmtId="43" fontId="3" fillId="0" borderId="7" xfId="1" applyFont="1" applyFill="1" applyBorder="1" applyAlignment="1" applyProtection="1">
      <alignment horizontal="right" vertical="center"/>
    </xf>
    <xf numFmtId="0" fontId="5" fillId="0" borderId="0" xfId="6" applyFont="1" applyFill="1" applyBorder="1" applyAlignment="1" applyProtection="1">
      <alignment horizontal="left" vertical="center" wrapText="1"/>
      <protection locked="0"/>
    </xf>
    <xf numFmtId="0" fontId="9" fillId="0" borderId="0" xfId="6" applyFont="1" applyFill="1" applyAlignment="1" applyProtection="1">
      <alignment horizontal="left" vertical="center" wrapText="1"/>
      <protection locked="0"/>
    </xf>
    <xf numFmtId="0" fontId="56" fillId="0" borderId="0" xfId="8" applyFont="1" applyFill="1" applyBorder="1" applyAlignment="1" applyProtection="1">
      <alignment horizontal="left" vertical="center" wrapText="1"/>
      <protection locked="0"/>
    </xf>
    <xf numFmtId="0" fontId="56" fillId="0" borderId="0" xfId="8" applyFont="1" applyFill="1" applyAlignment="1" applyProtection="1">
      <alignment horizontal="left" vertical="center" wrapText="1"/>
      <protection locked="0"/>
    </xf>
    <xf numFmtId="0" fontId="3" fillId="0" borderId="0" xfId="6" applyFont="1" applyFill="1" applyBorder="1" applyAlignment="1" applyProtection="1">
      <alignment horizontal="left" vertical="center" wrapText="1"/>
      <protection locked="0"/>
    </xf>
    <xf numFmtId="0" fontId="2" fillId="0" borderId="0" xfId="6" applyFont="1" applyFill="1" applyAlignment="1" applyProtection="1">
      <alignment horizontal="left" vertical="center" wrapText="1"/>
      <protection locked="0"/>
    </xf>
    <xf numFmtId="0" fontId="68" fillId="0" borderId="1" xfId="6" applyFont="1" applyFill="1" applyBorder="1" applyAlignment="1">
      <alignment horizontal="center" vertical="center"/>
    </xf>
    <xf numFmtId="0" fontId="68" fillId="0" borderId="1" xfId="6" applyFont="1" applyFill="1" applyBorder="1" applyAlignment="1">
      <alignment horizontal="center" vertical="center" wrapText="1"/>
    </xf>
    <xf numFmtId="0" fontId="3" fillId="0" borderId="2" xfId="6" applyFont="1" applyFill="1" applyBorder="1" applyAlignment="1" applyProtection="1">
      <alignment horizontal="left" vertical="center" wrapText="1"/>
      <protection locked="0"/>
    </xf>
    <xf numFmtId="0" fontId="3" fillId="0" borderId="6" xfId="6" applyFont="1" applyFill="1" applyBorder="1" applyAlignment="1" applyProtection="1">
      <alignment horizontal="left" vertical="center" wrapText="1"/>
      <protection locked="0"/>
    </xf>
    <xf numFmtId="0" fontId="55" fillId="0" borderId="0" xfId="8" applyFill="1" applyBorder="1" applyAlignment="1" applyProtection="1">
      <alignment horizontal="left" vertical="center"/>
      <protection locked="0"/>
    </xf>
    <xf numFmtId="0" fontId="3" fillId="0" borderId="14" xfId="6" applyFont="1" applyFill="1" applyBorder="1" applyAlignment="1" applyProtection="1">
      <alignment horizontal="center" vertical="center"/>
      <protection locked="0"/>
    </xf>
    <xf numFmtId="0" fontId="3" fillId="0" borderId="8" xfId="6" applyFont="1" applyFill="1" applyBorder="1" applyAlignment="1" applyProtection="1">
      <alignment horizontal="center" vertical="center"/>
      <protection locked="0"/>
    </xf>
    <xf numFmtId="0" fontId="3" fillId="0" borderId="19" xfId="6" applyFont="1" applyFill="1" applyBorder="1" applyAlignment="1" applyProtection="1">
      <alignment horizontal="center" vertical="center"/>
      <protection locked="0"/>
    </xf>
    <xf numFmtId="0" fontId="3" fillId="0" borderId="30" xfId="6" applyFont="1" applyFill="1" applyBorder="1" applyAlignment="1" applyProtection="1">
      <alignment horizontal="center" vertical="center"/>
      <protection locked="0"/>
    </xf>
    <xf numFmtId="0" fontId="3" fillId="0" borderId="15" xfId="6" applyFont="1" applyFill="1" applyBorder="1" applyAlignment="1" applyProtection="1">
      <alignment horizontal="center" vertical="center"/>
      <protection locked="0"/>
    </xf>
    <xf numFmtId="0" fontId="3" fillId="0" borderId="20" xfId="6" applyFont="1" applyFill="1" applyBorder="1" applyAlignment="1" applyProtection="1">
      <alignment horizontal="center"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5" xfId="6" applyFont="1" applyFill="1" applyBorder="1" applyAlignment="1" applyProtection="1">
      <alignment horizontal="left" vertical="center"/>
      <protection locked="0"/>
    </xf>
    <xf numFmtId="0" fontId="3" fillId="0" borderId="4" xfId="6" applyFont="1" applyFill="1" applyBorder="1" applyAlignment="1" applyProtection="1">
      <alignment horizontal="left" vertical="center"/>
      <protection locked="0"/>
    </xf>
    <xf numFmtId="0" fontId="3" fillId="0" borderId="5" xfId="6" applyFont="1" applyFill="1" applyBorder="1" applyAlignment="1" applyProtection="1">
      <alignment vertical="center" wrapText="1"/>
      <protection locked="0"/>
    </xf>
    <xf numFmtId="0" fontId="3" fillId="0" borderId="4" xfId="6" applyFont="1" applyFill="1" applyBorder="1" applyAlignment="1" applyProtection="1">
      <alignment vertical="center" wrapText="1"/>
      <protection locked="0"/>
    </xf>
    <xf numFmtId="0" fontId="3" fillId="0" borderId="0" xfId="6" applyFont="1" applyFill="1" applyAlignment="1" applyProtection="1">
      <alignment vertical="center" wrapText="1"/>
      <protection locked="0"/>
    </xf>
    <xf numFmtId="0" fontId="2" fillId="0" borderId="0" xfId="6" applyFont="1" applyFill="1" applyAlignment="1" applyProtection="1">
      <alignment wrapText="1"/>
      <protection locked="0"/>
    </xf>
    <xf numFmtId="0" fontId="49" fillId="0" borderId="0" xfId="6" applyFill="1" applyAlignment="1" applyProtection="1">
      <alignment wrapText="1"/>
      <protection locked="0"/>
    </xf>
    <xf numFmtId="0" fontId="55" fillId="0" borderId="0" xfId="8" applyFill="1" applyAlignment="1" applyProtection="1">
      <alignment vertical="center"/>
      <protection locked="0"/>
    </xf>
    <xf numFmtId="0" fontId="7" fillId="0" borderId="0" xfId="6" applyFont="1" applyFill="1" applyAlignment="1" applyProtection="1">
      <alignment vertical="center"/>
      <protection locked="0"/>
    </xf>
    <xf numFmtId="0" fontId="3" fillId="0" borderId="0" xfId="6" applyFont="1" applyFill="1" applyAlignment="1" applyProtection="1">
      <alignment wrapText="1"/>
      <protection locked="0"/>
    </xf>
    <xf numFmtId="0" fontId="9" fillId="0" borderId="0" xfId="6" applyFont="1" applyFill="1" applyBorder="1" applyAlignment="1" applyProtection="1">
      <alignment horizontal="center" vertical="center"/>
      <protection locked="0"/>
    </xf>
    <xf numFmtId="0" fontId="3" fillId="0" borderId="18" xfId="6" applyFont="1" applyFill="1" applyBorder="1" applyAlignment="1" applyProtection="1">
      <alignment horizontal="center" vertical="center"/>
      <protection locked="0"/>
    </xf>
    <xf numFmtId="0" fontId="3" fillId="0" borderId="17" xfId="6" applyFont="1" applyFill="1" applyBorder="1" applyAlignment="1" applyProtection="1">
      <alignment horizontal="center" vertical="center"/>
      <protection locked="0"/>
    </xf>
    <xf numFmtId="0" fontId="3" fillId="0" borderId="1" xfId="6" applyFont="1" applyFill="1" applyBorder="1" applyAlignment="1" applyProtection="1">
      <alignment horizontal="left" vertical="center"/>
      <protection locked="0"/>
    </xf>
    <xf numFmtId="0" fontId="3" fillId="0" borderId="3" xfId="6" applyFont="1" applyFill="1" applyBorder="1" applyAlignment="1" applyProtection="1">
      <alignment vertical="center"/>
      <protection locked="0"/>
    </xf>
    <xf numFmtId="0" fontId="3" fillId="0" borderId="1" xfId="6" applyFont="1" applyFill="1" applyBorder="1" applyAlignment="1" applyProtection="1">
      <alignment vertical="center"/>
      <protection locked="0"/>
    </xf>
    <xf numFmtId="0" fontId="3" fillId="0" borderId="3" xfId="6" applyFont="1" applyFill="1" applyBorder="1" applyAlignment="1" applyProtection="1">
      <alignment horizontal="left" vertical="center"/>
      <protection locked="0"/>
    </xf>
    <xf numFmtId="0" fontId="33" fillId="0" borderId="2" xfId="6" applyFont="1" applyFill="1" applyBorder="1" applyAlignment="1" applyProtection="1">
      <alignment horizontal="center" vertical="center"/>
      <protection locked="0"/>
    </xf>
    <xf numFmtId="0" fontId="33" fillId="0" borderId="6" xfId="6" applyFont="1" applyFill="1" applyBorder="1" applyAlignment="1" applyProtection="1">
      <alignment horizontal="center" vertical="center"/>
      <protection locked="0"/>
    </xf>
    <xf numFmtId="0" fontId="33" fillId="0" borderId="7" xfId="6" applyFont="1" applyFill="1" applyBorder="1" applyAlignment="1" applyProtection="1">
      <alignment horizontal="center" vertical="center"/>
      <protection locked="0"/>
    </xf>
    <xf numFmtId="0" fontId="33" fillId="0" borderId="2" xfId="6" applyFont="1" applyFill="1" applyBorder="1" applyAlignment="1" applyProtection="1">
      <alignment horizontal="center" vertical="center" wrapText="1"/>
      <protection locked="0"/>
    </xf>
    <xf numFmtId="0" fontId="33" fillId="0" borderId="6" xfId="6" applyFont="1" applyFill="1" applyBorder="1" applyAlignment="1" applyProtection="1">
      <alignment horizontal="center" vertical="center" wrapText="1"/>
      <protection locked="0"/>
    </xf>
    <xf numFmtId="0" fontId="33" fillId="0" borderId="7" xfId="6" applyFont="1" applyFill="1" applyBorder="1" applyAlignment="1" applyProtection="1">
      <alignment horizontal="center" vertical="center" wrapText="1"/>
      <protection locked="0"/>
    </xf>
    <xf numFmtId="0" fontId="33" fillId="0" borderId="1" xfId="6" applyFont="1" applyFill="1" applyBorder="1" applyAlignment="1" applyProtection="1">
      <alignment horizontal="center" vertical="center"/>
      <protection locked="0"/>
    </xf>
    <xf numFmtId="0" fontId="33" fillId="0" borderId="7" xfId="6" applyFont="1" applyFill="1" applyBorder="1" applyAlignment="1" applyProtection="1">
      <alignment vertical="center"/>
      <protection locked="0"/>
    </xf>
    <xf numFmtId="0" fontId="33" fillId="0" borderId="5" xfId="6" applyFont="1" applyFill="1" applyBorder="1" applyAlignment="1" applyProtection="1">
      <alignment horizontal="left" vertical="center"/>
      <protection locked="0"/>
    </xf>
    <xf numFmtId="0" fontId="33" fillId="0" borderId="3" xfId="6" applyFont="1" applyFill="1" applyBorder="1" applyAlignment="1" applyProtection="1">
      <alignment horizontal="left" vertical="center"/>
      <protection locked="0"/>
    </xf>
    <xf numFmtId="0" fontId="33" fillId="0" borderId="4" xfId="6" applyFont="1" applyFill="1" applyBorder="1" applyAlignment="1" applyProtection="1">
      <alignment horizontal="left" vertical="center"/>
      <protection locked="0"/>
    </xf>
    <xf numFmtId="0" fontId="49" fillId="0" borderId="18" xfId="6" applyFont="1" applyFill="1" applyBorder="1" applyAlignment="1" applyProtection="1">
      <alignment vertical="center" wrapText="1"/>
      <protection locked="0"/>
    </xf>
    <xf numFmtId="0" fontId="3" fillId="0" borderId="15" xfId="6" applyFont="1" applyFill="1" applyBorder="1" applyAlignment="1" applyProtection="1">
      <alignment horizontal="center" vertical="center" wrapText="1"/>
      <protection locked="0"/>
    </xf>
    <xf numFmtId="0" fontId="3" fillId="0" borderId="20" xfId="6" applyFont="1" applyFill="1" applyBorder="1" applyAlignment="1" applyProtection="1">
      <alignment horizontal="center" vertical="center" wrapText="1"/>
      <protection locked="0"/>
    </xf>
    <xf numFmtId="0" fontId="3" fillId="0" borderId="17" xfId="6" applyFont="1" applyFill="1" applyBorder="1" applyAlignment="1" applyProtection="1">
      <alignment horizontal="center" vertical="center" wrapText="1"/>
      <protection locked="0"/>
    </xf>
    <xf numFmtId="179" fontId="3" fillId="0" borderId="5" xfId="6" applyNumberFormat="1" applyFont="1" applyFill="1" applyBorder="1" applyAlignment="1" applyProtection="1">
      <alignment horizontal="left" vertical="center" wrapText="1"/>
      <protection locked="0"/>
    </xf>
    <xf numFmtId="179" fontId="3" fillId="0" borderId="3" xfId="6" applyNumberFormat="1" applyFont="1" applyFill="1" applyBorder="1" applyAlignment="1" applyProtection="1">
      <alignment horizontal="left" vertical="center" wrapText="1"/>
      <protection locked="0"/>
    </xf>
    <xf numFmtId="179" fontId="3" fillId="0" borderId="4" xfId="6" applyNumberFormat="1" applyFont="1" applyFill="1" applyBorder="1" applyAlignment="1" applyProtection="1">
      <alignment horizontal="left" vertical="center" wrapText="1"/>
      <protection locked="0"/>
    </xf>
    <xf numFmtId="179" fontId="3" fillId="0" borderId="1" xfId="6" applyNumberFormat="1" applyFont="1" applyFill="1" applyBorder="1" applyAlignment="1" applyProtection="1">
      <alignment horizontal="left" vertical="center" wrapText="1"/>
      <protection locked="0"/>
    </xf>
    <xf numFmtId="0" fontId="3" fillId="0" borderId="0" xfId="6" applyFont="1" applyFill="1" applyBorder="1" applyAlignment="1" applyProtection="1">
      <alignment horizontal="center" vertical="center"/>
      <protection locked="0"/>
    </xf>
    <xf numFmtId="0" fontId="68" fillId="0" borderId="1" xfId="6" applyFont="1" applyFill="1" applyBorder="1" applyAlignment="1">
      <alignment horizontal="left" vertical="center" wrapText="1"/>
    </xf>
    <xf numFmtId="0" fontId="45" fillId="0" borderId="17" xfId="6" applyFont="1" applyFill="1" applyBorder="1" applyAlignment="1">
      <alignment horizontal="center" vertical="center"/>
    </xf>
    <xf numFmtId="0" fontId="70" fillId="0" borderId="1" xfId="6" applyFont="1" applyFill="1" applyBorder="1" applyAlignment="1">
      <alignment horizontal="center" vertical="center"/>
    </xf>
    <xf numFmtId="0" fontId="33" fillId="0" borderId="1" xfId="6" applyFont="1" applyFill="1" applyBorder="1" applyAlignment="1">
      <alignment horizontal="left" vertical="center" wrapText="1"/>
    </xf>
    <xf numFmtId="0" fontId="71" fillId="0" borderId="1" xfId="6" applyFont="1" applyFill="1" applyBorder="1" applyAlignment="1">
      <alignment horizontal="center" vertical="center" wrapText="1"/>
    </xf>
    <xf numFmtId="0" fontId="33" fillId="0" borderId="1" xfId="6" applyFont="1" applyFill="1" applyBorder="1" applyAlignment="1">
      <alignment horizontal="left" vertical="center" wrapText="1" indent="4"/>
    </xf>
    <xf numFmtId="0" fontId="33" fillId="0" borderId="1" xfId="6" applyFont="1" applyFill="1" applyBorder="1" applyAlignment="1">
      <alignment horizontal="left" vertical="center" wrapText="1" indent="2"/>
    </xf>
    <xf numFmtId="0" fontId="3" fillId="0" borderId="7" xfId="6" applyFont="1" applyFill="1" applyBorder="1" applyAlignment="1" applyProtection="1">
      <alignment horizontal="left" vertical="center" wrapText="1"/>
      <protection locked="0"/>
    </xf>
    <xf numFmtId="0" fontId="71" fillId="0" borderId="1" xfId="6" applyFont="1" applyFill="1" applyBorder="1" applyAlignment="1">
      <alignment horizontal="left" vertical="center" wrapText="1"/>
    </xf>
    <xf numFmtId="0" fontId="33" fillId="0" borderId="1" xfId="6" applyFont="1" applyFill="1" applyBorder="1" applyAlignment="1">
      <alignment horizontal="center" vertical="center" wrapText="1"/>
    </xf>
    <xf numFmtId="0" fontId="3" fillId="0" borderId="1" xfId="6" applyFont="1" applyFill="1" applyBorder="1" applyAlignment="1">
      <alignment horizontal="center" vertical="center"/>
    </xf>
    <xf numFmtId="0" fontId="3" fillId="0" borderId="1" xfId="6" applyFont="1" applyFill="1" applyBorder="1" applyAlignment="1">
      <alignment horizontal="left" vertical="center" wrapText="1"/>
    </xf>
    <xf numFmtId="0" fontId="3" fillId="0" borderId="1" xfId="6" applyFont="1" applyFill="1" applyBorder="1" applyAlignment="1">
      <alignment horizontal="center" vertical="center" wrapText="1"/>
    </xf>
    <xf numFmtId="0" fontId="41" fillId="0" borderId="17" xfId="6" applyFont="1" applyFill="1" applyBorder="1" applyAlignment="1">
      <alignment horizontal="center" vertical="center"/>
    </xf>
    <xf numFmtId="0" fontId="5" fillId="0" borderId="1" xfId="6" applyFont="1" applyFill="1" applyBorder="1" applyAlignment="1">
      <alignment horizontal="center" vertical="center" wrapText="1"/>
    </xf>
    <xf numFmtId="0" fontId="3" fillId="0" borderId="1" xfId="6" applyFont="1" applyFill="1" applyBorder="1" applyAlignment="1">
      <alignment horizontal="center" vertical="center" textRotation="255" wrapText="1"/>
    </xf>
    <xf numFmtId="0" fontId="3" fillId="0" borderId="1" xfId="6" applyFont="1" applyFill="1" applyBorder="1" applyAlignment="1">
      <alignment horizontal="left" vertical="center"/>
    </xf>
    <xf numFmtId="0" fontId="3" fillId="0" borderId="1" xfId="6" applyFont="1" applyFill="1" applyBorder="1" applyAlignment="1">
      <alignment horizontal="left" vertical="center" indent="2"/>
    </xf>
    <xf numFmtId="0" fontId="3" fillId="0" borderId="1" xfId="6" applyFont="1" applyFill="1" applyBorder="1" applyAlignment="1">
      <alignment horizontal="left" vertical="center" indent="5"/>
    </xf>
    <xf numFmtId="0" fontId="3" fillId="0" borderId="1" xfId="6" applyFont="1" applyFill="1" applyBorder="1" applyAlignment="1">
      <alignment horizontal="left" vertical="center" wrapText="1" indent="2"/>
    </xf>
    <xf numFmtId="0" fontId="3" fillId="0" borderId="1" xfId="6" applyFont="1" applyFill="1" applyBorder="1" applyAlignment="1">
      <alignment horizontal="left" vertical="center" wrapText="1" indent="4"/>
    </xf>
    <xf numFmtId="0" fontId="3" fillId="0" borderId="1" xfId="6" applyFont="1" applyFill="1" applyBorder="1" applyAlignment="1">
      <alignment horizontal="left" vertical="center" wrapText="1" indent="5"/>
    </xf>
    <xf numFmtId="0" fontId="33" fillId="0" borderId="1" xfId="6" applyFont="1" applyFill="1" applyBorder="1" applyAlignment="1">
      <alignment horizontal="left" vertical="center"/>
    </xf>
    <xf numFmtId="0" fontId="33" fillId="0" borderId="1" xfId="6" applyFont="1" applyFill="1" applyBorder="1" applyAlignment="1">
      <alignment horizontal="center" vertical="center"/>
    </xf>
    <xf numFmtId="0" fontId="73" fillId="0" borderId="1" xfId="6" applyFont="1" applyFill="1" applyBorder="1" applyAlignment="1">
      <alignment horizontal="center" vertical="center"/>
    </xf>
    <xf numFmtId="0" fontId="33" fillId="0" borderId="14" xfId="6" applyFont="1" applyFill="1" applyBorder="1" applyAlignment="1">
      <alignment horizontal="left" vertical="center" wrapText="1"/>
    </xf>
    <xf numFmtId="0" fontId="33" fillId="0" borderId="8" xfId="6" applyFont="1" applyFill="1" applyBorder="1" applyAlignment="1">
      <alignment horizontal="left" vertical="center" wrapText="1"/>
    </xf>
    <xf numFmtId="0" fontId="33" fillId="0" borderId="15" xfId="6" applyFont="1" applyFill="1" applyBorder="1" applyAlignment="1">
      <alignment horizontal="left" vertical="center" wrapText="1"/>
    </xf>
    <xf numFmtId="0" fontId="33" fillId="0" borderId="20" xfId="6" applyFont="1" applyFill="1" applyBorder="1" applyAlignment="1">
      <alignment horizontal="left" vertical="center" wrapText="1"/>
    </xf>
    <xf numFmtId="0" fontId="33" fillId="0" borderId="18" xfId="6" applyFont="1" applyFill="1" applyBorder="1" applyAlignment="1">
      <alignment horizontal="left" vertical="center" wrapText="1"/>
    </xf>
    <xf numFmtId="0" fontId="33" fillId="0" borderId="17" xfId="6" applyFont="1" applyFill="1" applyBorder="1" applyAlignment="1">
      <alignment horizontal="left" vertical="center" wrapText="1"/>
    </xf>
    <xf numFmtId="0" fontId="33" fillId="0" borderId="1" xfId="6" applyFont="1" applyFill="1" applyBorder="1" applyAlignment="1">
      <alignment horizontal="center" vertical="center" textRotation="255" wrapText="1"/>
    </xf>
    <xf numFmtId="0" fontId="3" fillId="0" borderId="0" xfId="6" applyFont="1" applyFill="1" applyAlignment="1" applyProtection="1">
      <protection locked="0"/>
    </xf>
    <xf numFmtId="179" fontId="3" fillId="0" borderId="1" xfId="6" applyNumberFormat="1" applyFont="1" applyFill="1" applyBorder="1" applyAlignment="1" applyProtection="1">
      <alignment horizontal="left" vertical="center"/>
      <protection locked="0"/>
    </xf>
    <xf numFmtId="43" fontId="1" fillId="0" borderId="1" xfId="1" applyFont="1" applyFill="1" applyBorder="1" applyAlignment="1" applyProtection="1">
      <alignment horizontal="left" vertical="center"/>
      <protection locked="0"/>
    </xf>
    <xf numFmtId="0" fontId="2" fillId="0" borderId="18" xfId="6" applyFont="1" applyFill="1" applyBorder="1" applyAlignment="1" applyProtection="1">
      <protection locked="0"/>
    </xf>
    <xf numFmtId="0" fontId="49" fillId="0" borderId="18" xfId="6" applyFill="1" applyBorder="1" applyAlignment="1" applyProtection="1">
      <protection locked="0"/>
    </xf>
    <xf numFmtId="179" fontId="3" fillId="0" borderId="1" xfId="6" applyNumberFormat="1" applyFont="1" applyFill="1" applyBorder="1" applyAlignment="1" applyProtection="1">
      <alignment horizontal="center" vertical="center" wrapText="1"/>
      <protection locked="0"/>
    </xf>
    <xf numFmtId="179" fontId="3" fillId="0" borderId="1" xfId="6" applyNumberFormat="1" applyFont="1" applyFill="1" applyBorder="1" applyAlignment="1" applyProtection="1">
      <alignment horizontal="center" vertical="center"/>
      <protection locked="0"/>
    </xf>
    <xf numFmtId="0" fontId="8" fillId="0" borderId="17" xfId="6" applyFont="1" applyFill="1" applyBorder="1" applyAlignment="1" applyProtection="1">
      <alignment horizontal="center" vertical="center" wrapText="1"/>
      <protection locked="0"/>
    </xf>
    <xf numFmtId="0" fontId="3" fillId="0" borderId="0" xfId="6" applyFont="1" applyFill="1" applyAlignment="1" applyProtection="1">
      <alignment horizontal="left" vertical="center"/>
      <protection locked="0"/>
    </xf>
    <xf numFmtId="0" fontId="49" fillId="0" borderId="0" xfId="6" applyFill="1" applyAlignment="1" applyProtection="1">
      <alignment horizontal="left" vertical="center"/>
      <protection locked="0"/>
    </xf>
    <xf numFmtId="0" fontId="3" fillId="0" borderId="18" xfId="6" applyFont="1" applyFill="1" applyBorder="1" applyAlignment="1" applyProtection="1">
      <alignment vertical="center"/>
      <protection locked="0"/>
    </xf>
    <xf numFmtId="0" fontId="49" fillId="0" borderId="18" xfId="6" applyFill="1" applyBorder="1" applyAlignment="1" applyProtection="1">
      <alignment vertical="center"/>
      <protection locked="0"/>
    </xf>
    <xf numFmtId="0" fontId="49" fillId="0" borderId="17" xfId="6"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2" borderId="5" xfId="6" applyFont="1" applyFill="1" applyBorder="1" applyAlignment="1" applyProtection="1">
      <alignment horizontal="center" vertical="center" wrapText="1"/>
      <protection locked="0"/>
    </xf>
    <xf numFmtId="0" fontId="3" fillId="2" borderId="3" xfId="6" applyFont="1" applyFill="1" applyBorder="1" applyAlignment="1" applyProtection="1">
      <alignment horizontal="center" vertical="center" wrapText="1"/>
      <protection locked="0"/>
    </xf>
    <xf numFmtId="0" fontId="3" fillId="2" borderId="4" xfId="6" applyFont="1" applyFill="1" applyBorder="1" applyAlignment="1" applyProtection="1">
      <alignment horizontal="center" vertical="center" wrapText="1"/>
      <protection locked="0"/>
    </xf>
    <xf numFmtId="0" fontId="55" fillId="2" borderId="0" xfId="8" applyFill="1" applyBorder="1" applyAlignment="1" applyProtection="1">
      <alignment horizontal="left" vertical="center"/>
      <protection locked="0"/>
    </xf>
    <xf numFmtId="0" fontId="8" fillId="2" borderId="0" xfId="6" applyFont="1" applyFill="1" applyBorder="1" applyAlignment="1" applyProtection="1">
      <alignment horizontal="center" vertical="center" wrapText="1"/>
      <protection locked="0"/>
    </xf>
    <xf numFmtId="0" fontId="3" fillId="2" borderId="0" xfId="6" applyFont="1" applyFill="1" applyAlignment="1" applyProtection="1">
      <alignment horizontal="center" vertical="center"/>
      <protection locked="0"/>
    </xf>
    <xf numFmtId="0" fontId="3" fillId="2" borderId="0" xfId="6" applyFont="1" applyFill="1" applyBorder="1" applyAlignment="1" applyProtection="1">
      <alignment horizontal="left" vertical="center"/>
      <protection locked="0"/>
    </xf>
    <xf numFmtId="0" fontId="3" fillId="2" borderId="17" xfId="6" applyFont="1" applyFill="1" applyBorder="1" applyAlignment="1" applyProtection="1">
      <alignment horizontal="left" vertical="center"/>
      <protection locked="0"/>
    </xf>
    <xf numFmtId="43" fontId="3" fillId="3" borderId="5" xfId="7" applyFont="1" applyFill="1" applyBorder="1" applyAlignment="1" applyProtection="1">
      <alignment horizontal="right" vertical="center" wrapText="1"/>
    </xf>
    <xf numFmtId="43" fontId="3" fillId="3" borderId="3" xfId="7" applyFont="1" applyFill="1" applyBorder="1" applyAlignment="1" applyProtection="1">
      <alignment horizontal="right" vertical="center" wrapText="1"/>
    </xf>
    <xf numFmtId="43" fontId="3" fillId="3" borderId="4" xfId="7" applyFont="1" applyFill="1" applyBorder="1" applyAlignment="1" applyProtection="1">
      <alignment horizontal="right" vertical="center" wrapText="1"/>
    </xf>
    <xf numFmtId="0" fontId="3" fillId="2" borderId="1" xfId="6" applyFont="1" applyFill="1" applyBorder="1" applyAlignment="1" applyProtection="1">
      <alignment horizontal="center" vertical="center" textRotation="255" wrapText="1"/>
      <protection locked="0"/>
    </xf>
    <xf numFmtId="0" fontId="3" fillId="2" borderId="1" xfId="6" applyFont="1" applyFill="1" applyBorder="1" applyAlignment="1" applyProtection="1">
      <alignment horizontal="center" vertical="center"/>
      <protection locked="0"/>
    </xf>
    <xf numFmtId="0" fontId="3" fillId="14" borderId="9" xfId="6" applyFont="1" applyFill="1" applyBorder="1" applyAlignment="1" applyProtection="1">
      <alignment vertical="center" wrapText="1"/>
      <protection locked="0"/>
    </xf>
    <xf numFmtId="0" fontId="75" fillId="14" borderId="0" xfId="6" applyFont="1" applyFill="1" applyBorder="1" applyAlignment="1" applyProtection="1">
      <alignment horizontal="center" vertical="center"/>
      <protection locked="0"/>
    </xf>
    <xf numFmtId="31" fontId="3" fillId="16" borderId="0" xfId="6" applyNumberFormat="1" applyFont="1" applyFill="1" applyBorder="1" applyAlignment="1" applyProtection="1">
      <alignment horizontal="center"/>
    </xf>
    <xf numFmtId="0" fontId="3" fillId="14" borderId="9" xfId="6" applyFont="1" applyFill="1" applyBorder="1" applyAlignment="1" applyProtection="1">
      <alignment horizontal="center" vertical="center" wrapText="1"/>
      <protection locked="0"/>
    </xf>
    <xf numFmtId="0" fontId="1" fillId="14" borderId="9" xfId="6" applyFont="1" applyFill="1" applyBorder="1" applyAlignment="1" applyProtection="1">
      <alignment vertical="center" wrapText="1"/>
      <protection locked="0"/>
    </xf>
    <xf numFmtId="49" fontId="2" fillId="18" borderId="1" xfId="0" applyNumberFormat="1" applyFont="1" applyFill="1" applyBorder="1" applyAlignment="1">
      <alignment horizontal="center" vertical="center"/>
    </xf>
    <xf numFmtId="49" fontId="0" fillId="18" borderId="1" xfId="0" applyNumberFormat="1" applyFill="1" applyBorder="1" applyAlignment="1">
      <alignment horizontal="center" vertical="center"/>
    </xf>
    <xf numFmtId="49" fontId="2" fillId="0" borderId="1" xfId="0" quotePrefix="1" applyNumberFormat="1" applyFont="1" applyBorder="1" applyAlignment="1">
      <alignment vertical="center"/>
    </xf>
    <xf numFmtId="49" fontId="0" fillId="0" borderId="1" xfId="0" applyNumberFormat="1" applyBorder="1" applyAlignment="1">
      <alignment horizontal="left" vertical="center"/>
    </xf>
    <xf numFmtId="49" fontId="0" fillId="0" borderId="1" xfId="0" applyNumberFormat="1" applyBorder="1" applyAlignment="1">
      <alignment horizontal="left" vertical="center"/>
    </xf>
  </cellXfs>
  <cellStyles count="9">
    <cellStyle name="百分比" xfId="4" builtinId="5"/>
    <cellStyle name="常规" xfId="0" builtinId="0"/>
    <cellStyle name="常规 2" xfId="2"/>
    <cellStyle name="常规 3" xfId="5"/>
    <cellStyle name="常规 4" xfId="6"/>
    <cellStyle name="超链接 2" xfId="8"/>
    <cellStyle name="千位分隔" xfId="1" builtinId="3"/>
    <cellStyle name="千位分隔 2" xfId="3"/>
    <cellStyle name="千位分隔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15</xdr:col>
      <xdr:colOff>47625</xdr:colOff>
      <xdr:row>20</xdr:row>
      <xdr:rowOff>38100</xdr:rowOff>
    </xdr:from>
    <xdr:to>
      <xdr:col>15</xdr:col>
      <xdr:colOff>1114425</xdr:colOff>
      <xdr:row>20</xdr:row>
      <xdr:rowOff>770695</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2230100" y="3467100"/>
          <a:ext cx="1066800" cy="732595"/>
        </a:xfrm>
        <a:prstGeom prst="rect">
          <a:avLst/>
        </a:prstGeom>
      </xdr:spPr>
    </xdr:pic>
    <xdr:clientData/>
  </xdr:twoCellAnchor>
  <xdr:twoCellAnchor editAs="oneCell">
    <xdr:from>
      <xdr:col>15</xdr:col>
      <xdr:colOff>7620</xdr:colOff>
      <xdr:row>21</xdr:row>
      <xdr:rowOff>41909</xdr:rowOff>
    </xdr:from>
    <xdr:to>
      <xdr:col>15</xdr:col>
      <xdr:colOff>1905000</xdr:colOff>
      <xdr:row>21</xdr:row>
      <xdr:rowOff>651509</xdr:rowOff>
    </xdr:to>
    <xdr:pic>
      <xdr:nvPicPr>
        <xdr:cNvPr id="3" name="图片 2" descr="D:\白鷐\Documents\Tencent Files\448036927\Image\C2C\Z]5]1IHZO6TFLO25US`(%P8.png">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0095" y="4261484"/>
          <a:ext cx="189738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800100</xdr:colOff>
          <xdr:row>4</xdr:row>
          <xdr:rowOff>102870</xdr:rowOff>
        </xdr:to>
        <xdr:pic>
          <xdr:nvPicPr>
            <xdr:cNvPr id="2" name="图片 1">
              <a:extLst>
                <a:ext uri="{FF2B5EF4-FFF2-40B4-BE49-F238E27FC236}">
                  <a16:creationId xmlns="" xmlns:a16="http://schemas.microsoft.com/office/drawing/2014/main" id="{00000000-0008-0000-1300-000004000000}"/>
                </a:ext>
              </a:extLst>
            </xdr:cNvPr>
            <xdr:cNvPicPr>
              <a:picLocks noChangeAspect="1"/>
              <a:extLst>
                <a:ext uri="{84589F7E-364E-4C9E-8A38-B11213B215E9}">
                  <a14:cameraTool cellRange="Pic" spid="_x0000_s28674"/>
                </a:ext>
              </a:extLst>
            </xdr:cNvPicPr>
          </xdr:nvPicPr>
          <xdr:blipFill>
            <a:blip xmlns:r="http://schemas.openxmlformats.org/officeDocument/2006/relationships" r:embed="rId1"/>
            <a:stretch>
              <a:fillRect/>
            </a:stretch>
          </xdr:blipFill>
          <xdr:spPr>
            <a:xfrm>
              <a:off x="0" y="0"/>
              <a:ext cx="1952625" cy="788670"/>
            </a:xfrm>
            <a:prstGeom prst="rect">
              <a:avLst/>
            </a:prstGeom>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17&#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辅助表"/>
      <sheetName val="开始"/>
      <sheetName val="档案封面"/>
      <sheetName val="待办事项"/>
      <sheetName val="签发单"/>
      <sheetName val="三级复核"/>
      <sheetName val="业务约定"/>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使用说明"/>
      <sheetName val="基本情况"/>
      <sheetName val="资产负债表"/>
      <sheetName val="利润表"/>
      <sheetName val="余额表"/>
      <sheetName val="检查表"/>
      <sheetName val="凭证检查"/>
      <sheetName val="货币资金"/>
      <sheetName val="现金证明"/>
      <sheetName val="银行调节"/>
      <sheetName val="应收"/>
      <sheetName val="预付"/>
      <sheetName val="其他应收"/>
      <sheetName val="存货"/>
      <sheetName val="待摊预提"/>
      <sheetName val="在建工程"/>
      <sheetName val="对外投资"/>
      <sheetName val="应付"/>
      <sheetName val="预收"/>
      <sheetName val="其他应付"/>
      <sheetName val="借款"/>
      <sheetName val="实收公积"/>
      <sheetName val="未分利润"/>
      <sheetName val="主营收支"/>
      <sheetName val="其他业务"/>
      <sheetName val="应交税费"/>
      <sheetName val="收入与申报核对表"/>
      <sheetName val="毛利分析"/>
      <sheetName val="制造费用、生产成本"/>
      <sheetName val="成本倒轧"/>
      <sheetName val="存货计价测试"/>
      <sheetName val="税金附加"/>
      <sheetName val="税费缴纳测算"/>
      <sheetName val="销售费用"/>
      <sheetName val="管理费用"/>
      <sheetName val="财务费用"/>
      <sheetName val="营外收支"/>
      <sheetName val="招待"/>
      <sheetName val="固资折旧"/>
      <sheetName val="折旧测算"/>
      <sheetName val="无形长摊"/>
      <sheetName val="社保"/>
      <sheetName val="社保明细工资人数"/>
      <sheetName val="利息"/>
      <sheetName val="租金"/>
      <sheetName val="调整事项"/>
      <sheetName val="无限期结转扣除项目审核表"/>
      <sheetName val="跨年度确认所得情况表"/>
      <sheetName val="公允价值变动审定表"/>
      <sheetName val="减值准备审核表"/>
      <sheetName val="视同销售和房地产开发企业特定业务审核表"/>
      <sheetName val="未按权责发生制确认收入审核表"/>
      <sheetName val="投资收益审核表"/>
      <sheetName val="专项用途财政性资金审核表"/>
      <sheetName val="工资福利"/>
      <sheetName val="广宣"/>
      <sheetName val="捐赠"/>
      <sheetName val="固定资产加速折旧审核表"/>
      <sheetName val="资产损失税前扣除审核表"/>
      <sheetName val="企业重组审核表"/>
      <sheetName val="政策性搬迁审核表"/>
      <sheetName val="特殊行业准备金审核表"/>
      <sheetName val="补亏"/>
      <sheetName val="免税、减计收入及加计扣除优惠审核表"/>
      <sheetName val="股息红利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报告正文"/>
      <sheetName val="企业基本情况"/>
      <sheetName val="封面"/>
      <sheetName val="企业所得税年度纳税申报表填报表单"/>
      <sheetName val="A000000 企业基础信息表"/>
      <sheetName val="A100000 中华人民共和国企业所得税年度纳税申报表（A类）"/>
      <sheetName val="A101010 一般企业收入明细表"/>
      <sheetName val="A101020 金融企业收入明细表"/>
      <sheetName val="A102010 一般企业成本支出明细表"/>
      <sheetName val="A102020 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支出及纳税调整明细表"/>
      <sheetName val="A105060广告费和业务宣传费跨年度纳税调整明细表"/>
      <sheetName val="A105070捐赠支出及纳税调整明细表"/>
      <sheetName val="A105080 资产折旧、摊销及纳税调整明细表"/>
      <sheetName val="A105090资产损失税前扣除及纳税调整明细表"/>
      <sheetName val="A105100企业重组及递延纳税事项调整明细表"/>
      <sheetName val="A105110政策性搬迁纳税调整明细表"/>
      <sheetName val="A105120 特殊行业准备金及纳税调整明细表"/>
      <sheetName val="A106000 企业所得税弥补亏损明细表"/>
      <sheetName val="A107010免税、减计收入及加计扣除优惠明细表"/>
      <sheetName val="A107011符合条件的居民企业之间的股息、红利等…优惠明细表"/>
      <sheetName val="A107012 研发费用加计扣除优惠明细表"/>
      <sheetName val="A107020所得减免优惠明细表"/>
      <sheetName val="A107030 抵扣应纳税所得额明细表"/>
      <sheetName val="A107040减免所得税优惠明细表"/>
      <sheetName val="A107041 高新技术企业优惠情况及明细表"/>
      <sheetName val="A107042软件、集成电路企业优惠情况及明细表"/>
      <sheetName val="A107050 税额抵免优惠明细表"/>
      <sheetName val="A108000境外所得税收抵免明细表"/>
      <sheetName val="A108010境外所得纳税调整后所得明细表"/>
      <sheetName val="A108020境外分支机构弥补亏损明细表"/>
      <sheetName val="A108030 跨年度结转抵免境外所得税明细表"/>
      <sheetName val="A109000跨地区经营汇总纳税企业年度分摊企业所得税明细表"/>
      <sheetName val="A109010 企业所得税汇总纳税分支机构所得税分配表"/>
      <sheetName val="研发项目可加计扣除研究开发费用情况归集表"/>
      <sheetName val="“研发支出”辅助账汇总表"/>
      <sheetName val="(二)附表-科目说明"/>
      <sheetName val="企业各税审核汇总表"/>
      <sheetName val="地税、基本情况"/>
      <sheetName val="税金申报明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
          </cell>
        </row>
        <row r="4">
          <cell r="C4" t="str">
            <v>否</v>
          </cell>
        </row>
        <row r="5">
          <cell r="C5">
            <v>0.2</v>
          </cell>
        </row>
        <row r="6">
          <cell r="C6" t="str">
            <v>否</v>
          </cell>
          <cell r="F6">
            <v>2017</v>
          </cell>
        </row>
        <row r="7">
          <cell r="C7" t="str">
            <v>否</v>
          </cell>
          <cell r="F7">
            <v>43101</v>
          </cell>
        </row>
        <row r="8">
          <cell r="C8" t="str">
            <v>否</v>
          </cell>
          <cell r="F8">
            <v>43465</v>
          </cell>
        </row>
        <row r="9">
          <cell r="C9" t="str">
            <v>否</v>
          </cell>
          <cell r="F9" t="str">
            <v>2017年01月01日至2017年12月31日</v>
          </cell>
        </row>
        <row r="10">
          <cell r="C10" t="str">
            <v>否</v>
          </cell>
          <cell r="F10" t="str">
            <v>厦中汇税审（2018）第DS0001号</v>
          </cell>
        </row>
        <row r="11">
          <cell r="C11">
            <v>0</v>
          </cell>
          <cell r="F11" t="str">
            <v>中汇（厦门）税务师事务所有限公司</v>
          </cell>
        </row>
        <row r="12">
          <cell r="C12">
            <v>0</v>
          </cell>
        </row>
        <row r="15">
          <cell r="C15">
            <v>0</v>
          </cell>
        </row>
        <row r="18">
          <cell r="C18" t="str">
            <v>小企业会计准则</v>
          </cell>
        </row>
        <row r="21">
          <cell r="D21" t="e">
            <v>#N/A</v>
          </cell>
        </row>
        <row r="22">
          <cell r="D22" t="e">
            <v>#N/A</v>
          </cell>
        </row>
        <row r="23">
          <cell r="D23" t="e">
            <v>#N/A</v>
          </cell>
        </row>
        <row r="24">
          <cell r="C24">
            <v>0</v>
          </cell>
        </row>
        <row r="25">
          <cell r="C25">
            <v>0</v>
          </cell>
        </row>
        <row r="26">
          <cell r="B26" t="str">
            <v/>
          </cell>
          <cell r="F26">
            <v>43224</v>
          </cell>
        </row>
        <row r="32">
          <cell r="C32" t="str">
            <v>0</v>
          </cell>
        </row>
        <row r="33">
          <cell r="C33" t="str">
            <v>否</v>
          </cell>
        </row>
        <row r="34">
          <cell r="C34" t="str">
            <v>否</v>
          </cell>
        </row>
        <row r="35">
          <cell r="C35" t="str">
            <v>否</v>
          </cell>
        </row>
        <row r="36">
          <cell r="C36" t="str">
            <v>否</v>
          </cell>
        </row>
        <row r="39">
          <cell r="C39" t="str">
            <v>法律形式改变</v>
          </cell>
        </row>
        <row r="40">
          <cell r="C40" t="str">
            <v>*</v>
          </cell>
        </row>
        <row r="42">
          <cell r="A42" t="str">
            <v/>
          </cell>
          <cell r="E42" t="str">
            <v/>
          </cell>
        </row>
        <row r="43">
          <cell r="A43" t="str">
            <v/>
          </cell>
          <cell r="E43" t="str">
            <v/>
          </cell>
        </row>
        <row r="44">
          <cell r="A44" t="str">
            <v/>
          </cell>
          <cell r="E44" t="str">
            <v/>
          </cell>
        </row>
        <row r="45">
          <cell r="A45" t="str">
            <v/>
          </cell>
          <cell r="E45" t="str">
            <v/>
          </cell>
        </row>
        <row r="46">
          <cell r="A46" t="str">
            <v/>
          </cell>
          <cell r="E46" t="str">
            <v/>
          </cell>
        </row>
        <row r="47">
          <cell r="A47" t="str">
            <v/>
          </cell>
          <cell r="E47" t="str">
            <v/>
          </cell>
        </row>
        <row r="48">
          <cell r="A48" t="str">
            <v/>
          </cell>
          <cell r="E48" t="str">
            <v/>
          </cell>
        </row>
        <row r="49">
          <cell r="A49" t="str">
            <v/>
          </cell>
          <cell r="E49" t="str">
            <v/>
          </cell>
        </row>
        <row r="50">
          <cell r="A50" t="str">
            <v/>
          </cell>
          <cell r="E50" t="str">
            <v/>
          </cell>
        </row>
        <row r="51">
          <cell r="A51" t="str">
            <v/>
          </cell>
          <cell r="E51" t="str">
            <v/>
          </cell>
        </row>
        <row r="52">
          <cell r="E52" t="str">
            <v/>
          </cell>
        </row>
        <row r="53">
          <cell r="C53">
            <v>0</v>
          </cell>
          <cell r="F53">
            <v>0</v>
          </cell>
        </row>
        <row r="56">
          <cell r="C56" t="str">
            <v>否</v>
          </cell>
          <cell r="E56">
            <v>0</v>
          </cell>
        </row>
        <row r="57">
          <cell r="C57" t="str">
            <v>否</v>
          </cell>
          <cell r="E57">
            <v>0</v>
          </cell>
        </row>
        <row r="58">
          <cell r="C58" t="str">
            <v>否</v>
          </cell>
          <cell r="E58">
            <v>0</v>
          </cell>
        </row>
        <row r="59">
          <cell r="C59" t="str">
            <v>否</v>
          </cell>
          <cell r="E59">
            <v>0</v>
          </cell>
        </row>
        <row r="60">
          <cell r="D60" t="str">
            <v>1、本报告仅供贵单位向主管税务机关办理企业所得税年度纳税申报时使用，不作其他用途。因使用不当造成的后果，与执行本审核业务的税务师事务所及其注册税务师无关。
2、贵公司缴纳的印花税及代扣代缴的个人所得税，系以账面记录和已提供的纳税资料为准，提请贵公司自核自缴。</v>
          </cell>
        </row>
      </sheetData>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23">
          <cell r="C23">
            <v>0</v>
          </cell>
          <cell r="D23">
            <v>0</v>
          </cell>
          <cell r="E23">
            <v>0</v>
          </cell>
          <cell r="F23">
            <v>0</v>
          </cell>
          <cell r="G23">
            <v>0</v>
          </cell>
        </row>
        <row r="40">
          <cell r="C40">
            <v>0</v>
          </cell>
          <cell r="D40">
            <v>0</v>
          </cell>
          <cell r="E40">
            <v>0</v>
          </cell>
          <cell r="F40">
            <v>0</v>
          </cell>
          <cell r="G40">
            <v>0</v>
          </cell>
        </row>
      </sheetData>
      <sheetData sheetId="42">
        <row r="9">
          <cell r="E9">
            <v>0</v>
          </cell>
          <cell r="J9">
            <v>0</v>
          </cell>
        </row>
        <row r="10">
          <cell r="E10">
            <v>0</v>
          </cell>
          <cell r="J10">
            <v>0</v>
          </cell>
        </row>
        <row r="11">
          <cell r="E11">
            <v>0</v>
          </cell>
          <cell r="J11">
            <v>0</v>
          </cell>
        </row>
        <row r="12">
          <cell r="E12">
            <v>0</v>
          </cell>
          <cell r="J12">
            <v>0</v>
          </cell>
        </row>
        <row r="13">
          <cell r="E13">
            <v>0</v>
          </cell>
          <cell r="J13">
            <v>0</v>
          </cell>
        </row>
        <row r="18">
          <cell r="E18">
            <v>0</v>
          </cell>
          <cell r="J18">
            <v>0</v>
          </cell>
        </row>
      </sheetData>
      <sheetData sheetId="43"/>
      <sheetData sheetId="44" refreshError="1"/>
      <sheetData sheetId="45" refreshError="1"/>
      <sheetData sheetId="46" refreshError="1"/>
      <sheetData sheetId="47" refreshError="1"/>
      <sheetData sheetId="48" refreshError="1"/>
      <sheetData sheetId="49">
        <row r="20">
          <cell r="I20">
            <v>0</v>
          </cell>
        </row>
      </sheetData>
      <sheetData sheetId="50">
        <row r="10">
          <cell r="C10">
            <v>0</v>
          </cell>
          <cell r="D10">
            <v>0</v>
          </cell>
        </row>
        <row r="11">
          <cell r="C11">
            <v>0</v>
          </cell>
          <cell r="D11">
            <v>0</v>
          </cell>
        </row>
        <row r="12">
          <cell r="C12">
            <v>0</v>
          </cell>
          <cell r="D12">
            <v>0</v>
          </cell>
        </row>
        <row r="16">
          <cell r="C16">
            <v>0</v>
          </cell>
          <cell r="D16">
            <v>0</v>
          </cell>
        </row>
        <row r="17">
          <cell r="C17">
            <v>0</v>
          </cell>
          <cell r="D17">
            <v>0</v>
          </cell>
        </row>
        <row r="19">
          <cell r="C19">
            <v>0</v>
          </cell>
          <cell r="D19">
            <v>0</v>
          </cell>
        </row>
      </sheetData>
      <sheetData sheetId="51">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sheetData>
      <sheetData sheetId="52">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row r="43">
          <cell r="H43">
            <v>0</v>
          </cell>
        </row>
      </sheetData>
      <sheetData sheetId="53">
        <row r="6">
          <cell r="H6">
            <v>0</v>
          </cell>
        </row>
        <row r="7">
          <cell r="H7">
            <v>0</v>
          </cell>
        </row>
        <row r="9">
          <cell r="H9">
            <v>0</v>
          </cell>
        </row>
        <row r="10">
          <cell r="H10">
            <v>0</v>
          </cell>
        </row>
        <row r="11">
          <cell r="H11">
            <v>0</v>
          </cell>
        </row>
        <row r="13">
          <cell r="H13">
            <v>0</v>
          </cell>
        </row>
        <row r="14">
          <cell r="H14">
            <v>0</v>
          </cell>
        </row>
      </sheetData>
      <sheetData sheetId="54">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sheetData>
      <sheetData sheetId="55" refreshError="1"/>
      <sheetData sheetId="56">
        <row r="8">
          <cell r="C8">
            <v>0</v>
          </cell>
          <cell r="D8">
            <v>0</v>
          </cell>
        </row>
        <row r="9">
          <cell r="C9">
            <v>0</v>
          </cell>
          <cell r="D9">
            <v>0</v>
          </cell>
        </row>
        <row r="10">
          <cell r="C10">
            <v>0</v>
          </cell>
          <cell r="D10">
            <v>0</v>
          </cell>
        </row>
        <row r="11">
          <cell r="C11">
            <v>0</v>
          </cell>
          <cell r="D11">
            <v>0</v>
          </cell>
        </row>
        <row r="12">
          <cell r="C12">
            <v>0</v>
          </cell>
          <cell r="D12">
            <v>0</v>
          </cell>
        </row>
        <row r="18">
          <cell r="D18">
            <v>0</v>
          </cell>
          <cell r="G18">
            <v>0</v>
          </cell>
        </row>
        <row r="19">
          <cell r="D19">
            <v>0</v>
          </cell>
          <cell r="G19">
            <v>0</v>
          </cell>
        </row>
        <row r="20">
          <cell r="D20">
            <v>0</v>
          </cell>
          <cell r="G20">
            <v>0</v>
          </cell>
        </row>
        <row r="21">
          <cell r="D21">
            <v>0</v>
          </cell>
          <cell r="G21">
            <v>0</v>
          </cell>
        </row>
        <row r="22">
          <cell r="D22">
            <v>0</v>
          </cell>
          <cell r="G22">
            <v>0</v>
          </cell>
        </row>
      </sheetData>
      <sheetData sheetId="57" refreshError="1"/>
      <sheetData sheetId="58">
        <row r="8">
          <cell r="E8">
            <v>0</v>
          </cell>
          <cell r="K8">
            <v>0</v>
          </cell>
        </row>
        <row r="9">
          <cell r="E9">
            <v>0</v>
          </cell>
          <cell r="K9">
            <v>0</v>
          </cell>
        </row>
        <row r="10">
          <cell r="E10">
            <v>0</v>
          </cell>
          <cell r="K10">
            <v>0</v>
          </cell>
        </row>
        <row r="11">
          <cell r="E11">
            <v>0</v>
          </cell>
          <cell r="K11">
            <v>0</v>
          </cell>
        </row>
        <row r="12">
          <cell r="C12">
            <v>0</v>
          </cell>
          <cell r="E12">
            <v>0</v>
          </cell>
          <cell r="I12">
            <v>0</v>
          </cell>
          <cell r="K12">
            <v>0</v>
          </cell>
          <cell r="M12">
            <v>0</v>
          </cell>
          <cell r="N12">
            <v>0</v>
          </cell>
        </row>
        <row r="18">
          <cell r="E18">
            <v>0</v>
          </cell>
          <cell r="K18">
            <v>0</v>
          </cell>
        </row>
        <row r="19">
          <cell r="E19">
            <v>0</v>
          </cell>
          <cell r="K19">
            <v>0</v>
          </cell>
        </row>
        <row r="20">
          <cell r="E20">
            <v>0</v>
          </cell>
          <cell r="K20">
            <v>0</v>
          </cell>
        </row>
        <row r="21">
          <cell r="E21">
            <v>0</v>
          </cell>
          <cell r="K21">
            <v>0</v>
          </cell>
        </row>
        <row r="22">
          <cell r="E22">
            <v>0</v>
          </cell>
          <cell r="K22">
            <v>0</v>
          </cell>
        </row>
        <row r="23">
          <cell r="E23">
            <v>0</v>
          </cell>
          <cell r="K23">
            <v>0</v>
          </cell>
        </row>
        <row r="24">
          <cell r="E24">
            <v>0</v>
          </cell>
          <cell r="K24">
            <v>0</v>
          </cell>
        </row>
        <row r="25">
          <cell r="E25">
            <v>0</v>
          </cell>
          <cell r="K25">
            <v>0</v>
          </cell>
        </row>
        <row r="26">
          <cell r="E26">
            <v>0</v>
          </cell>
          <cell r="K26">
            <v>0</v>
          </cell>
        </row>
        <row r="28">
          <cell r="E28">
            <v>0</v>
          </cell>
          <cell r="K28">
            <v>0</v>
          </cell>
        </row>
        <row r="29">
          <cell r="E29">
            <v>0</v>
          </cell>
          <cell r="K29">
            <v>0</v>
          </cell>
        </row>
      </sheetData>
      <sheetData sheetId="59">
        <row r="8">
          <cell r="D8">
            <v>0</v>
          </cell>
          <cell r="E8">
            <v>0</v>
          </cell>
        </row>
        <row r="15">
          <cell r="D15">
            <v>0</v>
          </cell>
        </row>
        <row r="16">
          <cell r="D16">
            <v>0</v>
          </cell>
        </row>
        <row r="17">
          <cell r="D17">
            <v>0</v>
          </cell>
          <cell r="E17">
            <v>0</v>
          </cell>
        </row>
        <row r="24">
          <cell r="G24">
            <v>0</v>
          </cell>
        </row>
        <row r="27">
          <cell r="G27">
            <v>0</v>
          </cell>
        </row>
      </sheetData>
      <sheetData sheetId="60" refreshError="1"/>
      <sheetData sheetId="61" refreshError="1"/>
      <sheetData sheetId="62" refreshError="1"/>
      <sheetData sheetId="63">
        <row r="8">
          <cell r="C8" t="str">
            <v>视同销售收入</v>
          </cell>
          <cell r="F8" t="str">
            <v>*</v>
          </cell>
          <cell r="G8">
            <v>0</v>
          </cell>
          <cell r="H8">
            <v>0</v>
          </cell>
          <cell r="I8" t="str">
            <v>*</v>
          </cell>
          <cell r="K8" t="str">
            <v/>
          </cell>
        </row>
        <row r="9">
          <cell r="C9" t="str">
            <v>未按权责发生制原则确认的收入</v>
          </cell>
          <cell r="F9">
            <v>0</v>
          </cell>
          <cell r="G9">
            <v>0</v>
          </cell>
          <cell r="H9">
            <v>0</v>
          </cell>
          <cell r="I9">
            <v>0</v>
          </cell>
          <cell r="K9" t="str">
            <v/>
          </cell>
        </row>
        <row r="10">
          <cell r="C10" t="str">
            <v>投资收益</v>
          </cell>
          <cell r="F10">
            <v>0</v>
          </cell>
          <cell r="G10">
            <v>0</v>
          </cell>
          <cell r="H10">
            <v>0</v>
          </cell>
          <cell r="I10">
            <v>0</v>
          </cell>
          <cell r="K10" t="str">
            <v/>
          </cell>
        </row>
        <row r="11">
          <cell r="C11" t="str">
            <v>按权益法核算长期股权投资对初始投资成本调整确认收益</v>
          </cell>
          <cell r="F11" t="str">
            <v>*</v>
          </cell>
          <cell r="G11" t="str">
            <v>*</v>
          </cell>
          <cell r="H11" t="str">
            <v>*</v>
          </cell>
          <cell r="K11" t="str">
            <v/>
          </cell>
        </row>
        <row r="12">
          <cell r="C12" t="str">
            <v xml:space="preserve">交易性金融资产初始投资调整  </v>
          </cell>
          <cell r="F12" t="str">
            <v>*</v>
          </cell>
          <cell r="G12" t="str">
            <v>*</v>
          </cell>
          <cell r="I12" t="str">
            <v>*</v>
          </cell>
          <cell r="K12" t="str">
            <v/>
          </cell>
        </row>
        <row r="13">
          <cell r="C13" t="str">
            <v>公允价值变动净损益</v>
          </cell>
          <cell r="G13" t="str">
            <v>*</v>
          </cell>
          <cell r="H13">
            <v>0</v>
          </cell>
          <cell r="I13">
            <v>0</v>
          </cell>
          <cell r="K13" t="str">
            <v/>
          </cell>
        </row>
        <row r="14">
          <cell r="C14" t="str">
            <v>不征税收入</v>
          </cell>
          <cell r="F14" t="str">
            <v>*</v>
          </cell>
          <cell r="G14" t="str">
            <v>*</v>
          </cell>
          <cell r="H14">
            <v>0</v>
          </cell>
          <cell r="I14">
            <v>0</v>
          </cell>
          <cell r="K14" t="str">
            <v/>
          </cell>
        </row>
        <row r="15">
          <cell r="C15" t="str">
            <v>专项用途财政性资金</v>
          </cell>
          <cell r="F15" t="str">
            <v>*</v>
          </cell>
          <cell r="G15" t="str">
            <v>*</v>
          </cell>
          <cell r="H15">
            <v>0</v>
          </cell>
          <cell r="I15">
            <v>0</v>
          </cell>
          <cell r="K15" t="str">
            <v/>
          </cell>
        </row>
        <row r="16">
          <cell r="C16" t="str">
            <v>不征税收入（专项用途财政资金以外）</v>
          </cell>
          <cell r="H16">
            <v>0</v>
          </cell>
          <cell r="I16">
            <v>0</v>
          </cell>
          <cell r="K16" t="str">
            <v/>
          </cell>
        </row>
        <row r="17">
          <cell r="C17" t="str">
            <v>销售折扣、折让和退回</v>
          </cell>
          <cell r="H17">
            <v>0</v>
          </cell>
          <cell r="I17">
            <v>0</v>
          </cell>
          <cell r="K17" t="str">
            <v/>
          </cell>
        </row>
        <row r="18">
          <cell r="C18" t="str">
            <v>其他</v>
          </cell>
          <cell r="F18">
            <v>0</v>
          </cell>
          <cell r="G18">
            <v>0</v>
          </cell>
          <cell r="H18">
            <v>0</v>
          </cell>
          <cell r="I18">
            <v>0</v>
          </cell>
          <cell r="K18" t="str">
            <v/>
          </cell>
        </row>
        <row r="19">
          <cell r="H19">
            <v>0</v>
          </cell>
          <cell r="I19">
            <v>0</v>
          </cell>
          <cell r="K19" t="str">
            <v/>
          </cell>
        </row>
        <row r="20">
          <cell r="H20">
            <v>0</v>
          </cell>
          <cell r="I20">
            <v>0</v>
          </cell>
          <cell r="K20" t="str">
            <v/>
          </cell>
        </row>
        <row r="21">
          <cell r="H21">
            <v>0</v>
          </cell>
          <cell r="I21">
            <v>0</v>
          </cell>
          <cell r="K21" t="str">
            <v/>
          </cell>
        </row>
        <row r="22">
          <cell r="H22">
            <v>0</v>
          </cell>
          <cell r="I22">
            <v>0</v>
          </cell>
          <cell r="K22" t="str">
            <v/>
          </cell>
        </row>
        <row r="23">
          <cell r="H23">
            <v>0</v>
          </cell>
          <cell r="I23">
            <v>0</v>
          </cell>
          <cell r="K23" t="str">
            <v/>
          </cell>
        </row>
        <row r="24">
          <cell r="H24">
            <v>0</v>
          </cell>
          <cell r="I24">
            <v>0</v>
          </cell>
          <cell r="K24" t="str">
            <v/>
          </cell>
        </row>
        <row r="25">
          <cell r="F25" t="str">
            <v>*</v>
          </cell>
          <cell r="G25" t="str">
            <v>*</v>
          </cell>
          <cell r="H25">
            <v>0</v>
          </cell>
          <cell r="I25">
            <v>0</v>
          </cell>
          <cell r="K25" t="str">
            <v/>
          </cell>
        </row>
        <row r="26">
          <cell r="C26" t="str">
            <v>视同销售成本</v>
          </cell>
          <cell r="F26" t="str">
            <v>*</v>
          </cell>
          <cell r="G26">
            <v>0</v>
          </cell>
          <cell r="H26" t="str">
            <v>*</v>
          </cell>
          <cell r="I26">
            <v>0</v>
          </cell>
          <cell r="K26" t="str">
            <v/>
          </cell>
        </row>
        <row r="27">
          <cell r="C27" t="str">
            <v>职工薪酬</v>
          </cell>
          <cell r="F27">
            <v>0</v>
          </cell>
          <cell r="G27">
            <v>0</v>
          </cell>
          <cell r="H27">
            <v>0</v>
          </cell>
          <cell r="I27">
            <v>0</v>
          </cell>
          <cell r="K27" t="str">
            <v/>
          </cell>
        </row>
        <row r="28">
          <cell r="C28" t="str">
            <v>业务招待费支出</v>
          </cell>
          <cell r="F28">
            <v>0</v>
          </cell>
          <cell r="G28">
            <v>0</v>
          </cell>
          <cell r="H28">
            <v>0</v>
          </cell>
          <cell r="I28" t="str">
            <v>*</v>
          </cell>
          <cell r="K28" t="str">
            <v/>
          </cell>
        </row>
        <row r="29">
          <cell r="C29" t="str">
            <v>广告费和业务宣传费支出</v>
          </cell>
          <cell r="F29" t="str">
            <v>*</v>
          </cell>
          <cell r="G29" t="str">
            <v>*</v>
          </cell>
          <cell r="H29">
            <v>0</v>
          </cell>
          <cell r="I29">
            <v>0</v>
          </cell>
          <cell r="K29" t="str">
            <v/>
          </cell>
        </row>
        <row r="30">
          <cell r="C30" t="str">
            <v>捐赠支出</v>
          </cell>
          <cell r="F30">
            <v>0</v>
          </cell>
          <cell r="G30">
            <v>0</v>
          </cell>
          <cell r="H30">
            <v>0</v>
          </cell>
          <cell r="I30">
            <v>0</v>
          </cell>
          <cell r="K30" t="str">
            <v/>
          </cell>
        </row>
        <row r="31">
          <cell r="C31" t="str">
            <v>本年非公益性捐赠</v>
          </cell>
          <cell r="F31">
            <v>0</v>
          </cell>
          <cell r="G31">
            <v>0</v>
          </cell>
          <cell r="H31">
            <v>0</v>
          </cell>
          <cell r="I31">
            <v>0</v>
          </cell>
          <cell r="K31" t="str">
            <v/>
          </cell>
        </row>
        <row r="32">
          <cell r="C32" t="str">
            <v>本年全额扣除的公益性捐赠</v>
          </cell>
          <cell r="F32">
            <v>0</v>
          </cell>
          <cell r="G32">
            <v>0</v>
          </cell>
          <cell r="H32">
            <v>0</v>
          </cell>
          <cell r="I32">
            <v>0</v>
          </cell>
          <cell r="K32" t="str">
            <v/>
          </cell>
        </row>
        <row r="33">
          <cell r="C33" t="str">
            <v>限额扣除的公益性捐赠-前三年度（2014年）</v>
          </cell>
          <cell r="F33" t="str">
            <v>*</v>
          </cell>
          <cell r="G33">
            <v>0</v>
          </cell>
          <cell r="H33" t="str">
            <v>*</v>
          </cell>
          <cell r="I33">
            <v>0</v>
          </cell>
          <cell r="K33" t="str">
            <v/>
          </cell>
        </row>
        <row r="34">
          <cell r="C34" t="str">
            <v>限额扣除的公益性捐赠-前二年度（2015年）</v>
          </cell>
          <cell r="F34" t="str">
            <v>*</v>
          </cell>
          <cell r="G34">
            <v>0</v>
          </cell>
          <cell r="H34" t="str">
            <v>*</v>
          </cell>
          <cell r="I34">
            <v>0</v>
          </cell>
          <cell r="K34" t="str">
            <v/>
          </cell>
        </row>
        <row r="35">
          <cell r="C35" t="str">
            <v>限额扣除的公益性捐赠-前一年度（2016年）</v>
          </cell>
          <cell r="F35" t="str">
            <v>*</v>
          </cell>
          <cell r="G35">
            <v>0</v>
          </cell>
          <cell r="H35" t="str">
            <v>*</v>
          </cell>
          <cell r="I35">
            <v>0</v>
          </cell>
          <cell r="K35" t="str">
            <v/>
          </cell>
        </row>
        <row r="36">
          <cell r="C36" t="str">
            <v>限额扣除的公益性捐赠-本    年（2017年）</v>
          </cell>
          <cell r="F36">
            <v>0</v>
          </cell>
          <cell r="G36">
            <v>0</v>
          </cell>
          <cell r="H36">
            <v>0</v>
          </cell>
          <cell r="I36" t="str">
            <v>*</v>
          </cell>
          <cell r="K36" t="str">
            <v/>
          </cell>
        </row>
        <row r="37">
          <cell r="C37" t="str">
            <v>利息支出</v>
          </cell>
          <cell r="F37">
            <v>0</v>
          </cell>
          <cell r="G37">
            <v>0</v>
          </cell>
          <cell r="H37">
            <v>0</v>
          </cell>
          <cell r="I37">
            <v>0</v>
          </cell>
          <cell r="K37" t="str">
            <v/>
          </cell>
        </row>
        <row r="38">
          <cell r="C38" t="str">
            <v>罚金、罚款和被没收财物的损失</v>
          </cell>
          <cell r="F38">
            <v>0</v>
          </cell>
          <cell r="G38" t="str">
            <v>*</v>
          </cell>
          <cell r="H38">
            <v>0</v>
          </cell>
          <cell r="I38" t="str">
            <v>*</v>
          </cell>
          <cell r="K38" t="str">
            <v/>
          </cell>
        </row>
        <row r="39">
          <cell r="C39" t="str">
            <v>税收滞纳金、加收利息</v>
          </cell>
          <cell r="F39">
            <v>0</v>
          </cell>
          <cell r="G39" t="str">
            <v>*</v>
          </cell>
          <cell r="H39">
            <v>0</v>
          </cell>
          <cell r="I39" t="str">
            <v>*</v>
          </cell>
          <cell r="K39" t="str">
            <v/>
          </cell>
        </row>
        <row r="40">
          <cell r="C40" t="str">
            <v>赞助支出</v>
          </cell>
          <cell r="F40">
            <v>0</v>
          </cell>
          <cell r="G40" t="str">
            <v>*</v>
          </cell>
          <cell r="H40">
            <v>0</v>
          </cell>
          <cell r="I40" t="str">
            <v>*</v>
          </cell>
          <cell r="K40" t="str">
            <v/>
          </cell>
        </row>
        <row r="41">
          <cell r="C41" t="str">
            <v>与未实现融资收益相关在当期确认的财务费用</v>
          </cell>
          <cell r="H41">
            <v>0</v>
          </cell>
          <cell r="I41">
            <v>0</v>
          </cell>
          <cell r="K41" t="str">
            <v/>
          </cell>
        </row>
        <row r="42">
          <cell r="C42" t="str">
            <v>佣金和手续费支出</v>
          </cell>
          <cell r="F42">
            <v>0</v>
          </cell>
          <cell r="G42">
            <v>0</v>
          </cell>
          <cell r="H42">
            <v>0</v>
          </cell>
          <cell r="I42" t="str">
            <v>*</v>
          </cell>
          <cell r="K42" t="str">
            <v/>
          </cell>
        </row>
        <row r="43">
          <cell r="C43" t="str">
            <v>手续费</v>
          </cell>
          <cell r="F43">
            <v>0</v>
          </cell>
          <cell r="G43">
            <v>0</v>
          </cell>
          <cell r="H43">
            <v>0</v>
          </cell>
          <cell r="I43" t="str">
            <v>*</v>
          </cell>
          <cell r="K43" t="str">
            <v/>
          </cell>
        </row>
        <row r="44">
          <cell r="C44" t="str">
            <v>佣金</v>
          </cell>
          <cell r="H44">
            <v>0</v>
          </cell>
          <cell r="I44" t="str">
            <v>*</v>
          </cell>
          <cell r="K44" t="str">
            <v/>
          </cell>
        </row>
        <row r="45">
          <cell r="C45" t="str">
            <v xml:space="preserve">不征税收入用于支出所形成的费用 </v>
          </cell>
          <cell r="F45" t="str">
            <v>*</v>
          </cell>
          <cell r="G45" t="str">
            <v>*</v>
          </cell>
          <cell r="H45">
            <v>0</v>
          </cell>
          <cell r="I45" t="str">
            <v>*</v>
          </cell>
          <cell r="K45" t="str">
            <v/>
          </cell>
        </row>
        <row r="46">
          <cell r="C46" t="str">
            <v>专项用途财政性资金用于支出所形成的费用</v>
          </cell>
          <cell r="F46" t="str">
            <v>*</v>
          </cell>
          <cell r="G46" t="str">
            <v>*</v>
          </cell>
          <cell r="H46">
            <v>0</v>
          </cell>
          <cell r="I46" t="str">
            <v>*</v>
          </cell>
          <cell r="K46" t="str">
            <v/>
          </cell>
        </row>
        <row r="47">
          <cell r="C47" t="str">
            <v>不征税收入用于支出形成的费用（专项用途财政资金以外）</v>
          </cell>
          <cell r="F47" t="str">
            <v>*</v>
          </cell>
          <cell r="G47" t="str">
            <v>*</v>
          </cell>
          <cell r="I47" t="str">
            <v>*</v>
          </cell>
          <cell r="K47" t="str">
            <v/>
          </cell>
        </row>
        <row r="48">
          <cell r="C48" t="str">
            <v>跨期扣除项目</v>
          </cell>
          <cell r="F48">
            <v>0</v>
          </cell>
          <cell r="H48">
            <v>0</v>
          </cell>
          <cell r="I48">
            <v>0</v>
          </cell>
          <cell r="K48" t="str">
            <v/>
          </cell>
        </row>
        <row r="49">
          <cell r="C49" t="str">
            <v>与取得收入无关的支出</v>
          </cell>
          <cell r="F49">
            <v>0</v>
          </cell>
          <cell r="G49" t="str">
            <v>*</v>
          </cell>
          <cell r="H49">
            <v>0</v>
          </cell>
          <cell r="I49" t="str">
            <v>*</v>
          </cell>
          <cell r="K49" t="str">
            <v/>
          </cell>
        </row>
        <row r="50">
          <cell r="C50" t="str">
            <v>境外所得分摊的共同支出</v>
          </cell>
          <cell r="F50" t="str">
            <v>*</v>
          </cell>
          <cell r="G50" t="str">
            <v>*</v>
          </cell>
          <cell r="H50">
            <v>0</v>
          </cell>
          <cell r="I50" t="str">
            <v>*</v>
          </cell>
          <cell r="K50" t="str">
            <v/>
          </cell>
        </row>
        <row r="51">
          <cell r="C51" t="str">
            <v>党组织工作经费</v>
          </cell>
          <cell r="F51">
            <v>0</v>
          </cell>
          <cell r="H51">
            <v>0</v>
          </cell>
          <cell r="I51">
            <v>0</v>
          </cell>
          <cell r="K51" t="str">
            <v/>
          </cell>
        </row>
        <row r="52">
          <cell r="C52" t="str">
            <v>其他</v>
          </cell>
          <cell r="F52">
            <v>0</v>
          </cell>
          <cell r="G52">
            <v>0</v>
          </cell>
          <cell r="H52">
            <v>0</v>
          </cell>
          <cell r="I52">
            <v>0</v>
          </cell>
          <cell r="K52" t="str">
            <v/>
          </cell>
        </row>
        <row r="53">
          <cell r="C53" t="str">
            <v>未取得合法有效票据的支出</v>
          </cell>
          <cell r="F53">
            <v>0</v>
          </cell>
          <cell r="H53">
            <v>0</v>
          </cell>
          <cell r="I53">
            <v>0</v>
          </cell>
          <cell r="K53" t="str">
            <v/>
          </cell>
        </row>
        <row r="54">
          <cell r="C54" t="str">
            <v>非本公司费用</v>
          </cell>
          <cell r="F54">
            <v>0</v>
          </cell>
          <cell r="H54">
            <v>0</v>
          </cell>
          <cell r="I54">
            <v>0</v>
          </cell>
          <cell r="K54" t="str">
            <v/>
          </cell>
        </row>
        <row r="55">
          <cell r="C55" t="str">
            <v>产权不属于公司的汽车费用</v>
          </cell>
          <cell r="F55">
            <v>0</v>
          </cell>
          <cell r="H55">
            <v>0</v>
          </cell>
          <cell r="I55">
            <v>0</v>
          </cell>
          <cell r="K55" t="str">
            <v/>
          </cell>
        </row>
        <row r="56">
          <cell r="C56" t="str">
            <v>大额购物未附清单</v>
          </cell>
          <cell r="F56">
            <v>0</v>
          </cell>
          <cell r="H56">
            <v>0</v>
          </cell>
          <cell r="I56">
            <v>0</v>
          </cell>
          <cell r="K56" t="str">
            <v/>
          </cell>
        </row>
        <row r="57">
          <cell r="F57">
            <v>0</v>
          </cell>
          <cell r="H57">
            <v>0</v>
          </cell>
          <cell r="I57">
            <v>0</v>
          </cell>
          <cell r="K57" t="str">
            <v/>
          </cell>
        </row>
        <row r="58">
          <cell r="F58">
            <v>0</v>
          </cell>
          <cell r="H58">
            <v>0</v>
          </cell>
          <cell r="I58">
            <v>0</v>
          </cell>
          <cell r="K58" t="str">
            <v/>
          </cell>
        </row>
        <row r="59">
          <cell r="F59">
            <v>0</v>
          </cell>
          <cell r="H59">
            <v>0</v>
          </cell>
          <cell r="I59">
            <v>0</v>
          </cell>
          <cell r="K59" t="str">
            <v/>
          </cell>
        </row>
        <row r="60">
          <cell r="F60">
            <v>0</v>
          </cell>
          <cell r="H60">
            <v>0</v>
          </cell>
          <cell r="I60">
            <v>0</v>
          </cell>
          <cell r="K60" t="str">
            <v/>
          </cell>
        </row>
        <row r="61">
          <cell r="F61">
            <v>0</v>
          </cell>
          <cell r="H61">
            <v>0</v>
          </cell>
          <cell r="I61">
            <v>0</v>
          </cell>
          <cell r="K61" t="str">
            <v/>
          </cell>
        </row>
        <row r="62">
          <cell r="F62" t="str">
            <v>*</v>
          </cell>
          <cell r="G62" t="str">
            <v>*</v>
          </cell>
          <cell r="H62">
            <v>0</v>
          </cell>
          <cell r="I62">
            <v>0</v>
          </cell>
          <cell r="K62" t="str">
            <v/>
          </cell>
        </row>
        <row r="63">
          <cell r="C63" t="str">
            <v xml:space="preserve">资产折旧、摊销 </v>
          </cell>
          <cell r="F63">
            <v>0</v>
          </cell>
          <cell r="G63">
            <v>0</v>
          </cell>
          <cell r="H63">
            <v>0</v>
          </cell>
          <cell r="I63">
            <v>0</v>
          </cell>
          <cell r="K63" t="str">
            <v/>
          </cell>
        </row>
        <row r="64">
          <cell r="C64" t="str">
            <v>资产减值准备金</v>
          </cell>
          <cell r="F64">
            <v>0</v>
          </cell>
          <cell r="G64" t="str">
            <v>*</v>
          </cell>
          <cell r="H64">
            <v>0</v>
          </cell>
          <cell r="I64">
            <v>0</v>
          </cell>
          <cell r="K64" t="str">
            <v/>
          </cell>
        </row>
        <row r="65">
          <cell r="C65" t="str">
            <v>资产损失</v>
          </cell>
          <cell r="F65">
            <v>0</v>
          </cell>
          <cell r="G65">
            <v>0</v>
          </cell>
          <cell r="H65">
            <v>0</v>
          </cell>
          <cell r="I65">
            <v>0</v>
          </cell>
          <cell r="K65" t="str">
            <v/>
          </cell>
        </row>
        <row r="66">
          <cell r="C66" t="str">
            <v>其他</v>
          </cell>
          <cell r="F66">
            <v>0</v>
          </cell>
          <cell r="G66">
            <v>0</v>
          </cell>
          <cell r="H66">
            <v>0</v>
          </cell>
          <cell r="I66">
            <v>0</v>
          </cell>
          <cell r="K66" t="str">
            <v/>
          </cell>
        </row>
        <row r="67">
          <cell r="C67" t="str">
            <v>应予资本化的固定资产支出</v>
          </cell>
          <cell r="H67">
            <v>0</v>
          </cell>
          <cell r="I67">
            <v>0</v>
          </cell>
          <cell r="K67" t="str">
            <v/>
          </cell>
        </row>
        <row r="68">
          <cell r="C68" t="str">
            <v>应予资本化的无形资产支出</v>
          </cell>
          <cell r="H68">
            <v>0</v>
          </cell>
          <cell r="I68">
            <v>0</v>
          </cell>
          <cell r="K68" t="str">
            <v/>
          </cell>
        </row>
        <row r="69">
          <cell r="H69">
            <v>0</v>
          </cell>
          <cell r="I69">
            <v>0</v>
          </cell>
          <cell r="K69" t="str">
            <v/>
          </cell>
        </row>
        <row r="70">
          <cell r="F70" t="str">
            <v>*</v>
          </cell>
          <cell r="G70" t="str">
            <v>*</v>
          </cell>
          <cell r="H70">
            <v>0</v>
          </cell>
          <cell r="I70">
            <v>0</v>
          </cell>
          <cell r="K70" t="str">
            <v/>
          </cell>
        </row>
        <row r="71">
          <cell r="C71" t="str">
            <v>企业重组及递延纳税事项</v>
          </cell>
          <cell r="F71">
            <v>0</v>
          </cell>
          <cell r="G71">
            <v>0</v>
          </cell>
          <cell r="H71">
            <v>0</v>
          </cell>
          <cell r="I71">
            <v>0</v>
          </cell>
          <cell r="K71" t="str">
            <v/>
          </cell>
        </row>
        <row r="72">
          <cell r="C72" t="str">
            <v>政策性搬迁</v>
          </cell>
          <cell r="F72" t="str">
            <v>*</v>
          </cell>
          <cell r="G72" t="str">
            <v>*</v>
          </cell>
          <cell r="H72">
            <v>0</v>
          </cell>
          <cell r="I72">
            <v>0</v>
          </cell>
          <cell r="K72" t="str">
            <v/>
          </cell>
        </row>
        <row r="73">
          <cell r="C73" t="str">
            <v>特殊行业准备金</v>
          </cell>
          <cell r="F73">
            <v>0</v>
          </cell>
          <cell r="G73">
            <v>0</v>
          </cell>
          <cell r="H73">
            <v>0</v>
          </cell>
          <cell r="I73">
            <v>0</v>
          </cell>
          <cell r="K73" t="str">
            <v/>
          </cell>
        </row>
        <row r="74">
          <cell r="C74" t="str">
            <v>房地产开发企业特定业务计算的纳税调整额</v>
          </cell>
          <cell r="F74" t="str">
            <v>*</v>
          </cell>
          <cell r="G74">
            <v>0</v>
          </cell>
          <cell r="H74">
            <v>0</v>
          </cell>
          <cell r="I74">
            <v>0</v>
          </cell>
          <cell r="K74" t="str">
            <v/>
          </cell>
        </row>
        <row r="75">
          <cell r="C75" t="str">
            <v>有限合伙企业法人合伙方应分得的应纳税所得额</v>
          </cell>
          <cell r="H75">
            <v>0</v>
          </cell>
          <cell r="I75">
            <v>0</v>
          </cell>
          <cell r="K75" t="str">
            <v/>
          </cell>
        </row>
        <row r="76">
          <cell r="C76" t="str">
            <v>其他</v>
          </cell>
          <cell r="F76" t="str">
            <v>*</v>
          </cell>
          <cell r="G76" t="str">
            <v>*</v>
          </cell>
          <cell r="H76">
            <v>0</v>
          </cell>
          <cell r="I76">
            <v>0</v>
          </cell>
          <cell r="K76" t="str">
            <v/>
          </cell>
        </row>
        <row r="77">
          <cell r="H77">
            <v>0</v>
          </cell>
          <cell r="I77">
            <v>0</v>
          </cell>
          <cell r="K77" t="str">
            <v/>
          </cell>
        </row>
        <row r="78">
          <cell r="H78">
            <v>0</v>
          </cell>
          <cell r="I78">
            <v>0</v>
          </cell>
          <cell r="K78" t="str">
            <v/>
          </cell>
        </row>
        <row r="79">
          <cell r="H79">
            <v>0</v>
          </cell>
          <cell r="I79">
            <v>0</v>
          </cell>
          <cell r="K79" t="str">
            <v/>
          </cell>
        </row>
        <row r="80">
          <cell r="H80">
            <v>0</v>
          </cell>
          <cell r="I80">
            <v>0</v>
          </cell>
          <cell r="K80" t="str">
            <v/>
          </cell>
        </row>
        <row r="81">
          <cell r="H81">
            <v>0</v>
          </cell>
          <cell r="I81">
            <v>0</v>
          </cell>
          <cell r="K81" t="str">
            <v/>
          </cell>
        </row>
        <row r="82">
          <cell r="F82" t="str">
            <v>*</v>
          </cell>
          <cell r="G82" t="str">
            <v>*</v>
          </cell>
          <cell r="H82">
            <v>0</v>
          </cell>
          <cell r="I82">
            <v>0</v>
          </cell>
          <cell r="K82" t="str">
            <v/>
          </cell>
        </row>
        <row r="83">
          <cell r="C83" t="str">
            <v>特别纳税调整应税所得</v>
          </cell>
          <cell r="F83" t="str">
            <v>*</v>
          </cell>
          <cell r="G83" t="str">
            <v>*</v>
          </cell>
          <cell r="H83">
            <v>0</v>
          </cell>
          <cell r="I83">
            <v>0</v>
          </cell>
          <cell r="K83" t="str">
            <v/>
          </cell>
        </row>
        <row r="84">
          <cell r="K84" t="str">
            <v/>
          </cell>
        </row>
        <row r="85">
          <cell r="K85" t="str">
            <v/>
          </cell>
        </row>
        <row r="86">
          <cell r="K86" t="str">
            <v/>
          </cell>
        </row>
        <row r="87">
          <cell r="K87" t="str">
            <v/>
          </cell>
        </row>
        <row r="88">
          <cell r="K88" t="str">
            <v/>
          </cell>
        </row>
        <row r="89">
          <cell r="F89" t="str">
            <v>*</v>
          </cell>
          <cell r="G89" t="str">
            <v>*</v>
          </cell>
          <cell r="H89">
            <v>0</v>
          </cell>
          <cell r="I89">
            <v>0</v>
          </cell>
          <cell r="K89" t="str">
            <v/>
          </cell>
        </row>
        <row r="90">
          <cell r="C90" t="str">
            <v>其他</v>
          </cell>
          <cell r="F90" t="str">
            <v>*</v>
          </cell>
          <cell r="G90" t="str">
            <v>*</v>
          </cell>
          <cell r="H90">
            <v>0</v>
          </cell>
          <cell r="I90">
            <v>0</v>
          </cell>
          <cell r="K90" t="str">
            <v/>
          </cell>
        </row>
        <row r="91">
          <cell r="K91" t="str">
            <v/>
          </cell>
        </row>
        <row r="92">
          <cell r="K92" t="str">
            <v/>
          </cell>
        </row>
        <row r="93">
          <cell r="K93" t="str">
            <v/>
          </cell>
        </row>
        <row r="94">
          <cell r="K94" t="str">
            <v/>
          </cell>
        </row>
      </sheetData>
      <sheetData sheetId="64" refreshError="1"/>
      <sheetData sheetId="65" refreshError="1"/>
      <sheetData sheetId="66" refreshError="1"/>
      <sheetData sheetId="67" refreshError="1"/>
      <sheetData sheetId="68">
        <row r="29">
          <cell r="C29">
            <v>0</v>
          </cell>
          <cell r="D29">
            <v>0</v>
          </cell>
        </row>
        <row r="30">
          <cell r="D30" t="str">
            <v>*</v>
          </cell>
        </row>
        <row r="33">
          <cell r="C33">
            <v>0</v>
          </cell>
          <cell r="D33">
            <v>0</v>
          </cell>
        </row>
        <row r="34">
          <cell r="D34" t="str">
            <v>*</v>
          </cell>
        </row>
      </sheetData>
      <sheetData sheetId="69"/>
      <sheetData sheetId="70"/>
      <sheetData sheetId="71">
        <row r="7">
          <cell r="C7">
            <v>2012</v>
          </cell>
        </row>
        <row r="8">
          <cell r="C8">
            <v>2013</v>
          </cell>
        </row>
        <row r="9">
          <cell r="C9">
            <v>2014</v>
          </cell>
        </row>
        <row r="10">
          <cell r="C10">
            <v>2015</v>
          </cell>
        </row>
        <row r="11">
          <cell r="C11">
            <v>2016</v>
          </cell>
        </row>
        <row r="12">
          <cell r="C12">
            <v>2017</v>
          </cell>
        </row>
        <row r="13">
          <cell r="D13">
            <v>0</v>
          </cell>
          <cell r="E13">
            <v>0</v>
          </cell>
          <cell r="F13">
            <v>0</v>
          </cell>
          <cell r="L13">
            <v>0</v>
          </cell>
          <cell r="M13">
            <v>0</v>
          </cell>
        </row>
      </sheetData>
      <sheetData sheetId="72">
        <row r="17">
          <cell r="C17">
            <v>0</v>
          </cell>
          <cell r="E17">
            <v>0</v>
          </cell>
          <cell r="F17">
            <v>0</v>
          </cell>
          <cell r="G17">
            <v>0</v>
          </cell>
        </row>
        <row r="18">
          <cell r="C18">
            <v>0</v>
          </cell>
          <cell r="E18">
            <v>0</v>
          </cell>
          <cell r="F18">
            <v>0</v>
          </cell>
          <cell r="G18">
            <v>0</v>
          </cell>
        </row>
        <row r="19">
          <cell r="C19">
            <v>0</v>
          </cell>
          <cell r="E19">
            <v>0</v>
          </cell>
          <cell r="F19">
            <v>0</v>
          </cell>
          <cell r="G19">
            <v>0</v>
          </cell>
        </row>
      </sheetData>
      <sheetData sheetId="73">
        <row r="22">
          <cell r="J22">
            <v>0</v>
          </cell>
        </row>
        <row r="29">
          <cell r="J29">
            <v>0</v>
          </cell>
        </row>
      </sheetData>
      <sheetData sheetId="74">
        <row r="16">
          <cell r="C16">
            <v>0</v>
          </cell>
          <cell r="D16">
            <v>0</v>
          </cell>
          <cell r="I16">
            <v>0</v>
          </cell>
        </row>
        <row r="20">
          <cell r="J20">
            <v>0</v>
          </cell>
        </row>
      </sheetData>
      <sheetData sheetId="75">
        <row r="7">
          <cell r="G7">
            <v>0</v>
          </cell>
        </row>
        <row r="8">
          <cell r="G8">
            <v>0</v>
          </cell>
        </row>
        <row r="10">
          <cell r="G10">
            <v>0</v>
          </cell>
        </row>
        <row r="11">
          <cell r="G11">
            <v>0</v>
          </cell>
        </row>
        <row r="12">
          <cell r="G12">
            <v>0</v>
          </cell>
        </row>
        <row r="13">
          <cell r="G13">
            <v>0</v>
          </cell>
        </row>
        <row r="14">
          <cell r="G14">
            <v>0</v>
          </cell>
        </row>
        <row r="15">
          <cell r="G15">
            <v>0</v>
          </cell>
        </row>
        <row r="16">
          <cell r="G16">
            <v>0</v>
          </cell>
        </row>
      </sheetData>
      <sheetData sheetId="76"/>
      <sheetData sheetId="77"/>
      <sheetData sheetId="78"/>
      <sheetData sheetId="79"/>
      <sheetData sheetId="80">
        <row r="14">
          <cell r="E14">
            <v>0</v>
          </cell>
        </row>
        <row r="15">
          <cell r="E15">
            <v>0</v>
          </cell>
        </row>
        <row r="16">
          <cell r="E16">
            <v>0</v>
          </cell>
        </row>
        <row r="17">
          <cell r="E17">
            <v>0</v>
          </cell>
        </row>
        <row r="18">
          <cell r="E18">
            <v>0</v>
          </cell>
        </row>
      </sheetData>
      <sheetData sheetId="81">
        <row r="29">
          <cell r="C29">
            <v>0</v>
          </cell>
        </row>
        <row r="30">
          <cell r="C30">
            <v>0</v>
          </cell>
        </row>
      </sheetData>
      <sheetData sheetId="82"/>
      <sheetData sheetId="83">
        <row r="4">
          <cell r="B4" t="str">
            <v>√一般企业     □科技型中小企业</v>
          </cell>
        </row>
        <row r="53">
          <cell r="D53">
            <v>0.5</v>
          </cell>
        </row>
      </sheetData>
      <sheetData sheetId="84">
        <row r="14">
          <cell r="L14">
            <v>0</v>
          </cell>
        </row>
        <row r="17">
          <cell r="K17">
            <v>0</v>
          </cell>
          <cell r="L17">
            <v>0</v>
          </cell>
        </row>
      </sheetData>
      <sheetData sheetId="85"/>
      <sheetData sheetId="86"/>
      <sheetData sheetId="87">
        <row r="9">
          <cell r="I9">
            <v>0</v>
          </cell>
        </row>
        <row r="12">
          <cell r="I12">
            <v>0</v>
          </cell>
        </row>
        <row r="15">
          <cell r="I15">
            <v>0</v>
          </cell>
        </row>
        <row r="18">
          <cell r="I18">
            <v>0</v>
          </cell>
        </row>
        <row r="21">
          <cell r="I21">
            <v>0</v>
          </cell>
        </row>
        <row r="22">
          <cell r="I22">
            <v>0</v>
          </cell>
        </row>
        <row r="23">
          <cell r="I23">
            <v>0</v>
          </cell>
        </row>
        <row r="24">
          <cell r="I24">
            <v>0</v>
          </cell>
        </row>
        <row r="25">
          <cell r="I25">
            <v>0</v>
          </cell>
        </row>
        <row r="26">
          <cell r="I26">
            <v>0</v>
          </cell>
        </row>
        <row r="27">
          <cell r="I27">
            <v>0</v>
          </cell>
        </row>
        <row r="28">
          <cell r="I28">
            <v>0</v>
          </cell>
        </row>
        <row r="29">
          <cell r="I29">
            <v>0</v>
          </cell>
        </row>
        <row r="30">
          <cell r="I30">
            <v>0</v>
          </cell>
        </row>
        <row r="31">
          <cell r="I31">
            <v>0</v>
          </cell>
        </row>
        <row r="32">
          <cell r="I32">
            <v>0</v>
          </cell>
        </row>
        <row r="33">
          <cell r="I33">
            <v>0</v>
          </cell>
        </row>
        <row r="34">
          <cell r="I34">
            <v>0</v>
          </cell>
        </row>
        <row r="35">
          <cell r="I35">
            <v>0</v>
          </cell>
        </row>
        <row r="36">
          <cell r="I36">
            <v>0</v>
          </cell>
        </row>
      </sheetData>
      <sheetData sheetId="88">
        <row r="4">
          <cell r="D4" t="str">
            <v>集成电路生产企业</v>
          </cell>
        </row>
        <row r="5">
          <cell r="D5" t="str">
            <v>线宽小于0.8微米（含）</v>
          </cell>
        </row>
        <row r="12">
          <cell r="E12">
            <v>0</v>
          </cell>
        </row>
        <row r="13">
          <cell r="E13">
            <v>0</v>
          </cell>
        </row>
        <row r="16">
          <cell r="E16">
            <v>0</v>
          </cell>
        </row>
        <row r="17">
          <cell r="E17">
            <v>0</v>
          </cell>
        </row>
        <row r="20">
          <cell r="E20">
            <v>0</v>
          </cell>
        </row>
        <row r="22">
          <cell r="E22">
            <v>0</v>
          </cell>
        </row>
        <row r="25">
          <cell r="E25">
            <v>0</v>
          </cell>
        </row>
        <row r="28">
          <cell r="E28">
            <v>0</v>
          </cell>
        </row>
        <row r="30">
          <cell r="E30">
            <v>0</v>
          </cell>
        </row>
      </sheetData>
      <sheetData sheetId="89">
        <row r="6">
          <cell r="C6">
            <v>2012</v>
          </cell>
        </row>
        <row r="7">
          <cell r="C7">
            <v>2013</v>
          </cell>
        </row>
        <row r="8">
          <cell r="C8">
            <v>2014</v>
          </cell>
        </row>
        <row r="9">
          <cell r="C9">
            <v>2015</v>
          </cell>
        </row>
        <row r="10">
          <cell r="C10">
            <v>2016</v>
          </cell>
        </row>
        <row r="11">
          <cell r="C11">
            <v>2017</v>
          </cell>
        </row>
        <row r="13">
          <cell r="N13">
            <v>0</v>
          </cell>
        </row>
      </sheetData>
      <sheetData sheetId="90">
        <row r="6">
          <cell r="B6">
            <v>0</v>
          </cell>
          <cell r="C6">
            <v>0</v>
          </cell>
          <cell r="D6">
            <v>0</v>
          </cell>
          <cell r="E6">
            <v>0</v>
          </cell>
          <cell r="K6">
            <v>0</v>
          </cell>
          <cell r="O6">
            <v>0</v>
          </cell>
        </row>
        <row r="7">
          <cell r="B7">
            <v>0</v>
          </cell>
          <cell r="C7">
            <v>0</v>
          </cell>
          <cell r="D7">
            <v>0</v>
          </cell>
          <cell r="E7">
            <v>0</v>
          </cell>
          <cell r="K7">
            <v>0</v>
          </cell>
          <cell r="O7">
            <v>0</v>
          </cell>
        </row>
        <row r="8">
          <cell r="B8">
            <v>0</v>
          </cell>
          <cell r="C8">
            <v>0</v>
          </cell>
          <cell r="D8">
            <v>0</v>
          </cell>
          <cell r="E8">
            <v>0</v>
          </cell>
          <cell r="K8">
            <v>0</v>
          </cell>
          <cell r="O8">
            <v>0</v>
          </cell>
        </row>
        <row r="9">
          <cell r="B9">
            <v>0</v>
          </cell>
          <cell r="C9">
            <v>0</v>
          </cell>
          <cell r="D9">
            <v>0</v>
          </cell>
          <cell r="E9">
            <v>0</v>
          </cell>
          <cell r="K9">
            <v>0</v>
          </cell>
          <cell r="O9">
            <v>0</v>
          </cell>
        </row>
        <row r="10">
          <cell r="B10">
            <v>0</v>
          </cell>
          <cell r="C10">
            <v>0</v>
          </cell>
          <cell r="D10">
            <v>0</v>
          </cell>
          <cell r="E10">
            <v>0</v>
          </cell>
          <cell r="K10">
            <v>0</v>
          </cell>
          <cell r="O10">
            <v>0</v>
          </cell>
        </row>
        <row r="11">
          <cell r="B11">
            <v>0</v>
          </cell>
          <cell r="C11">
            <v>0</v>
          </cell>
          <cell r="D11">
            <v>0</v>
          </cell>
          <cell r="E11">
            <v>0</v>
          </cell>
          <cell r="K11">
            <v>0</v>
          </cell>
          <cell r="O11">
            <v>0</v>
          </cell>
        </row>
        <row r="12">
          <cell r="B12">
            <v>0</v>
          </cell>
          <cell r="C12">
            <v>0</v>
          </cell>
          <cell r="D12">
            <v>0</v>
          </cell>
          <cell r="E12">
            <v>0</v>
          </cell>
          <cell r="K12">
            <v>0</v>
          </cell>
          <cell r="O12">
            <v>0</v>
          </cell>
        </row>
        <row r="13">
          <cell r="B13">
            <v>0</v>
          </cell>
          <cell r="C13">
            <v>0</v>
          </cell>
          <cell r="D13">
            <v>0</v>
          </cell>
          <cell r="E13">
            <v>0</v>
          </cell>
          <cell r="K13">
            <v>0</v>
          </cell>
          <cell r="O13">
            <v>0</v>
          </cell>
        </row>
        <row r="14">
          <cell r="B14">
            <v>0</v>
          </cell>
          <cell r="C14">
            <v>0</v>
          </cell>
          <cell r="D14">
            <v>0</v>
          </cell>
          <cell r="E14">
            <v>0</v>
          </cell>
          <cell r="K14">
            <v>0</v>
          </cell>
          <cell r="O14">
            <v>0</v>
          </cell>
        </row>
      </sheetData>
      <sheetData sheetId="91"/>
      <sheetData sheetId="92">
        <row r="9">
          <cell r="B9">
            <v>0</v>
          </cell>
        </row>
        <row r="10">
          <cell r="B10">
            <v>0</v>
          </cell>
        </row>
        <row r="11">
          <cell r="B11">
            <v>0</v>
          </cell>
        </row>
        <row r="12">
          <cell r="B12">
            <v>0</v>
          </cell>
        </row>
        <row r="13">
          <cell r="B13">
            <v>0</v>
          </cell>
        </row>
        <row r="14">
          <cell r="B14">
            <v>0</v>
          </cell>
        </row>
        <row r="15">
          <cell r="B15">
            <v>0</v>
          </cell>
        </row>
        <row r="16">
          <cell r="B16">
            <v>0</v>
          </cell>
        </row>
        <row r="17">
          <cell r="B17">
            <v>0</v>
          </cell>
        </row>
      </sheetData>
      <sheetData sheetId="93">
        <row r="6">
          <cell r="S6">
            <v>0</v>
          </cell>
        </row>
        <row r="7">
          <cell r="S7">
            <v>0</v>
          </cell>
        </row>
        <row r="8">
          <cell r="S8">
            <v>0</v>
          </cell>
        </row>
        <row r="9">
          <cell r="S9">
            <v>0</v>
          </cell>
        </row>
        <row r="10">
          <cell r="S10">
            <v>0</v>
          </cell>
        </row>
        <row r="11">
          <cell r="S11">
            <v>0</v>
          </cell>
        </row>
        <row r="12">
          <cell r="S12">
            <v>0</v>
          </cell>
        </row>
        <row r="13">
          <cell r="S13">
            <v>0</v>
          </cell>
        </row>
        <row r="14">
          <cell r="S14">
            <v>0</v>
          </cell>
        </row>
      </sheetData>
      <sheetData sheetId="94">
        <row r="4">
          <cell r="C4">
            <v>0</v>
          </cell>
        </row>
        <row r="5">
          <cell r="C5">
            <v>0</v>
          </cell>
        </row>
        <row r="6">
          <cell r="C6">
            <v>0</v>
          </cell>
        </row>
      </sheetData>
      <sheetData sheetId="95">
        <row r="3">
          <cell r="A3" t="str">
            <v>税款所属期间： 2017年01月01日至2017年12月31日</v>
          </cell>
        </row>
        <row r="7">
          <cell r="D7">
            <v>0</v>
          </cell>
          <cell r="F7">
            <v>0</v>
          </cell>
          <cell r="H7">
            <v>0</v>
          </cell>
        </row>
      </sheetData>
      <sheetData sheetId="96" refreshError="1"/>
      <sheetData sheetId="97" refreshError="1"/>
      <sheetData sheetId="98" refreshError="1"/>
      <sheetData sheetId="99">
        <row r="4">
          <cell r="C4" t="str">
            <v>√</v>
          </cell>
          <cell r="D4" t="str">
            <v>□</v>
          </cell>
        </row>
        <row r="5">
          <cell r="C5" t="str">
            <v>√</v>
          </cell>
          <cell r="D5" t="str">
            <v>□</v>
          </cell>
        </row>
        <row r="6">
          <cell r="C6" t="str">
            <v>□</v>
          </cell>
          <cell r="D6" t="str">
            <v>√</v>
          </cell>
        </row>
        <row r="7">
          <cell r="C7" t="str">
            <v>□</v>
          </cell>
          <cell r="D7" t="str">
            <v>√</v>
          </cell>
        </row>
        <row r="8">
          <cell r="C8" t="str">
            <v>□</v>
          </cell>
          <cell r="D8" t="str">
            <v>√</v>
          </cell>
        </row>
        <row r="9">
          <cell r="C9" t="str">
            <v>□</v>
          </cell>
          <cell r="D9" t="str">
            <v>√</v>
          </cell>
        </row>
        <row r="10">
          <cell r="C10" t="str">
            <v>□</v>
          </cell>
          <cell r="D10" t="str">
            <v>√</v>
          </cell>
        </row>
        <row r="11">
          <cell r="C11" t="str">
            <v>□</v>
          </cell>
          <cell r="D11" t="str">
            <v>√</v>
          </cell>
        </row>
        <row r="12">
          <cell r="C12" t="str">
            <v>√</v>
          </cell>
          <cell r="D12" t="str">
            <v>□</v>
          </cell>
        </row>
        <row r="13">
          <cell r="C13" t="str">
            <v>□</v>
          </cell>
          <cell r="D13" t="str">
            <v>√</v>
          </cell>
        </row>
        <row r="14">
          <cell r="C14" t="str">
            <v>□</v>
          </cell>
          <cell r="D14" t="str">
            <v>√</v>
          </cell>
        </row>
        <row r="15">
          <cell r="C15" t="str">
            <v>□</v>
          </cell>
          <cell r="D15" t="str">
            <v>√</v>
          </cell>
        </row>
        <row r="16">
          <cell r="C16" t="str">
            <v>□</v>
          </cell>
          <cell r="D16" t="str">
            <v>√</v>
          </cell>
        </row>
        <row r="17">
          <cell r="C17" t="str">
            <v>□</v>
          </cell>
          <cell r="D17" t="str">
            <v>√</v>
          </cell>
        </row>
        <row r="18">
          <cell r="C18" t="str">
            <v>□</v>
          </cell>
          <cell r="D18" t="str">
            <v>√</v>
          </cell>
        </row>
        <row r="19">
          <cell r="C19" t="str">
            <v>□</v>
          </cell>
          <cell r="D19" t="str">
            <v>√</v>
          </cell>
        </row>
        <row r="20">
          <cell r="C20" t="str">
            <v>□</v>
          </cell>
          <cell r="D20" t="str">
            <v>√</v>
          </cell>
        </row>
        <row r="21">
          <cell r="C21" t="str">
            <v>□</v>
          </cell>
          <cell r="D21" t="str">
            <v>√</v>
          </cell>
        </row>
        <row r="22">
          <cell r="C22" t="str">
            <v>□</v>
          </cell>
          <cell r="D22" t="str">
            <v>√</v>
          </cell>
        </row>
        <row r="23">
          <cell r="C23" t="str">
            <v>□</v>
          </cell>
          <cell r="D23" t="str">
            <v>√</v>
          </cell>
        </row>
        <row r="24">
          <cell r="C24" t="str">
            <v>□</v>
          </cell>
          <cell r="D24" t="str">
            <v>√</v>
          </cell>
        </row>
        <row r="25">
          <cell r="C25" t="str">
            <v>√</v>
          </cell>
          <cell r="D25" t="str">
            <v>□</v>
          </cell>
        </row>
        <row r="26">
          <cell r="C26" t="str">
            <v>□</v>
          </cell>
          <cell r="D26" t="str">
            <v>√</v>
          </cell>
        </row>
        <row r="27">
          <cell r="C27" t="str">
            <v>□</v>
          </cell>
          <cell r="D27" t="str">
            <v>√</v>
          </cell>
        </row>
        <row r="28">
          <cell r="C28" t="str">
            <v>□</v>
          </cell>
          <cell r="D28" t="str">
            <v>√</v>
          </cell>
        </row>
        <row r="29">
          <cell r="C29" t="str">
            <v>□</v>
          </cell>
          <cell r="D29" t="str">
            <v>√</v>
          </cell>
        </row>
        <row r="30">
          <cell r="C30" t="str">
            <v>□</v>
          </cell>
          <cell r="D30" t="str">
            <v>√</v>
          </cell>
        </row>
        <row r="31">
          <cell r="C31" t="str">
            <v>□</v>
          </cell>
          <cell r="D31" t="str">
            <v>√</v>
          </cell>
        </row>
        <row r="32">
          <cell r="C32" t="str">
            <v>□</v>
          </cell>
          <cell r="D32" t="str">
            <v>√</v>
          </cell>
        </row>
        <row r="33">
          <cell r="C33" t="str">
            <v>□</v>
          </cell>
          <cell r="D33" t="str">
            <v>√</v>
          </cell>
        </row>
        <row r="34">
          <cell r="C34" t="str">
            <v>□</v>
          </cell>
          <cell r="D34" t="str">
            <v>√</v>
          </cell>
        </row>
        <row r="35">
          <cell r="C35" t="str">
            <v>□</v>
          </cell>
          <cell r="D35" t="str">
            <v>√</v>
          </cell>
        </row>
        <row r="36">
          <cell r="C36" t="str">
            <v>□</v>
          </cell>
          <cell r="D36" t="str">
            <v>√</v>
          </cell>
        </row>
        <row r="37">
          <cell r="C37" t="str">
            <v>□</v>
          </cell>
          <cell r="D37" t="str">
            <v>√</v>
          </cell>
        </row>
        <row r="38">
          <cell r="C38" t="str">
            <v>□</v>
          </cell>
          <cell r="D38" t="str">
            <v>√</v>
          </cell>
        </row>
        <row r="39">
          <cell r="C39" t="str">
            <v>□</v>
          </cell>
          <cell r="D39" t="str">
            <v>√</v>
          </cell>
        </row>
        <row r="40">
          <cell r="C40" t="str">
            <v>□</v>
          </cell>
          <cell r="D40" t="str">
            <v>√</v>
          </cell>
        </row>
      </sheetData>
      <sheetData sheetId="100">
        <row r="4">
          <cell r="C4" t="str">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ell>
        </row>
        <row r="5">
          <cell r="H5">
            <v>0</v>
          </cell>
        </row>
        <row r="6">
          <cell r="D6">
            <v>0</v>
          </cell>
          <cell r="H6" t="str">
            <v>□是   √否</v>
          </cell>
        </row>
        <row r="7">
          <cell r="D7" t="str">
            <v>□是   √否</v>
          </cell>
          <cell r="H7" t="str">
            <v>□是   √否</v>
          </cell>
        </row>
        <row r="8">
          <cell r="D8" t="str">
            <v>是（□境内 □境外）√否</v>
          </cell>
          <cell r="H8" t="str">
            <v>□是   √否</v>
          </cell>
        </row>
        <row r="9">
          <cell r="C9" t="str">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ell>
        </row>
        <row r="19">
          <cell r="A19" t="str">
            <v>201发生资产（股权）划转特殊性税务处理事项</v>
          </cell>
          <cell r="F19" t="str">
            <v>□是</v>
          </cell>
          <cell r="H19" t="str">
            <v>√否</v>
          </cell>
        </row>
        <row r="20">
          <cell r="A20" t="str">
            <v>202发生非货币性资产投资递延纳税事项</v>
          </cell>
          <cell r="F20" t="str">
            <v>□是</v>
          </cell>
          <cell r="H20" t="str">
            <v>√否</v>
          </cell>
        </row>
        <row r="21">
          <cell r="A21" t="str">
            <v>203发生技术入股递延纳税事项</v>
          </cell>
          <cell r="F21" t="str">
            <v>□是</v>
          </cell>
          <cell r="H21" t="str">
            <v>√否</v>
          </cell>
        </row>
        <row r="22">
          <cell r="A22" t="str">
            <v>204发生企业重组事项</v>
          </cell>
          <cell r="F22" t="str">
            <v>是（□一般性税务处理   □特殊性税务处理）  √否</v>
          </cell>
        </row>
        <row r="23">
          <cell r="A23" t="str">
            <v>204-1重组开始时间</v>
          </cell>
          <cell r="D23" t="str">
            <v xml:space="preserve">    年    月    日</v>
          </cell>
          <cell r="F23" t="str">
            <v>204-2重组完成时间</v>
          </cell>
          <cell r="H23" t="str">
            <v xml:space="preserve">    年    月    日</v>
          </cell>
        </row>
        <row r="24">
          <cell r="A24" t="str">
            <v>204-3重组交易类型</v>
          </cell>
          <cell r="D24" t="str">
            <v>□法律形式改变</v>
          </cell>
          <cell r="E24" t="str">
            <v>□债务重组</v>
          </cell>
          <cell r="F24" t="str">
            <v>□股权收购</v>
          </cell>
          <cell r="G24" t="str">
            <v>□资产收购</v>
          </cell>
          <cell r="H24" t="str">
            <v>□合并</v>
          </cell>
          <cell r="I24" t="str">
            <v>□分立</v>
          </cell>
        </row>
        <row r="25">
          <cell r="A25" t="str">
            <v>204-4企业在重组业务中所属当事方类型</v>
          </cell>
          <cell r="D25" t="str">
            <v>*</v>
          </cell>
          <cell r="E25" t="str">
            <v>□债务人
□债权人</v>
          </cell>
          <cell r="F25" t="str">
            <v>□收购方
□转让方
□被收购企业</v>
          </cell>
          <cell r="G25" t="str">
            <v>□收购方
□转让方</v>
          </cell>
          <cell r="H25" t="str">
            <v>□合并企业
□被合并企业
□被合并企业股东</v>
          </cell>
          <cell r="I25" t="str">
            <v>□分立企业
□被分立企业
□被分立企业股东</v>
          </cell>
        </row>
      </sheetData>
      <sheetData sheetId="101" refreshError="1"/>
      <sheetData sheetId="102" refreshError="1"/>
      <sheetData sheetId="103"/>
      <sheetData sheetId="104" refreshError="1"/>
      <sheetData sheetId="105"/>
      <sheetData sheetId="106"/>
      <sheetData sheetId="107" refreshError="1"/>
      <sheetData sheetId="108" refreshError="1"/>
      <sheetData sheetId="109">
        <row r="25">
          <cell r="C25">
            <v>0</v>
          </cell>
          <cell r="D25">
            <v>0</v>
          </cell>
        </row>
      </sheetData>
      <sheetData sheetId="110" refreshError="1"/>
      <sheetData sheetId="111" refreshError="1"/>
      <sheetData sheetId="112">
        <row r="14">
          <cell r="M14">
            <v>0</v>
          </cell>
        </row>
      </sheetData>
      <sheetData sheetId="113">
        <row r="18">
          <cell r="C18">
            <v>0</v>
          </cell>
          <cell r="G18">
            <v>0</v>
          </cell>
          <cell r="H18">
            <v>0</v>
          </cell>
        </row>
      </sheetData>
      <sheetData sheetId="114">
        <row r="16">
          <cell r="C16">
            <v>0</v>
          </cell>
        </row>
      </sheetData>
      <sheetData sheetId="115">
        <row r="12">
          <cell r="C12">
            <v>0</v>
          </cell>
          <cell r="F12">
            <v>0</v>
          </cell>
          <cell r="G12">
            <v>0</v>
          </cell>
          <cell r="H12">
            <v>0</v>
          </cell>
        </row>
      </sheetData>
      <sheetData sheetId="116">
        <row r="50">
          <cell r="E50">
            <v>0</v>
          </cell>
          <cell r="H50">
            <v>0</v>
          </cell>
          <cell r="L50">
            <v>0</v>
          </cell>
        </row>
      </sheetData>
      <sheetData sheetId="117">
        <row r="18">
          <cell r="C18">
            <v>0</v>
          </cell>
          <cell r="G18">
            <v>0</v>
          </cell>
          <cell r="H18">
            <v>0</v>
          </cell>
        </row>
      </sheetData>
      <sheetData sheetId="118">
        <row r="21">
          <cell r="C21">
            <v>0</v>
          </cell>
          <cell r="D21">
            <v>0</v>
          </cell>
          <cell r="F21">
            <v>0</v>
          </cell>
          <cell r="G21">
            <v>0</v>
          </cell>
          <cell r="I21">
            <v>0</v>
          </cell>
        </row>
      </sheetData>
      <sheetData sheetId="119">
        <row r="27">
          <cell r="C27">
            <v>0</v>
          </cell>
        </row>
      </sheetData>
      <sheetData sheetId="120">
        <row r="47">
          <cell r="E47">
            <v>0</v>
          </cell>
          <cell r="F47">
            <v>0</v>
          </cell>
          <cell r="G47">
            <v>0</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ow r="5">
          <cell r="B5" t="str">
            <v>一、集成电路生产企业</v>
          </cell>
          <cell r="D5" t="str">
            <v>（一）线宽小于0.8微米（含）</v>
          </cell>
          <cell r="E5" t="str">
            <v>√二免三减半</v>
          </cell>
        </row>
        <row r="6">
          <cell r="D6" t="str">
            <v>（二）线宽小于0.25微米</v>
          </cell>
          <cell r="E6" t="str">
            <v>□五免五减半  □15%税率</v>
          </cell>
        </row>
        <row r="7">
          <cell r="D7" t="str">
            <v>（三）投资额超过80亿元</v>
          </cell>
          <cell r="E7" t="str">
            <v>□五免五减半  □15%税率</v>
          </cell>
        </row>
        <row r="8">
          <cell r="B8" t="str">
            <v>二、集成电路设计企业</v>
          </cell>
          <cell r="D8" t="str">
            <v>（一）新办符合条件</v>
          </cell>
          <cell r="E8" t="str">
            <v>□二免三减半</v>
          </cell>
        </row>
        <row r="9">
          <cell r="D9" t="str">
            <v>（二）重点企业 □大型 □领域</v>
          </cell>
          <cell r="E9" t="str">
            <v>□10%税率</v>
          </cell>
        </row>
        <row r="10">
          <cell r="B10" t="str">
            <v>三、软件企业（□一般软件 □嵌入式或信息系统集成软件）</v>
          </cell>
          <cell r="D10" t="str">
            <v>（一）新办符合条件</v>
          </cell>
          <cell r="E10" t="str">
            <v>□二免三减半</v>
          </cell>
        </row>
        <row r="11">
          <cell r="D11" t="str">
            <v>（二）重点企业 □大型 □领域 □出口</v>
          </cell>
          <cell r="E11" t="str">
            <v>□10%税率</v>
          </cell>
        </row>
        <row r="12">
          <cell r="B12" t="str">
            <v>四、集成电路封装测试企业</v>
          </cell>
          <cell r="E12" t="str">
            <v>□二免三减半</v>
          </cell>
        </row>
        <row r="13">
          <cell r="B13" t="str">
            <v>五、集成电路关键专用材料或专用设备生产企业 （□关键专用材料   □专用设备）</v>
          </cell>
          <cell r="E13" t="str">
            <v>□二免三减半</v>
          </cell>
        </row>
      </sheetData>
      <sheetData sheetId="130" refreshError="1"/>
      <sheetData sheetId="131" refreshError="1"/>
      <sheetData sheetId="132">
        <row r="23">
          <cell r="Q23">
            <v>0</v>
          </cell>
          <cell r="R23">
            <v>0</v>
          </cell>
        </row>
      </sheetData>
      <sheetData sheetId="133" refreshError="1"/>
      <sheetData sheetId="134" refreshError="1"/>
      <sheetData sheetId="135" refreshError="1"/>
      <sheetData sheetId="136">
        <row r="10">
          <cell r="G10">
            <v>0</v>
          </cell>
        </row>
        <row r="11">
          <cell r="G11">
            <v>0</v>
          </cell>
        </row>
        <row r="12">
          <cell r="G12">
            <v>0</v>
          </cell>
        </row>
        <row r="13">
          <cell r="G13">
            <v>0</v>
          </cell>
        </row>
        <row r="14">
          <cell r="G14">
            <v>0</v>
          </cell>
        </row>
        <row r="15">
          <cell r="G15">
            <v>0</v>
          </cell>
        </row>
        <row r="16">
          <cell r="G16">
            <v>0</v>
          </cell>
        </row>
        <row r="17">
          <cell r="G17">
            <v>0</v>
          </cell>
        </row>
        <row r="18">
          <cell r="G18">
            <v>0</v>
          </cell>
        </row>
        <row r="19">
          <cell r="G19">
            <v>0</v>
          </cell>
        </row>
        <row r="20">
          <cell r="G20">
            <v>0</v>
          </cell>
        </row>
        <row r="21">
          <cell r="G21">
            <v>0</v>
          </cell>
        </row>
        <row r="22">
          <cell r="G22">
            <v>0</v>
          </cell>
        </row>
        <row r="23">
          <cell r="G23">
            <v>0</v>
          </cell>
        </row>
      </sheetData>
      <sheetData sheetId="137" refreshError="1"/>
      <sheetData sheetId="138" refreshError="1"/>
      <sheetData sheetId="139" refreshError="1"/>
      <sheetData sheetId="140" refreshError="1"/>
      <sheetData sheetId="141" refreshError="1"/>
      <sheetData sheetId="14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I1:O22"/>
  <sheetViews>
    <sheetView workbookViewId="0">
      <selection activeCell="P12" sqref="P12"/>
    </sheetView>
  </sheetViews>
  <sheetFormatPr defaultRowHeight="13.5"/>
  <cols>
    <col min="15" max="15" width="33.875" bestFit="1" customWidth="1"/>
    <col min="16" max="16" width="25.75" customWidth="1"/>
  </cols>
  <sheetData>
    <row r="1" spans="9:11">
      <c r="I1" t="s">
        <v>1526</v>
      </c>
      <c r="J1" t="s">
        <v>1530</v>
      </c>
      <c r="K1" t="s">
        <v>1534</v>
      </c>
    </row>
    <row r="2" spans="9:11">
      <c r="I2" t="s">
        <v>1527</v>
      </c>
      <c r="J2" t="s">
        <v>1531</v>
      </c>
      <c r="K2" t="s">
        <v>1536</v>
      </c>
    </row>
    <row r="3" spans="9:11">
      <c r="I3" t="s">
        <v>1528</v>
      </c>
      <c r="J3" t="s">
        <v>1532</v>
      </c>
      <c r="K3" s="1" t="s">
        <v>1532</v>
      </c>
    </row>
    <row r="4" spans="9:11">
      <c r="I4" t="s">
        <v>1529</v>
      </c>
      <c r="J4" t="s">
        <v>1533</v>
      </c>
      <c r="K4" t="s">
        <v>1535</v>
      </c>
    </row>
    <row r="21" spans="15:15" ht="62.25" customHeight="1">
      <c r="O21" t="s">
        <v>1534</v>
      </c>
    </row>
    <row r="22" spans="15:15" ht="62.25" customHeight="1">
      <c r="O22" t="s">
        <v>1530</v>
      </c>
    </row>
  </sheetData>
  <phoneticPr fontId="22" type="noConversion"/>
  <printOptions horizontalCentered="1"/>
  <pageMargins left="0.39370078740157477" right="0.39370078740157477" top="0.59055118110236215" bottom="0.5905511811023621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45"/>
  <sheetViews>
    <sheetView topLeftCell="A25" workbookViewId="0">
      <selection activeCell="C11" sqref="C11"/>
    </sheetView>
  </sheetViews>
  <sheetFormatPr defaultColWidth="10.875" defaultRowHeight="12"/>
  <cols>
    <col min="1" max="1" width="5" style="139" customWidth="1"/>
    <col min="2" max="2" width="56.25" style="139" customWidth="1"/>
    <col min="3" max="3" width="26" style="139" customWidth="1"/>
    <col min="4" max="4" width="22.25" style="139" customWidth="1"/>
    <col min="5" max="16384" width="10.875" style="139"/>
  </cols>
  <sheetData>
    <row r="1" spans="1:3" s="138" customFormat="1" ht="14.25">
      <c r="A1" s="564" t="s">
        <v>713</v>
      </c>
      <c r="B1" s="564"/>
      <c r="C1" s="564"/>
    </row>
    <row r="2" spans="1:3" ht="18.75">
      <c r="A2" s="565" t="s">
        <v>714</v>
      </c>
      <c r="B2" s="565"/>
      <c r="C2" s="565"/>
    </row>
    <row r="3" spans="1:3" ht="18.75" customHeight="1">
      <c r="A3" s="84" t="s">
        <v>118</v>
      </c>
      <c r="B3" s="84" t="s">
        <v>646</v>
      </c>
      <c r="C3" s="84" t="s">
        <v>715</v>
      </c>
    </row>
    <row r="4" spans="1:3" ht="18.75" customHeight="1">
      <c r="A4" s="84">
        <v>1</v>
      </c>
      <c r="B4" s="127" t="s">
        <v>716</v>
      </c>
      <c r="C4" s="288">
        <f>ROUND(C5+C21+C30+C35+C36+C37,2)</f>
        <v>0</v>
      </c>
    </row>
    <row r="5" spans="1:3" ht="18.75" customHeight="1">
      <c r="A5" s="84">
        <v>2</v>
      </c>
      <c r="B5" s="127" t="s">
        <v>717</v>
      </c>
      <c r="C5" s="288">
        <f>ROUND(C6+C13,2)</f>
        <v>0</v>
      </c>
    </row>
    <row r="6" spans="1:3" ht="18.75" customHeight="1">
      <c r="A6" s="84">
        <v>3</v>
      </c>
      <c r="B6" s="127" t="s">
        <v>718</v>
      </c>
      <c r="C6" s="288">
        <f>ROUND(SUM(C7:C12),2)</f>
        <v>0</v>
      </c>
    </row>
    <row r="7" spans="1:3" ht="18.75" customHeight="1">
      <c r="A7" s="84">
        <v>4</v>
      </c>
      <c r="B7" s="140" t="s">
        <v>719</v>
      </c>
      <c r="C7" s="287">
        <f>'[1]A101020 金融企业收入明细表'!C7</f>
        <v>0</v>
      </c>
    </row>
    <row r="8" spans="1:3" ht="18.75" customHeight="1">
      <c r="A8" s="84">
        <v>5</v>
      </c>
      <c r="B8" s="140" t="s">
        <v>720</v>
      </c>
      <c r="C8" s="287">
        <f>'[1]A101020 金融企业收入明细表'!C8</f>
        <v>0</v>
      </c>
    </row>
    <row r="9" spans="1:3" ht="18.75" customHeight="1">
      <c r="A9" s="84">
        <v>6</v>
      </c>
      <c r="B9" s="140" t="s">
        <v>721</v>
      </c>
      <c r="C9" s="287">
        <f>'[1]A101020 金融企业收入明细表'!C9</f>
        <v>0</v>
      </c>
    </row>
    <row r="10" spans="1:3" ht="18.75" customHeight="1">
      <c r="A10" s="84">
        <v>7</v>
      </c>
      <c r="B10" s="140" t="s">
        <v>722</v>
      </c>
      <c r="C10" s="287">
        <f>'[1]A101020 金融企业收入明细表'!C10</f>
        <v>0</v>
      </c>
    </row>
    <row r="11" spans="1:3" ht="18.75" customHeight="1">
      <c r="A11" s="84">
        <v>8</v>
      </c>
      <c r="B11" s="140" t="s">
        <v>723</v>
      </c>
      <c r="C11" s="287">
        <f>'[1]A101020 金融企业收入明细表'!C11</f>
        <v>0</v>
      </c>
    </row>
    <row r="12" spans="1:3" ht="18.75" customHeight="1">
      <c r="A12" s="84">
        <v>9</v>
      </c>
      <c r="B12" s="140" t="s">
        <v>724</v>
      </c>
      <c r="C12" s="287">
        <f>'[1]A101020 金融企业收入明细表'!C12</f>
        <v>0</v>
      </c>
    </row>
    <row r="13" spans="1:3" ht="18.75" customHeight="1">
      <c r="A13" s="84">
        <v>10</v>
      </c>
      <c r="B13" s="127" t="s">
        <v>725</v>
      </c>
      <c r="C13" s="288">
        <f>ROUND(SUM(C14:C20),2)</f>
        <v>0</v>
      </c>
    </row>
    <row r="14" spans="1:3" ht="18.75" customHeight="1">
      <c r="A14" s="84">
        <v>11</v>
      </c>
      <c r="B14" s="140" t="s">
        <v>726</v>
      </c>
      <c r="C14" s="287">
        <f>'[1]A101020 金融企业收入明细表'!C14</f>
        <v>0</v>
      </c>
    </row>
    <row r="15" spans="1:3" ht="18.75" customHeight="1">
      <c r="A15" s="84">
        <v>12</v>
      </c>
      <c r="B15" s="140" t="s">
        <v>727</v>
      </c>
      <c r="C15" s="287">
        <f>'[1]A101020 金融企业收入明细表'!C15</f>
        <v>0</v>
      </c>
    </row>
    <row r="16" spans="1:3" ht="18.75" customHeight="1">
      <c r="A16" s="84">
        <v>13</v>
      </c>
      <c r="B16" s="140" t="s">
        <v>728</v>
      </c>
      <c r="C16" s="287">
        <f>'[1]A101020 金融企业收入明细表'!C16</f>
        <v>0</v>
      </c>
    </row>
    <row r="17" spans="1:3" ht="18.75" customHeight="1">
      <c r="A17" s="84">
        <v>14</v>
      </c>
      <c r="B17" s="140" t="s">
        <v>729</v>
      </c>
      <c r="C17" s="287">
        <f>'[1]A101020 金融企业收入明细表'!C17</f>
        <v>0</v>
      </c>
    </row>
    <row r="18" spans="1:3" ht="18.75" customHeight="1">
      <c r="A18" s="84">
        <v>15</v>
      </c>
      <c r="B18" s="140" t="s">
        <v>730</v>
      </c>
      <c r="C18" s="287">
        <f>'[1]A101020 金融企业收入明细表'!C18</f>
        <v>0</v>
      </c>
    </row>
    <row r="19" spans="1:3" ht="18.75" customHeight="1">
      <c r="A19" s="84">
        <v>16</v>
      </c>
      <c r="B19" s="140" t="s">
        <v>731</v>
      </c>
      <c r="C19" s="287">
        <f>'[1]A101020 金融企业收入明细表'!C19</f>
        <v>0</v>
      </c>
    </row>
    <row r="20" spans="1:3" ht="18.75" customHeight="1">
      <c r="A20" s="84">
        <v>17</v>
      </c>
      <c r="B20" s="140" t="s">
        <v>732</v>
      </c>
      <c r="C20" s="287">
        <f>'[1]A101020 金融企业收入明细表'!C20</f>
        <v>0</v>
      </c>
    </row>
    <row r="21" spans="1:3" ht="18.75" customHeight="1">
      <c r="A21" s="84">
        <v>18</v>
      </c>
      <c r="B21" s="140" t="s">
        <v>733</v>
      </c>
      <c r="C21" s="288">
        <f>ROUND(C22+C29,2)</f>
        <v>0</v>
      </c>
    </row>
    <row r="22" spans="1:3" ht="18.75" customHeight="1">
      <c r="A22" s="84">
        <v>19</v>
      </c>
      <c r="B22" s="140" t="s">
        <v>734</v>
      </c>
      <c r="C22" s="288">
        <f>ROUND(SUM(C23:C28),2)</f>
        <v>0</v>
      </c>
    </row>
    <row r="23" spans="1:3" ht="18.75" customHeight="1">
      <c r="A23" s="84">
        <v>20</v>
      </c>
      <c r="B23" s="127" t="s">
        <v>735</v>
      </c>
      <c r="C23" s="287">
        <f>'[1]A101020 金融企业收入明细表'!C23</f>
        <v>0</v>
      </c>
    </row>
    <row r="24" spans="1:3" ht="18.75" customHeight="1">
      <c r="A24" s="84">
        <v>21</v>
      </c>
      <c r="B24" s="140" t="s">
        <v>736</v>
      </c>
      <c r="C24" s="287">
        <f>'[1]A101020 金融企业收入明细表'!C24</f>
        <v>0</v>
      </c>
    </row>
    <row r="25" spans="1:3" ht="18.75" customHeight="1">
      <c r="A25" s="84">
        <v>22</v>
      </c>
      <c r="B25" s="140" t="s">
        <v>737</v>
      </c>
      <c r="C25" s="287">
        <f>'[1]A101020 金融企业收入明细表'!C25</f>
        <v>0</v>
      </c>
    </row>
    <row r="26" spans="1:3" ht="18.75" customHeight="1">
      <c r="A26" s="84">
        <v>23</v>
      </c>
      <c r="B26" s="140" t="s">
        <v>738</v>
      </c>
      <c r="C26" s="287">
        <f>'[1]A101020 金融企业收入明细表'!C26</f>
        <v>0</v>
      </c>
    </row>
    <row r="27" spans="1:3" ht="18.75" customHeight="1">
      <c r="A27" s="84">
        <v>24</v>
      </c>
      <c r="B27" s="140" t="s">
        <v>739</v>
      </c>
      <c r="C27" s="287">
        <f>'[1]A101020 金融企业收入明细表'!C27</f>
        <v>0</v>
      </c>
    </row>
    <row r="28" spans="1:3" ht="18.75" customHeight="1">
      <c r="A28" s="84">
        <v>25</v>
      </c>
      <c r="B28" s="140" t="s">
        <v>724</v>
      </c>
      <c r="C28" s="287">
        <f>'[1]A101020 金融企业收入明细表'!C28</f>
        <v>0</v>
      </c>
    </row>
    <row r="29" spans="1:3" ht="18.75" customHeight="1">
      <c r="A29" s="84">
        <v>26</v>
      </c>
      <c r="B29" s="140" t="s">
        <v>740</v>
      </c>
      <c r="C29" s="287">
        <f>'[1]A101020 金融企业收入明细表'!C29</f>
        <v>0</v>
      </c>
    </row>
    <row r="30" spans="1:3" ht="18.75" customHeight="1">
      <c r="A30" s="84">
        <v>27</v>
      </c>
      <c r="B30" s="127" t="s">
        <v>741</v>
      </c>
      <c r="C30" s="288">
        <f>ROUND(C31-C33-C34,2)</f>
        <v>0</v>
      </c>
    </row>
    <row r="31" spans="1:3" ht="18.75" customHeight="1">
      <c r="A31" s="84">
        <v>28</v>
      </c>
      <c r="B31" s="127" t="s">
        <v>742</v>
      </c>
      <c r="C31" s="287">
        <f>'[1]A101020 金融企业收入明细表'!C31</f>
        <v>0</v>
      </c>
    </row>
    <row r="32" spans="1:3" ht="18.75" customHeight="1">
      <c r="A32" s="84">
        <v>29</v>
      </c>
      <c r="B32" s="127" t="s">
        <v>743</v>
      </c>
      <c r="C32" s="287">
        <f>'[1]A101020 金融企业收入明细表'!C32</f>
        <v>0</v>
      </c>
    </row>
    <row r="33" spans="1:3" ht="18.75" customHeight="1">
      <c r="A33" s="84">
        <v>30</v>
      </c>
      <c r="B33" s="127" t="s">
        <v>744</v>
      </c>
      <c r="C33" s="287">
        <f>'[1]A101020 金融企业收入明细表'!C33</f>
        <v>0</v>
      </c>
    </row>
    <row r="34" spans="1:3" ht="18.75" customHeight="1">
      <c r="A34" s="84">
        <v>31</v>
      </c>
      <c r="B34" s="127" t="s">
        <v>745</v>
      </c>
      <c r="C34" s="287">
        <f>'[1]A101020 金融企业收入明细表'!C34</f>
        <v>0</v>
      </c>
    </row>
    <row r="35" spans="1:3" ht="18.75" customHeight="1">
      <c r="A35" s="84">
        <v>32</v>
      </c>
      <c r="B35" s="127" t="s">
        <v>746</v>
      </c>
      <c r="C35" s="287">
        <f>'[1]A101020 金融企业收入明细表'!C35</f>
        <v>0</v>
      </c>
    </row>
    <row r="36" spans="1:3" ht="18.75" customHeight="1">
      <c r="A36" s="84">
        <v>33</v>
      </c>
      <c r="B36" s="127" t="s">
        <v>747</v>
      </c>
      <c r="C36" s="287">
        <f>'[1]A101020 金融企业收入明细表'!C36</f>
        <v>0</v>
      </c>
    </row>
    <row r="37" spans="1:3" ht="18.75" customHeight="1">
      <c r="A37" s="84">
        <v>34</v>
      </c>
      <c r="B37" s="127" t="s">
        <v>748</v>
      </c>
      <c r="C37" s="287">
        <f>'[1]A101020 金融企业收入明细表'!C37</f>
        <v>0</v>
      </c>
    </row>
    <row r="38" spans="1:3" ht="18.75" customHeight="1">
      <c r="A38" s="84">
        <v>35</v>
      </c>
      <c r="B38" s="127" t="s">
        <v>749</v>
      </c>
      <c r="C38" s="288">
        <f>ROUND(SUM(C39:C45),2)</f>
        <v>0</v>
      </c>
    </row>
    <row r="39" spans="1:3" ht="18.75" customHeight="1">
      <c r="A39" s="84">
        <v>36</v>
      </c>
      <c r="B39" s="127" t="s">
        <v>703</v>
      </c>
      <c r="C39" s="287">
        <f>'[1]A101020 金融企业收入明细表'!C39</f>
        <v>0</v>
      </c>
    </row>
    <row r="40" spans="1:3" ht="18.75" customHeight="1">
      <c r="A40" s="84">
        <v>37</v>
      </c>
      <c r="B40" s="127" t="s">
        <v>704</v>
      </c>
      <c r="C40" s="287">
        <f>'[1]A101020 金融企业收入明细表'!C40</f>
        <v>0</v>
      </c>
    </row>
    <row r="41" spans="1:3" ht="18.75" customHeight="1">
      <c r="A41" s="84">
        <v>38</v>
      </c>
      <c r="B41" s="127" t="s">
        <v>705</v>
      </c>
      <c r="C41" s="287">
        <f>'[1]A101020 金融企业收入明细表'!C41</f>
        <v>0</v>
      </c>
    </row>
    <row r="42" spans="1:3" ht="18.75" customHeight="1">
      <c r="A42" s="84">
        <v>39</v>
      </c>
      <c r="B42" s="127" t="s">
        <v>706</v>
      </c>
      <c r="C42" s="287">
        <f>'[1]A101020 金融企业收入明细表'!C42</f>
        <v>0</v>
      </c>
    </row>
    <row r="43" spans="1:3" ht="18.75" customHeight="1">
      <c r="A43" s="84">
        <v>40</v>
      </c>
      <c r="B43" s="127" t="s">
        <v>707</v>
      </c>
      <c r="C43" s="287">
        <f>'[1]A101020 金融企业收入明细表'!C43</f>
        <v>0</v>
      </c>
    </row>
    <row r="44" spans="1:3" ht="18.75" customHeight="1">
      <c r="A44" s="84">
        <v>41</v>
      </c>
      <c r="B44" s="127" t="s">
        <v>708</v>
      </c>
      <c r="C44" s="287">
        <f>'[1]A101020 金融企业收入明细表'!C44</f>
        <v>0</v>
      </c>
    </row>
    <row r="45" spans="1:3" ht="18.75" customHeight="1">
      <c r="A45" s="84">
        <v>42</v>
      </c>
      <c r="B45" s="127" t="s">
        <v>750</v>
      </c>
      <c r="C45" s="287">
        <f>'[1]A101020 金融企业收入明细表'!C45</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scale="91" orientation="portrait" blackAndWhite="1" verticalDpi="0" r:id="rId1"/>
  <headerFooter>
    <oddHeader>&amp;L&amp;G</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C32"/>
  <sheetViews>
    <sheetView workbookViewId="0">
      <selection activeCell="C5" sqref="C5"/>
    </sheetView>
  </sheetViews>
  <sheetFormatPr defaultColWidth="31.625" defaultRowHeight="14.25"/>
  <cols>
    <col min="1" max="1" width="5" style="134" customWidth="1"/>
    <col min="2" max="2" width="48.25" style="134" customWidth="1"/>
    <col min="3" max="3" width="30.75" style="134" customWidth="1"/>
    <col min="4" max="16384" width="31.625" style="134"/>
  </cols>
  <sheetData>
    <row r="1" spans="1:3" ht="20.100000000000001" customHeight="1">
      <c r="A1" s="564" t="s">
        <v>713</v>
      </c>
      <c r="B1" s="564"/>
      <c r="C1" s="564"/>
    </row>
    <row r="2" spans="1:3" s="141" customFormat="1" ht="25.5" customHeight="1">
      <c r="A2" s="566" t="s">
        <v>751</v>
      </c>
      <c r="B2" s="566"/>
      <c r="C2" s="566"/>
    </row>
    <row r="3" spans="1:3" s="82" customFormat="1" ht="18.75" customHeight="1">
      <c r="A3" s="84" t="s">
        <v>118</v>
      </c>
      <c r="B3" s="84" t="s">
        <v>752</v>
      </c>
      <c r="C3" s="84" t="s">
        <v>647</v>
      </c>
    </row>
    <row r="4" spans="1:3" s="82" customFormat="1" ht="18.75" customHeight="1">
      <c r="A4" s="84">
        <v>1</v>
      </c>
      <c r="B4" s="136" t="s">
        <v>753</v>
      </c>
      <c r="C4" s="320">
        <f>ROUND(C5+C12,2)</f>
        <v>0</v>
      </c>
    </row>
    <row r="5" spans="1:3" s="82" customFormat="1" ht="18.75" customHeight="1">
      <c r="A5" s="84">
        <v>2</v>
      </c>
      <c r="B5" s="136" t="s">
        <v>754</v>
      </c>
      <c r="C5" s="320">
        <f>ROUND(SUM(C6:C11)-C7,2)</f>
        <v>0</v>
      </c>
    </row>
    <row r="6" spans="1:3" s="82" customFormat="1" ht="18.75" customHeight="1">
      <c r="A6" s="84">
        <v>3</v>
      </c>
      <c r="B6" s="136" t="s">
        <v>755</v>
      </c>
      <c r="C6" s="321">
        <f>ROUND([1]主营收支!$C$40,2)</f>
        <v>0</v>
      </c>
    </row>
    <row r="7" spans="1:3" s="82" customFormat="1" ht="18.75" customHeight="1">
      <c r="A7" s="84">
        <v>4</v>
      </c>
      <c r="B7" s="136" t="s">
        <v>756</v>
      </c>
      <c r="C7" s="321">
        <f>ROUND([1]主营收支!$C$38,2)</f>
        <v>0</v>
      </c>
    </row>
    <row r="8" spans="1:3" s="82" customFormat="1" ht="18.75" customHeight="1">
      <c r="A8" s="84">
        <v>5</v>
      </c>
      <c r="B8" s="136" t="s">
        <v>757</v>
      </c>
      <c r="C8" s="321">
        <f>ROUND([1]主营收支!$D$40,2)</f>
        <v>0</v>
      </c>
    </row>
    <row r="9" spans="1:3" s="82" customFormat="1" ht="18.75" customHeight="1">
      <c r="A9" s="84">
        <v>6</v>
      </c>
      <c r="B9" s="136" t="s">
        <v>758</v>
      </c>
      <c r="C9" s="321">
        <f>ROUND([1]主营收支!$E$40,2)</f>
        <v>0</v>
      </c>
    </row>
    <row r="10" spans="1:3" s="82" customFormat="1" ht="18.75" customHeight="1">
      <c r="A10" s="84">
        <v>7</v>
      </c>
      <c r="B10" s="136" t="s">
        <v>759</v>
      </c>
      <c r="C10" s="321">
        <f>ROUND([1]主营收支!$F$40,2)</f>
        <v>0</v>
      </c>
    </row>
    <row r="11" spans="1:3" s="82" customFormat="1" ht="18.75" customHeight="1">
      <c r="A11" s="84">
        <v>8</v>
      </c>
      <c r="B11" s="136" t="s">
        <v>695</v>
      </c>
      <c r="C11" s="321">
        <f>ROUND([1]主营收支!$G$40,2)</f>
        <v>0</v>
      </c>
    </row>
    <row r="12" spans="1:3" s="82" customFormat="1" ht="18.75" customHeight="1">
      <c r="A12" s="84">
        <v>9</v>
      </c>
      <c r="B12" s="136" t="s">
        <v>760</v>
      </c>
      <c r="C12" s="320">
        <f>ROUND(SUM(C13:C18)-C14,2)</f>
        <v>0</v>
      </c>
    </row>
    <row r="13" spans="1:3" s="82" customFormat="1" ht="18.75" customHeight="1">
      <c r="A13" s="84">
        <v>10</v>
      </c>
      <c r="B13" s="136" t="s">
        <v>761</v>
      </c>
      <c r="C13" s="321">
        <f>ROUND([1]其他业务!J9,2)</f>
        <v>0</v>
      </c>
    </row>
    <row r="14" spans="1:3" s="82" customFormat="1" ht="18.75" customHeight="1">
      <c r="A14" s="84">
        <v>11</v>
      </c>
      <c r="B14" s="136" t="s">
        <v>756</v>
      </c>
      <c r="C14" s="321">
        <f>ROUND([1]其他业务!J10,2)</f>
        <v>0</v>
      </c>
    </row>
    <row r="15" spans="1:3" s="82" customFormat="1" ht="18.75" customHeight="1">
      <c r="A15" s="84">
        <v>12</v>
      </c>
      <c r="B15" s="136" t="s">
        <v>762</v>
      </c>
      <c r="C15" s="321">
        <f>ROUND([1]其他业务!J11,2)</f>
        <v>0</v>
      </c>
    </row>
    <row r="16" spans="1:3" s="82" customFormat="1" ht="18.75" customHeight="1">
      <c r="A16" s="84">
        <v>13</v>
      </c>
      <c r="B16" s="136" t="s">
        <v>763</v>
      </c>
      <c r="C16" s="321">
        <f>ROUND([1]其他业务!J12,2)</f>
        <v>0</v>
      </c>
    </row>
    <row r="17" spans="1:3" s="82" customFormat="1" ht="18.75" customHeight="1">
      <c r="A17" s="84">
        <v>14</v>
      </c>
      <c r="B17" s="136" t="s">
        <v>764</v>
      </c>
      <c r="C17" s="321">
        <f>ROUND([1]其他业务!J13,2)</f>
        <v>0</v>
      </c>
    </row>
    <row r="18" spans="1:3" s="82" customFormat="1" ht="18.75" customHeight="1">
      <c r="A18" s="84">
        <v>15</v>
      </c>
      <c r="B18" s="136" t="s">
        <v>695</v>
      </c>
      <c r="C18" s="321">
        <f>ROUND([1]其他业务!J18,2)</f>
        <v>0</v>
      </c>
    </row>
    <row r="19" spans="1:3" s="82" customFormat="1" ht="18.75" customHeight="1">
      <c r="A19" s="84">
        <v>16</v>
      </c>
      <c r="B19" s="136" t="s">
        <v>765</v>
      </c>
      <c r="C19" s="320">
        <f>ROUND(SUM(C20:C29),2)</f>
        <v>0</v>
      </c>
    </row>
    <row r="20" spans="1:3" s="82" customFormat="1" ht="18.75" customHeight="1">
      <c r="A20" s="84">
        <v>17</v>
      </c>
      <c r="B20" s="136" t="s">
        <v>766</v>
      </c>
      <c r="C20" s="321">
        <f>ROUND([1]营外收支!E23,2)</f>
        <v>0</v>
      </c>
    </row>
    <row r="21" spans="1:3" s="82" customFormat="1" ht="18.75" customHeight="1">
      <c r="A21" s="84">
        <v>18</v>
      </c>
      <c r="B21" s="136" t="s">
        <v>767</v>
      </c>
      <c r="C21" s="321">
        <f>ROUND([1]营外收支!E24,2)</f>
        <v>0</v>
      </c>
    </row>
    <row r="22" spans="1:3" s="82" customFormat="1" ht="18.75" customHeight="1">
      <c r="A22" s="84">
        <v>19</v>
      </c>
      <c r="B22" s="136" t="s">
        <v>768</v>
      </c>
      <c r="C22" s="321">
        <f>ROUND([1]营外收支!E25,2)</f>
        <v>0</v>
      </c>
    </row>
    <row r="23" spans="1:3" s="82" customFormat="1" ht="18.75" customHeight="1">
      <c r="A23" s="84">
        <v>20</v>
      </c>
      <c r="B23" s="136" t="s">
        <v>769</v>
      </c>
      <c r="C23" s="321">
        <f>ROUND([1]营外收支!E26,2)</f>
        <v>0</v>
      </c>
    </row>
    <row r="24" spans="1:3" s="82" customFormat="1" ht="18.75" customHeight="1">
      <c r="A24" s="84">
        <v>21</v>
      </c>
      <c r="B24" s="136" t="s">
        <v>770</v>
      </c>
      <c r="C24" s="321">
        <f>ROUND([1]营外收支!E27,2)</f>
        <v>0</v>
      </c>
    </row>
    <row r="25" spans="1:3" s="82" customFormat="1" ht="18.75" customHeight="1">
      <c r="A25" s="84">
        <v>22</v>
      </c>
      <c r="B25" s="136" t="s">
        <v>771</v>
      </c>
      <c r="C25" s="321">
        <f>ROUND([1]营外收支!E28,2)</f>
        <v>0</v>
      </c>
    </row>
    <row r="26" spans="1:3" s="82" customFormat="1" ht="18.75" customHeight="1">
      <c r="A26" s="84">
        <v>23</v>
      </c>
      <c r="B26" s="136" t="s">
        <v>772</v>
      </c>
      <c r="C26" s="321">
        <f>ROUND([1]营外收支!E29,2)</f>
        <v>0</v>
      </c>
    </row>
    <row r="27" spans="1:3" s="82" customFormat="1" ht="18.75" customHeight="1">
      <c r="A27" s="84">
        <v>24</v>
      </c>
      <c r="B27" s="136" t="s">
        <v>773</v>
      </c>
      <c r="C27" s="321">
        <f>ROUND([1]营外收支!E30,2)</f>
        <v>0</v>
      </c>
    </row>
    <row r="28" spans="1:3" s="82" customFormat="1" ht="18.75" customHeight="1">
      <c r="A28" s="84">
        <v>25</v>
      </c>
      <c r="B28" s="136" t="s">
        <v>774</v>
      </c>
      <c r="C28" s="321">
        <f>ROUND([1]营外收支!E31,2)</f>
        <v>0</v>
      </c>
    </row>
    <row r="29" spans="1:3" s="82" customFormat="1" ht="18.75" customHeight="1">
      <c r="A29" s="84">
        <v>26</v>
      </c>
      <c r="B29" s="136" t="s">
        <v>712</v>
      </c>
      <c r="C29" s="321">
        <f>ROUND([1]营外收支!E32,2)</f>
        <v>0</v>
      </c>
    </row>
    <row r="30" spans="1:3" s="82" customFormat="1" ht="12">
      <c r="A30" s="469"/>
      <c r="B30" s="469"/>
      <c r="C30" s="469"/>
    </row>
    <row r="32" spans="1:3">
      <c r="B32" s="143"/>
    </row>
  </sheetData>
  <mergeCells count="3">
    <mergeCell ref="A1:C1"/>
    <mergeCell ref="A2:C2"/>
    <mergeCell ref="A30:C30"/>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42"/>
  <sheetViews>
    <sheetView workbookViewId="0">
      <selection activeCell="C3" sqref="C3"/>
    </sheetView>
  </sheetViews>
  <sheetFormatPr defaultColWidth="10.875" defaultRowHeight="12"/>
  <cols>
    <col min="1" max="1" width="5" style="82" customWidth="1"/>
    <col min="2" max="2" width="56.25" style="82" customWidth="1"/>
    <col min="3" max="3" width="26.125" style="82" customWidth="1"/>
    <col min="4" max="16384" width="10.875" style="82"/>
  </cols>
  <sheetData>
    <row r="1" spans="1:3" ht="14.25">
      <c r="A1" s="564" t="s">
        <v>713</v>
      </c>
      <c r="B1" s="564"/>
      <c r="C1" s="564"/>
    </row>
    <row r="2" spans="1:3" ht="18.75">
      <c r="A2" s="567" t="s">
        <v>775</v>
      </c>
      <c r="B2" s="567"/>
      <c r="C2" s="567"/>
    </row>
    <row r="3" spans="1:3" ht="18.75" customHeight="1">
      <c r="A3" s="84" t="s">
        <v>118</v>
      </c>
      <c r="B3" s="84" t="s">
        <v>646</v>
      </c>
      <c r="C3" s="84" t="s">
        <v>715</v>
      </c>
    </row>
    <row r="4" spans="1:3" ht="18.75" customHeight="1">
      <c r="A4" s="84">
        <v>1</v>
      </c>
      <c r="B4" s="127" t="s">
        <v>776</v>
      </c>
      <c r="C4" s="314">
        <f>ROUND(C5+C18+C28+C34+C35,2)</f>
        <v>0</v>
      </c>
    </row>
    <row r="5" spans="1:3" ht="18.75" customHeight="1">
      <c r="A5" s="84">
        <v>2</v>
      </c>
      <c r="B5" s="127" t="s">
        <v>777</v>
      </c>
      <c r="C5" s="314">
        <f>ROUND(C6+C14,2)</f>
        <v>0</v>
      </c>
    </row>
    <row r="6" spans="1:3" ht="18.75" customHeight="1">
      <c r="A6" s="84">
        <v>3</v>
      </c>
      <c r="B6" s="127" t="s">
        <v>778</v>
      </c>
      <c r="C6" s="314">
        <f>ROUND(SUM(C7:C13),2)</f>
        <v>0</v>
      </c>
    </row>
    <row r="7" spans="1:3" ht="18.75" customHeight="1">
      <c r="A7" s="84">
        <v>4</v>
      </c>
      <c r="B7" s="127" t="s">
        <v>779</v>
      </c>
      <c r="C7" s="293">
        <f>'[1]A102020 金融企业支出明细表'!C7</f>
        <v>0</v>
      </c>
    </row>
    <row r="8" spans="1:3" ht="18.75" customHeight="1">
      <c r="A8" s="84">
        <v>5</v>
      </c>
      <c r="B8" s="127" t="s">
        <v>780</v>
      </c>
      <c r="C8" s="293">
        <f>'[1]A102020 金融企业支出明细表'!C8</f>
        <v>0</v>
      </c>
    </row>
    <row r="9" spans="1:3" ht="18.75" customHeight="1">
      <c r="A9" s="84">
        <v>6</v>
      </c>
      <c r="B9" s="127" t="s">
        <v>781</v>
      </c>
      <c r="C9" s="293">
        <f>'[1]A102020 金融企业支出明细表'!C9</f>
        <v>0</v>
      </c>
    </row>
    <row r="10" spans="1:3" ht="18.75" customHeight="1">
      <c r="A10" s="84">
        <v>7</v>
      </c>
      <c r="B10" s="127" t="s">
        <v>782</v>
      </c>
      <c r="C10" s="293">
        <f>'[1]A102020 金融企业支出明细表'!C10</f>
        <v>0</v>
      </c>
    </row>
    <row r="11" spans="1:3" ht="18.75" customHeight="1">
      <c r="A11" s="84">
        <v>8</v>
      </c>
      <c r="B11" s="127" t="s">
        <v>783</v>
      </c>
      <c r="C11" s="293">
        <f>'[1]A102020 金融企业支出明细表'!C11</f>
        <v>0</v>
      </c>
    </row>
    <row r="12" spans="1:3" ht="18.75" customHeight="1">
      <c r="A12" s="84">
        <v>9</v>
      </c>
      <c r="B12" s="127" t="s">
        <v>784</v>
      </c>
      <c r="C12" s="293">
        <f>'[1]A102020 金融企业支出明细表'!C12</f>
        <v>0</v>
      </c>
    </row>
    <row r="13" spans="1:3" ht="18.75" customHeight="1">
      <c r="A13" s="84">
        <v>10</v>
      </c>
      <c r="B13" s="127" t="s">
        <v>732</v>
      </c>
      <c r="C13" s="293">
        <f>'[1]A102020 金融企业支出明细表'!C13</f>
        <v>0</v>
      </c>
    </row>
    <row r="14" spans="1:3" ht="18.75" customHeight="1">
      <c r="A14" s="84">
        <v>11</v>
      </c>
      <c r="B14" s="127" t="s">
        <v>785</v>
      </c>
      <c r="C14" s="314">
        <f>ROUND(SUM(C15:C17),2)</f>
        <v>0</v>
      </c>
    </row>
    <row r="15" spans="1:3" ht="18.75" customHeight="1">
      <c r="A15" s="84">
        <v>12</v>
      </c>
      <c r="B15" s="127" t="s">
        <v>786</v>
      </c>
      <c r="C15" s="293">
        <f>'[1]A102020 金融企业支出明细表'!C15</f>
        <v>0</v>
      </c>
    </row>
    <row r="16" spans="1:3" ht="18.75" customHeight="1">
      <c r="A16" s="84">
        <v>13</v>
      </c>
      <c r="B16" s="127" t="s">
        <v>787</v>
      </c>
      <c r="C16" s="293">
        <f>'[1]A102020 金融企业支出明细表'!C16</f>
        <v>0</v>
      </c>
    </row>
    <row r="17" spans="1:3" ht="18.75" customHeight="1">
      <c r="A17" s="84">
        <v>14</v>
      </c>
      <c r="B17" s="127" t="s">
        <v>788</v>
      </c>
      <c r="C17" s="293">
        <f>'[1]A102020 金融企业支出明细表'!C17</f>
        <v>0</v>
      </c>
    </row>
    <row r="18" spans="1:3" ht="18.75" customHeight="1">
      <c r="A18" s="84">
        <v>15</v>
      </c>
      <c r="B18" s="127" t="s">
        <v>789</v>
      </c>
      <c r="C18" s="314">
        <f>ROUND(C19+C20-C21+C22-C23+C24+C25-C26+C27,2)</f>
        <v>0</v>
      </c>
    </row>
    <row r="19" spans="1:3" ht="18.75" customHeight="1">
      <c r="A19" s="84">
        <v>16</v>
      </c>
      <c r="B19" s="127" t="s">
        <v>790</v>
      </c>
      <c r="C19" s="293">
        <f>'[1]A102020 金融企业支出明细表'!C19</f>
        <v>0</v>
      </c>
    </row>
    <row r="20" spans="1:3" ht="18.75" customHeight="1">
      <c r="A20" s="84">
        <v>17</v>
      </c>
      <c r="B20" s="127" t="s">
        <v>791</v>
      </c>
      <c r="C20" s="293">
        <f>'[1]A102020 金融企业支出明细表'!C20</f>
        <v>0</v>
      </c>
    </row>
    <row r="21" spans="1:3" ht="18.75" customHeight="1">
      <c r="A21" s="84">
        <v>18</v>
      </c>
      <c r="B21" s="127" t="s">
        <v>792</v>
      </c>
      <c r="C21" s="293">
        <f>'[1]A102020 金融企业支出明细表'!C21</f>
        <v>0</v>
      </c>
    </row>
    <row r="22" spans="1:3" ht="18.75" customHeight="1">
      <c r="A22" s="84">
        <v>19</v>
      </c>
      <c r="B22" s="127" t="s">
        <v>793</v>
      </c>
      <c r="C22" s="293">
        <f>'[1]A102020 金融企业支出明细表'!C22</f>
        <v>0</v>
      </c>
    </row>
    <row r="23" spans="1:3" ht="18.75" customHeight="1">
      <c r="A23" s="84">
        <v>20</v>
      </c>
      <c r="B23" s="127" t="s">
        <v>794</v>
      </c>
      <c r="C23" s="293">
        <f>'[1]A102020 金融企业支出明细表'!C23</f>
        <v>0</v>
      </c>
    </row>
    <row r="24" spans="1:3" ht="18.75" customHeight="1">
      <c r="A24" s="84">
        <v>21</v>
      </c>
      <c r="B24" s="127" t="s">
        <v>795</v>
      </c>
      <c r="C24" s="293">
        <f>'[1]A102020 金融企业支出明细表'!C24</f>
        <v>0</v>
      </c>
    </row>
    <row r="25" spans="1:3" ht="18.75" customHeight="1">
      <c r="A25" s="84">
        <v>22</v>
      </c>
      <c r="B25" s="127" t="s">
        <v>796</v>
      </c>
      <c r="C25" s="293">
        <f>'[1]A102020 金融企业支出明细表'!C25</f>
        <v>0</v>
      </c>
    </row>
    <row r="26" spans="1:3" ht="18.75" customHeight="1">
      <c r="A26" s="84">
        <v>23</v>
      </c>
      <c r="B26" s="127" t="s">
        <v>797</v>
      </c>
      <c r="C26" s="293">
        <f>'[1]A102020 金融企业支出明细表'!C26</f>
        <v>0</v>
      </c>
    </row>
    <row r="27" spans="1:3" ht="18.75" customHeight="1">
      <c r="A27" s="84">
        <v>24</v>
      </c>
      <c r="B27" s="127" t="s">
        <v>798</v>
      </c>
      <c r="C27" s="293">
        <f>'[1]A102020 金融企业支出明细表'!C27</f>
        <v>0</v>
      </c>
    </row>
    <row r="28" spans="1:3" ht="18.75" customHeight="1">
      <c r="A28" s="84">
        <v>25</v>
      </c>
      <c r="B28" s="127" t="s">
        <v>799</v>
      </c>
      <c r="C28" s="314">
        <f>ROUND(C29+C33,2)</f>
        <v>0</v>
      </c>
    </row>
    <row r="29" spans="1:3" ht="18.75" customHeight="1">
      <c r="A29" s="84">
        <v>26</v>
      </c>
      <c r="B29" s="127" t="s">
        <v>800</v>
      </c>
      <c r="C29" s="314">
        <f>ROUND(SUM(C30:C32),2)</f>
        <v>0</v>
      </c>
    </row>
    <row r="30" spans="1:3" ht="18.75" customHeight="1">
      <c r="A30" s="84">
        <v>27</v>
      </c>
      <c r="B30" s="127" t="s">
        <v>801</v>
      </c>
      <c r="C30" s="293">
        <f>'[1]A102020 金融企业支出明细表'!C30</f>
        <v>0</v>
      </c>
    </row>
    <row r="31" spans="1:3" ht="18.75" customHeight="1">
      <c r="A31" s="84">
        <v>28</v>
      </c>
      <c r="B31" s="127" t="s">
        <v>787</v>
      </c>
      <c r="C31" s="293">
        <f>'[1]A102020 金融企业支出明细表'!C31</f>
        <v>0</v>
      </c>
    </row>
    <row r="32" spans="1:3" ht="18.75" customHeight="1">
      <c r="A32" s="84">
        <v>29</v>
      </c>
      <c r="B32" s="127" t="s">
        <v>788</v>
      </c>
      <c r="C32" s="293">
        <f>'[1]A102020 金融企业支出明细表'!C32</f>
        <v>0</v>
      </c>
    </row>
    <row r="33" spans="1:3" ht="18.75" customHeight="1">
      <c r="A33" s="84">
        <v>30</v>
      </c>
      <c r="B33" s="127" t="s">
        <v>802</v>
      </c>
      <c r="C33" s="293">
        <f>'[1]A102020 金融企业支出明细表'!C33</f>
        <v>0</v>
      </c>
    </row>
    <row r="34" spans="1:3" ht="18.75" customHeight="1">
      <c r="A34" s="84">
        <v>31</v>
      </c>
      <c r="B34" s="127" t="s">
        <v>803</v>
      </c>
      <c r="C34" s="293">
        <f>'[1]A102020 金融企业支出明细表'!C34</f>
        <v>0</v>
      </c>
    </row>
    <row r="35" spans="1:3" ht="18.75" customHeight="1">
      <c r="A35" s="84">
        <v>32</v>
      </c>
      <c r="B35" s="127" t="s">
        <v>804</v>
      </c>
      <c r="C35" s="293">
        <f>'[1]A102020 金融企业支出明细表'!C35</f>
        <v>0</v>
      </c>
    </row>
    <row r="36" spans="1:3" ht="18.75" customHeight="1">
      <c r="A36" s="84">
        <v>33</v>
      </c>
      <c r="B36" s="127" t="s">
        <v>805</v>
      </c>
      <c r="C36" s="314">
        <f>ROUND(SUM(C37:C42),2)</f>
        <v>0</v>
      </c>
    </row>
    <row r="37" spans="1:3" ht="18.75" customHeight="1">
      <c r="A37" s="84">
        <v>34</v>
      </c>
      <c r="B37" s="127" t="s">
        <v>766</v>
      </c>
      <c r="C37" s="293">
        <f>'[1]A102020 金融企业支出明细表'!C37</f>
        <v>0</v>
      </c>
    </row>
    <row r="38" spans="1:3" ht="18.75" customHeight="1">
      <c r="A38" s="84">
        <v>35</v>
      </c>
      <c r="B38" s="127" t="s">
        <v>767</v>
      </c>
      <c r="C38" s="293">
        <f>'[1]A102020 金融企业支出明细表'!C38</f>
        <v>0</v>
      </c>
    </row>
    <row r="39" spans="1:3" ht="18.75" customHeight="1">
      <c r="A39" s="84">
        <v>36</v>
      </c>
      <c r="B39" s="127" t="s">
        <v>768</v>
      </c>
      <c r="C39" s="293">
        <f>'[1]A102020 金融企业支出明细表'!C39</f>
        <v>0</v>
      </c>
    </row>
    <row r="40" spans="1:3" ht="18.75" customHeight="1">
      <c r="A40" s="84">
        <v>37</v>
      </c>
      <c r="B40" s="127" t="s">
        <v>806</v>
      </c>
      <c r="C40" s="293">
        <f>'[1]A102020 金融企业支出明细表'!C40</f>
        <v>0</v>
      </c>
    </row>
    <row r="41" spans="1:3" ht="18.75" customHeight="1">
      <c r="A41" s="84">
        <v>38</v>
      </c>
      <c r="B41" s="127" t="s">
        <v>807</v>
      </c>
      <c r="C41" s="293">
        <f>'[1]A102020 金融企业支出明细表'!C41</f>
        <v>0</v>
      </c>
    </row>
    <row r="42" spans="1:3" ht="18.75" customHeight="1">
      <c r="A42" s="84">
        <v>39</v>
      </c>
      <c r="B42" s="127" t="s">
        <v>808</v>
      </c>
      <c r="C42" s="293">
        <f>'[1]A102020 金融企业支出明细表'!C42</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scale="97" orientation="portrait" blackAndWhite="1" verticalDpi="0" r:id="rId1"/>
  <headerFooter>
    <oddHeader>&amp;L&amp;G</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31"/>
  <sheetViews>
    <sheetView workbookViewId="0">
      <selection activeCell="C4" sqref="C4:C31"/>
    </sheetView>
  </sheetViews>
  <sheetFormatPr defaultColWidth="31.625" defaultRowHeight="14.25"/>
  <cols>
    <col min="1" max="1" width="5" style="134" customWidth="1"/>
    <col min="2" max="2" width="56.25" style="134" customWidth="1"/>
    <col min="3" max="3" width="25.625" style="134" customWidth="1"/>
    <col min="4" max="16384" width="31.625" style="134"/>
  </cols>
  <sheetData>
    <row r="1" spans="1:3">
      <c r="A1" s="564" t="s">
        <v>685</v>
      </c>
      <c r="B1" s="564"/>
      <c r="C1" s="564"/>
    </row>
    <row r="2" spans="1:3" ht="18.75">
      <c r="A2" s="566" t="s">
        <v>809</v>
      </c>
      <c r="B2" s="566"/>
      <c r="C2" s="566"/>
    </row>
    <row r="3" spans="1:3" s="82" customFormat="1" ht="18.75" customHeight="1">
      <c r="A3" s="84" t="s">
        <v>118</v>
      </c>
      <c r="B3" s="84" t="s">
        <v>5</v>
      </c>
      <c r="C3" s="84" t="s">
        <v>124</v>
      </c>
    </row>
    <row r="4" spans="1:3" s="82" customFormat="1" ht="18.75" customHeight="1">
      <c r="A4" s="84">
        <v>1</v>
      </c>
      <c r="B4" s="136" t="s">
        <v>6</v>
      </c>
      <c r="C4" s="320">
        <f>ROUND(SUM(C5:C10),2)</f>
        <v>0</v>
      </c>
    </row>
    <row r="5" spans="1:3" s="82" customFormat="1" ht="18.75" customHeight="1">
      <c r="A5" s="84">
        <v>2</v>
      </c>
      <c r="B5" s="136" t="s">
        <v>7</v>
      </c>
      <c r="C5" s="321">
        <f>[1]A103000事业单位、民间非营利组织收入、支出明细表!C5</f>
        <v>0</v>
      </c>
    </row>
    <row r="6" spans="1:3" s="82" customFormat="1" ht="18.75" customHeight="1">
      <c r="A6" s="84">
        <v>3</v>
      </c>
      <c r="B6" s="136" t="s">
        <v>8</v>
      </c>
      <c r="C6" s="321">
        <f>[1]A103000事业单位、民间非营利组织收入、支出明细表!C6</f>
        <v>0</v>
      </c>
    </row>
    <row r="7" spans="1:3" s="82" customFormat="1" ht="18.75" customHeight="1">
      <c r="A7" s="84">
        <v>4</v>
      </c>
      <c r="B7" s="136" t="s">
        <v>9</v>
      </c>
      <c r="C7" s="321">
        <f>[1]A103000事业单位、民间非营利组织收入、支出明细表!C7</f>
        <v>0</v>
      </c>
    </row>
    <row r="8" spans="1:3" s="82" customFormat="1" ht="18.75" customHeight="1">
      <c r="A8" s="84">
        <v>5</v>
      </c>
      <c r="B8" s="136" t="s">
        <v>10</v>
      </c>
      <c r="C8" s="321">
        <f>[1]A103000事业单位、民间非营利组织收入、支出明细表!C8</f>
        <v>0</v>
      </c>
    </row>
    <row r="9" spans="1:3" s="82" customFormat="1" ht="18.75" customHeight="1">
      <c r="A9" s="84">
        <v>6</v>
      </c>
      <c r="B9" s="136" t="s">
        <v>11</v>
      </c>
      <c r="C9" s="321">
        <f>[1]A103000事业单位、民间非营利组织收入、支出明细表!C9</f>
        <v>0</v>
      </c>
    </row>
    <row r="10" spans="1:3" s="82" customFormat="1" ht="18.75" customHeight="1">
      <c r="A10" s="84">
        <v>7</v>
      </c>
      <c r="B10" s="136" t="s">
        <v>810</v>
      </c>
      <c r="C10" s="320">
        <f>SUM(C11:C12)</f>
        <v>0</v>
      </c>
    </row>
    <row r="11" spans="1:3" s="82" customFormat="1" ht="18.75" customHeight="1">
      <c r="A11" s="84">
        <v>8</v>
      </c>
      <c r="B11" s="136" t="s">
        <v>811</v>
      </c>
      <c r="C11" s="321">
        <f>[1]A103000事业单位、民间非营利组织收入、支出明细表!C11</f>
        <v>0</v>
      </c>
    </row>
    <row r="12" spans="1:3" s="82" customFormat="1" ht="18.75" customHeight="1">
      <c r="A12" s="84">
        <v>9</v>
      </c>
      <c r="B12" s="136" t="s">
        <v>812</v>
      </c>
      <c r="C12" s="321">
        <f>[1]A103000事业单位、民间非营利组织收入、支出明细表!C12</f>
        <v>0</v>
      </c>
    </row>
    <row r="13" spans="1:3" s="82" customFormat="1" ht="18.75" customHeight="1">
      <c r="A13" s="84">
        <v>10</v>
      </c>
      <c r="B13" s="136" t="s">
        <v>12</v>
      </c>
      <c r="C13" s="320">
        <f>ROUND(SUM(C14:C20),2)</f>
        <v>0</v>
      </c>
    </row>
    <row r="14" spans="1:3" s="82" customFormat="1" ht="18.75" customHeight="1">
      <c r="A14" s="84">
        <v>11</v>
      </c>
      <c r="B14" s="136" t="s">
        <v>13</v>
      </c>
      <c r="C14" s="321">
        <f>[1]A103000事业单位、民间非营利组织收入、支出明细表!C14</f>
        <v>0</v>
      </c>
    </row>
    <row r="15" spans="1:3" s="82" customFormat="1" ht="18.75" customHeight="1">
      <c r="A15" s="84">
        <v>12</v>
      </c>
      <c r="B15" s="136" t="s">
        <v>14</v>
      </c>
      <c r="C15" s="321">
        <f>[1]A103000事业单位、民间非营利组织收入、支出明细表!C15</f>
        <v>0</v>
      </c>
    </row>
    <row r="16" spans="1:3" ht="18.75" customHeight="1">
      <c r="A16" s="84">
        <v>13</v>
      </c>
      <c r="B16" s="136" t="s">
        <v>15</v>
      </c>
      <c r="C16" s="321">
        <f>[1]A103000事业单位、民间非营利组织收入、支出明细表!C16</f>
        <v>0</v>
      </c>
    </row>
    <row r="17" spans="1:3" ht="18.75" customHeight="1">
      <c r="A17" s="84">
        <v>14</v>
      </c>
      <c r="B17" s="136" t="s">
        <v>16</v>
      </c>
      <c r="C17" s="321">
        <f>[1]A103000事业单位、民间非营利组织收入、支出明细表!C17</f>
        <v>0</v>
      </c>
    </row>
    <row r="18" spans="1:3" ht="18.75" customHeight="1">
      <c r="A18" s="84">
        <v>15</v>
      </c>
      <c r="B18" s="127" t="s">
        <v>17</v>
      </c>
      <c r="C18" s="321">
        <f>[1]A103000事业单位、民间非营利组织收入、支出明细表!C18</f>
        <v>0</v>
      </c>
    </row>
    <row r="19" spans="1:3" ht="18.75" customHeight="1">
      <c r="A19" s="84">
        <v>16</v>
      </c>
      <c r="B19" s="136" t="s">
        <v>813</v>
      </c>
      <c r="C19" s="321">
        <f>[1]A103000事业单位、民间非营利组织收入、支出明细表!C19</f>
        <v>0</v>
      </c>
    </row>
    <row r="20" spans="1:3" ht="18.75" customHeight="1">
      <c r="A20" s="84">
        <v>17</v>
      </c>
      <c r="B20" s="136" t="s">
        <v>18</v>
      </c>
      <c r="C20" s="321">
        <f>[1]A103000事业单位、民间非营利组织收入、支出明细表!C20</f>
        <v>0</v>
      </c>
    </row>
    <row r="21" spans="1:3" ht="18.75" customHeight="1">
      <c r="A21" s="84">
        <v>18</v>
      </c>
      <c r="B21" s="136" t="s">
        <v>814</v>
      </c>
      <c r="C21" s="320">
        <f>ROUND(SUM(C22:C26),2)</f>
        <v>0</v>
      </c>
    </row>
    <row r="22" spans="1:3" ht="18.75" customHeight="1">
      <c r="A22" s="84">
        <v>19</v>
      </c>
      <c r="B22" s="136" t="s">
        <v>19</v>
      </c>
      <c r="C22" s="321">
        <f>[1]A103000事业单位、民间非营利组织收入、支出明细表!C22</f>
        <v>0</v>
      </c>
    </row>
    <row r="23" spans="1:3" ht="18.75" customHeight="1">
      <c r="A23" s="84">
        <v>20</v>
      </c>
      <c r="B23" s="136" t="s">
        <v>20</v>
      </c>
      <c r="C23" s="321">
        <f>[1]A103000事业单位、民间非营利组织收入、支出明细表!C23</f>
        <v>0</v>
      </c>
    </row>
    <row r="24" spans="1:3" ht="18.75" customHeight="1">
      <c r="A24" s="84">
        <v>21</v>
      </c>
      <c r="B24" s="136" t="s">
        <v>21</v>
      </c>
      <c r="C24" s="321">
        <f>[1]A103000事业单位、民间非营利组织收入、支出明细表!C24</f>
        <v>0</v>
      </c>
    </row>
    <row r="25" spans="1:3" ht="18.75" customHeight="1">
      <c r="A25" s="84">
        <v>22</v>
      </c>
      <c r="B25" s="136" t="s">
        <v>22</v>
      </c>
      <c r="C25" s="321">
        <f>[1]A103000事业单位、民间非营利组织收入、支出明细表!C25</f>
        <v>0</v>
      </c>
    </row>
    <row r="26" spans="1:3" ht="18.75" customHeight="1">
      <c r="A26" s="84">
        <v>23</v>
      </c>
      <c r="B26" s="136" t="s">
        <v>23</v>
      </c>
      <c r="C26" s="321">
        <f>[1]A103000事业单位、民间非营利组织收入、支出明细表!C26</f>
        <v>0</v>
      </c>
    </row>
    <row r="27" spans="1:3" ht="18.75" customHeight="1">
      <c r="A27" s="84">
        <v>24</v>
      </c>
      <c r="B27" s="136" t="s">
        <v>815</v>
      </c>
      <c r="C27" s="320">
        <f>ROUND(SUM(C28:C31),2)</f>
        <v>0</v>
      </c>
    </row>
    <row r="28" spans="1:3" ht="18.75" customHeight="1">
      <c r="A28" s="84">
        <v>25</v>
      </c>
      <c r="B28" s="136" t="s">
        <v>24</v>
      </c>
      <c r="C28" s="321">
        <f>[1]A103000事业单位、民间非营利组织收入、支出明细表!C28</f>
        <v>0</v>
      </c>
    </row>
    <row r="29" spans="1:3" ht="18.75" customHeight="1">
      <c r="A29" s="84">
        <v>26</v>
      </c>
      <c r="B29" s="136" t="s">
        <v>25</v>
      </c>
      <c r="C29" s="321">
        <f>[1]A103000事业单位、民间非营利组织收入、支出明细表!C29</f>
        <v>0</v>
      </c>
    </row>
    <row r="30" spans="1:3" ht="18.75" customHeight="1">
      <c r="A30" s="84">
        <v>27</v>
      </c>
      <c r="B30" s="136" t="s">
        <v>26</v>
      </c>
      <c r="C30" s="321">
        <f>[1]A103000事业单位、民间非营利组织收入、支出明细表!C30</f>
        <v>0</v>
      </c>
    </row>
    <row r="31" spans="1:3" ht="18.75" customHeight="1">
      <c r="A31" s="84">
        <v>28</v>
      </c>
      <c r="B31" s="136" t="s">
        <v>27</v>
      </c>
      <c r="C31" s="321">
        <f>[1]A103000事业单位、民间非营利组织收入、支出明细表!C31</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H50"/>
  <sheetViews>
    <sheetView workbookViewId="0">
      <selection activeCell="C6" sqref="C6:H31"/>
    </sheetView>
  </sheetViews>
  <sheetFormatPr defaultColWidth="22.25" defaultRowHeight="22.5"/>
  <cols>
    <col min="1" max="1" width="5" style="150" customWidth="1"/>
    <col min="2" max="2" width="26" style="133" customWidth="1"/>
    <col min="3" max="8" width="16" style="133" customWidth="1"/>
    <col min="9" max="16384" width="22.25" style="133"/>
  </cols>
  <sheetData>
    <row r="1" spans="1:8" s="144" customFormat="1" ht="20.100000000000001" customHeight="1">
      <c r="A1" s="564" t="s">
        <v>685</v>
      </c>
      <c r="B1" s="564"/>
      <c r="C1" s="564"/>
      <c r="D1" s="564"/>
      <c r="E1" s="564"/>
      <c r="F1" s="564"/>
      <c r="G1" s="564"/>
      <c r="H1" s="564"/>
    </row>
    <row r="2" spans="1:8" ht="25.5" customHeight="1">
      <c r="A2" s="565" t="s">
        <v>816</v>
      </c>
      <c r="B2" s="565"/>
      <c r="C2" s="565"/>
      <c r="D2" s="565"/>
      <c r="E2" s="565"/>
      <c r="F2" s="565"/>
      <c r="G2" s="565"/>
      <c r="H2" s="565"/>
    </row>
    <row r="3" spans="1:8" ht="18.75" customHeight="1">
      <c r="A3" s="568" t="s">
        <v>118</v>
      </c>
      <c r="B3" s="568" t="s">
        <v>5</v>
      </c>
      <c r="C3" s="571" t="s">
        <v>28</v>
      </c>
      <c r="D3" s="571" t="s">
        <v>29</v>
      </c>
      <c r="E3" s="568" t="s">
        <v>30</v>
      </c>
      <c r="F3" s="571" t="s">
        <v>29</v>
      </c>
      <c r="G3" s="568" t="s">
        <v>31</v>
      </c>
      <c r="H3" s="571" t="s">
        <v>29</v>
      </c>
    </row>
    <row r="4" spans="1:8" ht="18.75" customHeight="1">
      <c r="A4" s="569"/>
      <c r="B4" s="569"/>
      <c r="C4" s="572"/>
      <c r="D4" s="572"/>
      <c r="E4" s="570"/>
      <c r="F4" s="572"/>
      <c r="G4" s="570"/>
      <c r="H4" s="572"/>
    </row>
    <row r="5" spans="1:8" ht="18.75" customHeight="1">
      <c r="A5" s="570"/>
      <c r="B5" s="570"/>
      <c r="C5" s="92">
        <v>1</v>
      </c>
      <c r="D5" s="145">
        <v>2</v>
      </c>
      <c r="E5" s="146">
        <v>3</v>
      </c>
      <c r="F5" s="145">
        <v>4</v>
      </c>
      <c r="G5" s="84">
        <v>5</v>
      </c>
      <c r="H5" s="84">
        <v>6</v>
      </c>
    </row>
    <row r="6" spans="1:8" ht="18.75" customHeight="1">
      <c r="A6" s="84">
        <v>1</v>
      </c>
      <c r="B6" s="127" t="s">
        <v>817</v>
      </c>
      <c r="C6" s="292">
        <f>[1]销售费用!H6+[1]销售费用!H7+[1]销售费用!H8+[1]销售费用!H9+[1]销售费用!H13+[1]销售费用!H17+[1]销售费用!H18+[1]销售费用!H22</f>
        <v>0</v>
      </c>
      <c r="D6" s="292" t="s">
        <v>119</v>
      </c>
      <c r="E6" s="350">
        <f>[1]管理费用!H6+[1]管理费用!H7+[1]管理费用!H8+[1]管理费用!H9+[1]管理费用!H13+[1]管理费用!H17+[1]管理费用!H18+[1]管理费用!H22</f>
        <v>0</v>
      </c>
      <c r="F6" s="292" t="s">
        <v>119</v>
      </c>
      <c r="G6" s="292" t="s">
        <v>119</v>
      </c>
      <c r="H6" s="292" t="s">
        <v>119</v>
      </c>
    </row>
    <row r="7" spans="1:8" ht="18.75" customHeight="1">
      <c r="A7" s="84">
        <v>2</v>
      </c>
      <c r="B7" s="127" t="s">
        <v>818</v>
      </c>
      <c r="C7" s="292">
        <f>[1]销售费用!H29</f>
        <v>0</v>
      </c>
      <c r="D7" s="292">
        <f>[1]销售费用!G29</f>
        <v>0</v>
      </c>
      <c r="E7" s="350">
        <f>[1]管理费用!H29</f>
        <v>0</v>
      </c>
      <c r="F7" s="292">
        <f>[1]管理费用!G29</f>
        <v>0</v>
      </c>
      <c r="G7" s="292" t="s">
        <v>119</v>
      </c>
      <c r="H7" s="292" t="s">
        <v>119</v>
      </c>
    </row>
    <row r="8" spans="1:8" ht="18.75" customHeight="1">
      <c r="A8" s="84">
        <v>3</v>
      </c>
      <c r="B8" s="127" t="s">
        <v>819</v>
      </c>
      <c r="C8" s="292">
        <f>[1]销售费用!H30</f>
        <v>0</v>
      </c>
      <c r="D8" s="292">
        <f>[1]销售费用!G30</f>
        <v>0</v>
      </c>
      <c r="E8" s="350">
        <f>[1]管理费用!H30</f>
        <v>0</v>
      </c>
      <c r="F8" s="292">
        <f>[1]管理费用!G30</f>
        <v>0</v>
      </c>
      <c r="G8" s="292" t="s">
        <v>119</v>
      </c>
      <c r="H8" s="292" t="s">
        <v>119</v>
      </c>
    </row>
    <row r="9" spans="1:8" ht="18.75" customHeight="1">
      <c r="A9" s="84">
        <v>4</v>
      </c>
      <c r="B9" s="127" t="s">
        <v>820</v>
      </c>
      <c r="C9" s="292">
        <f>[1]销售费用!H10</f>
        <v>0</v>
      </c>
      <c r="D9" s="292" t="s">
        <v>119</v>
      </c>
      <c r="E9" s="350">
        <f>[1]管理费用!H10</f>
        <v>0</v>
      </c>
      <c r="F9" s="292" t="s">
        <v>119</v>
      </c>
      <c r="G9" s="292" t="s">
        <v>119</v>
      </c>
      <c r="H9" s="292" t="s">
        <v>119</v>
      </c>
    </row>
    <row r="10" spans="1:8" ht="18.75" customHeight="1">
      <c r="A10" s="84">
        <v>5</v>
      </c>
      <c r="B10" s="127" t="s">
        <v>821</v>
      </c>
      <c r="C10" s="292">
        <f>[1]销售费用!H11</f>
        <v>0</v>
      </c>
      <c r="D10" s="292" t="s">
        <v>119</v>
      </c>
      <c r="E10" s="350">
        <f>[1]管理费用!H11</f>
        <v>0</v>
      </c>
      <c r="F10" s="292" t="s">
        <v>119</v>
      </c>
      <c r="G10" s="292" t="s">
        <v>119</v>
      </c>
      <c r="H10" s="292" t="s">
        <v>119</v>
      </c>
    </row>
    <row r="11" spans="1:8" ht="18.75" customHeight="1">
      <c r="A11" s="84">
        <v>6</v>
      </c>
      <c r="B11" s="127" t="s">
        <v>822</v>
      </c>
      <c r="C11" s="292">
        <f>[1]销售费用!H31</f>
        <v>0</v>
      </c>
      <c r="D11" s="292">
        <f>[1]销售费用!G31</f>
        <v>0</v>
      </c>
      <c r="E11" s="350">
        <f>[1]管理费用!H31</f>
        <v>0</v>
      </c>
      <c r="F11" s="292">
        <f>[1]管理费用!G31</f>
        <v>0</v>
      </c>
      <c r="G11" s="292">
        <f>[1]财务费用!H6</f>
        <v>0</v>
      </c>
      <c r="H11" s="292">
        <f>[1]财务费用!G6</f>
        <v>0</v>
      </c>
    </row>
    <row r="12" spans="1:8" ht="18.75" customHeight="1">
      <c r="A12" s="84">
        <v>7</v>
      </c>
      <c r="B12" s="127" t="s">
        <v>823</v>
      </c>
      <c r="C12" s="292">
        <f>[1]销售费用!H20+[1]销售费用!H23+[1]销售费用!H24</f>
        <v>0</v>
      </c>
      <c r="D12" s="292" t="s">
        <v>119</v>
      </c>
      <c r="E12" s="350">
        <f>[1]管理费用!H20+[1]管理费用!H23+[1]管理费用!H24</f>
        <v>0</v>
      </c>
      <c r="F12" s="292" t="s">
        <v>119</v>
      </c>
      <c r="G12" s="292" t="s">
        <v>119</v>
      </c>
      <c r="H12" s="292" t="s">
        <v>119</v>
      </c>
    </row>
    <row r="13" spans="1:8" ht="18.75" customHeight="1">
      <c r="A13" s="84">
        <v>8</v>
      </c>
      <c r="B13" s="127" t="s">
        <v>824</v>
      </c>
      <c r="C13" s="292">
        <f>[1]销售费用!H19</f>
        <v>0</v>
      </c>
      <c r="D13" s="292" t="s">
        <v>119</v>
      </c>
      <c r="E13" s="350">
        <f>[1]管理费用!H19</f>
        <v>0</v>
      </c>
      <c r="F13" s="292" t="s">
        <v>119</v>
      </c>
      <c r="G13" s="292" t="s">
        <v>119</v>
      </c>
      <c r="H13" s="292" t="s">
        <v>119</v>
      </c>
    </row>
    <row r="14" spans="1:8" ht="18.75" customHeight="1">
      <c r="A14" s="84">
        <v>9</v>
      </c>
      <c r="B14" s="127" t="s">
        <v>825</v>
      </c>
      <c r="C14" s="292">
        <f>[1]销售费用!H32</f>
        <v>0</v>
      </c>
      <c r="D14" s="292" t="s">
        <v>119</v>
      </c>
      <c r="E14" s="350">
        <f>[1]管理费用!H32</f>
        <v>0</v>
      </c>
      <c r="F14" s="292" t="s">
        <v>119</v>
      </c>
      <c r="G14" s="292" t="s">
        <v>119</v>
      </c>
      <c r="H14" s="292" t="s">
        <v>119</v>
      </c>
    </row>
    <row r="15" spans="1:8" ht="18.75" customHeight="1">
      <c r="A15" s="84">
        <v>10</v>
      </c>
      <c r="B15" s="127" t="s">
        <v>826</v>
      </c>
      <c r="C15" s="292">
        <f>[1]销售费用!H33</f>
        <v>0</v>
      </c>
      <c r="D15" s="292" t="s">
        <v>119</v>
      </c>
      <c r="E15" s="350">
        <f>[1]管理费用!H33</f>
        <v>0</v>
      </c>
      <c r="F15" s="292" t="s">
        <v>119</v>
      </c>
      <c r="G15" s="292" t="s">
        <v>119</v>
      </c>
      <c r="H15" s="292" t="s">
        <v>119</v>
      </c>
    </row>
    <row r="16" spans="1:8" ht="18.75" customHeight="1">
      <c r="A16" s="84">
        <v>11</v>
      </c>
      <c r="B16" s="127" t="s">
        <v>827</v>
      </c>
      <c r="C16" s="292">
        <f>[1]销售费用!H21</f>
        <v>0</v>
      </c>
      <c r="D16" s="292">
        <f>[1]销售费用!G21</f>
        <v>0</v>
      </c>
      <c r="E16" s="350">
        <f>[1]管理费用!H21</f>
        <v>0</v>
      </c>
      <c r="F16" s="292">
        <f>[1]管理费用!G21</f>
        <v>0</v>
      </c>
      <c r="G16" s="292" t="s">
        <v>119</v>
      </c>
      <c r="H16" s="292" t="s">
        <v>119</v>
      </c>
    </row>
    <row r="17" spans="1:8" ht="18.75" customHeight="1">
      <c r="A17" s="84">
        <v>12</v>
      </c>
      <c r="B17" s="127" t="s">
        <v>828</v>
      </c>
      <c r="C17" s="292">
        <f>[1]销售费用!H34</f>
        <v>0</v>
      </c>
      <c r="D17" s="292" t="s">
        <v>119</v>
      </c>
      <c r="E17" s="350">
        <f>[1]管理费用!H34</f>
        <v>0</v>
      </c>
      <c r="F17" s="292" t="s">
        <v>119</v>
      </c>
      <c r="G17" s="292" t="s">
        <v>119</v>
      </c>
      <c r="H17" s="292" t="s">
        <v>119</v>
      </c>
    </row>
    <row r="18" spans="1:8" ht="18.75" customHeight="1">
      <c r="A18" s="84">
        <v>13</v>
      </c>
      <c r="B18" s="127" t="s">
        <v>829</v>
      </c>
      <c r="C18" s="292">
        <f>[1]销售费用!H35</f>
        <v>0</v>
      </c>
      <c r="D18" s="292" t="s">
        <v>119</v>
      </c>
      <c r="E18" s="350">
        <f>[1]管理费用!H35</f>
        <v>0</v>
      </c>
      <c r="F18" s="292" t="s">
        <v>119</v>
      </c>
      <c r="G18" s="292" t="s">
        <v>119</v>
      </c>
      <c r="H18" s="292" t="s">
        <v>119</v>
      </c>
    </row>
    <row r="19" spans="1:8" ht="18.75" customHeight="1">
      <c r="A19" s="84">
        <v>14</v>
      </c>
      <c r="B19" s="127" t="s">
        <v>830</v>
      </c>
      <c r="C19" s="292">
        <f>[1]销售费用!H36</f>
        <v>0</v>
      </c>
      <c r="D19" s="292" t="s">
        <v>119</v>
      </c>
      <c r="E19" s="292">
        <f>[1]管理费用!H36</f>
        <v>0</v>
      </c>
      <c r="F19" s="292" t="s">
        <v>119</v>
      </c>
      <c r="G19" s="292" t="s">
        <v>119</v>
      </c>
      <c r="H19" s="292" t="s">
        <v>119</v>
      </c>
    </row>
    <row r="20" spans="1:8" ht="18.75" customHeight="1">
      <c r="A20" s="84">
        <v>15</v>
      </c>
      <c r="B20" s="127" t="s">
        <v>831</v>
      </c>
      <c r="C20" s="292">
        <f>[1]销售费用!H37</f>
        <v>0</v>
      </c>
      <c r="D20" s="292">
        <f>[1]销售费用!G37</f>
        <v>0</v>
      </c>
      <c r="E20" s="292">
        <f>[1]管理费用!H37</f>
        <v>0</v>
      </c>
      <c r="F20" s="292">
        <f>[1]管理费用!G37</f>
        <v>0</v>
      </c>
      <c r="G20" s="292" t="s">
        <v>119</v>
      </c>
      <c r="H20" s="292" t="s">
        <v>119</v>
      </c>
    </row>
    <row r="21" spans="1:8" ht="18.75" customHeight="1">
      <c r="A21" s="84">
        <v>16</v>
      </c>
      <c r="B21" s="127" t="s">
        <v>832</v>
      </c>
      <c r="C21" s="292">
        <f>[1]销售费用!H38</f>
        <v>0</v>
      </c>
      <c r="D21" s="292">
        <f>[1]销售费用!G38</f>
        <v>0</v>
      </c>
      <c r="E21" s="292">
        <f>[1]管理费用!H38</f>
        <v>0</v>
      </c>
      <c r="F21" s="292">
        <f>[1]管理费用!G38</f>
        <v>0</v>
      </c>
      <c r="G21" s="292" t="s">
        <v>119</v>
      </c>
      <c r="H21" s="292" t="s">
        <v>119</v>
      </c>
    </row>
    <row r="22" spans="1:8" ht="18.75" customHeight="1">
      <c r="A22" s="84">
        <v>17</v>
      </c>
      <c r="B22" s="127" t="s">
        <v>833</v>
      </c>
      <c r="C22" s="292">
        <f>[1]销售费用!H39</f>
        <v>0</v>
      </c>
      <c r="D22" s="292" t="s">
        <v>119</v>
      </c>
      <c r="E22" s="350">
        <f>[1]管理费用!H39</f>
        <v>0</v>
      </c>
      <c r="F22" s="292" t="s">
        <v>119</v>
      </c>
      <c r="G22" s="292" t="s">
        <v>119</v>
      </c>
      <c r="H22" s="292" t="s">
        <v>119</v>
      </c>
    </row>
    <row r="23" spans="1:8" ht="18.75" customHeight="1">
      <c r="A23" s="84">
        <v>18</v>
      </c>
      <c r="B23" s="127" t="s">
        <v>834</v>
      </c>
      <c r="C23" s="292">
        <f>[1]销售费用!H40</f>
        <v>0</v>
      </c>
      <c r="D23" s="292">
        <f>[1]销售费用!G40</f>
        <v>0</v>
      </c>
      <c r="E23" s="350">
        <f>[1]管理费用!H40</f>
        <v>0</v>
      </c>
      <c r="F23" s="292">
        <f>[1]管理费用!G40</f>
        <v>0</v>
      </c>
      <c r="G23" s="292" t="s">
        <v>119</v>
      </c>
      <c r="H23" s="292" t="s">
        <v>119</v>
      </c>
    </row>
    <row r="24" spans="1:8" ht="18.75" customHeight="1">
      <c r="A24" s="84">
        <v>19</v>
      </c>
      <c r="B24" s="127" t="s">
        <v>835</v>
      </c>
      <c r="C24" s="292">
        <f>[1]销售费用!H41</f>
        <v>0</v>
      </c>
      <c r="D24" s="292">
        <f>[1]销售费用!G41</f>
        <v>0</v>
      </c>
      <c r="E24" s="350">
        <f>[1]管理费用!H41</f>
        <v>0</v>
      </c>
      <c r="F24" s="292">
        <f>[1]管理费用!G41</f>
        <v>0</v>
      </c>
      <c r="G24" s="292" t="s">
        <v>119</v>
      </c>
      <c r="H24" s="292" t="s">
        <v>119</v>
      </c>
    </row>
    <row r="25" spans="1:8" ht="18.75" customHeight="1">
      <c r="A25" s="84">
        <v>20</v>
      </c>
      <c r="B25" s="127" t="s">
        <v>836</v>
      </c>
      <c r="C25" s="292">
        <f>[1]销售费用!H25+[1]销售费用!H26+[1]销售费用!H27+[1]销售费用!H28</f>
        <v>0</v>
      </c>
      <c r="D25" s="292" t="s">
        <v>119</v>
      </c>
      <c r="E25" s="350">
        <f>[1]管理费用!H25+[1]管理费用!H26+[1]管理费用!H27+[1]管理费用!H28</f>
        <v>0</v>
      </c>
      <c r="F25" s="292" t="s">
        <v>119</v>
      </c>
      <c r="G25" s="292" t="s">
        <v>119</v>
      </c>
      <c r="H25" s="292" t="s">
        <v>119</v>
      </c>
    </row>
    <row r="26" spans="1:8" ht="18.75" customHeight="1">
      <c r="A26" s="84">
        <v>21</v>
      </c>
      <c r="B26" s="127" t="s">
        <v>837</v>
      </c>
      <c r="C26" s="292" t="s">
        <v>119</v>
      </c>
      <c r="D26" s="292" t="s">
        <v>119</v>
      </c>
      <c r="E26" s="292" t="s">
        <v>119</v>
      </c>
      <c r="F26" s="292" t="s">
        <v>119</v>
      </c>
      <c r="G26" s="292">
        <f>[1]财务费用!H7-[1]财务费用!H11</f>
        <v>0</v>
      </c>
      <c r="H26" s="292">
        <f>[1]财务费用!G7-[1]财务费用!G11</f>
        <v>0</v>
      </c>
    </row>
    <row r="27" spans="1:8" ht="18.75" customHeight="1">
      <c r="A27" s="84">
        <v>22</v>
      </c>
      <c r="B27" s="127" t="s">
        <v>838</v>
      </c>
      <c r="C27" s="292" t="s">
        <v>119</v>
      </c>
      <c r="D27" s="292" t="s">
        <v>119</v>
      </c>
      <c r="E27" s="292" t="s">
        <v>119</v>
      </c>
      <c r="F27" s="292" t="s">
        <v>119</v>
      </c>
      <c r="G27" s="292">
        <f>[1]财务费用!H9-[1]财务费用!H13</f>
        <v>0</v>
      </c>
      <c r="H27" s="292">
        <f>[1]财务费用!G9-[1]财务费用!G13</f>
        <v>0</v>
      </c>
    </row>
    <row r="28" spans="1:8" ht="18.75" customHeight="1">
      <c r="A28" s="84">
        <v>23</v>
      </c>
      <c r="B28" s="127" t="s">
        <v>839</v>
      </c>
      <c r="C28" s="292" t="s">
        <v>119</v>
      </c>
      <c r="D28" s="292" t="s">
        <v>119</v>
      </c>
      <c r="E28" s="292" t="s">
        <v>119</v>
      </c>
      <c r="F28" s="292" t="s">
        <v>119</v>
      </c>
      <c r="G28" s="292">
        <f>[1]财务费用!H10</f>
        <v>0</v>
      </c>
      <c r="H28" s="292" t="s">
        <v>119</v>
      </c>
    </row>
    <row r="29" spans="1:8" ht="18.75" customHeight="1">
      <c r="A29" s="84">
        <v>24</v>
      </c>
      <c r="B29" s="127" t="s">
        <v>840</v>
      </c>
      <c r="C29" s="292" t="s">
        <v>119</v>
      </c>
      <c r="D29" s="292" t="s">
        <v>119</v>
      </c>
      <c r="E29" s="350">
        <f>[1]管理费用!H42</f>
        <v>0</v>
      </c>
      <c r="F29" s="292" t="s">
        <v>119</v>
      </c>
      <c r="G29" s="292" t="s">
        <v>119</v>
      </c>
      <c r="H29" s="292" t="s">
        <v>119</v>
      </c>
    </row>
    <row r="30" spans="1:8" ht="18.75" customHeight="1">
      <c r="A30" s="84">
        <v>25</v>
      </c>
      <c r="B30" s="127" t="s">
        <v>841</v>
      </c>
      <c r="C30" s="292">
        <f>[1]销售费用!H12+[1]销售费用!H14+[1]销售费用!H15+[1]销售费用!H16+[1]销售费用!H42</f>
        <v>0</v>
      </c>
      <c r="D30" s="292">
        <f>[1]销售费用!G12+[1]销售费用!G14+[1]销售费用!G15+[1]销售费用!G16+[1]销售费用!G42</f>
        <v>0</v>
      </c>
      <c r="E30" s="350">
        <f>[1]管理费用!H12+[1]管理费用!H14+[1]管理费用!H15+[1]管理费用!H16+[1]管理费用!H43</f>
        <v>0</v>
      </c>
      <c r="F30" s="292">
        <f>[1]管理费用!G12+[1]管理费用!G14+[1]管理费用!G15+[1]管理费用!G16+[1]管理费用!G43</f>
        <v>0</v>
      </c>
      <c r="G30" s="292">
        <f>[1]财务费用!H14</f>
        <v>0</v>
      </c>
      <c r="H30" s="292">
        <f>[1]财务费用!G14</f>
        <v>0</v>
      </c>
    </row>
    <row r="31" spans="1:8" ht="18.75" customHeight="1">
      <c r="A31" s="84">
        <v>26</v>
      </c>
      <c r="B31" s="127" t="s">
        <v>842</v>
      </c>
      <c r="C31" s="343">
        <f>ROUND(SUM(C6:C25)+C30,2)</f>
        <v>0</v>
      </c>
      <c r="D31" s="343">
        <f>ROUND(D7+D8+D11+D16+D20+D21+D23+D24+D30,2)</f>
        <v>0</v>
      </c>
      <c r="E31" s="343">
        <f>ROUND(SUM(E6:E25)+E29+E30,2)</f>
        <v>0</v>
      </c>
      <c r="F31" s="343">
        <f>ROUND(F7+F8+F11+F16+F20+F21+F23+F24+F30,2)</f>
        <v>0</v>
      </c>
      <c r="G31" s="343">
        <f>ROUND(G11+G26+G27+G28+G30,2)</f>
        <v>0</v>
      </c>
      <c r="H31" s="343">
        <f>ROUND(H11+H26+H27+H30,2)</f>
        <v>0</v>
      </c>
    </row>
    <row r="32" spans="1:8" ht="14.25" customHeight="1">
      <c r="A32" s="133"/>
    </row>
    <row r="33" spans="1:1" ht="14.25" customHeight="1">
      <c r="A33" s="133"/>
    </row>
    <row r="34" spans="1:1" ht="14.25" customHeight="1">
      <c r="A34" s="133"/>
    </row>
    <row r="35" spans="1:1" ht="14.25" customHeight="1">
      <c r="A35" s="133"/>
    </row>
    <row r="36" spans="1:1" ht="14.25" customHeight="1">
      <c r="A36" s="133"/>
    </row>
    <row r="37" spans="1:1" ht="14.25" customHeight="1">
      <c r="A37" s="133"/>
    </row>
    <row r="38" spans="1:1" ht="14.25" customHeight="1">
      <c r="A38" s="133"/>
    </row>
    <row r="39" spans="1:1" ht="14.25" customHeight="1">
      <c r="A39" s="133"/>
    </row>
    <row r="40" spans="1:1" ht="14.25" customHeight="1">
      <c r="A40" s="133"/>
    </row>
    <row r="41" spans="1:1" ht="14.25" customHeight="1">
      <c r="A41" s="133"/>
    </row>
    <row r="42" spans="1:1" ht="14.25" customHeight="1">
      <c r="A42" s="133"/>
    </row>
    <row r="43" spans="1:1" ht="14.25" customHeight="1">
      <c r="A43" s="133"/>
    </row>
    <row r="44" spans="1:1" ht="14.25" customHeight="1">
      <c r="A44" s="133"/>
    </row>
    <row r="45" spans="1:1" ht="14.25" customHeight="1">
      <c r="A45" s="133"/>
    </row>
    <row r="46" spans="1:1" ht="14.25" customHeight="1">
      <c r="A46" s="133"/>
    </row>
    <row r="47" spans="1:1" ht="14.25" customHeight="1">
      <c r="A47" s="133"/>
    </row>
    <row r="48" spans="1:1" ht="14.25" customHeight="1">
      <c r="A48" s="133"/>
    </row>
    <row r="49" spans="1:8" ht="14.25" customHeight="1">
      <c r="A49" s="133"/>
    </row>
    <row r="50" spans="1:8">
      <c r="A50" s="148"/>
      <c r="B50" s="149"/>
      <c r="C50" s="149"/>
      <c r="D50" s="149"/>
      <c r="E50" s="149"/>
      <c r="F50" s="149"/>
      <c r="G50" s="149"/>
      <c r="H50" s="149"/>
    </row>
  </sheetData>
  <mergeCells count="10">
    <mergeCell ref="A1:H1"/>
    <mergeCell ref="A2:H2"/>
    <mergeCell ref="A3:A5"/>
    <mergeCell ref="B3:B5"/>
    <mergeCell ref="C3:C4"/>
    <mergeCell ref="D3:D4"/>
    <mergeCell ref="E3:E4"/>
    <mergeCell ref="F3:F4"/>
    <mergeCell ref="G3:G4"/>
    <mergeCell ref="H3:H4"/>
  </mergeCells>
  <phoneticPr fontId="22" type="noConversion"/>
  <hyperlinks>
    <hyperlink ref="A1:H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76" orientation="portrait" blackAndWhite="1" verticalDpi="0" r:id="rId1"/>
  <headerFooter>
    <oddHeader>&amp;L&amp;G</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H61"/>
  <sheetViews>
    <sheetView workbookViewId="0">
      <selection activeCell="C18" sqref="C18:F49"/>
    </sheetView>
  </sheetViews>
  <sheetFormatPr defaultColWidth="10.875" defaultRowHeight="14.25"/>
  <cols>
    <col min="1" max="1" width="5" style="163" customWidth="1"/>
    <col min="2" max="2" width="48" style="164" customWidth="1"/>
    <col min="3" max="6" width="16.75" style="348" customWidth="1"/>
    <col min="7" max="16384" width="10.875" style="151"/>
  </cols>
  <sheetData>
    <row r="1" spans="1:8" ht="20.100000000000001" customHeight="1">
      <c r="A1" s="564" t="s">
        <v>685</v>
      </c>
      <c r="B1" s="564"/>
      <c r="C1" s="564"/>
      <c r="D1" s="564"/>
      <c r="E1" s="564"/>
      <c r="F1" s="564"/>
    </row>
    <row r="2" spans="1:8" s="153" customFormat="1" ht="25.5" customHeight="1">
      <c r="A2" s="565" t="s">
        <v>843</v>
      </c>
      <c r="B2" s="565"/>
      <c r="C2" s="565"/>
      <c r="D2" s="565"/>
      <c r="E2" s="565"/>
      <c r="F2" s="565"/>
    </row>
    <row r="3" spans="1:8" ht="18.75" customHeight="1">
      <c r="A3" s="573" t="s">
        <v>118</v>
      </c>
      <c r="B3" s="575" t="s">
        <v>646</v>
      </c>
      <c r="C3" s="342" t="s">
        <v>123</v>
      </c>
      <c r="D3" s="342" t="s">
        <v>122</v>
      </c>
      <c r="E3" s="342" t="s">
        <v>121</v>
      </c>
      <c r="F3" s="342" t="s">
        <v>120</v>
      </c>
    </row>
    <row r="4" spans="1:8" ht="18.75" customHeight="1">
      <c r="A4" s="574"/>
      <c r="B4" s="575"/>
      <c r="C4" s="342">
        <v>1</v>
      </c>
      <c r="D4" s="342">
        <v>2</v>
      </c>
      <c r="E4" s="342">
        <v>3</v>
      </c>
      <c r="F4" s="342">
        <v>4</v>
      </c>
    </row>
    <row r="5" spans="1:8" ht="18.75" customHeight="1">
      <c r="A5" s="154">
        <v>1</v>
      </c>
      <c r="B5" s="155" t="s">
        <v>844</v>
      </c>
      <c r="C5" s="292" t="s">
        <v>119</v>
      </c>
      <c r="D5" s="292" t="s">
        <v>119</v>
      </c>
      <c r="E5" s="343">
        <f>ROUND(E6+E7+E8+E10+E11+E12+E14+E15,2)</f>
        <v>0</v>
      </c>
      <c r="F5" s="343">
        <f>ROUND(F7+F8+F9+F11+F12+F14+F15,2)</f>
        <v>0</v>
      </c>
    </row>
    <row r="6" spans="1:8" ht="18.75" customHeight="1">
      <c r="A6" s="154">
        <v>2</v>
      </c>
      <c r="B6" s="157" t="s">
        <v>845</v>
      </c>
      <c r="C6" s="292" t="s">
        <v>119</v>
      </c>
      <c r="D6" s="343">
        <f>A105010视同销售和房地产开发企业特定业务纳税调整明细表!$C$5</f>
        <v>0</v>
      </c>
      <c r="E6" s="343">
        <f>A105010视同销售和房地产开发企业特定业务纳税调整明细表!$D$5</f>
        <v>0</v>
      </c>
      <c r="F6" s="292" t="s">
        <v>119</v>
      </c>
    </row>
    <row r="7" spans="1:8" s="158" customFormat="1" ht="18.75" customHeight="1">
      <c r="A7" s="154">
        <v>3</v>
      </c>
      <c r="B7" s="157" t="s">
        <v>846</v>
      </c>
      <c r="C7" s="343">
        <f>A105020未按权责发生制确认收入纳税调整明细表!$D$20</f>
        <v>0</v>
      </c>
      <c r="D7" s="343">
        <f>A105020未按权责发生制确认收入纳税调整明细表!$F$20</f>
        <v>0</v>
      </c>
      <c r="E7" s="343">
        <f>IF(A105020未按权责发生制确认收入纳税调整明细表!$H$20&gt;=0,A105020未按权责发生制确认收入纳税调整明细表!$H$20,0)</f>
        <v>0</v>
      </c>
      <c r="F7" s="344">
        <f>IF(D7-C7&lt;0,ABS(D7-C7),0)</f>
        <v>0</v>
      </c>
      <c r="H7" s="151"/>
    </row>
    <row r="8" spans="1:8" s="158" customFormat="1" ht="18.75" customHeight="1">
      <c r="A8" s="154">
        <v>4</v>
      </c>
      <c r="B8" s="157" t="s">
        <v>847</v>
      </c>
      <c r="C8" s="343">
        <f>A105030投资收益纳税调整明细表!$C$17+A105030投资收益纳税调整明细表!$J$17</f>
        <v>0</v>
      </c>
      <c r="D8" s="343">
        <f>A105030投资收益纳税调整明细表!$D$17+A105030投资收益纳税调整明细表!$K$17</f>
        <v>0</v>
      </c>
      <c r="E8" s="343">
        <f>IF(A105030投资收益纳税调整明细表!$M$17&gt;=0,A105030投资收益纳税调整明细表!$M$17,0)</f>
        <v>0</v>
      </c>
      <c r="F8" s="344">
        <f>IF(D8-C8&lt;0,ABS(D8-C8),0)</f>
        <v>0</v>
      </c>
      <c r="H8" s="151"/>
    </row>
    <row r="9" spans="1:8" s="158" customFormat="1" ht="30.75" customHeight="1">
      <c r="A9" s="159">
        <v>5</v>
      </c>
      <c r="B9" s="160" t="s">
        <v>848</v>
      </c>
      <c r="C9" s="345" t="s">
        <v>119</v>
      </c>
      <c r="D9" s="345" t="s">
        <v>119</v>
      </c>
      <c r="E9" s="345" t="s">
        <v>119</v>
      </c>
      <c r="F9" s="346">
        <f>ROUND([1]调整事项!I11,2)</f>
        <v>0</v>
      </c>
      <c r="H9" s="151"/>
    </row>
    <row r="10" spans="1:8" s="158" customFormat="1" ht="18.75" customHeight="1">
      <c r="A10" s="154">
        <v>6</v>
      </c>
      <c r="B10" s="155" t="s">
        <v>849</v>
      </c>
      <c r="C10" s="346" t="s">
        <v>119</v>
      </c>
      <c r="D10" s="346" t="s">
        <v>119</v>
      </c>
      <c r="E10" s="292">
        <f>ROUND([1]调整事项!H12,2)</f>
        <v>0</v>
      </c>
      <c r="F10" s="292" t="s">
        <v>119</v>
      </c>
      <c r="H10" s="151"/>
    </row>
    <row r="11" spans="1:8" s="158" customFormat="1" ht="18.75" customHeight="1">
      <c r="A11" s="154">
        <v>7</v>
      </c>
      <c r="B11" s="155" t="s">
        <v>850</v>
      </c>
      <c r="C11" s="292">
        <f>ROUND([1]调整事项!F13,2)</f>
        <v>0</v>
      </c>
      <c r="D11" s="292" t="s">
        <v>119</v>
      </c>
      <c r="E11" s="343">
        <f>IF(C11&lt;0,ABS(C11),0)</f>
        <v>0</v>
      </c>
      <c r="F11" s="343">
        <f>IF(C11&gt;=0,C11,0)</f>
        <v>0</v>
      </c>
      <c r="H11" s="151"/>
    </row>
    <row r="12" spans="1:8" s="158" customFormat="1" ht="18.75" customHeight="1">
      <c r="A12" s="154">
        <v>8</v>
      </c>
      <c r="B12" s="155" t="s">
        <v>851</v>
      </c>
      <c r="C12" s="292" t="s">
        <v>119</v>
      </c>
      <c r="D12" s="292" t="s">
        <v>119</v>
      </c>
      <c r="E12" s="292">
        <f>ROUND([1]调整事项!H14,2)</f>
        <v>0</v>
      </c>
      <c r="F12" s="292">
        <f>ROUND([1]调整事项!I14,2)</f>
        <v>0</v>
      </c>
      <c r="H12" s="151"/>
    </row>
    <row r="13" spans="1:8" s="158" customFormat="1" ht="18.75" customHeight="1">
      <c r="A13" s="154">
        <v>9</v>
      </c>
      <c r="B13" s="157" t="s">
        <v>852</v>
      </c>
      <c r="C13" s="292" t="s">
        <v>119</v>
      </c>
      <c r="D13" s="292" t="s">
        <v>119</v>
      </c>
      <c r="E13" s="343">
        <f>A105040专项用途财政性资金纳税调整表!$P$14</f>
        <v>0</v>
      </c>
      <c r="F13" s="343">
        <f>A105040专项用途财政性资金纳税调整表!$F$14</f>
        <v>0</v>
      </c>
      <c r="H13" s="151"/>
    </row>
    <row r="14" spans="1:8" s="158" customFormat="1" ht="18.75" customHeight="1">
      <c r="A14" s="154">
        <v>10</v>
      </c>
      <c r="B14" s="155" t="s">
        <v>853</v>
      </c>
      <c r="C14" s="292">
        <f>ROUND([1]调整事项!F17,2)</f>
        <v>0</v>
      </c>
      <c r="D14" s="292">
        <f>ROUND([1]调整事项!G17,2)</f>
        <v>0</v>
      </c>
      <c r="E14" s="343">
        <f>IF(C14-D14&gt;=0,C14-D14,0)</f>
        <v>0</v>
      </c>
      <c r="F14" s="343">
        <f>IF(C14-D14&lt;0,ABS(C14-D14),0)</f>
        <v>0</v>
      </c>
      <c r="H14" s="151"/>
    </row>
    <row r="15" spans="1:8" ht="18.75" customHeight="1">
      <c r="A15" s="154">
        <v>11</v>
      </c>
      <c r="B15" s="155" t="s">
        <v>854</v>
      </c>
      <c r="C15" s="292">
        <f>ROUND([1]调整事项!F18,2)</f>
        <v>0</v>
      </c>
      <c r="D15" s="292">
        <f>ROUND([1]调整事项!G18,2)</f>
        <v>0</v>
      </c>
      <c r="E15" s="343">
        <f>IF(D15&gt;=C15,D15-C15,0)</f>
        <v>0</v>
      </c>
      <c r="F15" s="343">
        <f>IF(D15&lt;C15,ABS(D15-C15),0)</f>
        <v>0</v>
      </c>
    </row>
    <row r="16" spans="1:8" s="158" customFormat="1" ht="39.75" customHeight="1">
      <c r="A16" s="159">
        <v>12</v>
      </c>
      <c r="B16" s="160" t="s">
        <v>1537</v>
      </c>
      <c r="C16" s="346" t="s">
        <v>119</v>
      </c>
      <c r="D16" s="346" t="s">
        <v>119</v>
      </c>
      <c r="E16" s="347">
        <f>ROUND(E18+E19+E20+E21+E22+E23+E24+E25+E26+E27+E28+E30+E31+E32+E33+E34,2)</f>
        <v>0</v>
      </c>
      <c r="F16" s="347">
        <f>ROUND(F17+F18+F20+F21+F22+F26+F30+F34,2)</f>
        <v>0</v>
      </c>
      <c r="H16" s="151"/>
    </row>
    <row r="17" spans="1:8" s="158" customFormat="1" ht="18.75" customHeight="1">
      <c r="A17" s="154">
        <v>13</v>
      </c>
      <c r="B17" s="157" t="s">
        <v>855</v>
      </c>
      <c r="C17" s="292" t="s">
        <v>119</v>
      </c>
      <c r="D17" s="343">
        <f>A105010视同销售和房地产开发企业特定业务纳税调整明细表!$C$15</f>
        <v>0</v>
      </c>
      <c r="E17" s="292" t="s">
        <v>119</v>
      </c>
      <c r="F17" s="343">
        <f>ABS(A105010视同销售和房地产开发企业特定业务纳税调整明细表!$D$15)</f>
        <v>0</v>
      </c>
      <c r="H17" s="151"/>
    </row>
    <row r="18" spans="1:8" s="158" customFormat="1" ht="18.75" customHeight="1">
      <c r="A18" s="154">
        <v>14</v>
      </c>
      <c r="B18" s="157" t="s">
        <v>856</v>
      </c>
      <c r="C18" s="343">
        <f>[1]A105050职工薪酬支出及纳税调整明细表!$C$18</f>
        <v>0</v>
      </c>
      <c r="D18" s="343">
        <f>[1]A105050职工薪酬支出及纳税调整明细表!$G$18</f>
        <v>0</v>
      </c>
      <c r="E18" s="343">
        <f>IF([1]A105050职工薪酬支出及纳税调整明细表!$H$18&gt;=0,[1]A105050职工薪酬支出及纳税调整明细表!$H$18,0)</f>
        <v>0</v>
      </c>
      <c r="F18" s="343">
        <f>IF([1]A105050职工薪酬支出及纳税调整明细表!$H$18&lt;0,ABS([1]A105050职工薪酬支出及纳税调整明细表!$H$18),0)</f>
        <v>0</v>
      </c>
      <c r="H18" s="151"/>
    </row>
    <row r="19" spans="1:8" s="158" customFormat="1" ht="18.75" customHeight="1">
      <c r="A19" s="154">
        <v>15</v>
      </c>
      <c r="B19" s="155" t="s">
        <v>857</v>
      </c>
      <c r="C19" s="292">
        <f>ROUND([1]调整事项!F28,2)</f>
        <v>0</v>
      </c>
      <c r="D19" s="292">
        <f>ROUND([1]调整事项!G28,2)</f>
        <v>0</v>
      </c>
      <c r="E19" s="343">
        <f>IF(C19&gt;=D19,C19-D19,0)</f>
        <v>0</v>
      </c>
      <c r="F19" s="292" t="s">
        <v>119</v>
      </c>
      <c r="H19" s="151"/>
    </row>
    <row r="20" spans="1:8" s="158" customFormat="1" ht="18.75" customHeight="1">
      <c r="A20" s="154">
        <v>16</v>
      </c>
      <c r="B20" s="157" t="s">
        <v>858</v>
      </c>
      <c r="C20" s="292" t="s">
        <v>119</v>
      </c>
      <c r="D20" s="292" t="s">
        <v>119</v>
      </c>
      <c r="E20" s="343">
        <f>IF([1]A105060广告费和业务宣传费跨年度纳税调整明细表!$C$16&gt;=0,[1]A105060广告费和业务宣传费跨年度纳税调整明细表!$C$16,0)</f>
        <v>0</v>
      </c>
      <c r="F20" s="343">
        <f>IF([1]A105060广告费和业务宣传费跨年度纳税调整明细表!$C$16&lt;0,ABS([1]A105060广告费和业务宣传费跨年度纳税调整明细表!$C$16),0)</f>
        <v>0</v>
      </c>
      <c r="H20" s="151"/>
    </row>
    <row r="21" spans="1:8" s="158" customFormat="1" ht="18.75" customHeight="1">
      <c r="A21" s="154">
        <v>17</v>
      </c>
      <c r="B21" s="157" t="s">
        <v>859</v>
      </c>
      <c r="C21" s="343">
        <f>[1]A105070捐赠支出及纳税调整明细表!$C$12</f>
        <v>0</v>
      </c>
      <c r="D21" s="343">
        <f>[1]A105070捐赠支出及纳税调整明细表!$F$12</f>
        <v>0</v>
      </c>
      <c r="E21" s="343">
        <f>[1]A105070捐赠支出及纳税调整明细表!$G$12</f>
        <v>0</v>
      </c>
      <c r="F21" s="343">
        <f>[1]A105070捐赠支出及纳税调整明细表!$H$12</f>
        <v>0</v>
      </c>
      <c r="H21" s="151"/>
    </row>
    <row r="22" spans="1:8" s="158" customFormat="1" ht="18.75" customHeight="1">
      <c r="A22" s="154">
        <v>18</v>
      </c>
      <c r="B22" s="155" t="s">
        <v>860</v>
      </c>
      <c r="C22" s="292">
        <f>ROUND([1]调整事项!F37,2)</f>
        <v>0</v>
      </c>
      <c r="D22" s="292">
        <f>ROUND([1]调整事项!G37,2)</f>
        <v>0</v>
      </c>
      <c r="E22" s="343">
        <f>IF(C22&gt;=D22,C22-D22,0)</f>
        <v>0</v>
      </c>
      <c r="F22" s="343">
        <f>IF(C22&lt;D22,ABS(C22-D22),0)</f>
        <v>0</v>
      </c>
      <c r="H22" s="151"/>
    </row>
    <row r="23" spans="1:8" s="158" customFormat="1" ht="18.75" customHeight="1">
      <c r="A23" s="154">
        <v>19</v>
      </c>
      <c r="B23" s="155" t="s">
        <v>861</v>
      </c>
      <c r="C23" s="292">
        <f>ROUND([1]调整事项!F38,2)</f>
        <v>0</v>
      </c>
      <c r="D23" s="292" t="s">
        <v>119</v>
      </c>
      <c r="E23" s="343">
        <f>C23</f>
        <v>0</v>
      </c>
      <c r="F23" s="292" t="s">
        <v>119</v>
      </c>
      <c r="H23" s="151"/>
    </row>
    <row r="24" spans="1:8" s="158" customFormat="1" ht="18.75" customHeight="1">
      <c r="A24" s="154">
        <v>20</v>
      </c>
      <c r="B24" s="155" t="s">
        <v>862</v>
      </c>
      <c r="C24" s="292">
        <f>ROUND([1]调整事项!F39,2)</f>
        <v>0</v>
      </c>
      <c r="D24" s="292" t="s">
        <v>119</v>
      </c>
      <c r="E24" s="343">
        <f>C24</f>
        <v>0</v>
      </c>
      <c r="F24" s="292" t="s">
        <v>119</v>
      </c>
      <c r="H24" s="151"/>
    </row>
    <row r="25" spans="1:8" s="158" customFormat="1" ht="18.75" customHeight="1">
      <c r="A25" s="154">
        <v>21</v>
      </c>
      <c r="B25" s="155" t="s">
        <v>863</v>
      </c>
      <c r="C25" s="292">
        <f>ROUND([1]调整事项!F40,2)</f>
        <v>0</v>
      </c>
      <c r="D25" s="292" t="s">
        <v>119</v>
      </c>
      <c r="E25" s="343">
        <f>C25</f>
        <v>0</v>
      </c>
      <c r="F25" s="292" t="s">
        <v>119</v>
      </c>
      <c r="H25" s="151"/>
    </row>
    <row r="26" spans="1:8" s="158" customFormat="1" ht="18.75" customHeight="1">
      <c r="A26" s="154">
        <v>22</v>
      </c>
      <c r="B26" s="155" t="s">
        <v>864</v>
      </c>
      <c r="C26" s="292">
        <f>ROUND([1]调整事项!F41,2)</f>
        <v>0</v>
      </c>
      <c r="D26" s="292">
        <f>ROUND([1]调整事项!G41,2)</f>
        <v>0</v>
      </c>
      <c r="E26" s="343">
        <f>IF(C26&gt;=D26,C26-D26,0)</f>
        <v>0</v>
      </c>
      <c r="F26" s="343">
        <f>IF(C26&lt;D26,ABS(C26-D26),0)</f>
        <v>0</v>
      </c>
      <c r="H26" s="151"/>
    </row>
    <row r="27" spans="1:8" s="158" customFormat="1" ht="18.75" customHeight="1">
      <c r="A27" s="154">
        <v>23</v>
      </c>
      <c r="B27" s="155" t="s">
        <v>865</v>
      </c>
      <c r="C27" s="292">
        <f>ROUND([1]调整事项!F42,2)</f>
        <v>0</v>
      </c>
      <c r="D27" s="292">
        <f>ROUND([1]调整事项!G42,2)</f>
        <v>0</v>
      </c>
      <c r="E27" s="343">
        <f>C27-D27</f>
        <v>0</v>
      </c>
      <c r="F27" s="292" t="s">
        <v>119</v>
      </c>
      <c r="H27" s="151"/>
    </row>
    <row r="28" spans="1:8" ht="18.75" customHeight="1">
      <c r="A28" s="154">
        <v>24</v>
      </c>
      <c r="B28" s="155" t="s">
        <v>866</v>
      </c>
      <c r="C28" s="292" t="s">
        <v>119</v>
      </c>
      <c r="D28" s="292" t="s">
        <v>119</v>
      </c>
      <c r="E28" s="292">
        <f>ROUND([1]调整事项!H45,2)</f>
        <v>0</v>
      </c>
      <c r="F28" s="292" t="s">
        <v>119</v>
      </c>
      <c r="G28" s="158"/>
    </row>
    <row r="29" spans="1:8" ht="31.5" customHeight="1">
      <c r="A29" s="159">
        <v>25</v>
      </c>
      <c r="B29" s="161" t="s">
        <v>867</v>
      </c>
      <c r="C29" s="346" t="s">
        <v>119</v>
      </c>
      <c r="D29" s="346" t="s">
        <v>119</v>
      </c>
      <c r="E29" s="347">
        <f>[1]A105040专项用途财政性资金纳税调整表!$M$14</f>
        <v>0</v>
      </c>
      <c r="F29" s="346" t="s">
        <v>119</v>
      </c>
    </row>
    <row r="30" spans="1:8" s="158" customFormat="1" ht="18.75" customHeight="1">
      <c r="A30" s="159">
        <v>26</v>
      </c>
      <c r="B30" s="155" t="s">
        <v>868</v>
      </c>
      <c r="C30" s="292">
        <f>ROUND([1]调整事项!F48,2)</f>
        <v>0</v>
      </c>
      <c r="D30" s="292">
        <f>ROUND([1]调整事项!G48,2)</f>
        <v>0</v>
      </c>
      <c r="E30" s="343">
        <f>IF(C30&gt;=D30,C30-D30,0)</f>
        <v>0</v>
      </c>
      <c r="F30" s="343">
        <f>IF(C30&lt;D30,ABS(C30-D30),0)</f>
        <v>0</v>
      </c>
      <c r="H30" s="151"/>
    </row>
    <row r="31" spans="1:8" ht="18.75" customHeight="1">
      <c r="A31" s="159">
        <v>27</v>
      </c>
      <c r="B31" s="155" t="s">
        <v>869</v>
      </c>
      <c r="C31" s="292">
        <f>ROUND([1]调整事项!F49,2)</f>
        <v>0</v>
      </c>
      <c r="D31" s="292" t="s">
        <v>119</v>
      </c>
      <c r="E31" s="343">
        <f>C31</f>
        <v>0</v>
      </c>
      <c r="F31" s="292" t="s">
        <v>119</v>
      </c>
    </row>
    <row r="32" spans="1:8" ht="18.75" customHeight="1">
      <c r="A32" s="159">
        <v>28</v>
      </c>
      <c r="B32" s="155" t="s">
        <v>870</v>
      </c>
      <c r="C32" s="292" t="s">
        <v>119</v>
      </c>
      <c r="D32" s="292" t="s">
        <v>119</v>
      </c>
      <c r="E32" s="343">
        <f>[1]A108010境外所得纳税调整后所得明细表!$Q$23+[1]A108010境外所得纳税调整后所得明细表!$R$23</f>
        <v>0</v>
      </c>
      <c r="F32" s="292" t="s">
        <v>119</v>
      </c>
    </row>
    <row r="33" spans="1:8" ht="18.75" customHeight="1">
      <c r="A33" s="159">
        <v>29</v>
      </c>
      <c r="B33" s="155" t="s">
        <v>871</v>
      </c>
      <c r="C33" s="292">
        <f>ROUND([1]调整事项!F51,2)</f>
        <v>0</v>
      </c>
      <c r="D33" s="292">
        <f>ROUND([1]调整事项!G51,2)</f>
        <v>0</v>
      </c>
      <c r="E33" s="292">
        <f>ROUND([1]调整事项!H51,2)</f>
        <v>0</v>
      </c>
      <c r="F33" s="292">
        <f>ROUND([1]调整事项!I51,2)</f>
        <v>0</v>
      </c>
    </row>
    <row r="34" spans="1:8" ht="18.75" customHeight="1">
      <c r="A34" s="159">
        <v>30</v>
      </c>
      <c r="B34" s="155" t="s">
        <v>872</v>
      </c>
      <c r="C34" s="292">
        <f>ROUND([1]调整事项!F52,2)</f>
        <v>0</v>
      </c>
      <c r="D34" s="292">
        <f>ROUND([1]调整事项!G52,2)</f>
        <v>0</v>
      </c>
      <c r="E34" s="343">
        <f>IF(C34&gt;=D34,C34-D34,0)</f>
        <v>0</v>
      </c>
      <c r="F34" s="343">
        <f>IF(C34&lt;D34,ABS(C34-D34),0)</f>
        <v>0</v>
      </c>
    </row>
    <row r="35" spans="1:8" s="158" customFormat="1" ht="18.75" customHeight="1">
      <c r="A35" s="159">
        <v>31</v>
      </c>
      <c r="B35" s="155" t="s">
        <v>873</v>
      </c>
      <c r="C35" s="292" t="s">
        <v>119</v>
      </c>
      <c r="D35" s="292" t="s">
        <v>119</v>
      </c>
      <c r="E35" s="343">
        <f>ROUND(E36+E37+E38+E39,2)</f>
        <v>0</v>
      </c>
      <c r="F35" s="343">
        <f>ROUND(F36+F37+F38+F39,2)</f>
        <v>0</v>
      </c>
      <c r="H35" s="151"/>
    </row>
    <row r="36" spans="1:8" s="158" customFormat="1" ht="18.75" customHeight="1">
      <c r="A36" s="159">
        <v>32</v>
      </c>
      <c r="B36" s="157" t="s">
        <v>874</v>
      </c>
      <c r="C36" s="343">
        <f>'[1]A105080 资产折旧、摊销及纳税调整明细表'!$E$50</f>
        <v>0</v>
      </c>
      <c r="D36" s="343">
        <f>'[1]A105080 资产折旧、摊销及纳税调整明细表'!$H$50</f>
        <v>0</v>
      </c>
      <c r="E36" s="343">
        <f>IF('[1]A105080 资产折旧、摊销及纳税调整明细表'!$L$50&gt;=0,'[1]A105080 资产折旧、摊销及纳税调整明细表'!$L$50)</f>
        <v>0</v>
      </c>
      <c r="F36" s="343">
        <f>IF('[1]A105080 资产折旧、摊销及纳税调整明细表'!$L$50&lt;0,ABS('[1]A105080 资产折旧、摊销及纳税调整明细表'!$L$50),0)</f>
        <v>0</v>
      </c>
      <c r="H36" s="151"/>
    </row>
    <row r="37" spans="1:8" ht="18.75" customHeight="1">
      <c r="A37" s="159">
        <v>33</v>
      </c>
      <c r="B37" s="155" t="s">
        <v>875</v>
      </c>
      <c r="C37" s="292">
        <f>ROUND([1]调整事项!F64,2)</f>
        <v>0</v>
      </c>
      <c r="D37" s="292" t="s">
        <v>119</v>
      </c>
      <c r="E37" s="343">
        <f>IF(C37&gt;=0,C37,0)</f>
        <v>0</v>
      </c>
      <c r="F37" s="343">
        <f>IF(C37&lt;0,ABS(C37),0)</f>
        <v>0</v>
      </c>
    </row>
    <row r="38" spans="1:8" s="158" customFormat="1" ht="18.75" customHeight="1">
      <c r="A38" s="159">
        <v>34</v>
      </c>
      <c r="B38" s="157" t="s">
        <v>876</v>
      </c>
      <c r="C38" s="343">
        <f>[1]A105090资产损失税前扣除及纳税调整明细表!$C$18</f>
        <v>0</v>
      </c>
      <c r="D38" s="343">
        <f>[1]A105090资产损失税前扣除及纳税调整明细表!$G$18</f>
        <v>0</v>
      </c>
      <c r="E38" s="343">
        <f>IF([1]A105090资产损失税前扣除及纳税调整明细表!$H$18&gt;=0,[1]A105090资产损失税前扣除及纳税调整明细表!$H$18)</f>
        <v>0</v>
      </c>
      <c r="F38" s="343">
        <f>IF([1]A105090资产损失税前扣除及纳税调整明细表!$H$18&lt;0,ABS([1]A105090资产损失税前扣除及纳税调整明细表!$H$18),0)</f>
        <v>0</v>
      </c>
      <c r="H38" s="151"/>
    </row>
    <row r="39" spans="1:8" s="158" customFormat="1" ht="18.75" customHeight="1">
      <c r="A39" s="159">
        <v>35</v>
      </c>
      <c r="B39" s="155" t="s">
        <v>877</v>
      </c>
      <c r="C39" s="292">
        <f>ROUND([1]调整事项!F66,2)</f>
        <v>0</v>
      </c>
      <c r="D39" s="292">
        <f>ROUND([1]调整事项!G66,2)</f>
        <v>0</v>
      </c>
      <c r="E39" s="343">
        <f>IF(C39&gt;=D39,C39-D39,0)</f>
        <v>0</v>
      </c>
      <c r="F39" s="343">
        <f>IF(C39&lt;D39,ABS(C39-D39),0)</f>
        <v>0</v>
      </c>
      <c r="H39" s="151"/>
    </row>
    <row r="40" spans="1:8" s="158" customFormat="1" ht="18.75" customHeight="1">
      <c r="A40" s="159">
        <v>36</v>
      </c>
      <c r="B40" s="162" t="s">
        <v>878</v>
      </c>
      <c r="C40" s="292" t="s">
        <v>119</v>
      </c>
      <c r="D40" s="292" t="s">
        <v>119</v>
      </c>
      <c r="E40" s="343">
        <f>ROUND(SUM(E41:E46),2)</f>
        <v>0</v>
      </c>
      <c r="F40" s="343">
        <f>ROUND(SUM(F41:F46),2)</f>
        <v>0</v>
      </c>
      <c r="H40" s="151"/>
    </row>
    <row r="41" spans="1:8" s="158" customFormat="1" ht="18.75" customHeight="1">
      <c r="A41" s="159">
        <v>37</v>
      </c>
      <c r="B41" s="157" t="s">
        <v>879</v>
      </c>
      <c r="C41" s="343">
        <f>[1]A105100企业重组及递延纳税事项调整明细表!$C$21+[1]A105100企业重组及递延纳税事项调整明细表!$F$21</f>
        <v>0</v>
      </c>
      <c r="D41" s="343">
        <f>[1]A105100企业重组及递延纳税事项调整明细表!$D$21+[1]A105100企业重组及递延纳税事项调整明细表!$G$21</f>
        <v>0</v>
      </c>
      <c r="E41" s="343">
        <f>IF([1]A105100企业重组及递延纳税事项调整明细表!I21&gt;=0,[1]A105100企业重组及递延纳税事项调整明细表!I21)</f>
        <v>0</v>
      </c>
      <c r="F41" s="343">
        <f>IF([1]A105100企业重组及递延纳税事项调整明细表!I21&lt;0,ABS([1]A105100企业重组及递延纳税事项调整明细表!I21),0)</f>
        <v>0</v>
      </c>
      <c r="H41" s="151"/>
    </row>
    <row r="42" spans="1:8" s="158" customFormat="1" ht="18.75" customHeight="1">
      <c r="A42" s="159">
        <v>38</v>
      </c>
      <c r="B42" s="157" t="s">
        <v>880</v>
      </c>
      <c r="C42" s="292" t="s">
        <v>119</v>
      </c>
      <c r="D42" s="292" t="s">
        <v>119</v>
      </c>
      <c r="E42" s="343">
        <f>IF([1]A105110政策性搬迁纳税调整明细表!$C$27&gt;=0,[1]A105110政策性搬迁纳税调整明细表!$C$27)</f>
        <v>0</v>
      </c>
      <c r="F42" s="343">
        <f>IF([1]A105110政策性搬迁纳税调整明细表!$C$27&lt;0,ABS([1]A105110政策性搬迁纳税调整明细表!$C$27),0)</f>
        <v>0</v>
      </c>
      <c r="H42" s="151"/>
    </row>
    <row r="43" spans="1:8" s="158" customFormat="1" ht="18.75" customHeight="1">
      <c r="A43" s="159">
        <v>39</v>
      </c>
      <c r="B43" s="157" t="s">
        <v>881</v>
      </c>
      <c r="C43" s="343">
        <f>'[1]A105120 特殊行业准备金及纳税调整明细表'!$E$47</f>
        <v>0</v>
      </c>
      <c r="D43" s="343">
        <f>'[1]A105120 特殊行业准备金及纳税调整明细表'!$F$47</f>
        <v>0</v>
      </c>
      <c r="E43" s="343">
        <f>IF('[1]A105120 特殊行业准备金及纳税调整明细表'!G47&gt;=0,'[1]A105120 特殊行业准备金及纳税调整明细表'!G47)</f>
        <v>0</v>
      </c>
      <c r="F43" s="343">
        <f>IF('[1]A105120 特殊行业准备金及纳税调整明细表'!G47&lt;0,ABS('[1]A105120 特殊行业准备金及纳税调整明细表'!G47),0)</f>
        <v>0</v>
      </c>
      <c r="H43" s="151"/>
    </row>
    <row r="44" spans="1:8" s="158" customFormat="1" ht="31.5" customHeight="1">
      <c r="A44" s="159">
        <v>40</v>
      </c>
      <c r="B44" s="161" t="s">
        <v>882</v>
      </c>
      <c r="C44" s="346" t="s">
        <v>119</v>
      </c>
      <c r="D44" s="347">
        <f>[1]A105010视同销售和房地产开发企业特定业务纳税调整明细表!$C$25</f>
        <v>0</v>
      </c>
      <c r="E44" s="347">
        <f>IF([1]A105010视同销售和房地产开发企业特定业务纳税调整明细表!$D$25&gt;=0,[1]A105010视同销售和房地产开发企业特定业务纳税调整明细表!$C$25)</f>
        <v>0</v>
      </c>
      <c r="F44" s="347">
        <f>IF([1]A105010视同销售和房地产开发企业特定业务纳税调整明细表!$D$25&lt;0,ABS([1]A105010视同销售和房地产开发企业特定业务纳税调整明细表!$C$25),0)</f>
        <v>0</v>
      </c>
      <c r="H44" s="151"/>
    </row>
    <row r="45" spans="1:8" s="158" customFormat="1" ht="18.75" customHeight="1">
      <c r="A45" s="159">
        <v>41</v>
      </c>
      <c r="B45" s="155" t="s">
        <v>883</v>
      </c>
      <c r="C45" s="346">
        <f>ROUND([1]调整事项!F75,2)</f>
        <v>0</v>
      </c>
      <c r="D45" s="347">
        <f>ROUND([1]调整事项!G75,2)</f>
        <v>0</v>
      </c>
      <c r="E45" s="347">
        <f>IF(C45&lt;=D45,D45-C45,0)</f>
        <v>0</v>
      </c>
      <c r="F45" s="347">
        <f>IF(C45&gt;D45,ABS(D45-C45),0)</f>
        <v>0</v>
      </c>
      <c r="H45" s="151"/>
    </row>
    <row r="46" spans="1:8" s="158" customFormat="1" ht="18.75" customHeight="1">
      <c r="A46" s="159">
        <v>42</v>
      </c>
      <c r="B46" s="155" t="s">
        <v>884</v>
      </c>
      <c r="C46" s="292" t="s">
        <v>119</v>
      </c>
      <c r="D46" s="292" t="s">
        <v>119</v>
      </c>
      <c r="E46" s="292">
        <f>ROUND([1]调整事项!H76,2)</f>
        <v>0</v>
      </c>
      <c r="F46" s="292">
        <f>ROUND([1]调整事项!I76,2)</f>
        <v>0</v>
      </c>
      <c r="H46" s="151"/>
    </row>
    <row r="47" spans="1:8" s="158" customFormat="1" ht="18.75" customHeight="1">
      <c r="A47" s="159">
        <v>43</v>
      </c>
      <c r="B47" s="155" t="s">
        <v>885</v>
      </c>
      <c r="C47" s="292" t="s">
        <v>119</v>
      </c>
      <c r="D47" s="292" t="s">
        <v>119</v>
      </c>
      <c r="E47" s="292">
        <f>ROUND([1]调整事项!H83,2)</f>
        <v>0</v>
      </c>
      <c r="F47" s="292">
        <f>ROUND([1]调整事项!I83,2)</f>
        <v>0</v>
      </c>
      <c r="H47" s="151"/>
    </row>
    <row r="48" spans="1:8" s="158" customFormat="1" ht="18.75" customHeight="1">
      <c r="A48" s="159">
        <v>44</v>
      </c>
      <c r="B48" s="155" t="s">
        <v>886</v>
      </c>
      <c r="C48" s="292" t="s">
        <v>119</v>
      </c>
      <c r="D48" s="292" t="s">
        <v>119</v>
      </c>
      <c r="E48" s="292">
        <f>ROUND([1]调整事项!H90,2)</f>
        <v>0</v>
      </c>
      <c r="F48" s="292">
        <f>ROUND([1]调整事项!I90,2)</f>
        <v>0</v>
      </c>
      <c r="H48" s="151"/>
    </row>
    <row r="49" spans="1:8" s="158" customFormat="1" ht="18.75" customHeight="1">
      <c r="A49" s="154">
        <v>45</v>
      </c>
      <c r="B49" s="155" t="s">
        <v>887</v>
      </c>
      <c r="C49" s="292" t="s">
        <v>119</v>
      </c>
      <c r="D49" s="292" t="s">
        <v>119</v>
      </c>
      <c r="E49" s="343">
        <f>ROUND(E5+E16+E35+E40+E47+E48,2)</f>
        <v>0</v>
      </c>
      <c r="F49" s="343">
        <f>ROUND(F5+F16+F35+F40+F47+F48,2)</f>
        <v>0</v>
      </c>
      <c r="H49" s="151"/>
    </row>
    <row r="50" spans="1:8" ht="12" customHeight="1"/>
    <row r="51" spans="1:8" ht="12" customHeight="1">
      <c r="A51" s="165"/>
      <c r="C51" s="349"/>
      <c r="D51" s="349"/>
      <c r="E51" s="349"/>
      <c r="F51" s="349"/>
    </row>
    <row r="52" spans="1:8" s="158" customFormat="1" ht="12" customHeight="1">
      <c r="A52" s="165"/>
      <c r="B52" s="164"/>
      <c r="C52" s="349"/>
      <c r="D52" s="349"/>
      <c r="E52" s="349"/>
      <c r="F52" s="349"/>
    </row>
    <row r="53" spans="1:8" s="158" customFormat="1" ht="12" customHeight="1">
      <c r="A53" s="165"/>
      <c r="B53" s="164"/>
      <c r="C53" s="349"/>
      <c r="D53" s="349"/>
      <c r="E53" s="349"/>
      <c r="F53" s="349"/>
    </row>
    <row r="54" spans="1:8" s="158" customFormat="1" ht="12" customHeight="1">
      <c r="A54" s="163"/>
      <c r="B54" s="164"/>
      <c r="C54" s="348"/>
      <c r="D54" s="348"/>
      <c r="E54" s="348"/>
      <c r="F54" s="348"/>
    </row>
    <row r="55" spans="1:8" ht="12" customHeight="1"/>
    <row r="56" spans="1:8" ht="12" customHeight="1"/>
    <row r="57" spans="1:8" ht="12" customHeight="1"/>
    <row r="58" spans="1:8" ht="12" customHeight="1"/>
    <row r="59" spans="1:8" ht="12" customHeight="1"/>
    <row r="60" spans="1:8" ht="12" customHeight="1"/>
    <row r="61" spans="1:8" ht="12" customHeight="1"/>
  </sheetData>
  <mergeCells count="4">
    <mergeCell ref="A1:F1"/>
    <mergeCell ref="A2:F2"/>
    <mergeCell ref="A3:A4"/>
    <mergeCell ref="B3:B4"/>
  </mergeCells>
  <phoneticPr fontId="22" type="noConversion"/>
  <hyperlinks>
    <hyperlink ref="A1:F1" location="'A100000 中华人民共和国企业所得税年度纳税申报表（A类）'!A1" display="返回主表（A100000）"/>
    <hyperlink ref="B7" location="A105020未按权责发生制确认收入纳税调整明细表!A1" display="　  （二）未按权责发生制原则确认的收入（填写A105020）"/>
    <hyperlink ref="B6" location="A105010视同销售和房地产开发企业特定业务纳税调整明细表!A1" display="　  （一）视同销售收入（填写A105010）"/>
    <hyperlink ref="B8" location="A105030投资收益纳税调整明细表!A1" display="    （三）投资收益（填写A105030）"/>
    <hyperlink ref="B13" location="A105040专项用途财政性资金纳税调整表!A1" display="          其中：专项用途财政性资金（填写A105040）"/>
    <hyperlink ref="B17" location="A105010视同销售和房地产开发企业特定业务纳税调整明细表!Print_Area" display="　  （一）视同销售成本（填写A105010）"/>
    <hyperlink ref="B18" location="A105050职工薪酬支出及纳税调整明细表!A1" display="　  （二）职工薪酬（填写A105050）"/>
    <hyperlink ref="B20" location="A105060广告费和业务宣传费跨年度纳税调整明细表!Print_Area" display="　  （四）广告费和业务宣传费支出（填写A105060）"/>
    <hyperlink ref="B21" location="A105070捐赠支出及纳税调整明细表!A1" display="　  （五）捐赠支出（填写A105070）"/>
    <hyperlink ref="B29" location="A105040专项用途财政性资金纳税调整表!Print_Area" display="            其中：专项用途财政性资金用于支出所形成的费用（填写A105040）"/>
    <hyperlink ref="B36" location="'A105080 资产折旧、摊销及纳税调整明细表'!Print_Area" display="    （一）资产折旧、摊销 （填写A105080）"/>
    <hyperlink ref="B38" location="A105090资产损失税前扣除及纳税调整明细表!Print_Area" display="　  （三）资产损失（填写A105090）"/>
    <hyperlink ref="B41" location="A105100企业重组及递延纳税事项调整明细表!Print_Area" display="　  （一）企业重组及递延纳税事项（填写A105100）"/>
    <hyperlink ref="B42" location="A105110政策性搬迁纳税调整明细表!Print_Area" display="    （二）政策性搬迁（填写A105110）"/>
    <hyperlink ref="B43" location="'A105120 特殊行业准备金及纳税调整明细表'!Print_Area" display="    （三）特殊行业准备金（填写A105120）"/>
    <hyperlink ref="B44" location="A105010视同销售和房地产开发企业特定业务纳税调整明细表!A1" display="    （四）房地产开发企业特定业务计算的纳税调整额(填写A105010)"/>
  </hyperlinks>
  <printOptions horizontalCentered="1"/>
  <pageMargins left="0.39370078740157477" right="0.39370078740157477" top="0.59055118110236215" bottom="0.59055118110236215" header="0.31496062992125984" footer="0.31496062992125984"/>
  <pageSetup paperSize="9" scale="78" orientation="portrait" blackAndWhite="1" r:id="rId1"/>
  <headerFooter>
    <oddHeader>&amp;L&amp;G</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D37"/>
  <sheetViews>
    <sheetView workbookViewId="0">
      <selection activeCell="C10" sqref="C10"/>
    </sheetView>
  </sheetViews>
  <sheetFormatPr defaultColWidth="10.875" defaultRowHeight="14.25"/>
  <cols>
    <col min="1" max="1" width="5" style="177" customWidth="1"/>
    <col min="2" max="2" width="54" style="166" customWidth="1"/>
    <col min="3" max="4" width="22" style="178" customWidth="1"/>
    <col min="5" max="16384" width="10.875" style="166"/>
  </cols>
  <sheetData>
    <row r="1" spans="1:4">
      <c r="A1" s="576" t="s">
        <v>685</v>
      </c>
      <c r="B1" s="577"/>
      <c r="C1" s="578" t="s">
        <v>888</v>
      </c>
      <c r="D1" s="579"/>
    </row>
    <row r="2" spans="1:4" ht="18.75">
      <c r="A2" s="580" t="s">
        <v>889</v>
      </c>
      <c r="B2" s="580"/>
      <c r="C2" s="580"/>
      <c r="D2" s="580"/>
    </row>
    <row r="3" spans="1:4" s="167" customFormat="1" ht="18.75" customHeight="1">
      <c r="A3" s="543" t="s">
        <v>118</v>
      </c>
      <c r="B3" s="543" t="s">
        <v>646</v>
      </c>
      <c r="C3" s="84" t="s">
        <v>122</v>
      </c>
      <c r="D3" s="84" t="s">
        <v>890</v>
      </c>
    </row>
    <row r="4" spans="1:4" s="167" customFormat="1" ht="18.75" customHeight="1">
      <c r="A4" s="543"/>
      <c r="B4" s="543"/>
      <c r="C4" s="84">
        <v>1</v>
      </c>
      <c r="D4" s="84">
        <v>2</v>
      </c>
    </row>
    <row r="5" spans="1:4" s="167" customFormat="1" ht="18.75" customHeight="1">
      <c r="A5" s="168">
        <v>1</v>
      </c>
      <c r="B5" s="169" t="s">
        <v>891</v>
      </c>
      <c r="C5" s="314">
        <f>ROUND(SUM(C6:C14),2)</f>
        <v>0</v>
      </c>
      <c r="D5" s="314">
        <f>ROUND(SUM(D6:D14),2)</f>
        <v>0</v>
      </c>
    </row>
    <row r="6" spans="1:4" s="167" customFormat="1" ht="18.75" customHeight="1">
      <c r="A6" s="168">
        <v>2</v>
      </c>
      <c r="B6" s="169" t="s">
        <v>892</v>
      </c>
      <c r="C6" s="293">
        <f>ROUND([1]视同销售和房地产开发企业特定业务审核表!C9,2)</f>
        <v>0</v>
      </c>
      <c r="D6" s="314">
        <f>C6</f>
        <v>0</v>
      </c>
    </row>
    <row r="7" spans="1:4" s="167" customFormat="1" ht="18.75" customHeight="1">
      <c r="A7" s="168">
        <v>3</v>
      </c>
      <c r="B7" s="169" t="s">
        <v>893</v>
      </c>
      <c r="C7" s="293">
        <f>ROUND([1]视同销售和房地产开发企业特定业务审核表!C10,2)</f>
        <v>0</v>
      </c>
      <c r="D7" s="314">
        <f t="shared" ref="D7:D14" si="0">C7</f>
        <v>0</v>
      </c>
    </row>
    <row r="8" spans="1:4" s="167" customFormat="1" ht="18.75" customHeight="1">
      <c r="A8" s="168">
        <v>4</v>
      </c>
      <c r="B8" s="169" t="s">
        <v>894</v>
      </c>
      <c r="C8" s="293">
        <f>ROUND([1]视同销售和房地产开发企业特定业务审核表!C11,2)</f>
        <v>0</v>
      </c>
      <c r="D8" s="314">
        <f t="shared" si="0"/>
        <v>0</v>
      </c>
    </row>
    <row r="9" spans="1:4" s="167" customFormat="1" ht="18.75" customHeight="1">
      <c r="A9" s="168">
        <v>5</v>
      </c>
      <c r="B9" s="169" t="s">
        <v>895</v>
      </c>
      <c r="C9" s="293">
        <f>ROUND([1]视同销售和房地产开发企业特定业务审核表!C12,2)</f>
        <v>0</v>
      </c>
      <c r="D9" s="314">
        <f t="shared" si="0"/>
        <v>0</v>
      </c>
    </row>
    <row r="10" spans="1:4" s="167" customFormat="1" ht="18.75" customHeight="1">
      <c r="A10" s="168">
        <v>6</v>
      </c>
      <c r="B10" s="169" t="s">
        <v>896</v>
      </c>
      <c r="C10" s="293">
        <f>ROUND([1]视同销售和房地产开发企业特定业务审核表!C13,2)</f>
        <v>0</v>
      </c>
      <c r="D10" s="314">
        <f t="shared" si="0"/>
        <v>0</v>
      </c>
    </row>
    <row r="11" spans="1:4" s="167" customFormat="1" ht="18.75" customHeight="1">
      <c r="A11" s="168">
        <v>7</v>
      </c>
      <c r="B11" s="169" t="s">
        <v>897</v>
      </c>
      <c r="C11" s="293">
        <f>ROUND([1]视同销售和房地产开发企业特定业务审核表!C14,2)</f>
        <v>0</v>
      </c>
      <c r="D11" s="314">
        <f t="shared" si="0"/>
        <v>0</v>
      </c>
    </row>
    <row r="12" spans="1:4" s="167" customFormat="1" ht="18.75" customHeight="1">
      <c r="A12" s="168">
        <v>8</v>
      </c>
      <c r="B12" s="169" t="s">
        <v>898</v>
      </c>
      <c r="C12" s="293">
        <f>ROUND([1]视同销售和房地产开发企业特定业务审核表!C15,2)</f>
        <v>0</v>
      </c>
      <c r="D12" s="314">
        <f t="shared" si="0"/>
        <v>0</v>
      </c>
    </row>
    <row r="13" spans="1:4" s="167" customFormat="1" ht="18.75" customHeight="1">
      <c r="A13" s="168">
        <v>9</v>
      </c>
      <c r="B13" s="169" t="s">
        <v>899</v>
      </c>
      <c r="C13" s="293">
        <f>ROUND([1]视同销售和房地产开发企业特定业务审核表!C16,2)</f>
        <v>0</v>
      </c>
      <c r="D13" s="314">
        <f t="shared" si="0"/>
        <v>0</v>
      </c>
    </row>
    <row r="14" spans="1:4" s="167" customFormat="1" ht="18.75" customHeight="1">
      <c r="A14" s="168">
        <v>10</v>
      </c>
      <c r="B14" s="136" t="s">
        <v>900</v>
      </c>
      <c r="C14" s="293">
        <f>ROUND([1]视同销售和房地产开发企业特定业务审核表!C17,2)</f>
        <v>0</v>
      </c>
      <c r="D14" s="314">
        <f t="shared" si="0"/>
        <v>0</v>
      </c>
    </row>
    <row r="15" spans="1:4" s="167" customFormat="1" ht="18.75" customHeight="1">
      <c r="A15" s="168">
        <v>11</v>
      </c>
      <c r="B15" s="169" t="s">
        <v>901</v>
      </c>
      <c r="C15" s="314">
        <f>ROUND(SUM(C16:C24),2)</f>
        <v>0</v>
      </c>
      <c r="D15" s="314">
        <f>ROUND(SUM(D16:D24),2)</f>
        <v>0</v>
      </c>
    </row>
    <row r="16" spans="1:4" s="167" customFormat="1" ht="18.75" customHeight="1">
      <c r="A16" s="168">
        <v>12</v>
      </c>
      <c r="B16" s="169" t="s">
        <v>902</v>
      </c>
      <c r="C16" s="293">
        <f>ROUND([1]视同销售和房地产开发企业特定业务审核表!C19,2)</f>
        <v>0</v>
      </c>
      <c r="D16" s="314">
        <f>-C16</f>
        <v>0</v>
      </c>
    </row>
    <row r="17" spans="1:4" s="167" customFormat="1" ht="18.75" customHeight="1">
      <c r="A17" s="168">
        <v>13</v>
      </c>
      <c r="B17" s="169" t="s">
        <v>903</v>
      </c>
      <c r="C17" s="293">
        <f>ROUND([1]视同销售和房地产开发企业特定业务审核表!C20,2)</f>
        <v>0</v>
      </c>
      <c r="D17" s="314">
        <f t="shared" ref="D17:D24" si="1">-C17</f>
        <v>0</v>
      </c>
    </row>
    <row r="18" spans="1:4" s="167" customFormat="1" ht="18.75" customHeight="1">
      <c r="A18" s="168">
        <v>14</v>
      </c>
      <c r="B18" s="169" t="s">
        <v>904</v>
      </c>
      <c r="C18" s="293">
        <f>ROUND([1]视同销售和房地产开发企业特定业务审核表!C21,2)</f>
        <v>0</v>
      </c>
      <c r="D18" s="314">
        <f t="shared" si="1"/>
        <v>0</v>
      </c>
    </row>
    <row r="19" spans="1:4" s="167" customFormat="1" ht="18.75" customHeight="1">
      <c r="A19" s="168">
        <v>15</v>
      </c>
      <c r="B19" s="169" t="s">
        <v>905</v>
      </c>
      <c r="C19" s="293">
        <f>ROUND([1]视同销售和房地产开发企业特定业务审核表!C22,2)</f>
        <v>0</v>
      </c>
      <c r="D19" s="314">
        <f t="shared" si="1"/>
        <v>0</v>
      </c>
    </row>
    <row r="20" spans="1:4" s="167" customFormat="1" ht="18.75" customHeight="1">
      <c r="A20" s="168">
        <v>16</v>
      </c>
      <c r="B20" s="169" t="s">
        <v>906</v>
      </c>
      <c r="C20" s="293">
        <f>ROUND([1]视同销售和房地产开发企业特定业务审核表!C23,2)</f>
        <v>0</v>
      </c>
      <c r="D20" s="314">
        <f t="shared" si="1"/>
        <v>0</v>
      </c>
    </row>
    <row r="21" spans="1:4" s="167" customFormat="1" ht="18.75" customHeight="1">
      <c r="A21" s="168">
        <v>17</v>
      </c>
      <c r="B21" s="170" t="s">
        <v>907</v>
      </c>
      <c r="C21" s="339">
        <f>ROUND([1]视同销售和房地产开发企业特定业务审核表!C24,2)</f>
        <v>0</v>
      </c>
      <c r="D21" s="314">
        <f t="shared" si="1"/>
        <v>0</v>
      </c>
    </row>
    <row r="22" spans="1:4" s="167" customFormat="1" ht="18.75" customHeight="1">
      <c r="A22" s="168">
        <v>18</v>
      </c>
      <c r="B22" s="169" t="s">
        <v>908</v>
      </c>
      <c r="C22" s="293">
        <f>ROUND([1]视同销售和房地产开发企业特定业务审核表!C25,2)</f>
        <v>0</v>
      </c>
      <c r="D22" s="314">
        <f t="shared" si="1"/>
        <v>0</v>
      </c>
    </row>
    <row r="23" spans="1:4" s="167" customFormat="1" ht="18.75" customHeight="1">
      <c r="A23" s="168">
        <v>19</v>
      </c>
      <c r="B23" s="169" t="s">
        <v>909</v>
      </c>
      <c r="C23" s="293">
        <f>ROUND([1]视同销售和房地产开发企业特定业务审核表!C26,2)</f>
        <v>0</v>
      </c>
      <c r="D23" s="314">
        <f t="shared" si="1"/>
        <v>0</v>
      </c>
    </row>
    <row r="24" spans="1:4" s="167" customFormat="1" ht="18.75" customHeight="1">
      <c r="A24" s="168">
        <v>20</v>
      </c>
      <c r="B24" s="136" t="s">
        <v>900</v>
      </c>
      <c r="C24" s="293">
        <f>ROUND([1]视同销售和房地产开发企业特定业务审核表!C27,2)</f>
        <v>0</v>
      </c>
      <c r="D24" s="314">
        <f t="shared" si="1"/>
        <v>0</v>
      </c>
    </row>
    <row r="25" spans="1:4" s="167" customFormat="1" ht="18.75" customHeight="1">
      <c r="A25" s="168">
        <v>21</v>
      </c>
      <c r="B25" s="169" t="s">
        <v>910</v>
      </c>
      <c r="C25" s="314">
        <f>ROUND(C26-C32,2)</f>
        <v>0</v>
      </c>
      <c r="D25" s="314">
        <f>ROUND(D26-D32,2)</f>
        <v>0</v>
      </c>
    </row>
    <row r="26" spans="1:4" s="167" customFormat="1" ht="18.75" customHeight="1">
      <c r="A26" s="587">
        <v>22</v>
      </c>
      <c r="B26" s="589" t="s">
        <v>911</v>
      </c>
      <c r="C26" s="591">
        <f>ROUND([1]视同销售和房地产开发企业特定业务审核表!C29,2)</f>
        <v>0</v>
      </c>
      <c r="D26" s="591">
        <f>ROUND([1]视同销售和房地产开发企业特定业务审核表!D29,2)</f>
        <v>0</v>
      </c>
    </row>
    <row r="27" spans="1:4" s="167" customFormat="1" ht="18.75" customHeight="1">
      <c r="A27" s="588"/>
      <c r="B27" s="590"/>
      <c r="C27" s="592">
        <f>ROUND([1]视同销售和房地产开发企业特定业务审核表!C30,2)</f>
        <v>0</v>
      </c>
      <c r="D27" s="592" t="e">
        <f>ROUND([1]视同销售和房地产开发企业特定业务审核表!D30,2)</f>
        <v>#VALUE!</v>
      </c>
    </row>
    <row r="28" spans="1:4" s="167" customFormat="1" ht="18.75" customHeight="1">
      <c r="A28" s="168">
        <v>23</v>
      </c>
      <c r="B28" s="171" t="s">
        <v>912</v>
      </c>
      <c r="C28" s="293">
        <f>ROUND([1]视同销售和房地产开发企业特定业务审核表!C31,2)</f>
        <v>0</v>
      </c>
      <c r="D28" s="322" t="s">
        <v>119</v>
      </c>
    </row>
    <row r="29" spans="1:4" s="82" customFormat="1" ht="18.75" customHeight="1">
      <c r="A29" s="168">
        <v>24</v>
      </c>
      <c r="B29" s="136" t="s">
        <v>913</v>
      </c>
      <c r="C29" s="293">
        <f>ROUND([1]视同销售和房地产开发企业特定业务审核表!C32,2)</f>
        <v>0</v>
      </c>
      <c r="D29" s="314">
        <f>C29</f>
        <v>0</v>
      </c>
    </row>
    <row r="30" spans="1:4" s="82" customFormat="1" ht="18.75" customHeight="1">
      <c r="A30" s="587">
        <v>25</v>
      </c>
      <c r="B30" s="594" t="s">
        <v>914</v>
      </c>
      <c r="C30" s="596">
        <f>ROUND([1]视同销售和房地产开发企业特定业务审核表!C33,2)</f>
        <v>0</v>
      </c>
      <c r="D30" s="591">
        <f>ROUND([1]视同销售和房地产开发企业特定业务审核表!D33,2)</f>
        <v>0</v>
      </c>
    </row>
    <row r="31" spans="1:4" s="82" customFormat="1" ht="18.75" customHeight="1">
      <c r="A31" s="593"/>
      <c r="B31" s="595"/>
      <c r="C31" s="597">
        <f>ROUND([1]视同销售和房地产开发企业特定业务审核表!C34,2)</f>
        <v>0</v>
      </c>
      <c r="D31" s="598" t="e">
        <f>ROUND([1]视同销售和房地产开发企业特定业务审核表!D34,2)</f>
        <v>#VALUE!</v>
      </c>
    </row>
    <row r="32" spans="1:4" s="82" customFormat="1" ht="31.5" customHeight="1">
      <c r="A32" s="172">
        <v>26</v>
      </c>
      <c r="B32" s="173" t="s">
        <v>915</v>
      </c>
      <c r="C32" s="340">
        <f>ROUND(C34-C35,2)</f>
        <v>0</v>
      </c>
      <c r="D32" s="341">
        <f>ROUND(D34-D35,2)</f>
        <v>0</v>
      </c>
    </row>
    <row r="33" spans="1:4" s="82" customFormat="1" ht="18.75" customHeight="1">
      <c r="A33" s="168">
        <v>27</v>
      </c>
      <c r="B33" s="171" t="s">
        <v>916</v>
      </c>
      <c r="C33" s="293">
        <f>ROUND([1]视同销售和房地产开发企业特定业务审核表!C36,2)</f>
        <v>0</v>
      </c>
      <c r="D33" s="322" t="s">
        <v>119</v>
      </c>
    </row>
    <row r="34" spans="1:4" s="82" customFormat="1" ht="18.75" customHeight="1">
      <c r="A34" s="168">
        <v>28</v>
      </c>
      <c r="B34" s="136" t="s">
        <v>917</v>
      </c>
      <c r="C34" s="293">
        <f>ROUND([1]视同销售和房地产开发企业特定业务审核表!C37,2)</f>
        <v>0</v>
      </c>
      <c r="D34" s="314">
        <f>C34</f>
        <v>0</v>
      </c>
    </row>
    <row r="35" spans="1:4" s="167" customFormat="1" ht="18.75" customHeight="1">
      <c r="A35" s="543">
        <v>29</v>
      </c>
      <c r="B35" s="542" t="s">
        <v>918</v>
      </c>
      <c r="C35" s="583">
        <f>ROUND([1]视同销售和房地产开发企业特定业务审核表!C38,2)</f>
        <v>0</v>
      </c>
      <c r="D35" s="585">
        <f>ROUND([1]视同销售和房地产开发企业特定业务审核表!D38,2)</f>
        <v>0</v>
      </c>
    </row>
    <row r="36" spans="1:4" s="167" customFormat="1" ht="18.75" customHeight="1">
      <c r="A36" s="581"/>
      <c r="B36" s="582"/>
      <c r="C36" s="584">
        <f>ROUND([1]视同销售和房地产开发企业特定业务审核表!C39,2)</f>
        <v>0</v>
      </c>
      <c r="D36" s="586">
        <f>ROUND([1]视同销售和房地产开发企业特定业务审核表!D39,2)</f>
        <v>0</v>
      </c>
    </row>
    <row r="37" spans="1:4" s="167" customFormat="1" ht="16.5">
      <c r="A37" s="175"/>
      <c r="B37" s="174"/>
      <c r="C37" s="176"/>
      <c r="D37" s="176"/>
    </row>
  </sheetData>
  <mergeCells count="17">
    <mergeCell ref="A35:A36"/>
    <mergeCell ref="B35:B36"/>
    <mergeCell ref="C35:C36"/>
    <mergeCell ref="D35:D36"/>
    <mergeCell ref="A26:A27"/>
    <mergeCell ref="B26:B27"/>
    <mergeCell ref="C26:C27"/>
    <mergeCell ref="D26:D27"/>
    <mergeCell ref="A30:A31"/>
    <mergeCell ref="B30:B31"/>
    <mergeCell ref="C30:C31"/>
    <mergeCell ref="D30:D31"/>
    <mergeCell ref="A1:B1"/>
    <mergeCell ref="C1:D1"/>
    <mergeCell ref="A2:D2"/>
    <mergeCell ref="A3:A4"/>
    <mergeCell ref="B3:B4"/>
  </mergeCells>
  <phoneticPr fontId="22" type="noConversion"/>
  <hyperlinks>
    <hyperlink ref="C1:D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21"/>
  <sheetViews>
    <sheetView workbookViewId="0">
      <selection activeCell="C6" sqref="C1:H1048576"/>
    </sheetView>
  </sheetViews>
  <sheetFormatPr defaultColWidth="10.875" defaultRowHeight="12"/>
  <cols>
    <col min="1" max="1" width="5" style="100" customWidth="1"/>
    <col min="2" max="2" width="45.375" style="82" customWidth="1"/>
    <col min="3" max="8" width="18.5" style="82" customWidth="1"/>
    <col min="9" max="16384" width="10.875" style="82"/>
  </cols>
  <sheetData>
    <row r="1" spans="1:8" s="134" customFormat="1" ht="14.25">
      <c r="A1" s="601" t="s">
        <v>685</v>
      </c>
      <c r="B1" s="564"/>
      <c r="C1" s="602" t="s">
        <v>919</v>
      </c>
      <c r="D1" s="602"/>
      <c r="E1" s="602"/>
      <c r="F1" s="602"/>
      <c r="G1" s="602"/>
      <c r="H1" s="602"/>
    </row>
    <row r="2" spans="1:8" ht="18.75">
      <c r="A2" s="567" t="s">
        <v>920</v>
      </c>
      <c r="B2" s="567"/>
      <c r="C2" s="567"/>
      <c r="D2" s="567"/>
      <c r="E2" s="567"/>
      <c r="F2" s="567"/>
      <c r="G2" s="567"/>
      <c r="H2" s="567"/>
    </row>
    <row r="3" spans="1:8" s="93" customFormat="1" ht="18.75" customHeight="1">
      <c r="A3" s="568" t="s">
        <v>118</v>
      </c>
      <c r="B3" s="568" t="s">
        <v>646</v>
      </c>
      <c r="C3" s="457" t="s">
        <v>921</v>
      </c>
      <c r="D3" s="458" t="s">
        <v>123</v>
      </c>
      <c r="E3" s="458"/>
      <c r="F3" s="458" t="s">
        <v>122</v>
      </c>
      <c r="G3" s="458"/>
      <c r="H3" s="571" t="s">
        <v>33</v>
      </c>
    </row>
    <row r="4" spans="1:8" s="93" customFormat="1" ht="18.75" customHeight="1">
      <c r="A4" s="569"/>
      <c r="B4" s="569"/>
      <c r="C4" s="457"/>
      <c r="D4" s="571" t="s">
        <v>922</v>
      </c>
      <c r="E4" s="571" t="s">
        <v>34</v>
      </c>
      <c r="F4" s="571" t="s">
        <v>922</v>
      </c>
      <c r="G4" s="571" t="s">
        <v>34</v>
      </c>
      <c r="H4" s="603"/>
    </row>
    <row r="5" spans="1:8" s="93" customFormat="1" ht="18.75" customHeight="1">
      <c r="A5" s="569"/>
      <c r="B5" s="569"/>
      <c r="C5" s="457"/>
      <c r="D5" s="572"/>
      <c r="E5" s="572"/>
      <c r="F5" s="572"/>
      <c r="G5" s="572"/>
      <c r="H5" s="572"/>
    </row>
    <row r="6" spans="1:8" ht="18.75" customHeight="1">
      <c r="A6" s="570"/>
      <c r="B6" s="570"/>
      <c r="C6" s="92">
        <v>1</v>
      </c>
      <c r="D6" s="92">
        <v>2</v>
      </c>
      <c r="E6" s="92">
        <v>3</v>
      </c>
      <c r="F6" s="92">
        <v>4</v>
      </c>
      <c r="G6" s="92">
        <v>5</v>
      </c>
      <c r="H6" s="92" t="s">
        <v>35</v>
      </c>
    </row>
    <row r="7" spans="1:8" ht="18.75" customHeight="1">
      <c r="A7" s="84">
        <v>1</v>
      </c>
      <c r="B7" s="136" t="s">
        <v>923</v>
      </c>
      <c r="C7" s="323">
        <f>ROUND(SUM(C8:C10),2)</f>
        <v>0</v>
      </c>
      <c r="D7" s="323">
        <f>ROUND(SUM(D8:D10),2)</f>
        <v>0</v>
      </c>
      <c r="E7" s="323">
        <f>ROUND(SUM(E8:E10),2)</f>
        <v>0</v>
      </c>
      <c r="F7" s="323">
        <f>ROUND(SUM(F8:F10),2)</f>
        <v>0</v>
      </c>
      <c r="G7" s="323">
        <f>ROUND(SUM(G8:G10),2)</f>
        <v>0</v>
      </c>
      <c r="H7" s="323">
        <f>ROUND(F7-D7,2)</f>
        <v>0</v>
      </c>
    </row>
    <row r="8" spans="1:8" ht="18.75" customHeight="1">
      <c r="A8" s="84">
        <v>2</v>
      </c>
      <c r="B8" s="136" t="s">
        <v>924</v>
      </c>
      <c r="C8" s="324">
        <f>ROUND([1]未按权责发生制确认收入审核表!C7,2)</f>
        <v>0</v>
      </c>
      <c r="D8" s="324">
        <f>ROUND([1]未按权责发生制确认收入审核表!D7,2)</f>
        <v>0</v>
      </c>
      <c r="E8" s="324">
        <f>ROUND([1]未按权责发生制确认收入审核表!E7,2)</f>
        <v>0</v>
      </c>
      <c r="F8" s="324">
        <f>ROUND([1]未按权责发生制确认收入审核表!F7,2)</f>
        <v>0</v>
      </c>
      <c r="G8" s="324">
        <f>ROUND([1]未按权责发生制确认收入审核表!G7,2)</f>
        <v>0</v>
      </c>
      <c r="H8" s="323">
        <f>ROUND(F8-D8,2)</f>
        <v>0</v>
      </c>
    </row>
    <row r="9" spans="1:8" ht="18.75" customHeight="1">
      <c r="A9" s="84">
        <v>3</v>
      </c>
      <c r="B9" s="136" t="s">
        <v>925</v>
      </c>
      <c r="C9" s="324">
        <f>ROUND([1]未按权责发生制确认收入审核表!C8,2)</f>
        <v>0</v>
      </c>
      <c r="D9" s="324">
        <f>ROUND([1]未按权责发生制确认收入审核表!D8,2)</f>
        <v>0</v>
      </c>
      <c r="E9" s="324">
        <f>ROUND([1]未按权责发生制确认收入审核表!E8,2)</f>
        <v>0</v>
      </c>
      <c r="F9" s="324">
        <f>ROUND([1]未按权责发生制确认收入审核表!F8,2)</f>
        <v>0</v>
      </c>
      <c r="G9" s="324">
        <f>ROUND([1]未按权责发生制确认收入审核表!G8,2)</f>
        <v>0</v>
      </c>
      <c r="H9" s="323">
        <f t="shared" ref="H9:H18" si="0">ROUND(F9-D9,2)</f>
        <v>0</v>
      </c>
    </row>
    <row r="10" spans="1:8" ht="18.75" customHeight="1">
      <c r="A10" s="84">
        <v>4</v>
      </c>
      <c r="B10" s="136" t="s">
        <v>926</v>
      </c>
      <c r="C10" s="324">
        <f>ROUND([1]未按权责发生制确认收入审核表!C9,2)</f>
        <v>0</v>
      </c>
      <c r="D10" s="324">
        <f>ROUND([1]未按权责发生制确认收入审核表!D9,2)</f>
        <v>0</v>
      </c>
      <c r="E10" s="324">
        <f>ROUND([1]未按权责发生制确认收入审核表!E9,2)</f>
        <v>0</v>
      </c>
      <c r="F10" s="324">
        <f>ROUND([1]未按权责发生制确认收入审核表!F9,2)</f>
        <v>0</v>
      </c>
      <c r="G10" s="324">
        <f>ROUND([1]未按权责发生制确认收入审核表!G9,2)</f>
        <v>0</v>
      </c>
      <c r="H10" s="323">
        <f t="shared" si="0"/>
        <v>0</v>
      </c>
    </row>
    <row r="11" spans="1:8" ht="18.75" customHeight="1">
      <c r="A11" s="84">
        <v>5</v>
      </c>
      <c r="B11" s="136" t="s">
        <v>927</v>
      </c>
      <c r="C11" s="323">
        <f>ROUND(SUM(C12:C14),2)</f>
        <v>0</v>
      </c>
      <c r="D11" s="323">
        <f>ROUND(SUM(D12:D14),2)</f>
        <v>0</v>
      </c>
      <c r="E11" s="323">
        <f>ROUND(SUM(E12:E14),2)</f>
        <v>0</v>
      </c>
      <c r="F11" s="323">
        <f>ROUND(SUM(F12:F14),2)</f>
        <v>0</v>
      </c>
      <c r="G11" s="323">
        <f>ROUND(SUM(G12:G14),2)</f>
        <v>0</v>
      </c>
      <c r="H11" s="323">
        <f t="shared" si="0"/>
        <v>0</v>
      </c>
    </row>
    <row r="12" spans="1:8" ht="18.75" customHeight="1">
      <c r="A12" s="84">
        <v>6</v>
      </c>
      <c r="B12" s="136" t="s">
        <v>928</v>
      </c>
      <c r="C12" s="324">
        <f>ROUND([1]未按权责发生制确认收入审核表!C11,2)</f>
        <v>0</v>
      </c>
      <c r="D12" s="324">
        <f>ROUND([1]未按权责发生制确认收入审核表!D11,2)</f>
        <v>0</v>
      </c>
      <c r="E12" s="324">
        <f>ROUND([1]未按权责发生制确认收入审核表!E11,2)</f>
        <v>0</v>
      </c>
      <c r="F12" s="324">
        <f>ROUND([1]未按权责发生制确认收入审核表!F11,2)</f>
        <v>0</v>
      </c>
      <c r="G12" s="324">
        <f>ROUND([1]未按权责发生制确认收入审核表!G11,2)</f>
        <v>0</v>
      </c>
      <c r="H12" s="323">
        <f t="shared" si="0"/>
        <v>0</v>
      </c>
    </row>
    <row r="13" spans="1:8" ht="18.75" customHeight="1">
      <c r="A13" s="84">
        <v>7</v>
      </c>
      <c r="B13" s="136" t="s">
        <v>929</v>
      </c>
      <c r="C13" s="324">
        <f>ROUND([1]未按权责发生制确认收入审核表!C12,2)</f>
        <v>0</v>
      </c>
      <c r="D13" s="324">
        <f>ROUND([1]未按权责发生制确认收入审核表!D12,2)</f>
        <v>0</v>
      </c>
      <c r="E13" s="324">
        <f>ROUND([1]未按权责发生制确认收入审核表!E12,2)</f>
        <v>0</v>
      </c>
      <c r="F13" s="324">
        <f>ROUND([1]未按权责发生制确认收入审核表!F12,2)</f>
        <v>0</v>
      </c>
      <c r="G13" s="324">
        <f>ROUND([1]未按权责发生制确认收入审核表!G12,2)</f>
        <v>0</v>
      </c>
      <c r="H13" s="323">
        <f t="shared" si="0"/>
        <v>0</v>
      </c>
    </row>
    <row r="14" spans="1:8" ht="18.75" customHeight="1">
      <c r="A14" s="84">
        <v>8</v>
      </c>
      <c r="B14" s="136" t="s">
        <v>930</v>
      </c>
      <c r="C14" s="324">
        <f>ROUND([1]未按权责发生制确认收入审核表!C13,2)</f>
        <v>0</v>
      </c>
      <c r="D14" s="324">
        <f>ROUND([1]未按权责发生制确认收入审核表!D13,2)</f>
        <v>0</v>
      </c>
      <c r="E14" s="324">
        <f>ROUND([1]未按权责发生制确认收入审核表!E13,2)</f>
        <v>0</v>
      </c>
      <c r="F14" s="324">
        <f>ROUND([1]未按权责发生制确认收入审核表!F13,2)</f>
        <v>0</v>
      </c>
      <c r="G14" s="324">
        <f>ROUND([1]未按权责发生制确认收入审核表!G13,2)</f>
        <v>0</v>
      </c>
      <c r="H14" s="323">
        <f t="shared" si="0"/>
        <v>0</v>
      </c>
    </row>
    <row r="15" spans="1:8" ht="18.75" customHeight="1">
      <c r="A15" s="84">
        <v>9</v>
      </c>
      <c r="B15" s="136" t="s">
        <v>931</v>
      </c>
      <c r="C15" s="323">
        <f>ROUND(SUM(C16:C18),2)</f>
        <v>0</v>
      </c>
      <c r="D15" s="323">
        <f>ROUND(SUM(D16:D18),2)</f>
        <v>0</v>
      </c>
      <c r="E15" s="323">
        <f>ROUND(SUM(E16:E18),2)</f>
        <v>0</v>
      </c>
      <c r="F15" s="323">
        <f>ROUND(SUM(F16:F18),2)</f>
        <v>0</v>
      </c>
      <c r="G15" s="323">
        <f>ROUND(SUM(G16:G18),2)</f>
        <v>0</v>
      </c>
      <c r="H15" s="323">
        <f>ROUND(F15-D15,2)</f>
        <v>0</v>
      </c>
    </row>
    <row r="16" spans="1:8" ht="18.75" customHeight="1">
      <c r="A16" s="84">
        <v>10</v>
      </c>
      <c r="B16" s="136" t="s">
        <v>932</v>
      </c>
      <c r="C16" s="324">
        <f>ROUND([1]未按权责发生制确认收入审核表!C15,2)</f>
        <v>0</v>
      </c>
      <c r="D16" s="324">
        <f>ROUND([1]未按权责发生制确认收入审核表!D15,2)</f>
        <v>0</v>
      </c>
      <c r="E16" s="324">
        <f>ROUND([1]未按权责发生制确认收入审核表!E15,2)</f>
        <v>0</v>
      </c>
      <c r="F16" s="324">
        <f>ROUND([1]未按权责发生制确认收入审核表!F15,2)</f>
        <v>0</v>
      </c>
      <c r="G16" s="324">
        <f>ROUND([1]未按权责发生制确认收入审核表!G15,2)</f>
        <v>0</v>
      </c>
      <c r="H16" s="323">
        <f t="shared" si="0"/>
        <v>0</v>
      </c>
    </row>
    <row r="17" spans="1:8" ht="18.75" customHeight="1">
      <c r="A17" s="84">
        <v>11</v>
      </c>
      <c r="B17" s="136" t="s">
        <v>933</v>
      </c>
      <c r="C17" s="324">
        <f>ROUND([1]未按权责发生制确认收入审核表!C16,2)</f>
        <v>0</v>
      </c>
      <c r="D17" s="324">
        <f>ROUND([1]未按权责发生制确认收入审核表!D16,2)</f>
        <v>0</v>
      </c>
      <c r="E17" s="324">
        <f>ROUND([1]未按权责发生制确认收入审核表!E16,2)</f>
        <v>0</v>
      </c>
      <c r="F17" s="324">
        <f>ROUND([1]未按权责发生制确认收入审核表!F16,2)</f>
        <v>0</v>
      </c>
      <c r="G17" s="324">
        <f>ROUND([1]未按权责发生制确认收入审核表!G16,2)</f>
        <v>0</v>
      </c>
      <c r="H17" s="323">
        <f t="shared" si="0"/>
        <v>0</v>
      </c>
    </row>
    <row r="18" spans="1:8" ht="18.75" customHeight="1">
      <c r="A18" s="84">
        <v>12</v>
      </c>
      <c r="B18" s="136" t="s">
        <v>934</v>
      </c>
      <c r="C18" s="324">
        <f>ROUND([1]未按权责发生制确认收入审核表!C17,2)</f>
        <v>0</v>
      </c>
      <c r="D18" s="324">
        <f>ROUND([1]未按权责发生制确认收入审核表!D17,2)</f>
        <v>0</v>
      </c>
      <c r="E18" s="324">
        <f>ROUND([1]未按权责发生制确认收入审核表!E17,2)</f>
        <v>0</v>
      </c>
      <c r="F18" s="324">
        <f>ROUND([1]未按权责发生制确认收入审核表!F17,2)</f>
        <v>0</v>
      </c>
      <c r="G18" s="324">
        <f>ROUND([1]未按权责发生制确认收入审核表!G17,2)</f>
        <v>0</v>
      </c>
      <c r="H18" s="323">
        <f t="shared" si="0"/>
        <v>0</v>
      </c>
    </row>
    <row r="19" spans="1:8" ht="18.75" customHeight="1">
      <c r="A19" s="84">
        <v>13</v>
      </c>
      <c r="B19" s="136" t="s">
        <v>935</v>
      </c>
      <c r="C19" s="324">
        <f>ROUND([1]未按权责发生制确认收入审核表!C18,2)</f>
        <v>0</v>
      </c>
      <c r="D19" s="324">
        <f>ROUND([1]未按权责发生制确认收入审核表!D18,2)</f>
        <v>0</v>
      </c>
      <c r="E19" s="324">
        <f>ROUND([1]未按权责发生制确认收入审核表!E18,2)</f>
        <v>0</v>
      </c>
      <c r="F19" s="324">
        <f>ROUND([1]未按权责发生制确认收入审核表!F18,2)</f>
        <v>0</v>
      </c>
      <c r="G19" s="324">
        <f>ROUND([1]未按权责发生制确认收入审核表!G18,2)</f>
        <v>0</v>
      </c>
      <c r="H19" s="323">
        <f>ROUND(F19-D19,2)</f>
        <v>0</v>
      </c>
    </row>
    <row r="20" spans="1:8" ht="18.75" customHeight="1">
      <c r="A20" s="84">
        <v>14</v>
      </c>
      <c r="B20" s="136" t="s">
        <v>36</v>
      </c>
      <c r="C20" s="323">
        <f t="shared" ref="C20:H20" si="1">ROUND(C7+C11+C15+C19,2)</f>
        <v>0</v>
      </c>
      <c r="D20" s="323">
        <f t="shared" si="1"/>
        <v>0</v>
      </c>
      <c r="E20" s="323">
        <f t="shared" si="1"/>
        <v>0</v>
      </c>
      <c r="F20" s="323">
        <f t="shared" si="1"/>
        <v>0</v>
      </c>
      <c r="G20" s="323">
        <f t="shared" si="1"/>
        <v>0</v>
      </c>
      <c r="H20" s="323">
        <f t="shared" si="1"/>
        <v>0</v>
      </c>
    </row>
    <row r="21" spans="1:8" ht="16.5">
      <c r="A21" s="599"/>
      <c r="B21" s="600"/>
      <c r="C21" s="600"/>
      <c r="D21" s="600"/>
      <c r="E21" s="600"/>
      <c r="F21" s="600"/>
      <c r="G21" s="600"/>
      <c r="H21" s="600"/>
    </row>
  </sheetData>
  <mergeCells count="14">
    <mergeCell ref="A21:H21"/>
    <mergeCell ref="A1:B1"/>
    <mergeCell ref="C1:H1"/>
    <mergeCell ref="A2:H2"/>
    <mergeCell ref="A3:A6"/>
    <mergeCell ref="B3:B6"/>
    <mergeCell ref="C3:C5"/>
    <mergeCell ref="D3:E3"/>
    <mergeCell ref="F3:G3"/>
    <mergeCell ref="H3:H5"/>
    <mergeCell ref="D4:D5"/>
    <mergeCell ref="E4:E5"/>
    <mergeCell ref="F4:F5"/>
    <mergeCell ref="G4:G5"/>
  </mergeCells>
  <phoneticPr fontId="22" type="noConversion"/>
  <hyperlinks>
    <hyperlink ref="A1:B1" location="'A100000 中华人民共和国企业所得税年度纳税申报表（A类）'!A1" display="返回主表（A100000）"/>
    <hyperlink ref="C1:H1" location="A105000纳税调整项目明细表!A1" display="返回纳税调整项目明细表（A105000）"/>
  </hyperlinks>
  <printOptions horizontalCentered="1"/>
  <pageMargins left="0.59055118110236215" right="0.59055118110236215" top="0.39370078740157477" bottom="0.39370078740157477" header="0.31496062992125984" footer="0.31496062992125984"/>
  <pageSetup paperSize="9" scale="84" orientation="landscape" blackAndWhite="1" verticalDpi="0" r:id="rId1"/>
  <headerFooter>
    <oddHeader>&amp;L&amp;G</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17"/>
  <sheetViews>
    <sheetView workbookViewId="0">
      <selection activeCell="C8" sqref="C8:M17"/>
    </sheetView>
  </sheetViews>
  <sheetFormatPr defaultColWidth="10.875" defaultRowHeight="14.25"/>
  <cols>
    <col min="1" max="1" width="4.875" style="134" bestFit="1" customWidth="1"/>
    <col min="2" max="2" width="24.375" style="134" customWidth="1"/>
    <col min="3" max="13" width="15" style="134" customWidth="1"/>
    <col min="14" max="16384" width="10.875" style="134"/>
  </cols>
  <sheetData>
    <row r="1" spans="1:13" ht="18.75">
      <c r="A1" s="567" t="s">
        <v>936</v>
      </c>
      <c r="B1" s="567"/>
      <c r="C1" s="567"/>
      <c r="D1" s="567"/>
      <c r="E1" s="567"/>
      <c r="F1" s="567"/>
      <c r="G1" s="567"/>
      <c r="H1" s="567"/>
      <c r="I1" s="567"/>
      <c r="J1" s="567"/>
      <c r="K1" s="567"/>
      <c r="L1" s="567"/>
      <c r="M1" s="567"/>
    </row>
    <row r="2" spans="1:13" ht="18.75" customHeight="1">
      <c r="A2" s="554" t="s">
        <v>118</v>
      </c>
      <c r="B2" s="571" t="s">
        <v>646</v>
      </c>
      <c r="C2" s="604" t="s">
        <v>37</v>
      </c>
      <c r="D2" s="605"/>
      <c r="E2" s="606"/>
      <c r="F2" s="604" t="s">
        <v>38</v>
      </c>
      <c r="G2" s="605"/>
      <c r="H2" s="605"/>
      <c r="I2" s="605"/>
      <c r="J2" s="605"/>
      <c r="K2" s="605"/>
      <c r="L2" s="606"/>
      <c r="M2" s="457" t="s">
        <v>890</v>
      </c>
    </row>
    <row r="3" spans="1:13" ht="18.75" customHeight="1">
      <c r="A3" s="554"/>
      <c r="B3" s="603"/>
      <c r="C3" s="457" t="s">
        <v>123</v>
      </c>
      <c r="D3" s="457" t="s">
        <v>122</v>
      </c>
      <c r="E3" s="457" t="s">
        <v>890</v>
      </c>
      <c r="F3" s="457" t="s">
        <v>937</v>
      </c>
      <c r="G3" s="457" t="s">
        <v>39</v>
      </c>
      <c r="H3" s="457" t="s">
        <v>938</v>
      </c>
      <c r="I3" s="457" t="s">
        <v>939</v>
      </c>
      <c r="J3" s="457" t="s">
        <v>40</v>
      </c>
      <c r="K3" s="457" t="s">
        <v>940</v>
      </c>
      <c r="L3" s="457" t="s">
        <v>890</v>
      </c>
      <c r="M3" s="457"/>
    </row>
    <row r="4" spans="1:13" ht="18.75" customHeight="1">
      <c r="A4" s="554"/>
      <c r="B4" s="603"/>
      <c r="C4" s="457"/>
      <c r="D4" s="457"/>
      <c r="E4" s="457"/>
      <c r="F4" s="457"/>
      <c r="G4" s="457"/>
      <c r="H4" s="457"/>
      <c r="I4" s="457"/>
      <c r="J4" s="457"/>
      <c r="K4" s="457"/>
      <c r="L4" s="457"/>
      <c r="M4" s="457"/>
    </row>
    <row r="5" spans="1:13" ht="18.75" customHeight="1">
      <c r="A5" s="554"/>
      <c r="B5" s="603"/>
      <c r="C5" s="457"/>
      <c r="D5" s="457"/>
      <c r="E5" s="457"/>
      <c r="F5" s="457"/>
      <c r="G5" s="457"/>
      <c r="H5" s="457"/>
      <c r="I5" s="457"/>
      <c r="J5" s="457"/>
      <c r="K5" s="457"/>
      <c r="L5" s="457"/>
      <c r="M5" s="457"/>
    </row>
    <row r="6" spans="1:13" ht="18.75" customHeight="1">
      <c r="A6" s="554"/>
      <c r="B6" s="603"/>
      <c r="C6" s="568">
        <v>1</v>
      </c>
      <c r="D6" s="568">
        <v>2</v>
      </c>
      <c r="E6" s="568" t="s">
        <v>41</v>
      </c>
      <c r="F6" s="568">
        <v>4</v>
      </c>
      <c r="G6" s="568">
        <v>5</v>
      </c>
      <c r="H6" s="568">
        <v>6</v>
      </c>
      <c r="I6" s="568">
        <v>7</v>
      </c>
      <c r="J6" s="571" t="s">
        <v>42</v>
      </c>
      <c r="K6" s="571" t="s">
        <v>43</v>
      </c>
      <c r="L6" s="571" t="s">
        <v>44</v>
      </c>
      <c r="M6" s="568" t="s">
        <v>941</v>
      </c>
    </row>
    <row r="7" spans="1:13" ht="18.75" customHeight="1">
      <c r="A7" s="554"/>
      <c r="B7" s="572"/>
      <c r="C7" s="570"/>
      <c r="D7" s="570"/>
      <c r="E7" s="570"/>
      <c r="F7" s="570"/>
      <c r="G7" s="570"/>
      <c r="H7" s="570"/>
      <c r="I7" s="570"/>
      <c r="J7" s="572"/>
      <c r="K7" s="572"/>
      <c r="L7" s="572"/>
      <c r="M7" s="570"/>
    </row>
    <row r="8" spans="1:13" ht="18.75" customHeight="1">
      <c r="A8" s="84">
        <v>1</v>
      </c>
      <c r="B8" s="180" t="s">
        <v>942</v>
      </c>
      <c r="C8" s="293">
        <f>ROUND([1]投资收益审核表!C6,2)</f>
        <v>0</v>
      </c>
      <c r="D8" s="293">
        <f>ROUND([1]投资收益审核表!D6,2)</f>
        <v>0</v>
      </c>
      <c r="E8" s="314">
        <f>ROUND(D8-C8,2)</f>
        <v>0</v>
      </c>
      <c r="F8" s="293">
        <f>ROUND([1]投资收益审核表!F6,2)</f>
        <v>0</v>
      </c>
      <c r="G8" s="293">
        <f>ROUND([1]投资收益审核表!G6,2)</f>
        <v>0</v>
      </c>
      <c r="H8" s="293">
        <f>ROUND([1]投资收益审核表!H6,2)</f>
        <v>0</v>
      </c>
      <c r="I8" s="293">
        <f>ROUND([1]投资收益审核表!I6,2)</f>
        <v>0</v>
      </c>
      <c r="J8" s="323">
        <f>ROUND(F8-H8,2)</f>
        <v>0</v>
      </c>
      <c r="K8" s="323">
        <f>ROUND(G8-I8,2)</f>
        <v>0</v>
      </c>
      <c r="L8" s="323">
        <f>ROUND(K8-J8,2)</f>
        <v>0</v>
      </c>
      <c r="M8" s="323">
        <f>ROUND(E8+L8,2)</f>
        <v>0</v>
      </c>
    </row>
    <row r="9" spans="1:13" ht="18.75" customHeight="1">
      <c r="A9" s="84">
        <v>2</v>
      </c>
      <c r="B9" s="127" t="s">
        <v>943</v>
      </c>
      <c r="C9" s="293">
        <f>ROUND([1]投资收益审核表!C7,2)</f>
        <v>0</v>
      </c>
      <c r="D9" s="293">
        <f>ROUND([1]投资收益审核表!D7,2)</f>
        <v>0</v>
      </c>
      <c r="E9" s="314">
        <f t="shared" ref="E9:E16" si="0">ROUND(D9-C9,2)</f>
        <v>0</v>
      </c>
      <c r="F9" s="293">
        <f>ROUND([1]投资收益审核表!F7,2)</f>
        <v>0</v>
      </c>
      <c r="G9" s="293">
        <f>ROUND([1]投资收益审核表!G7,2)</f>
        <v>0</v>
      </c>
      <c r="H9" s="293">
        <f>ROUND([1]投资收益审核表!H7,2)</f>
        <v>0</v>
      </c>
      <c r="I9" s="293">
        <f>ROUND([1]投资收益审核表!I7,2)</f>
        <v>0</v>
      </c>
      <c r="J9" s="323">
        <f t="shared" ref="J9:K16" si="1">ROUND(F9-H9,2)</f>
        <v>0</v>
      </c>
      <c r="K9" s="323">
        <f t="shared" si="1"/>
        <v>0</v>
      </c>
      <c r="L9" s="323">
        <f t="shared" ref="L9:L16" si="2">ROUND(K9-J9,2)</f>
        <v>0</v>
      </c>
      <c r="M9" s="323">
        <f t="shared" ref="M9:M16" si="3">ROUND(E9+L9,2)</f>
        <v>0</v>
      </c>
    </row>
    <row r="10" spans="1:13" ht="18.75" customHeight="1">
      <c r="A10" s="84">
        <v>3</v>
      </c>
      <c r="B10" s="94" t="s">
        <v>944</v>
      </c>
      <c r="C10" s="293">
        <f>ROUND([1]投资收益审核表!C8,2)</f>
        <v>0</v>
      </c>
      <c r="D10" s="293">
        <f>ROUND([1]投资收益审核表!D8,2)</f>
        <v>0</v>
      </c>
      <c r="E10" s="314">
        <f t="shared" si="0"/>
        <v>0</v>
      </c>
      <c r="F10" s="293">
        <f>ROUND([1]投资收益审核表!F8,2)</f>
        <v>0</v>
      </c>
      <c r="G10" s="293">
        <f>ROUND([1]投资收益审核表!G8,2)</f>
        <v>0</v>
      </c>
      <c r="H10" s="293">
        <f>ROUND([1]投资收益审核表!H8,2)</f>
        <v>0</v>
      </c>
      <c r="I10" s="293">
        <f>ROUND([1]投资收益审核表!I8,2)</f>
        <v>0</v>
      </c>
      <c r="J10" s="323">
        <f t="shared" si="1"/>
        <v>0</v>
      </c>
      <c r="K10" s="323">
        <f t="shared" si="1"/>
        <v>0</v>
      </c>
      <c r="L10" s="323">
        <f t="shared" si="2"/>
        <v>0</v>
      </c>
      <c r="M10" s="323">
        <f t="shared" si="3"/>
        <v>0</v>
      </c>
    </row>
    <row r="11" spans="1:13" ht="18.75" customHeight="1">
      <c r="A11" s="84">
        <v>4</v>
      </c>
      <c r="B11" s="127" t="s">
        <v>945</v>
      </c>
      <c r="C11" s="293">
        <f>ROUND([1]投资收益审核表!C9,2)</f>
        <v>0</v>
      </c>
      <c r="D11" s="293">
        <f>ROUND([1]投资收益审核表!D9,2)</f>
        <v>0</v>
      </c>
      <c r="E11" s="314">
        <f t="shared" si="0"/>
        <v>0</v>
      </c>
      <c r="F11" s="293">
        <f>ROUND([1]投资收益审核表!F9,2)</f>
        <v>0</v>
      </c>
      <c r="G11" s="293">
        <f>ROUND([1]投资收益审核表!G9,2)</f>
        <v>0</v>
      </c>
      <c r="H11" s="293">
        <f>ROUND([1]投资收益审核表!H9,2)</f>
        <v>0</v>
      </c>
      <c r="I11" s="293">
        <f>ROUND([1]投资收益审核表!I9,2)</f>
        <v>0</v>
      </c>
      <c r="J11" s="323">
        <f t="shared" si="1"/>
        <v>0</v>
      </c>
      <c r="K11" s="323">
        <f t="shared" si="1"/>
        <v>0</v>
      </c>
      <c r="L11" s="323">
        <f t="shared" si="2"/>
        <v>0</v>
      </c>
      <c r="M11" s="323">
        <f t="shared" si="3"/>
        <v>0</v>
      </c>
    </row>
    <row r="12" spans="1:13" ht="18.75" customHeight="1">
      <c r="A12" s="84">
        <v>5</v>
      </c>
      <c r="B12" s="127" t="s">
        <v>946</v>
      </c>
      <c r="C12" s="293">
        <f>ROUND([1]投资收益审核表!C10,2)</f>
        <v>0</v>
      </c>
      <c r="D12" s="293">
        <f>ROUND([1]投资收益审核表!D10,2)</f>
        <v>0</v>
      </c>
      <c r="E12" s="314">
        <f t="shared" si="0"/>
        <v>0</v>
      </c>
      <c r="F12" s="293">
        <f>ROUND([1]投资收益审核表!F10,2)</f>
        <v>0</v>
      </c>
      <c r="G12" s="293">
        <f>ROUND([1]投资收益审核表!G10,2)</f>
        <v>0</v>
      </c>
      <c r="H12" s="293">
        <f>ROUND([1]投资收益审核表!H10,2)</f>
        <v>0</v>
      </c>
      <c r="I12" s="293">
        <f>ROUND([1]投资收益审核表!I10,2)</f>
        <v>0</v>
      </c>
      <c r="J12" s="323">
        <f t="shared" si="1"/>
        <v>0</v>
      </c>
      <c r="K12" s="323">
        <f t="shared" si="1"/>
        <v>0</v>
      </c>
      <c r="L12" s="323">
        <f t="shared" si="2"/>
        <v>0</v>
      </c>
      <c r="M12" s="323">
        <f t="shared" si="3"/>
        <v>0</v>
      </c>
    </row>
    <row r="13" spans="1:13" ht="18.75" customHeight="1">
      <c r="A13" s="84">
        <v>6</v>
      </c>
      <c r="B13" s="94" t="s">
        <v>947</v>
      </c>
      <c r="C13" s="293">
        <f>ROUND([1]投资收益审核表!C11,2)</f>
        <v>0</v>
      </c>
      <c r="D13" s="293">
        <f>ROUND([1]投资收益审核表!D11,2)</f>
        <v>0</v>
      </c>
      <c r="E13" s="314">
        <f t="shared" si="0"/>
        <v>0</v>
      </c>
      <c r="F13" s="293">
        <f>ROUND([1]投资收益审核表!F11,2)</f>
        <v>0</v>
      </c>
      <c r="G13" s="293">
        <f>ROUND([1]投资收益审核表!G11,2)</f>
        <v>0</v>
      </c>
      <c r="H13" s="293">
        <f>ROUND([1]投资收益审核表!H11,2)</f>
        <v>0</v>
      </c>
      <c r="I13" s="293">
        <f>ROUND([1]投资收益审核表!I11,2)</f>
        <v>0</v>
      </c>
      <c r="J13" s="323">
        <f t="shared" si="1"/>
        <v>0</v>
      </c>
      <c r="K13" s="323">
        <f t="shared" si="1"/>
        <v>0</v>
      </c>
      <c r="L13" s="323">
        <f t="shared" si="2"/>
        <v>0</v>
      </c>
      <c r="M13" s="323">
        <f t="shared" si="3"/>
        <v>0</v>
      </c>
    </row>
    <row r="14" spans="1:13" ht="18.75" customHeight="1">
      <c r="A14" s="84">
        <v>7</v>
      </c>
      <c r="B14" s="94" t="s">
        <v>948</v>
      </c>
      <c r="C14" s="293">
        <f>ROUND([1]投资收益审核表!C12,2)</f>
        <v>0</v>
      </c>
      <c r="D14" s="293">
        <f>ROUND([1]投资收益审核表!D12,2)</f>
        <v>0</v>
      </c>
      <c r="E14" s="314">
        <f t="shared" si="0"/>
        <v>0</v>
      </c>
      <c r="F14" s="293">
        <f>ROUND([1]投资收益审核表!F12,2)</f>
        <v>0</v>
      </c>
      <c r="G14" s="293">
        <f>ROUND([1]投资收益审核表!G12,2)</f>
        <v>0</v>
      </c>
      <c r="H14" s="293">
        <f>ROUND([1]投资收益审核表!H12,2)</f>
        <v>0</v>
      </c>
      <c r="I14" s="293">
        <f>ROUND([1]投资收益审核表!I12,2)</f>
        <v>0</v>
      </c>
      <c r="J14" s="323">
        <f t="shared" si="1"/>
        <v>0</v>
      </c>
      <c r="K14" s="323">
        <f t="shared" si="1"/>
        <v>0</v>
      </c>
      <c r="L14" s="323">
        <f t="shared" si="2"/>
        <v>0</v>
      </c>
      <c r="M14" s="323">
        <f t="shared" si="3"/>
        <v>0</v>
      </c>
    </row>
    <row r="15" spans="1:13" ht="18.75" customHeight="1">
      <c r="A15" s="84">
        <v>8</v>
      </c>
      <c r="B15" s="94" t="s">
        <v>949</v>
      </c>
      <c r="C15" s="293">
        <f>ROUND([1]投资收益审核表!C13,2)</f>
        <v>0</v>
      </c>
      <c r="D15" s="293">
        <f>ROUND([1]投资收益审核表!D13,2)</f>
        <v>0</v>
      </c>
      <c r="E15" s="314">
        <f t="shared" si="0"/>
        <v>0</v>
      </c>
      <c r="F15" s="293">
        <f>ROUND([1]投资收益审核表!F13,2)</f>
        <v>0</v>
      </c>
      <c r="G15" s="293">
        <f>ROUND([1]投资收益审核表!G13,2)</f>
        <v>0</v>
      </c>
      <c r="H15" s="293">
        <f>ROUND([1]投资收益审核表!H13,2)</f>
        <v>0</v>
      </c>
      <c r="I15" s="293">
        <f>ROUND([1]投资收益审核表!I13,2)</f>
        <v>0</v>
      </c>
      <c r="J15" s="323">
        <f t="shared" si="1"/>
        <v>0</v>
      </c>
      <c r="K15" s="323">
        <f t="shared" si="1"/>
        <v>0</v>
      </c>
      <c r="L15" s="323">
        <f t="shared" si="2"/>
        <v>0</v>
      </c>
      <c r="M15" s="323">
        <f t="shared" si="3"/>
        <v>0</v>
      </c>
    </row>
    <row r="16" spans="1:13" ht="18.75" customHeight="1">
      <c r="A16" s="84">
        <v>9</v>
      </c>
      <c r="B16" s="127" t="s">
        <v>950</v>
      </c>
      <c r="C16" s="293">
        <f>ROUND([1]投资收益审核表!C14,2)</f>
        <v>0</v>
      </c>
      <c r="D16" s="293">
        <f>ROUND([1]投资收益审核表!D14,2)</f>
        <v>0</v>
      </c>
      <c r="E16" s="314">
        <f t="shared" si="0"/>
        <v>0</v>
      </c>
      <c r="F16" s="293">
        <f>ROUND([1]投资收益审核表!F14,2)</f>
        <v>0</v>
      </c>
      <c r="G16" s="293">
        <f>ROUND([1]投资收益审核表!G14,2)</f>
        <v>0</v>
      </c>
      <c r="H16" s="293">
        <f>ROUND([1]投资收益审核表!H14,2)</f>
        <v>0</v>
      </c>
      <c r="I16" s="293">
        <f>ROUND([1]投资收益审核表!I14,2)</f>
        <v>0</v>
      </c>
      <c r="J16" s="323">
        <f t="shared" si="1"/>
        <v>0</v>
      </c>
      <c r="K16" s="323">
        <f t="shared" si="1"/>
        <v>0</v>
      </c>
      <c r="L16" s="323">
        <f t="shared" si="2"/>
        <v>0</v>
      </c>
      <c r="M16" s="323">
        <f t="shared" si="3"/>
        <v>0</v>
      </c>
    </row>
    <row r="17" spans="1:13" ht="18.75" customHeight="1">
      <c r="A17" s="84">
        <v>10</v>
      </c>
      <c r="B17" s="181" t="s">
        <v>951</v>
      </c>
      <c r="C17" s="323">
        <f>ROUND(SUM(C8:C16),2)</f>
        <v>0</v>
      </c>
      <c r="D17" s="323">
        <f t="shared" ref="D17:L17" si="4">ROUND(SUM(D8:D16),2)</f>
        <v>0</v>
      </c>
      <c r="E17" s="323">
        <f>ROUND(SUM(E8:E16),2)</f>
        <v>0</v>
      </c>
      <c r="F17" s="323">
        <f t="shared" si="4"/>
        <v>0</v>
      </c>
      <c r="G17" s="323">
        <f t="shared" si="4"/>
        <v>0</v>
      </c>
      <c r="H17" s="323">
        <f t="shared" si="4"/>
        <v>0</v>
      </c>
      <c r="I17" s="323">
        <f t="shared" si="4"/>
        <v>0</v>
      </c>
      <c r="J17" s="323">
        <f>ROUND(SUM(J8:J16),2)</f>
        <v>0</v>
      </c>
      <c r="K17" s="323">
        <f t="shared" si="4"/>
        <v>0</v>
      </c>
      <c r="L17" s="323">
        <f t="shared" si="4"/>
        <v>0</v>
      </c>
      <c r="M17" s="323">
        <f>ROUND(SUM(M8:M16),2)</f>
        <v>0</v>
      </c>
    </row>
  </sheetData>
  <mergeCells count="27">
    <mergeCell ref="K6:K7"/>
    <mergeCell ref="L6:L7"/>
    <mergeCell ref="M6:M7"/>
    <mergeCell ref="K3:K5"/>
    <mergeCell ref="L3:L5"/>
    <mergeCell ref="J3:J5"/>
    <mergeCell ref="C6:C7"/>
    <mergeCell ref="D6:D7"/>
    <mergeCell ref="E6:E7"/>
    <mergeCell ref="F6:F7"/>
    <mergeCell ref="G6:G7"/>
    <mergeCell ref="A1:M1"/>
    <mergeCell ref="A2:A7"/>
    <mergeCell ref="B2:B7"/>
    <mergeCell ref="C2:E2"/>
    <mergeCell ref="F2:L2"/>
    <mergeCell ref="M2:M5"/>
    <mergeCell ref="C3:C5"/>
    <mergeCell ref="D3:D5"/>
    <mergeCell ref="H6:H7"/>
    <mergeCell ref="I6:I7"/>
    <mergeCell ref="J6:J7"/>
    <mergeCell ref="E3:E5"/>
    <mergeCell ref="F3:F5"/>
    <mergeCell ref="G3:G5"/>
    <mergeCell ref="H3:H5"/>
    <mergeCell ref="I3:I5"/>
  </mergeCells>
  <phoneticPr fontId="22" type="noConversion"/>
  <printOptions horizontalCentered="1"/>
  <pageMargins left="0.59055118110236215" right="0.59055118110236215" top="0.39370078740157477" bottom="0.39370078740157477" header="0.31496062992125984" footer="0.31496062992125984"/>
  <pageSetup paperSize="9" scale="70" orientation="landscape" blackAndWhite="1" verticalDpi="0" r:id="rId1"/>
  <headerFooter>
    <oddHeader>&amp;L&amp;G</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17"/>
  <sheetViews>
    <sheetView workbookViewId="0">
      <selection activeCell="G1" sqref="G1:P1"/>
    </sheetView>
  </sheetViews>
  <sheetFormatPr defaultColWidth="10.875" defaultRowHeight="14.25"/>
  <cols>
    <col min="1" max="1" width="2.625" style="138" bestFit="1" customWidth="1"/>
    <col min="2" max="2" width="7.625" style="138" customWidth="1"/>
    <col min="3" max="3" width="5" style="138" bestFit="1" customWidth="1"/>
    <col min="4" max="16" width="15.125" style="138" customWidth="1"/>
    <col min="17" max="16384" width="10.875" style="138"/>
  </cols>
  <sheetData>
    <row r="1" spans="1:16">
      <c r="A1" s="607" t="s">
        <v>685</v>
      </c>
      <c r="B1" s="602"/>
      <c r="C1" s="602"/>
      <c r="D1" s="602"/>
      <c r="E1" s="602"/>
      <c r="F1" s="179"/>
      <c r="G1" s="602" t="s">
        <v>919</v>
      </c>
      <c r="H1" s="602"/>
      <c r="I1" s="602"/>
      <c r="J1" s="602"/>
      <c r="K1" s="602"/>
      <c r="L1" s="602"/>
      <c r="M1" s="602"/>
      <c r="N1" s="602"/>
      <c r="O1" s="602"/>
      <c r="P1" s="602"/>
    </row>
    <row r="2" spans="1:16" ht="18.75">
      <c r="A2" s="567" t="s">
        <v>952</v>
      </c>
      <c r="B2" s="567"/>
      <c r="C2" s="567"/>
      <c r="D2" s="567"/>
      <c r="E2" s="567"/>
      <c r="F2" s="567"/>
      <c r="G2" s="567"/>
      <c r="H2" s="567"/>
      <c r="I2" s="567"/>
      <c r="J2" s="567"/>
      <c r="K2" s="567"/>
      <c r="L2" s="567"/>
      <c r="M2" s="567"/>
      <c r="N2" s="567"/>
      <c r="O2" s="567"/>
      <c r="P2" s="567"/>
    </row>
    <row r="3" spans="1:16" s="178" customFormat="1" ht="18.75" customHeight="1">
      <c r="A3" s="608" t="s">
        <v>118</v>
      </c>
      <c r="B3" s="458" t="s">
        <v>419</v>
      </c>
      <c r="C3" s="609" t="s">
        <v>953</v>
      </c>
      <c r="D3" s="571" t="s">
        <v>954</v>
      </c>
      <c r="E3" s="457" t="s">
        <v>955</v>
      </c>
      <c r="F3" s="457"/>
      <c r="G3" s="612" t="s">
        <v>46</v>
      </c>
      <c r="H3" s="550"/>
      <c r="I3" s="550"/>
      <c r="J3" s="550"/>
      <c r="K3" s="613"/>
      <c r="L3" s="457" t="s">
        <v>47</v>
      </c>
      <c r="M3" s="457"/>
      <c r="N3" s="457" t="s">
        <v>48</v>
      </c>
      <c r="O3" s="457"/>
      <c r="P3" s="457"/>
    </row>
    <row r="4" spans="1:16" s="178" customFormat="1" ht="18.75" customHeight="1">
      <c r="A4" s="608"/>
      <c r="B4" s="458"/>
      <c r="C4" s="610"/>
      <c r="D4" s="603"/>
      <c r="E4" s="457"/>
      <c r="F4" s="457"/>
      <c r="G4" s="568" t="s">
        <v>956</v>
      </c>
      <c r="H4" s="568" t="s">
        <v>957</v>
      </c>
      <c r="I4" s="568" t="s">
        <v>958</v>
      </c>
      <c r="J4" s="568" t="s">
        <v>959</v>
      </c>
      <c r="K4" s="568" t="s">
        <v>960</v>
      </c>
      <c r="L4" s="568" t="s">
        <v>961</v>
      </c>
      <c r="M4" s="571" t="s">
        <v>962</v>
      </c>
      <c r="N4" s="571" t="s">
        <v>963</v>
      </c>
      <c r="O4" s="571" t="s">
        <v>964</v>
      </c>
      <c r="P4" s="571" t="s">
        <v>965</v>
      </c>
    </row>
    <row r="5" spans="1:16" s="178" customFormat="1" ht="18.75" customHeight="1">
      <c r="A5" s="608"/>
      <c r="B5" s="458"/>
      <c r="C5" s="610"/>
      <c r="D5" s="603"/>
      <c r="E5" s="457" t="s">
        <v>111</v>
      </c>
      <c r="F5" s="457" t="s">
        <v>966</v>
      </c>
      <c r="G5" s="569"/>
      <c r="H5" s="569"/>
      <c r="I5" s="569"/>
      <c r="J5" s="569"/>
      <c r="K5" s="569"/>
      <c r="L5" s="569"/>
      <c r="M5" s="603"/>
      <c r="N5" s="603"/>
      <c r="O5" s="603"/>
      <c r="P5" s="603"/>
    </row>
    <row r="6" spans="1:16" s="178" customFormat="1" ht="18.75" customHeight="1">
      <c r="A6" s="608"/>
      <c r="B6" s="458"/>
      <c r="C6" s="611"/>
      <c r="D6" s="572"/>
      <c r="E6" s="457"/>
      <c r="F6" s="457"/>
      <c r="G6" s="570"/>
      <c r="H6" s="570"/>
      <c r="I6" s="570"/>
      <c r="J6" s="570"/>
      <c r="K6" s="570"/>
      <c r="L6" s="570"/>
      <c r="M6" s="572"/>
      <c r="N6" s="572"/>
      <c r="O6" s="572"/>
      <c r="P6" s="572"/>
    </row>
    <row r="7" spans="1:16" s="178" customFormat="1" ht="18.75" customHeight="1">
      <c r="A7" s="608"/>
      <c r="B7" s="458"/>
      <c r="C7" s="84">
        <v>1</v>
      </c>
      <c r="D7" s="84">
        <v>2</v>
      </c>
      <c r="E7" s="84">
        <v>3</v>
      </c>
      <c r="F7" s="84">
        <v>4</v>
      </c>
      <c r="G7" s="84">
        <v>5</v>
      </c>
      <c r="H7" s="84">
        <v>6</v>
      </c>
      <c r="I7" s="84">
        <v>7</v>
      </c>
      <c r="J7" s="84">
        <v>8</v>
      </c>
      <c r="K7" s="84">
        <v>9</v>
      </c>
      <c r="L7" s="84">
        <v>10</v>
      </c>
      <c r="M7" s="84">
        <v>11</v>
      </c>
      <c r="N7" s="84">
        <v>12</v>
      </c>
      <c r="O7" s="84">
        <v>13</v>
      </c>
      <c r="P7" s="84">
        <v>14</v>
      </c>
    </row>
    <row r="8" spans="1:16" ht="18.75" customHeight="1">
      <c r="A8" s="84">
        <v>1</v>
      </c>
      <c r="B8" s="127" t="s">
        <v>49</v>
      </c>
      <c r="C8" s="182">
        <f>[1]专项用途财政性资金审核表!C7</f>
        <v>2012</v>
      </c>
      <c r="D8" s="291">
        <f>ROUND([1]专项用途财政性资金审核表!D7,2)</f>
        <v>0</v>
      </c>
      <c r="E8" s="291">
        <f>ROUND([1]专项用途财政性资金审核表!E7,2)</f>
        <v>0</v>
      </c>
      <c r="F8" s="291">
        <f>ROUND([1]专项用途财政性资金审核表!F7,2)</f>
        <v>0</v>
      </c>
      <c r="G8" s="291">
        <f>ROUND([1]专项用途财政性资金审核表!G7,2)</f>
        <v>0</v>
      </c>
      <c r="H8" s="291">
        <f>ROUND([1]专项用途财政性资金审核表!H7,2)</f>
        <v>0</v>
      </c>
      <c r="I8" s="291">
        <f>ROUND([1]专项用途财政性资金审核表!I7,2)</f>
        <v>0</v>
      </c>
      <c r="J8" s="291">
        <f>ROUND([1]专项用途财政性资金审核表!J7,2)</f>
        <v>0</v>
      </c>
      <c r="K8" s="291">
        <f>ROUND([1]专项用途财政性资金审核表!K7,2)</f>
        <v>0</v>
      </c>
      <c r="L8" s="292">
        <f>ROUND([1]专项用途财政性资金审核表!L7,2)</f>
        <v>0</v>
      </c>
      <c r="M8" s="292">
        <f>ROUND([1]专项用途财政性资金审核表!M7,2)</f>
        <v>0</v>
      </c>
      <c r="N8" s="315">
        <f>ROUND(E8-G8-H8-I8-J8-K8-L8,2)</f>
        <v>0</v>
      </c>
      <c r="O8" s="291">
        <f>ROUND([1]专项用途财政性资金审核表!O7,2)</f>
        <v>0</v>
      </c>
      <c r="P8" s="291">
        <f>ROUND([1]专项用途财政性资金审核表!P7,2)</f>
        <v>0</v>
      </c>
    </row>
    <row r="9" spans="1:16" ht="18.75" customHeight="1">
      <c r="A9" s="84">
        <v>2</v>
      </c>
      <c r="B9" s="127" t="s">
        <v>127</v>
      </c>
      <c r="C9" s="182">
        <f>[1]专项用途财政性资金审核表!C8</f>
        <v>2013</v>
      </c>
      <c r="D9" s="291">
        <f>ROUND([1]专项用途财政性资金审核表!D8,2)</f>
        <v>0</v>
      </c>
      <c r="E9" s="291">
        <f>ROUND([1]专项用途财政性资金审核表!E8,2)</f>
        <v>0</v>
      </c>
      <c r="F9" s="291">
        <f>ROUND([1]专项用途财政性资金审核表!F8,2)</f>
        <v>0</v>
      </c>
      <c r="G9" s="292" t="s">
        <v>119</v>
      </c>
      <c r="H9" s="291">
        <f>ROUND([1]专项用途财政性资金审核表!H8,2)</f>
        <v>0</v>
      </c>
      <c r="I9" s="291">
        <f>ROUND([1]专项用途财政性资金审核表!I8,2)</f>
        <v>0</v>
      </c>
      <c r="J9" s="291">
        <f>ROUND([1]专项用途财政性资金审核表!J8,2)</f>
        <v>0</v>
      </c>
      <c r="K9" s="291">
        <f>ROUND([1]专项用途财政性资金审核表!K8,2)</f>
        <v>0</v>
      </c>
      <c r="L9" s="291">
        <f>ROUND([1]专项用途财政性资金审核表!L8,2)</f>
        <v>0</v>
      </c>
      <c r="M9" s="291">
        <f>ROUND([1]专项用途财政性资金审核表!M8,2)</f>
        <v>0</v>
      </c>
      <c r="N9" s="315">
        <f>ROUND(E9-H9-I9-J9-K9-L9,2)</f>
        <v>0</v>
      </c>
      <c r="O9" s="291">
        <f>ROUND([1]专项用途财政性资金审核表!O8,2)</f>
        <v>0</v>
      </c>
      <c r="P9" s="292">
        <f>ROUND([1]专项用途财政性资金审核表!P8,2)</f>
        <v>0</v>
      </c>
    </row>
    <row r="10" spans="1:16" ht="18.75" customHeight="1">
      <c r="A10" s="84">
        <v>3</v>
      </c>
      <c r="B10" s="127" t="s">
        <v>128</v>
      </c>
      <c r="C10" s="182">
        <f>[1]专项用途财政性资金审核表!C9</f>
        <v>2014</v>
      </c>
      <c r="D10" s="291">
        <f>ROUND([1]专项用途财政性资金审核表!D9,2)</f>
        <v>0</v>
      </c>
      <c r="E10" s="291">
        <f>ROUND([1]专项用途财政性资金审核表!E9,2)</f>
        <v>0</v>
      </c>
      <c r="F10" s="291">
        <f>ROUND([1]专项用途财政性资金审核表!F9,2)</f>
        <v>0</v>
      </c>
      <c r="G10" s="292" t="s">
        <v>119</v>
      </c>
      <c r="H10" s="292" t="s">
        <v>119</v>
      </c>
      <c r="I10" s="291">
        <f>ROUND([1]专项用途财政性资金审核表!I9,2)</f>
        <v>0</v>
      </c>
      <c r="J10" s="291">
        <f>ROUND([1]专项用途财政性资金审核表!J9,2)</f>
        <v>0</v>
      </c>
      <c r="K10" s="291">
        <f>ROUND([1]专项用途财政性资金审核表!K9,2)</f>
        <v>0</v>
      </c>
      <c r="L10" s="291">
        <f>ROUND([1]专项用途财政性资金审核表!L9,2)</f>
        <v>0</v>
      </c>
      <c r="M10" s="291">
        <f>ROUND([1]专项用途财政性资金审核表!M9,2)</f>
        <v>0</v>
      </c>
      <c r="N10" s="315">
        <f>ROUND(E10-I10-J10-K10-L10,2)</f>
        <v>0</v>
      </c>
      <c r="O10" s="291">
        <f>ROUND([1]专项用途财政性资金审核表!O9,2)</f>
        <v>0</v>
      </c>
      <c r="P10" s="292">
        <f>ROUND([1]专项用途财政性资金审核表!P9,2)</f>
        <v>0</v>
      </c>
    </row>
    <row r="11" spans="1:16" ht="18.75" customHeight="1">
      <c r="A11" s="84">
        <v>4</v>
      </c>
      <c r="B11" s="127" t="s">
        <v>129</v>
      </c>
      <c r="C11" s="182">
        <f>[1]专项用途财政性资金审核表!C10</f>
        <v>2015</v>
      </c>
      <c r="D11" s="291">
        <f>ROUND([1]专项用途财政性资金审核表!D10,2)</f>
        <v>0</v>
      </c>
      <c r="E11" s="291">
        <f>ROUND([1]专项用途财政性资金审核表!E10,2)</f>
        <v>0</v>
      </c>
      <c r="F11" s="291">
        <f>ROUND([1]专项用途财政性资金审核表!F10,2)</f>
        <v>0</v>
      </c>
      <c r="G11" s="292" t="s">
        <v>119</v>
      </c>
      <c r="H11" s="292" t="s">
        <v>119</v>
      </c>
      <c r="I11" s="292" t="s">
        <v>119</v>
      </c>
      <c r="J11" s="291">
        <f>ROUND([1]专项用途财政性资金审核表!J10,2)</f>
        <v>0</v>
      </c>
      <c r="K11" s="291">
        <f>ROUND([1]专项用途财政性资金审核表!K10,2)</f>
        <v>0</v>
      </c>
      <c r="L11" s="291">
        <f>ROUND([1]专项用途财政性资金审核表!L10,2)</f>
        <v>0</v>
      </c>
      <c r="M11" s="291">
        <f>ROUND([1]专项用途财政性资金审核表!M10,2)</f>
        <v>0</v>
      </c>
      <c r="N11" s="315">
        <f>ROUND(E11-J11-K11-L11,2)</f>
        <v>0</v>
      </c>
      <c r="O11" s="291">
        <f>ROUND([1]专项用途财政性资金审核表!O10,2)</f>
        <v>0</v>
      </c>
      <c r="P11" s="292">
        <f>ROUND([1]专项用途财政性资金审核表!P10,2)</f>
        <v>0</v>
      </c>
    </row>
    <row r="12" spans="1:16" ht="18.75" customHeight="1">
      <c r="A12" s="84">
        <v>5</v>
      </c>
      <c r="B12" s="127" t="s">
        <v>130</v>
      </c>
      <c r="C12" s="182">
        <f>[1]专项用途财政性资金审核表!C11</f>
        <v>2016</v>
      </c>
      <c r="D12" s="291">
        <f>ROUND([1]专项用途财政性资金审核表!D11,2)</f>
        <v>0</v>
      </c>
      <c r="E12" s="338">
        <f>ROUND([1]专项用途财政性资金审核表!E11,2)</f>
        <v>0</v>
      </c>
      <c r="F12" s="338">
        <f>ROUND([1]专项用途财政性资金审核表!F11,2)</f>
        <v>0</v>
      </c>
      <c r="G12" s="292" t="s">
        <v>119</v>
      </c>
      <c r="H12" s="292" t="s">
        <v>119</v>
      </c>
      <c r="I12" s="292" t="s">
        <v>119</v>
      </c>
      <c r="J12" s="292" t="s">
        <v>119</v>
      </c>
      <c r="K12" s="282">
        <f>ROUND([1]专项用途财政性资金审核表!K11,2)</f>
        <v>0</v>
      </c>
      <c r="L12" s="282">
        <f>ROUND([1]专项用途财政性资金审核表!L11,2)</f>
        <v>0</v>
      </c>
      <c r="M12" s="282">
        <f>ROUND([1]专项用途财政性资金审核表!M11,2)</f>
        <v>0</v>
      </c>
      <c r="N12" s="315">
        <f>ROUND(E12-K12-L12,2)</f>
        <v>0</v>
      </c>
      <c r="O12" s="282">
        <f>ROUND([1]专项用途财政性资金审核表!O11,2)</f>
        <v>0</v>
      </c>
      <c r="P12" s="292">
        <f>ROUND([1]专项用途财政性资金审核表!P11,2)</f>
        <v>0</v>
      </c>
    </row>
    <row r="13" spans="1:16" ht="18.75" customHeight="1">
      <c r="A13" s="84">
        <v>6</v>
      </c>
      <c r="B13" s="84" t="s">
        <v>967</v>
      </c>
      <c r="C13" s="182">
        <f>[1]专项用途财政性资金审核表!C12</f>
        <v>2017</v>
      </c>
      <c r="D13" s="291">
        <f>ROUND([1]专项用途财政性资金审核表!D12,2)</f>
        <v>0</v>
      </c>
      <c r="E13" s="338">
        <f>ROUND([1]专项用途财政性资金审核表!E12,2)</f>
        <v>0</v>
      </c>
      <c r="F13" s="338">
        <f>ROUND([1]专项用途财政性资金审核表!F12,2)</f>
        <v>0</v>
      </c>
      <c r="G13" s="292" t="s">
        <v>119</v>
      </c>
      <c r="H13" s="292" t="s">
        <v>119</v>
      </c>
      <c r="I13" s="292" t="s">
        <v>119</v>
      </c>
      <c r="J13" s="292" t="s">
        <v>119</v>
      </c>
      <c r="K13" s="292" t="s">
        <v>119</v>
      </c>
      <c r="L13" s="282">
        <f>ROUND([1]专项用途财政性资金审核表!L12,2)</f>
        <v>0</v>
      </c>
      <c r="M13" s="282">
        <f>ROUND([1]专项用途财政性资金审核表!M12,2)</f>
        <v>0</v>
      </c>
      <c r="N13" s="315">
        <f>ROUND(E13-L13,2)</f>
        <v>0</v>
      </c>
      <c r="O13" s="282">
        <f>ROUND([1]专项用途财政性资金审核表!O12,2)</f>
        <v>0</v>
      </c>
      <c r="P13" s="292">
        <f>ROUND([1]专项用途财政性资金审核表!P12,2)</f>
        <v>0</v>
      </c>
    </row>
    <row r="14" spans="1:16" ht="18.75" customHeight="1">
      <c r="A14" s="458">
        <v>7</v>
      </c>
      <c r="B14" s="457" t="s">
        <v>968</v>
      </c>
      <c r="C14" s="614" t="s">
        <v>4</v>
      </c>
      <c r="D14" s="615">
        <f>ROUND([1]专项用途财政性资金审核表!D13,2)</f>
        <v>0</v>
      </c>
      <c r="E14" s="615">
        <f>ROUND([1]专项用途财政性资金审核表!E13,2)</f>
        <v>0</v>
      </c>
      <c r="F14" s="615">
        <f>ROUND([1]专项用途财政性资金审核表!F13,2)</f>
        <v>0</v>
      </c>
      <c r="G14" s="618">
        <f>ROUND(SUM(G8:G13),2)</f>
        <v>0</v>
      </c>
      <c r="H14" s="618">
        <f>ROUND(SUM(H8:H13),2)</f>
        <v>0</v>
      </c>
      <c r="I14" s="618">
        <f>ROUND(SUM(I8:I13),2)</f>
        <v>0</v>
      </c>
      <c r="J14" s="618">
        <f>ROUND(SUM(J8:J13),2)</f>
        <v>0</v>
      </c>
      <c r="K14" s="618">
        <f>ROUND(SUM(K8:K13),2)</f>
        <v>0</v>
      </c>
      <c r="L14" s="615">
        <f>ROUND([1]专项用途财政性资金审核表!L13,2)</f>
        <v>0</v>
      </c>
      <c r="M14" s="615">
        <f>ROUND([1]专项用途财政性资金审核表!M13,2)</f>
        <v>0</v>
      </c>
      <c r="N14" s="615">
        <f>ROUND([1]专项用途财政性资金审核表!N13,2)</f>
        <v>0</v>
      </c>
      <c r="O14" s="615">
        <f>ROUND([1]专项用途财政性资金审核表!O13,2)</f>
        <v>0</v>
      </c>
      <c r="P14" s="615">
        <f>ROUND([1]专项用途财政性资金审核表!P13,2)</f>
        <v>0</v>
      </c>
    </row>
    <row r="15" spans="1:16" ht="18.75" customHeight="1">
      <c r="A15" s="458"/>
      <c r="B15" s="457"/>
      <c r="C15" s="614"/>
      <c r="D15" s="616"/>
      <c r="E15" s="616"/>
      <c r="F15" s="616"/>
      <c r="G15" s="618"/>
      <c r="H15" s="618"/>
      <c r="I15" s="618"/>
      <c r="J15" s="618"/>
      <c r="K15" s="618"/>
      <c r="L15" s="616"/>
      <c r="M15" s="616"/>
      <c r="N15" s="616"/>
      <c r="O15" s="616"/>
      <c r="P15" s="616"/>
    </row>
    <row r="16" spans="1:16" ht="18.75" customHeight="1">
      <c r="A16" s="458"/>
      <c r="B16" s="457"/>
      <c r="C16" s="614"/>
      <c r="D16" s="617"/>
      <c r="E16" s="617"/>
      <c r="F16" s="617"/>
      <c r="G16" s="618"/>
      <c r="H16" s="618"/>
      <c r="I16" s="618"/>
      <c r="J16" s="618"/>
      <c r="K16" s="618"/>
      <c r="L16" s="617"/>
      <c r="M16" s="617"/>
      <c r="N16" s="617"/>
      <c r="O16" s="617"/>
      <c r="P16" s="617"/>
    </row>
    <row r="17" spans="1:19" s="139" customFormat="1">
      <c r="A17" s="469"/>
      <c r="B17" s="469"/>
      <c r="C17" s="469"/>
      <c r="D17" s="469"/>
      <c r="E17" s="469"/>
      <c r="F17" s="469"/>
      <c r="G17" s="469"/>
      <c r="H17" s="469"/>
      <c r="I17" s="469"/>
      <c r="J17" s="469"/>
      <c r="K17" s="469"/>
      <c r="L17" s="469"/>
      <c r="M17" s="469"/>
      <c r="N17" s="469"/>
      <c r="O17" s="469"/>
      <c r="P17" s="469"/>
      <c r="Q17" s="138"/>
      <c r="R17" s="138"/>
      <c r="S17" s="138"/>
    </row>
  </sheetData>
  <mergeCells count="40">
    <mergeCell ref="G14:G16"/>
    <mergeCell ref="N14:N16"/>
    <mergeCell ref="O14:O16"/>
    <mergeCell ref="P14:P16"/>
    <mergeCell ref="A17:P17"/>
    <mergeCell ref="H14:H16"/>
    <mergeCell ref="I14:I16"/>
    <mergeCell ref="J14:J16"/>
    <mergeCell ref="K14:K16"/>
    <mergeCell ref="L14:L16"/>
    <mergeCell ref="M14:M16"/>
    <mergeCell ref="E5:E6"/>
    <mergeCell ref="F5:F6"/>
    <mergeCell ref="A14:A16"/>
    <mergeCell ref="B14:B16"/>
    <mergeCell ref="C14:C16"/>
    <mergeCell ref="D14:D16"/>
    <mergeCell ref="E14:E16"/>
    <mergeCell ref="F14:F16"/>
    <mergeCell ref="L4:L6"/>
    <mergeCell ref="M4:M6"/>
    <mergeCell ref="N4:N6"/>
    <mergeCell ref="O4:O6"/>
    <mergeCell ref="P4:P6"/>
    <mergeCell ref="A1:E1"/>
    <mergeCell ref="G1:P1"/>
    <mergeCell ref="A2:P2"/>
    <mergeCell ref="A3:A7"/>
    <mergeCell ref="B3:B7"/>
    <mergeCell ref="C3:C6"/>
    <mergeCell ref="D3:D6"/>
    <mergeCell ref="E3:F4"/>
    <mergeCell ref="G3:K3"/>
    <mergeCell ref="L3:M3"/>
    <mergeCell ref="N3:P3"/>
    <mergeCell ref="G4:G6"/>
    <mergeCell ref="H4:H6"/>
    <mergeCell ref="I4:I6"/>
    <mergeCell ref="J4:J6"/>
    <mergeCell ref="K4:K6"/>
  </mergeCells>
  <phoneticPr fontId="22" type="noConversion"/>
  <hyperlinks>
    <hyperlink ref="G1:P1" location="A105000纳税调整项目明细表!A1" display="返回纳税调整项目明细表（A105000）"/>
    <hyperlink ref="A1:E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64" orientation="landscape" blackAndWhite="1" verticalDpi="0" r:id="rId1"/>
  <headerFooter>
    <oddHeader>&amp;L&amp;G</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H27"/>
  <sheetViews>
    <sheetView tabSelected="1" zoomScaleNormal="100" workbookViewId="0">
      <selection activeCell="A12" sqref="A12:F12"/>
    </sheetView>
  </sheetViews>
  <sheetFormatPr defaultRowHeight="13.5"/>
  <cols>
    <col min="1" max="1" width="15.125" customWidth="1"/>
    <col min="2" max="2" width="19.5" customWidth="1"/>
    <col min="3" max="3" width="25" customWidth="1"/>
    <col min="4" max="4" width="8.625" customWidth="1"/>
    <col min="5" max="5" width="10.625" customWidth="1"/>
    <col min="6" max="6" width="9.625" customWidth="1"/>
  </cols>
  <sheetData>
    <row r="1" spans="1:8">
      <c r="A1" s="356"/>
      <c r="B1" s="356"/>
      <c r="C1" s="356"/>
      <c r="D1" s="356"/>
      <c r="E1" s="356"/>
      <c r="F1" s="356"/>
      <c r="G1" s="356"/>
      <c r="H1" s="356"/>
    </row>
    <row r="5" spans="1:8" ht="67.900000000000006" customHeight="1"/>
    <row r="6" spans="1:8" ht="45.6" customHeight="1">
      <c r="A6" s="358" t="str">
        <f>[1]基本情况!$C$3&amp;""</f>
        <v/>
      </c>
      <c r="B6" s="358"/>
      <c r="C6" s="358"/>
      <c r="D6" s="358"/>
      <c r="E6" s="358"/>
      <c r="F6" s="358"/>
    </row>
    <row r="7" spans="1:8">
      <c r="A7" s="6"/>
    </row>
    <row r="8" spans="1:8" ht="33.6" customHeight="1">
      <c r="A8" s="359" t="s">
        <v>401</v>
      </c>
      <c r="B8" s="359"/>
      <c r="C8" s="359"/>
      <c r="D8" s="359"/>
      <c r="E8" s="359"/>
      <c r="F8" s="359"/>
    </row>
    <row r="10" spans="1:8" ht="36.6" customHeight="1"/>
    <row r="12" spans="1:8" ht="27" customHeight="1">
      <c r="A12" s="360" t="s">
        <v>402</v>
      </c>
      <c r="B12" s="360"/>
      <c r="C12" s="360"/>
      <c r="D12" s="360"/>
      <c r="E12" s="360"/>
      <c r="F12" s="360"/>
    </row>
    <row r="14" spans="1:8" ht="29.45" customHeight="1">
      <c r="B14" s="357" t="s">
        <v>411</v>
      </c>
      <c r="C14" s="357"/>
      <c r="D14" s="357"/>
      <c r="E14" s="357"/>
      <c r="F14" s="3"/>
    </row>
    <row r="15" spans="1:8" ht="29.45" customHeight="1">
      <c r="B15" s="357" t="s">
        <v>414</v>
      </c>
      <c r="C15" s="357"/>
      <c r="D15" s="357"/>
      <c r="E15" s="357"/>
      <c r="F15" s="3"/>
    </row>
    <row r="16" spans="1:8" ht="29.45" customHeight="1">
      <c r="B16" s="357" t="s">
        <v>412</v>
      </c>
      <c r="C16" s="357"/>
      <c r="D16" s="357"/>
      <c r="E16" s="357"/>
      <c r="F16" s="3"/>
    </row>
    <row r="17" spans="2:6" ht="29.45" customHeight="1">
      <c r="B17" s="357" t="s">
        <v>416</v>
      </c>
      <c r="C17" s="357"/>
      <c r="D17" s="357"/>
      <c r="E17" s="357"/>
      <c r="F17" s="3"/>
    </row>
    <row r="18" spans="2:6" ht="29.45" customHeight="1">
      <c r="B18" s="357" t="s">
        <v>418</v>
      </c>
      <c r="C18" s="357"/>
      <c r="D18" s="357"/>
      <c r="E18" s="357"/>
      <c r="F18" s="3"/>
    </row>
    <row r="21" spans="2:6" ht="33.6" customHeight="1"/>
    <row r="23" spans="2:6" ht="24" customHeight="1">
      <c r="B23" s="4" t="s">
        <v>405</v>
      </c>
      <c r="C23" s="5" t="str">
        <f>[1]基本情况!$C$3&amp;""</f>
        <v/>
      </c>
    </row>
    <row r="24" spans="2:6" ht="24" customHeight="1">
      <c r="B24" s="4" t="s">
        <v>404</v>
      </c>
      <c r="C24" s="5" t="str">
        <f>[1]基本情况!$F$11&amp;""</f>
        <v>中汇（厦门）税务师事务所有限公司</v>
      </c>
    </row>
    <row r="25" spans="2:6" ht="24" customHeight="1">
      <c r="B25" s="4" t="s">
        <v>403</v>
      </c>
      <c r="C25" s="5" t="str">
        <f>INDEX(调整!2:2,MATCH(报告封面!$C$24,调整!$1:$1,0))</f>
        <v>0592-5881050</v>
      </c>
    </row>
    <row r="26" spans="2:6" ht="24" customHeight="1">
      <c r="B26" s="4" t="s">
        <v>406</v>
      </c>
      <c r="C26" s="5" t="str">
        <f>INDEX(调整!3:3,MATCH(报告封面!$C$24,调整!$1:$1,0))</f>
        <v>0592-5881033</v>
      </c>
    </row>
    <row r="27" spans="2:6" ht="24" customHeight="1">
      <c r="B27" s="4" t="s">
        <v>407</v>
      </c>
      <c r="C27" s="5" t="str">
        <f>INDEX(调整!4:4,MATCH(报告封面!$C$24,调整!$1:$1,0))</f>
        <v>www.baibangcpa.com</v>
      </c>
    </row>
  </sheetData>
  <mergeCells count="8">
    <mergeCell ref="B16:E16"/>
    <mergeCell ref="B17:E17"/>
    <mergeCell ref="B18:E18"/>
    <mergeCell ref="A6:F6"/>
    <mergeCell ref="A8:F8"/>
    <mergeCell ref="A12:F12"/>
    <mergeCell ref="B14:E14"/>
    <mergeCell ref="B15:E15"/>
  </mergeCells>
  <phoneticPr fontId="22" type="noConversion"/>
  <printOptions horizontalCentered="1"/>
  <pageMargins left="0.39370078740157483" right="0.39370078740157483" top="0.36" bottom="0.59055118110236227" header="0.31496062992125984" footer="0.31496062992125984"/>
  <pageSetup paperSize="9" orientation="portrait" blackAndWhite="1"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9"/>
  <sheetViews>
    <sheetView workbookViewId="0">
      <selection activeCell="G10" sqref="G10"/>
    </sheetView>
  </sheetViews>
  <sheetFormatPr defaultColWidth="10.875" defaultRowHeight="14.25"/>
  <cols>
    <col min="1" max="1" width="5" style="134" customWidth="1"/>
    <col min="2" max="2" width="40.125" style="134" customWidth="1"/>
    <col min="3" max="4" width="17.125" style="134" customWidth="1"/>
    <col min="5" max="5" width="7.75" style="134" customWidth="1"/>
    <col min="6" max="9" width="17.125" style="134" customWidth="1"/>
    <col min="10" max="16384" width="10.875" style="134"/>
  </cols>
  <sheetData>
    <row r="1" spans="1:10" ht="20.100000000000001" customHeight="1">
      <c r="A1" s="607" t="s">
        <v>685</v>
      </c>
      <c r="B1" s="602"/>
      <c r="C1" s="602" t="s">
        <v>919</v>
      </c>
      <c r="D1" s="602"/>
      <c r="E1" s="602"/>
      <c r="F1" s="602"/>
      <c r="G1" s="602"/>
      <c r="H1" s="602"/>
      <c r="I1" s="602"/>
    </row>
    <row r="2" spans="1:10" ht="25.5" customHeight="1">
      <c r="A2" s="567" t="s">
        <v>969</v>
      </c>
      <c r="B2" s="567"/>
      <c r="C2" s="567"/>
      <c r="D2" s="567"/>
      <c r="E2" s="567"/>
      <c r="F2" s="567"/>
      <c r="G2" s="567"/>
      <c r="H2" s="567"/>
      <c r="I2" s="567"/>
    </row>
    <row r="3" spans="1:10" s="178" customFormat="1" ht="18.75" customHeight="1">
      <c r="A3" s="568" t="s">
        <v>118</v>
      </c>
      <c r="B3" s="568" t="s">
        <v>646</v>
      </c>
      <c r="C3" s="568" t="s">
        <v>123</v>
      </c>
      <c r="D3" s="568" t="s">
        <v>970</v>
      </c>
      <c r="E3" s="571" t="s">
        <v>971</v>
      </c>
      <c r="F3" s="571" t="s">
        <v>972</v>
      </c>
      <c r="G3" s="568" t="s">
        <v>122</v>
      </c>
      <c r="H3" s="568" t="s">
        <v>32</v>
      </c>
      <c r="I3" s="571" t="s">
        <v>973</v>
      </c>
      <c r="J3" s="163"/>
    </row>
    <row r="4" spans="1:10" s="178" customFormat="1" ht="18.75" customHeight="1">
      <c r="A4" s="569"/>
      <c r="B4" s="569"/>
      <c r="C4" s="570"/>
      <c r="D4" s="570"/>
      <c r="E4" s="572"/>
      <c r="F4" s="572"/>
      <c r="G4" s="570"/>
      <c r="H4" s="570"/>
      <c r="I4" s="572"/>
      <c r="J4" s="163"/>
    </row>
    <row r="5" spans="1:10" s="178" customFormat="1" ht="18.75" customHeight="1">
      <c r="A5" s="570"/>
      <c r="B5" s="570"/>
      <c r="C5" s="84">
        <v>1</v>
      </c>
      <c r="D5" s="84">
        <v>2</v>
      </c>
      <c r="E5" s="84">
        <v>3</v>
      </c>
      <c r="F5" s="84">
        <v>4</v>
      </c>
      <c r="G5" s="84">
        <v>5</v>
      </c>
      <c r="H5" s="84" t="s">
        <v>974</v>
      </c>
      <c r="I5" s="84" t="s">
        <v>975</v>
      </c>
      <c r="J5" s="163"/>
    </row>
    <row r="6" spans="1:10" ht="18.75" customHeight="1">
      <c r="A6" s="84">
        <v>1</v>
      </c>
      <c r="B6" s="127" t="s">
        <v>50</v>
      </c>
      <c r="C6" s="293">
        <f>ROUND([1]工资福利!C17,2)</f>
        <v>0</v>
      </c>
      <c r="D6" s="293">
        <f>ROUND([1]工资福利!C18,2)</f>
        <v>0</v>
      </c>
      <c r="E6" s="156" t="s">
        <v>119</v>
      </c>
      <c r="F6" s="322" t="s">
        <v>119</v>
      </c>
      <c r="G6" s="293">
        <f>ROUND([1]工资福利!C19,2)</f>
        <v>0</v>
      </c>
      <c r="H6" s="314">
        <f t="shared" ref="H6:H12" si="0">ROUND(C6-G6,2)</f>
        <v>0</v>
      </c>
      <c r="I6" s="322" t="s">
        <v>119</v>
      </c>
      <c r="J6" s="151"/>
    </row>
    <row r="7" spans="1:10" ht="18.75" customHeight="1">
      <c r="A7" s="84">
        <v>2</v>
      </c>
      <c r="B7" s="127" t="s">
        <v>976</v>
      </c>
      <c r="C7" s="293">
        <f>[1]工资福利!C26</f>
        <v>0</v>
      </c>
      <c r="D7" s="293">
        <f>C7</f>
        <v>0</v>
      </c>
      <c r="E7" s="156" t="s">
        <v>119</v>
      </c>
      <c r="F7" s="322" t="s">
        <v>119</v>
      </c>
      <c r="G7" s="314">
        <f>MIN(C7,D7)</f>
        <v>0</v>
      </c>
      <c r="H7" s="314">
        <f t="shared" si="0"/>
        <v>0</v>
      </c>
      <c r="I7" s="322" t="s">
        <v>119</v>
      </c>
      <c r="J7" s="151"/>
    </row>
    <row r="8" spans="1:10" ht="18.75" customHeight="1">
      <c r="A8" s="84">
        <v>3</v>
      </c>
      <c r="B8" s="136" t="s">
        <v>51</v>
      </c>
      <c r="C8" s="293">
        <f>[1]工资福利!E17</f>
        <v>0</v>
      </c>
      <c r="D8" s="293">
        <f>[1]工资福利!E18</f>
        <v>0</v>
      </c>
      <c r="E8" s="335">
        <v>0.14000000000000001</v>
      </c>
      <c r="F8" s="322" t="s">
        <v>119</v>
      </c>
      <c r="G8" s="314">
        <f>ROUND([1]工资福利!E19,2)</f>
        <v>0</v>
      </c>
      <c r="H8" s="314">
        <f t="shared" si="0"/>
        <v>0</v>
      </c>
      <c r="I8" s="322" t="s">
        <v>119</v>
      </c>
      <c r="J8" s="151"/>
    </row>
    <row r="9" spans="1:10" ht="18.75" customHeight="1">
      <c r="A9" s="84">
        <v>4</v>
      </c>
      <c r="B9" s="136" t="s">
        <v>977</v>
      </c>
      <c r="C9" s="314">
        <f>ROUND(C10+C11,2)</f>
        <v>0</v>
      </c>
      <c r="D9" s="314">
        <f>ROUND(D10+D11,2)</f>
        <v>0</v>
      </c>
      <c r="E9" s="156" t="s">
        <v>119</v>
      </c>
      <c r="F9" s="314">
        <f>F10</f>
        <v>0</v>
      </c>
      <c r="G9" s="314">
        <f>ROUND(G10+G11,2)</f>
        <v>0</v>
      </c>
      <c r="H9" s="314">
        <f t="shared" si="0"/>
        <v>0</v>
      </c>
      <c r="I9" s="314">
        <f>I10</f>
        <v>0</v>
      </c>
      <c r="J9" s="151"/>
    </row>
    <row r="10" spans="1:10" ht="18.75" customHeight="1">
      <c r="A10" s="84">
        <v>5</v>
      </c>
      <c r="B10" s="142" t="s">
        <v>978</v>
      </c>
      <c r="C10" s="293">
        <f>[1]工资福利!F17</f>
        <v>0</v>
      </c>
      <c r="D10" s="293">
        <f>[1]工资福利!F18</f>
        <v>0</v>
      </c>
      <c r="E10" s="336">
        <v>2.5000000000000001E-2</v>
      </c>
      <c r="F10" s="293">
        <f>[1]工资福利!F22</f>
        <v>0</v>
      </c>
      <c r="G10" s="314">
        <f>ROUND([1]工资福利!F19,2)</f>
        <v>0</v>
      </c>
      <c r="H10" s="314">
        <f t="shared" si="0"/>
        <v>0</v>
      </c>
      <c r="I10" s="314">
        <f>ROUND(C10+F10-G10,2)</f>
        <v>0</v>
      </c>
      <c r="J10" s="151"/>
    </row>
    <row r="11" spans="1:10" ht="18.75" customHeight="1">
      <c r="A11" s="84">
        <v>6</v>
      </c>
      <c r="B11" s="142" t="s">
        <v>979</v>
      </c>
      <c r="C11" s="293">
        <f>[1]工资福利!F27</f>
        <v>0</v>
      </c>
      <c r="D11" s="293">
        <f>C11</f>
        <v>0</v>
      </c>
      <c r="E11" s="335">
        <v>1</v>
      </c>
      <c r="F11" s="322" t="s">
        <v>119</v>
      </c>
      <c r="G11" s="293">
        <f>D11</f>
        <v>0</v>
      </c>
      <c r="H11" s="314">
        <f t="shared" si="0"/>
        <v>0</v>
      </c>
      <c r="I11" s="322" t="s">
        <v>119</v>
      </c>
      <c r="J11" s="151"/>
    </row>
    <row r="12" spans="1:10" ht="18.75" customHeight="1">
      <c r="A12" s="84">
        <v>7</v>
      </c>
      <c r="B12" s="136" t="s">
        <v>52</v>
      </c>
      <c r="C12" s="293">
        <f>[1]工资福利!G17</f>
        <v>0</v>
      </c>
      <c r="D12" s="293">
        <f>[1]工资福利!G18</f>
        <v>0</v>
      </c>
      <c r="E12" s="335">
        <v>0.02</v>
      </c>
      <c r="F12" s="322" t="s">
        <v>119</v>
      </c>
      <c r="G12" s="314">
        <f>ROUND([1]工资福利!G19,2)</f>
        <v>0</v>
      </c>
      <c r="H12" s="314">
        <f t="shared" si="0"/>
        <v>0</v>
      </c>
      <c r="I12" s="322" t="s">
        <v>119</v>
      </c>
      <c r="J12" s="151"/>
    </row>
    <row r="13" spans="1:10" ht="18.75" customHeight="1">
      <c r="A13" s="84">
        <v>8</v>
      </c>
      <c r="B13" s="136" t="s">
        <v>53</v>
      </c>
      <c r="C13" s="293">
        <f>[1]社保!G24</f>
        <v>0</v>
      </c>
      <c r="D13" s="293">
        <f>[1]社保!D8</f>
        <v>0</v>
      </c>
      <c r="E13" s="156" t="s">
        <v>119</v>
      </c>
      <c r="F13" s="322" t="s">
        <v>119</v>
      </c>
      <c r="G13" s="293">
        <f>[1]社保!E8</f>
        <v>0</v>
      </c>
      <c r="H13" s="314">
        <f>ROUND(C13-G13,2)</f>
        <v>0</v>
      </c>
      <c r="I13" s="322" t="s">
        <v>119</v>
      </c>
      <c r="J13" s="151"/>
    </row>
    <row r="14" spans="1:10" ht="18.75" customHeight="1">
      <c r="A14" s="84">
        <v>9</v>
      </c>
      <c r="B14" s="136" t="s">
        <v>54</v>
      </c>
      <c r="C14" s="293">
        <f>[1]社保!G27</f>
        <v>0</v>
      </c>
      <c r="D14" s="293">
        <f>[1]社保!D17</f>
        <v>0</v>
      </c>
      <c r="E14" s="156" t="s">
        <v>119</v>
      </c>
      <c r="F14" s="322" t="s">
        <v>119</v>
      </c>
      <c r="G14" s="293">
        <f>[1]社保!E17</f>
        <v>0</v>
      </c>
      <c r="H14" s="314">
        <f>ROUND(C14-G14,2)</f>
        <v>0</v>
      </c>
      <c r="I14" s="322" t="s">
        <v>119</v>
      </c>
      <c r="J14" s="151"/>
    </row>
    <row r="15" spans="1:10" ht="18.75" customHeight="1">
      <c r="A15" s="84">
        <v>10</v>
      </c>
      <c r="B15" s="136" t="s">
        <v>980</v>
      </c>
      <c r="C15" s="293">
        <f>[1]社保!D15</f>
        <v>0</v>
      </c>
      <c r="D15" s="293">
        <f>C15</f>
        <v>0</v>
      </c>
      <c r="E15" s="337">
        <v>0.05</v>
      </c>
      <c r="F15" s="322" t="s">
        <v>119</v>
      </c>
      <c r="G15" s="314">
        <f>MIN(G6*5%,C15,D15)</f>
        <v>0</v>
      </c>
      <c r="H15" s="314">
        <f>ROUND(C15-G15,2)</f>
        <v>0</v>
      </c>
      <c r="I15" s="322" t="s">
        <v>119</v>
      </c>
      <c r="J15" s="151"/>
    </row>
    <row r="16" spans="1:10" ht="18.75" customHeight="1">
      <c r="A16" s="84">
        <v>11</v>
      </c>
      <c r="B16" s="180" t="s">
        <v>55</v>
      </c>
      <c r="C16" s="293">
        <f>[1]社保!D16</f>
        <v>0</v>
      </c>
      <c r="D16" s="293">
        <f>C16</f>
        <v>0</v>
      </c>
      <c r="E16" s="337">
        <v>0.05</v>
      </c>
      <c r="F16" s="322" t="s">
        <v>119</v>
      </c>
      <c r="G16" s="314">
        <f>MIN(G6*5%,C16,D16)</f>
        <v>0</v>
      </c>
      <c r="H16" s="314">
        <f>ROUND(C16-G16,2)</f>
        <v>0</v>
      </c>
      <c r="I16" s="322" t="s">
        <v>119</v>
      </c>
      <c r="J16" s="151"/>
    </row>
    <row r="17" spans="1:10" ht="18.75" customHeight="1">
      <c r="A17" s="84">
        <v>12</v>
      </c>
      <c r="B17" s="180" t="s">
        <v>45</v>
      </c>
      <c r="C17" s="293">
        <f>[1]社保!D18</f>
        <v>0</v>
      </c>
      <c r="D17" s="293">
        <f>C17</f>
        <v>0</v>
      </c>
      <c r="E17" s="156" t="s">
        <v>119</v>
      </c>
      <c r="F17" s="322">
        <v>0</v>
      </c>
      <c r="G17" s="293">
        <f>[1]社保!E18</f>
        <v>0</v>
      </c>
      <c r="H17" s="314">
        <f>ROUND(C17-G17,2)</f>
        <v>0</v>
      </c>
      <c r="I17" s="314">
        <f>ROUND(C17+F17-G17,2)</f>
        <v>0</v>
      </c>
      <c r="J17" s="151"/>
    </row>
    <row r="18" spans="1:10" ht="18.75" customHeight="1">
      <c r="A18" s="84">
        <v>13</v>
      </c>
      <c r="B18" s="180" t="s">
        <v>981</v>
      </c>
      <c r="C18" s="314">
        <f>ROUND(C6+C8+C9+C12+C13+C14+C15+C16+C17,2)</f>
        <v>0</v>
      </c>
      <c r="D18" s="314">
        <f>ROUND(D6+D8+D9+D12+D13+D14+D15+D16+D17,2)</f>
        <v>0</v>
      </c>
      <c r="E18" s="156" t="s">
        <v>119</v>
      </c>
      <c r="F18" s="314">
        <f>ROUND(F9+F10+F17,2)</f>
        <v>0</v>
      </c>
      <c r="G18" s="314">
        <f>ROUND(G6+G8+G9+G12+G13+G14+G15+G16+G17,2)</f>
        <v>0</v>
      </c>
      <c r="H18" s="314">
        <f>ROUND(H6+H8+H9+H12+H13+H14+H15+H16+H17,2)</f>
        <v>0</v>
      </c>
      <c r="I18" s="314">
        <f>I9+I17</f>
        <v>0</v>
      </c>
      <c r="J18" s="151"/>
    </row>
    <row r="19" spans="1:10" s="82" customFormat="1" ht="15" customHeight="1">
      <c r="A19" s="619"/>
      <c r="B19" s="620"/>
      <c r="C19" s="620"/>
      <c r="D19" s="620"/>
      <c r="E19" s="620"/>
      <c r="F19" s="620"/>
      <c r="G19" s="620"/>
      <c r="H19" s="620"/>
      <c r="I19" s="620"/>
    </row>
  </sheetData>
  <mergeCells count="13">
    <mergeCell ref="A19:I19"/>
    <mergeCell ref="H3:H4"/>
    <mergeCell ref="I3:I4"/>
    <mergeCell ref="A1:B1"/>
    <mergeCell ref="C1:I1"/>
    <mergeCell ref="A2:I2"/>
    <mergeCell ref="A3:A5"/>
    <mergeCell ref="B3:B5"/>
    <mergeCell ref="C3:C4"/>
    <mergeCell ref="D3:D4"/>
    <mergeCell ref="E3:E4"/>
    <mergeCell ref="F3:F4"/>
    <mergeCell ref="G3:G4"/>
  </mergeCells>
  <phoneticPr fontId="22" type="noConversion"/>
  <hyperlinks>
    <hyperlink ref="C1:I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7" orientation="landscape" blackAndWhite="1" verticalDpi="0" r:id="rId1"/>
  <headerFooter>
    <oddHeader>&amp;L&amp;G</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C19"/>
  <sheetViews>
    <sheetView workbookViewId="0">
      <selection activeCell="B14" sqref="B14"/>
    </sheetView>
  </sheetViews>
  <sheetFormatPr defaultColWidth="10.875" defaultRowHeight="14.25"/>
  <cols>
    <col min="1" max="1" width="5" style="134" customWidth="1"/>
    <col min="2" max="2" width="59" style="134" customWidth="1"/>
    <col min="3" max="3" width="29.625" style="134" customWidth="1"/>
    <col min="4" max="4" width="14.75" style="134" customWidth="1"/>
    <col min="5" max="16384" width="10.875" style="134"/>
  </cols>
  <sheetData>
    <row r="1" spans="1:3" ht="20.100000000000001" customHeight="1">
      <c r="A1" s="602" t="s">
        <v>685</v>
      </c>
      <c r="B1" s="602"/>
      <c r="C1" s="183" t="s">
        <v>919</v>
      </c>
    </row>
    <row r="2" spans="1:3" ht="25.5" customHeight="1">
      <c r="A2" s="566" t="s">
        <v>982</v>
      </c>
      <c r="B2" s="566"/>
      <c r="C2" s="566"/>
    </row>
    <row r="3" spans="1:3" s="82" customFormat="1" ht="18.75" customHeight="1">
      <c r="A3" s="84" t="s">
        <v>118</v>
      </c>
      <c r="B3" s="84" t="s">
        <v>983</v>
      </c>
      <c r="C3" s="84" t="s">
        <v>647</v>
      </c>
    </row>
    <row r="4" spans="1:3" s="82" customFormat="1" ht="18.75" customHeight="1">
      <c r="A4" s="84">
        <v>1</v>
      </c>
      <c r="B4" s="136" t="s">
        <v>56</v>
      </c>
      <c r="C4" s="321">
        <f>[1]广宣!J22</f>
        <v>0</v>
      </c>
    </row>
    <row r="5" spans="1:3" s="82" customFormat="1" ht="18.75" customHeight="1">
      <c r="A5" s="84">
        <v>2</v>
      </c>
      <c r="B5" s="136" t="s">
        <v>984</v>
      </c>
      <c r="C5" s="321">
        <f>[1]广宣!J23</f>
        <v>0</v>
      </c>
    </row>
    <row r="6" spans="1:3" s="82" customFormat="1" ht="18.75" customHeight="1">
      <c r="A6" s="84">
        <v>3</v>
      </c>
      <c r="B6" s="136" t="s">
        <v>985</v>
      </c>
      <c r="C6" s="320">
        <f>ROUND(C4-C5,2)</f>
        <v>0</v>
      </c>
    </row>
    <row r="7" spans="1:3" s="82" customFormat="1" ht="18.75" customHeight="1">
      <c r="A7" s="84">
        <v>4</v>
      </c>
      <c r="B7" s="136" t="s">
        <v>986</v>
      </c>
      <c r="C7" s="321">
        <f>[1]广宣!J29</f>
        <v>0</v>
      </c>
    </row>
    <row r="8" spans="1:3" s="82" customFormat="1" ht="18.75" customHeight="1">
      <c r="A8" s="84">
        <v>5</v>
      </c>
      <c r="B8" s="136" t="s">
        <v>987</v>
      </c>
      <c r="C8" s="184">
        <v>0.15</v>
      </c>
    </row>
    <row r="9" spans="1:3" s="82" customFormat="1" ht="18.75" customHeight="1">
      <c r="A9" s="84">
        <v>6</v>
      </c>
      <c r="B9" s="136" t="s">
        <v>988</v>
      </c>
      <c r="C9" s="320">
        <f>ROUND(C7*C8,2)</f>
        <v>0</v>
      </c>
    </row>
    <row r="10" spans="1:3" s="82" customFormat="1" ht="18.75" customHeight="1">
      <c r="A10" s="84">
        <v>7</v>
      </c>
      <c r="B10" s="136" t="s">
        <v>989</v>
      </c>
      <c r="C10" s="320">
        <f>IF(C6&gt;C9,C6-C9,0)</f>
        <v>0</v>
      </c>
    </row>
    <row r="11" spans="1:3" s="82" customFormat="1" ht="18.75" customHeight="1">
      <c r="A11" s="84">
        <v>8</v>
      </c>
      <c r="B11" s="136" t="s">
        <v>990</v>
      </c>
      <c r="C11" s="321">
        <f>[1]广宣!J33</f>
        <v>0</v>
      </c>
    </row>
    <row r="12" spans="1:3" s="82" customFormat="1" ht="18.75" customHeight="1">
      <c r="A12" s="458">
        <v>9</v>
      </c>
      <c r="B12" s="621" t="s">
        <v>991</v>
      </c>
      <c r="C12" s="622">
        <f>IF(C6&gt;C9,0,MIN(C11,C9-C6))</f>
        <v>0</v>
      </c>
    </row>
    <row r="13" spans="1:3" s="82" customFormat="1" ht="18.75" customHeight="1">
      <c r="A13" s="458"/>
      <c r="B13" s="621"/>
      <c r="C13" s="623"/>
    </row>
    <row r="14" spans="1:3" s="82" customFormat="1" ht="41.25" customHeight="1">
      <c r="A14" s="84">
        <v>10</v>
      </c>
      <c r="B14" s="94" t="s">
        <v>992</v>
      </c>
      <c r="C14" s="326">
        <f>[1]广宣!J36</f>
        <v>0</v>
      </c>
    </row>
    <row r="15" spans="1:3" s="82" customFormat="1" ht="18.75" customHeight="1">
      <c r="A15" s="84">
        <v>11</v>
      </c>
      <c r="B15" s="136" t="s">
        <v>993</v>
      </c>
      <c r="C15" s="326">
        <f>[1]广宣!J37</f>
        <v>0</v>
      </c>
    </row>
    <row r="16" spans="1:3" s="82" customFormat="1" ht="18.75" customHeight="1">
      <c r="A16" s="458">
        <v>12</v>
      </c>
      <c r="B16" s="621" t="s">
        <v>994</v>
      </c>
      <c r="C16" s="622">
        <f>IF(C6&gt;C9,C5+C6-C9+C14-C15,C5+C14-C15-C12)</f>
        <v>0</v>
      </c>
    </row>
    <row r="17" spans="1:3" s="82" customFormat="1" ht="18.75" customHeight="1">
      <c r="A17" s="458"/>
      <c r="B17" s="621"/>
      <c r="C17" s="623"/>
    </row>
    <row r="18" spans="1:3" s="82" customFormat="1" ht="18.75" customHeight="1">
      <c r="A18" s="84">
        <v>13</v>
      </c>
      <c r="B18" s="136" t="s">
        <v>995</v>
      </c>
      <c r="C18" s="320">
        <f>ROUND(C10+C11-C12,2)</f>
        <v>0</v>
      </c>
    </row>
    <row r="19" spans="1:3" s="82" customFormat="1" ht="16.5">
      <c r="A19" s="619"/>
      <c r="B19" s="620"/>
      <c r="C19" s="620"/>
    </row>
  </sheetData>
  <mergeCells count="9">
    <mergeCell ref="A19:C19"/>
    <mergeCell ref="A1:B1"/>
    <mergeCell ref="A2:C2"/>
    <mergeCell ref="A12:A13"/>
    <mergeCell ref="B12:B13"/>
    <mergeCell ref="C12:C13"/>
    <mergeCell ref="A16:A17"/>
    <mergeCell ref="B16:B17"/>
    <mergeCell ref="C16:C17"/>
  </mergeCells>
  <phoneticPr fontId="22" type="noConversion"/>
  <hyperlinks>
    <hyperlink ref="C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I19"/>
  <sheetViews>
    <sheetView workbookViewId="0">
      <selection activeCell="E9" sqref="E9"/>
    </sheetView>
  </sheetViews>
  <sheetFormatPr defaultColWidth="10.875" defaultRowHeight="14.25"/>
  <cols>
    <col min="1" max="1" width="5" style="134" customWidth="1"/>
    <col min="2" max="2" width="34" style="134" customWidth="1"/>
    <col min="3" max="9" width="16.375" style="134" customWidth="1"/>
    <col min="10" max="16384" width="10.875" style="134"/>
  </cols>
  <sheetData>
    <row r="1" spans="1:9" ht="20.100000000000001" customHeight="1">
      <c r="A1" s="602" t="s">
        <v>685</v>
      </c>
      <c r="B1" s="602"/>
      <c r="C1" s="602"/>
      <c r="D1" s="602" t="s">
        <v>919</v>
      </c>
      <c r="E1" s="602"/>
      <c r="F1" s="602"/>
      <c r="G1" s="602"/>
      <c r="H1" s="602"/>
    </row>
    <row r="2" spans="1:9" ht="27" customHeight="1">
      <c r="A2" s="567" t="s">
        <v>996</v>
      </c>
      <c r="B2" s="567"/>
      <c r="C2" s="567"/>
      <c r="D2" s="567"/>
      <c r="E2" s="567"/>
      <c r="F2" s="567"/>
      <c r="G2" s="567"/>
      <c r="H2" s="567"/>
      <c r="I2" s="567"/>
    </row>
    <row r="3" spans="1:9" s="82" customFormat="1" ht="40.5" customHeight="1">
      <c r="A3" s="630" t="s">
        <v>118</v>
      </c>
      <c r="B3" s="631" t="s">
        <v>997</v>
      </c>
      <c r="C3" s="185" t="s">
        <v>123</v>
      </c>
      <c r="D3" s="185" t="s">
        <v>998</v>
      </c>
      <c r="E3" s="185" t="s">
        <v>57</v>
      </c>
      <c r="F3" s="185" t="s">
        <v>122</v>
      </c>
      <c r="G3" s="185" t="s">
        <v>999</v>
      </c>
      <c r="H3" s="185" t="s">
        <v>1000</v>
      </c>
      <c r="I3" s="185" t="s">
        <v>1001</v>
      </c>
    </row>
    <row r="4" spans="1:9" s="82" customFormat="1" ht="15" customHeight="1">
      <c r="A4" s="630"/>
      <c r="B4" s="631"/>
      <c r="C4" s="186">
        <v>1</v>
      </c>
      <c r="D4" s="186">
        <v>2</v>
      </c>
      <c r="E4" s="185">
        <v>3</v>
      </c>
      <c r="F4" s="186">
        <v>4</v>
      </c>
      <c r="G4" s="185">
        <v>5</v>
      </c>
      <c r="H4" s="185">
        <v>6</v>
      </c>
      <c r="I4" s="186">
        <v>7</v>
      </c>
    </row>
    <row r="5" spans="1:9" s="82" customFormat="1" ht="20.25" customHeight="1">
      <c r="A5" s="186">
        <v>1</v>
      </c>
      <c r="B5" s="187" t="s">
        <v>1002</v>
      </c>
      <c r="C5" s="332">
        <f>[1]捐赠!C16</f>
        <v>0</v>
      </c>
      <c r="D5" s="332" t="s">
        <v>119</v>
      </c>
      <c r="E5" s="332" t="s">
        <v>119</v>
      </c>
      <c r="F5" s="332" t="s">
        <v>119</v>
      </c>
      <c r="G5" s="283">
        <f>C5</f>
        <v>0</v>
      </c>
      <c r="H5" s="332" t="s">
        <v>119</v>
      </c>
      <c r="I5" s="332" t="s">
        <v>119</v>
      </c>
    </row>
    <row r="6" spans="1:9" s="82" customFormat="1" ht="20.25" customHeight="1">
      <c r="A6" s="186">
        <v>2</v>
      </c>
      <c r="B6" s="188" t="s">
        <v>1003</v>
      </c>
      <c r="C6" s="332">
        <f>[1]捐赠!D16</f>
        <v>0</v>
      </c>
      <c r="D6" s="332" t="s">
        <v>119</v>
      </c>
      <c r="E6" s="332" t="s">
        <v>119</v>
      </c>
      <c r="F6" s="283">
        <f>C6</f>
        <v>0</v>
      </c>
      <c r="G6" s="332" t="s">
        <v>119</v>
      </c>
      <c r="H6" s="332" t="s">
        <v>119</v>
      </c>
      <c r="I6" s="332" t="s">
        <v>119</v>
      </c>
    </row>
    <row r="7" spans="1:9" s="82" customFormat="1" ht="18" customHeight="1">
      <c r="A7" s="186">
        <v>3</v>
      </c>
      <c r="B7" s="188" t="s">
        <v>1004</v>
      </c>
      <c r="C7" s="283">
        <f>C11</f>
        <v>0</v>
      </c>
      <c r="D7" s="283">
        <f>SUM(D8:D10)</f>
        <v>0</v>
      </c>
      <c r="E7" s="283">
        <f>E11</f>
        <v>0</v>
      </c>
      <c r="F7" s="283">
        <f>MIN(C7+D7,E7)</f>
        <v>0</v>
      </c>
      <c r="G7" s="283">
        <f>G11</f>
        <v>0</v>
      </c>
      <c r="H7" s="283">
        <f>SUM(H8:H10)</f>
        <v>0</v>
      </c>
      <c r="I7" s="283">
        <f>SUM(I9:I11)</f>
        <v>0</v>
      </c>
    </row>
    <row r="8" spans="1:9" s="82" customFormat="1" ht="23.25" customHeight="1">
      <c r="A8" s="186">
        <v>4</v>
      </c>
      <c r="B8" s="189" t="str">
        <f>"前三年度（"&amp;[1]基本情况!$F$6-3&amp;"年）"</f>
        <v>前三年度（2014年）</v>
      </c>
      <c r="C8" s="332" t="s">
        <v>119</v>
      </c>
      <c r="D8" s="332">
        <f>[1]捐赠!H22</f>
        <v>0</v>
      </c>
      <c r="E8" s="332" t="s">
        <v>119</v>
      </c>
      <c r="F8" s="332" t="s">
        <v>119</v>
      </c>
      <c r="G8" s="332" t="s">
        <v>119</v>
      </c>
      <c r="H8" s="332">
        <f>MIN(D8,E11)</f>
        <v>0</v>
      </c>
      <c r="I8" s="332" t="s">
        <v>119</v>
      </c>
    </row>
    <row r="9" spans="1:9" s="82" customFormat="1" ht="23.25" customHeight="1">
      <c r="A9" s="186">
        <v>5</v>
      </c>
      <c r="B9" s="189" t="str">
        <f>"前二年度（"&amp;[1]基本情况!$F$6-2&amp;"年）"</f>
        <v>前二年度（2015年）</v>
      </c>
      <c r="C9" s="332" t="s">
        <v>119</v>
      </c>
      <c r="D9" s="332">
        <f>[1]捐赠!E22</f>
        <v>0</v>
      </c>
      <c r="E9" s="332" t="s">
        <v>119</v>
      </c>
      <c r="F9" s="332" t="s">
        <v>119</v>
      </c>
      <c r="G9" s="332" t="s">
        <v>119</v>
      </c>
      <c r="H9" s="332">
        <f>MIN(D9,E11-H8)</f>
        <v>0</v>
      </c>
      <c r="I9" s="332">
        <f>D9-H9</f>
        <v>0</v>
      </c>
    </row>
    <row r="10" spans="1:9" s="82" customFormat="1" ht="23.25" customHeight="1">
      <c r="A10" s="186">
        <v>6</v>
      </c>
      <c r="B10" s="189" t="str">
        <f>"前一年度（"&amp;[1]基本情况!$F$6-1&amp;"年）"</f>
        <v>前一年度（2016年）</v>
      </c>
      <c r="C10" s="332" t="s">
        <v>119</v>
      </c>
      <c r="D10" s="332">
        <f>[1]捐赠!C22</f>
        <v>0</v>
      </c>
      <c r="E10" s="332" t="s">
        <v>119</v>
      </c>
      <c r="F10" s="332" t="s">
        <v>119</v>
      </c>
      <c r="G10" s="332" t="s">
        <v>119</v>
      </c>
      <c r="H10" s="332">
        <f>MIN(D10,E11-H8-H9)</f>
        <v>0</v>
      </c>
      <c r="I10" s="332">
        <f>D10-H10</f>
        <v>0</v>
      </c>
    </row>
    <row r="11" spans="1:9" s="82" customFormat="1" ht="23.25" customHeight="1">
      <c r="A11" s="186">
        <v>7</v>
      </c>
      <c r="B11" s="190" t="str">
        <f>"本    年（"&amp;[1]基本情况!F6&amp;"年）"</f>
        <v>本    年（2017年）</v>
      </c>
      <c r="C11" s="333">
        <f>[1]捐赠!I16</f>
        <v>0</v>
      </c>
      <c r="D11" s="332" t="s">
        <v>119</v>
      </c>
      <c r="E11" s="332">
        <f>IF('A100000 中华人民共和国企业所得税年度纳税申报表（A类）'!D16&gt;0,ROUND('A100000 中华人民共和国企业所得税年度纳税申报表（A类）'!D16*12%,2),0)</f>
        <v>0</v>
      </c>
      <c r="F11" s="332">
        <f>MIN(C11,MAX(0,E11-D8-D9-D10))</f>
        <v>0</v>
      </c>
      <c r="G11" s="332">
        <f>[1]捐赠!J20</f>
        <v>0</v>
      </c>
      <c r="H11" s="332" t="s">
        <v>119</v>
      </c>
      <c r="I11" s="332">
        <f>C11-F11</f>
        <v>0</v>
      </c>
    </row>
    <row r="12" spans="1:9" s="82" customFormat="1" ht="18" customHeight="1">
      <c r="A12" s="186">
        <v>8</v>
      </c>
      <c r="B12" s="188" t="s">
        <v>1005</v>
      </c>
      <c r="C12" s="283">
        <f>SUM(C5:C7)</f>
        <v>0</v>
      </c>
      <c r="D12" s="283">
        <f>D7</f>
        <v>0</v>
      </c>
      <c r="E12" s="283">
        <f>E7</f>
        <v>0</v>
      </c>
      <c r="F12" s="283">
        <f>SUM(F6:F7)</f>
        <v>0</v>
      </c>
      <c r="G12" s="283">
        <f>SUM(G5+G7)</f>
        <v>0</v>
      </c>
      <c r="H12" s="283">
        <f>SUM(H7)</f>
        <v>0</v>
      </c>
      <c r="I12" s="283">
        <f>SUM(I7)</f>
        <v>0</v>
      </c>
    </row>
    <row r="13" spans="1:9" s="82" customFormat="1" ht="15" customHeight="1">
      <c r="A13" s="100"/>
      <c r="B13" s="100"/>
      <c r="C13" s="100"/>
      <c r="D13" s="100"/>
      <c r="E13" s="100"/>
      <c r="F13" s="100"/>
      <c r="G13" s="100"/>
      <c r="H13" s="100"/>
    </row>
    <row r="14" spans="1:9" s="82" customFormat="1" ht="15" customHeight="1">
      <c r="A14" s="100"/>
      <c r="B14" s="100"/>
      <c r="C14" s="100"/>
      <c r="D14" s="100"/>
      <c r="E14" s="100"/>
      <c r="F14" s="100"/>
      <c r="G14" s="100"/>
      <c r="H14" s="100"/>
    </row>
    <row r="15" spans="1:9" ht="15" customHeight="1">
      <c r="A15" s="191"/>
      <c r="B15" s="191"/>
      <c r="C15" s="191"/>
      <c r="D15" s="191"/>
      <c r="E15" s="191"/>
      <c r="F15" s="191"/>
      <c r="G15" s="191"/>
      <c r="H15" s="191"/>
      <c r="I15" s="82"/>
    </row>
    <row r="16" spans="1:9" s="82" customFormat="1" ht="15" customHeight="1">
      <c r="A16" s="626"/>
      <c r="B16" s="627"/>
      <c r="C16" s="627"/>
      <c r="D16" s="627"/>
      <c r="E16" s="627"/>
      <c r="F16" s="627"/>
      <c r="G16" s="627"/>
      <c r="H16" s="627"/>
    </row>
    <row r="17" spans="1:8" s="82" customFormat="1" ht="15" customHeight="1">
      <c r="A17" s="628"/>
      <c r="B17" s="629"/>
      <c r="C17" s="629"/>
      <c r="D17" s="629"/>
      <c r="E17" s="629"/>
      <c r="F17" s="629"/>
      <c r="G17" s="629"/>
      <c r="H17" s="629"/>
    </row>
    <row r="18" spans="1:8" s="82" customFormat="1" ht="15" customHeight="1">
      <c r="A18" s="624"/>
      <c r="B18" s="625"/>
      <c r="C18" s="625"/>
      <c r="D18" s="625"/>
      <c r="E18" s="625"/>
      <c r="F18" s="625"/>
      <c r="G18" s="625"/>
      <c r="H18" s="625"/>
    </row>
    <row r="19" spans="1:8" s="82" customFormat="1" ht="15" customHeight="1">
      <c r="A19" s="626"/>
      <c r="B19" s="627"/>
      <c r="C19" s="627"/>
      <c r="D19" s="627"/>
      <c r="E19" s="627"/>
      <c r="F19" s="627"/>
      <c r="G19" s="627"/>
      <c r="H19" s="627"/>
    </row>
  </sheetData>
  <mergeCells count="9">
    <mergeCell ref="A18:H18"/>
    <mergeCell ref="A19:H19"/>
    <mergeCell ref="A16:H16"/>
    <mergeCell ref="A17:H17"/>
    <mergeCell ref="A1:C1"/>
    <mergeCell ref="D1:H1"/>
    <mergeCell ref="A2:I2"/>
    <mergeCell ref="A3:A4"/>
    <mergeCell ref="B3:B4"/>
  </mergeCells>
  <phoneticPr fontId="22" type="noConversion"/>
  <hyperlinks>
    <hyperlink ref="D1:H1" location="A105000纳税调整项目明细表!A1" display="返回纳税调整项目明细表（A105000）"/>
    <hyperlink ref="A1:C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9" orientation="landscape" blackAndWhite="1" verticalDpi="0" r:id="rId1"/>
  <headerFooter>
    <oddHeader>&amp;L&amp;G</oddHeader>
  </headerFooter>
  <rowBreaks count="1" manualBreakCount="1">
    <brk id="1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52"/>
  <sheetViews>
    <sheetView topLeftCell="A6" workbookViewId="0">
      <selection activeCell="F26" sqref="F26"/>
    </sheetView>
  </sheetViews>
  <sheetFormatPr defaultColWidth="10.875" defaultRowHeight="14.25"/>
  <cols>
    <col min="1" max="1" width="5" style="134" customWidth="1"/>
    <col min="2" max="2" width="7.25" style="134" customWidth="1"/>
    <col min="3" max="3" width="45.625" style="134" customWidth="1"/>
    <col min="4" max="12" width="19" style="134" customWidth="1"/>
    <col min="13" max="16384" width="10.875" style="134"/>
  </cols>
  <sheetData>
    <row r="1" spans="1:12" ht="20.100000000000001" customHeight="1">
      <c r="A1" s="634" t="s">
        <v>685</v>
      </c>
      <c r="B1" s="634"/>
      <c r="C1" s="602"/>
      <c r="D1" s="634" t="s">
        <v>919</v>
      </c>
      <c r="E1" s="602"/>
      <c r="F1" s="602"/>
      <c r="G1" s="602"/>
      <c r="H1" s="602"/>
      <c r="I1" s="602"/>
      <c r="J1" s="602"/>
      <c r="K1" s="602"/>
      <c r="L1" s="602"/>
    </row>
    <row r="2" spans="1:12" s="192" customFormat="1" ht="25.5" customHeight="1">
      <c r="A2" s="567" t="s">
        <v>1006</v>
      </c>
      <c r="B2" s="567"/>
      <c r="C2" s="567"/>
      <c r="D2" s="567"/>
      <c r="E2" s="567"/>
      <c r="F2" s="567"/>
      <c r="G2" s="567"/>
      <c r="H2" s="567"/>
      <c r="I2" s="567"/>
      <c r="J2" s="567"/>
      <c r="K2" s="567"/>
      <c r="L2" s="567"/>
    </row>
    <row r="3" spans="1:12" s="82" customFormat="1" ht="12.75" customHeight="1">
      <c r="A3" s="568" t="s">
        <v>118</v>
      </c>
      <c r="B3" s="635" t="s">
        <v>646</v>
      </c>
      <c r="C3" s="636"/>
      <c r="D3" s="458" t="s">
        <v>123</v>
      </c>
      <c r="E3" s="458"/>
      <c r="F3" s="458"/>
      <c r="G3" s="458" t="s">
        <v>122</v>
      </c>
      <c r="H3" s="458"/>
      <c r="I3" s="458"/>
      <c r="J3" s="458"/>
      <c r="K3" s="458"/>
      <c r="L3" s="571" t="s">
        <v>890</v>
      </c>
    </row>
    <row r="4" spans="1:12" s="82" customFormat="1" ht="12.75" customHeight="1">
      <c r="A4" s="569"/>
      <c r="B4" s="637"/>
      <c r="C4" s="638"/>
      <c r="D4" s="571" t="s">
        <v>1007</v>
      </c>
      <c r="E4" s="571" t="s">
        <v>1008</v>
      </c>
      <c r="F4" s="571" t="s">
        <v>1009</v>
      </c>
      <c r="G4" s="571" t="s">
        <v>1010</v>
      </c>
      <c r="H4" s="571" t="s">
        <v>1011</v>
      </c>
      <c r="I4" s="457" t="s">
        <v>1012</v>
      </c>
      <c r="J4" s="632" t="s">
        <v>1013</v>
      </c>
      <c r="K4" s="571" t="s">
        <v>1014</v>
      </c>
      <c r="L4" s="603"/>
    </row>
    <row r="5" spans="1:12" s="82" customFormat="1" ht="12.75" customHeight="1">
      <c r="A5" s="569"/>
      <c r="B5" s="637"/>
      <c r="C5" s="638"/>
      <c r="D5" s="603"/>
      <c r="E5" s="603"/>
      <c r="F5" s="603"/>
      <c r="G5" s="603"/>
      <c r="H5" s="603"/>
      <c r="I5" s="457"/>
      <c r="J5" s="633"/>
      <c r="K5" s="603"/>
      <c r="L5" s="603"/>
    </row>
    <row r="6" spans="1:12" s="82" customFormat="1" ht="12.75" customHeight="1">
      <c r="A6" s="569"/>
      <c r="B6" s="637"/>
      <c r="C6" s="638"/>
      <c r="D6" s="603"/>
      <c r="E6" s="603"/>
      <c r="F6" s="603"/>
      <c r="G6" s="603"/>
      <c r="H6" s="603"/>
      <c r="I6" s="457"/>
      <c r="J6" s="633"/>
      <c r="K6" s="603"/>
      <c r="L6" s="603"/>
    </row>
    <row r="7" spans="1:12" s="82" customFormat="1" ht="12.75" customHeight="1">
      <c r="A7" s="569"/>
      <c r="B7" s="637"/>
      <c r="C7" s="638"/>
      <c r="D7" s="603"/>
      <c r="E7" s="603"/>
      <c r="F7" s="603"/>
      <c r="G7" s="603"/>
      <c r="H7" s="603"/>
      <c r="I7" s="457"/>
      <c r="J7" s="633"/>
      <c r="K7" s="603"/>
      <c r="L7" s="603"/>
    </row>
    <row r="8" spans="1:12" s="82" customFormat="1" ht="5.25" customHeight="1">
      <c r="A8" s="569"/>
      <c r="B8" s="637"/>
      <c r="C8" s="638"/>
      <c r="D8" s="603"/>
      <c r="E8" s="603"/>
      <c r="F8" s="603"/>
      <c r="G8" s="603"/>
      <c r="H8" s="603"/>
      <c r="I8" s="457"/>
      <c r="J8" s="633"/>
      <c r="K8" s="603"/>
      <c r="L8" s="603"/>
    </row>
    <row r="9" spans="1:12" s="82" customFormat="1" ht="1.5" customHeight="1">
      <c r="A9" s="569"/>
      <c r="B9" s="637"/>
      <c r="C9" s="638"/>
      <c r="D9" s="603"/>
      <c r="E9" s="603"/>
      <c r="F9" s="603"/>
      <c r="G9" s="603"/>
      <c r="H9" s="603"/>
      <c r="I9" s="457"/>
      <c r="J9" s="633"/>
      <c r="K9" s="603"/>
      <c r="L9" s="603"/>
    </row>
    <row r="10" spans="1:12" s="82" customFormat="1" ht="12" hidden="1" customHeight="1">
      <c r="A10" s="569"/>
      <c r="B10" s="637"/>
      <c r="C10" s="638"/>
      <c r="D10" s="603"/>
      <c r="E10" s="603"/>
      <c r="F10" s="603"/>
      <c r="G10" s="603"/>
      <c r="H10" s="603"/>
      <c r="I10" s="457"/>
      <c r="J10" s="633"/>
      <c r="K10" s="603"/>
      <c r="L10" s="572"/>
    </row>
    <row r="11" spans="1:12" s="82" customFormat="1" ht="18.75" customHeight="1">
      <c r="A11" s="570"/>
      <c r="B11" s="639"/>
      <c r="C11" s="640"/>
      <c r="D11" s="84">
        <v>1</v>
      </c>
      <c r="E11" s="84">
        <v>2</v>
      </c>
      <c r="F11" s="84">
        <v>3</v>
      </c>
      <c r="G11" s="84">
        <v>4</v>
      </c>
      <c r="H11" s="84">
        <v>5</v>
      </c>
      <c r="I11" s="84">
        <v>6</v>
      </c>
      <c r="J11" s="84" t="s">
        <v>1015</v>
      </c>
      <c r="K11" s="84">
        <v>8</v>
      </c>
      <c r="L11" s="84" t="s">
        <v>1016</v>
      </c>
    </row>
    <row r="12" spans="1:12" s="82" customFormat="1" ht="18.75" customHeight="1">
      <c r="A12" s="84">
        <v>1</v>
      </c>
      <c r="B12" s="643" t="s">
        <v>1017</v>
      </c>
      <c r="C12" s="644"/>
      <c r="D12" s="283">
        <f>SUM(D13:D18)</f>
        <v>0</v>
      </c>
      <c r="E12" s="283">
        <f>SUM(E13:E18)</f>
        <v>0</v>
      </c>
      <c r="F12" s="283">
        <f>SUM(F13:F18)</f>
        <v>0</v>
      </c>
      <c r="G12" s="283">
        <f>SUM(G13:G18)</f>
        <v>0</v>
      </c>
      <c r="H12" s="283">
        <f>SUM(H13:H18)</f>
        <v>0</v>
      </c>
      <c r="I12" s="292" t="s">
        <v>4</v>
      </c>
      <c r="J12" s="292" t="s">
        <v>4</v>
      </c>
      <c r="K12" s="283">
        <f>SUM(K13:K18)</f>
        <v>0</v>
      </c>
      <c r="L12" s="283">
        <f>E12-H12</f>
        <v>0</v>
      </c>
    </row>
    <row r="13" spans="1:12" s="82" customFormat="1" ht="18.75" customHeight="1">
      <c r="A13" s="84">
        <v>2</v>
      </c>
      <c r="B13" s="555" t="s">
        <v>1018</v>
      </c>
      <c r="C13" s="136" t="s">
        <v>1019</v>
      </c>
      <c r="D13" s="282">
        <f>[1]固资折旧!C8+[1]固资折旧!D8</f>
        <v>0</v>
      </c>
      <c r="E13" s="282">
        <f>[1]固资折旧!D18</f>
        <v>0</v>
      </c>
      <c r="F13" s="282">
        <f>[1]固资折旧!C18+[1]固资折旧!D18</f>
        <v>0</v>
      </c>
      <c r="G13" s="282">
        <f t="shared" ref="G13:G18" si="0">D13</f>
        <v>0</v>
      </c>
      <c r="H13" s="282">
        <f>[1]固资折旧!G18</f>
        <v>0</v>
      </c>
      <c r="I13" s="292" t="s">
        <v>4</v>
      </c>
      <c r="J13" s="292" t="s">
        <v>4</v>
      </c>
      <c r="K13" s="282">
        <f>[1]固资折旧!C18+[1]固资折旧!G18</f>
        <v>0</v>
      </c>
      <c r="L13" s="283">
        <f>E13-H13</f>
        <v>0</v>
      </c>
    </row>
    <row r="14" spans="1:12" s="82" customFormat="1" ht="18.75" customHeight="1">
      <c r="A14" s="193">
        <v>3</v>
      </c>
      <c r="B14" s="556"/>
      <c r="C14" s="194" t="s">
        <v>1020</v>
      </c>
      <c r="D14" s="282">
        <f>[1]固资折旧!C9+[1]固资折旧!D9</f>
        <v>0</v>
      </c>
      <c r="E14" s="282">
        <f>[1]固资折旧!D19</f>
        <v>0</v>
      </c>
      <c r="F14" s="282">
        <f>[1]固资折旧!C19+[1]固资折旧!D19</f>
        <v>0</v>
      </c>
      <c r="G14" s="282">
        <f t="shared" si="0"/>
        <v>0</v>
      </c>
      <c r="H14" s="282">
        <f>[1]固资折旧!G19</f>
        <v>0</v>
      </c>
      <c r="I14" s="292" t="s">
        <v>4</v>
      </c>
      <c r="J14" s="292" t="s">
        <v>4</v>
      </c>
      <c r="K14" s="282">
        <f>[1]固资折旧!C19+[1]固资折旧!G19</f>
        <v>0</v>
      </c>
      <c r="L14" s="283">
        <f t="shared" ref="L14:L28" si="1">E14-H14</f>
        <v>0</v>
      </c>
    </row>
    <row r="15" spans="1:12" s="82" customFormat="1" ht="18.75" customHeight="1">
      <c r="A15" s="84">
        <v>4</v>
      </c>
      <c r="B15" s="556"/>
      <c r="C15" s="142" t="s">
        <v>1021</v>
      </c>
      <c r="D15" s="282">
        <f>[1]固资折旧!C10+[1]固资折旧!D10</f>
        <v>0</v>
      </c>
      <c r="E15" s="282">
        <f>[1]固资折旧!D20</f>
        <v>0</v>
      </c>
      <c r="F15" s="282">
        <f>[1]固资折旧!C20+[1]固资折旧!D20</f>
        <v>0</v>
      </c>
      <c r="G15" s="282">
        <f t="shared" si="0"/>
        <v>0</v>
      </c>
      <c r="H15" s="282">
        <f>[1]固资折旧!G20</f>
        <v>0</v>
      </c>
      <c r="I15" s="292" t="s">
        <v>4</v>
      </c>
      <c r="J15" s="292" t="s">
        <v>4</v>
      </c>
      <c r="K15" s="282">
        <f>[1]固资折旧!C20+[1]固资折旧!G20</f>
        <v>0</v>
      </c>
      <c r="L15" s="283">
        <f t="shared" si="1"/>
        <v>0</v>
      </c>
    </row>
    <row r="16" spans="1:12" s="82" customFormat="1" ht="18.75" customHeight="1">
      <c r="A16" s="84">
        <v>5</v>
      </c>
      <c r="B16" s="556"/>
      <c r="C16" s="142" t="s">
        <v>1022</v>
      </c>
      <c r="D16" s="282">
        <f>[1]固资折旧!C11+[1]固资折旧!D11</f>
        <v>0</v>
      </c>
      <c r="E16" s="282">
        <f>[1]固资折旧!D21</f>
        <v>0</v>
      </c>
      <c r="F16" s="282">
        <f>[1]固资折旧!C21+[1]固资折旧!D21</f>
        <v>0</v>
      </c>
      <c r="G16" s="282">
        <f t="shared" si="0"/>
        <v>0</v>
      </c>
      <c r="H16" s="282">
        <f>[1]固资折旧!G21</f>
        <v>0</v>
      </c>
      <c r="I16" s="292" t="s">
        <v>4</v>
      </c>
      <c r="J16" s="292" t="s">
        <v>4</v>
      </c>
      <c r="K16" s="282">
        <f>[1]固资折旧!C21+[1]固资折旧!G21</f>
        <v>0</v>
      </c>
      <c r="L16" s="283">
        <f t="shared" si="1"/>
        <v>0</v>
      </c>
    </row>
    <row r="17" spans="1:12" s="82" customFormat="1" ht="18.75" customHeight="1">
      <c r="A17" s="84">
        <v>6</v>
      </c>
      <c r="B17" s="556"/>
      <c r="C17" s="136" t="s">
        <v>1023</v>
      </c>
      <c r="D17" s="282">
        <f>[1]固资折旧!C12+[1]固资折旧!D12</f>
        <v>0</v>
      </c>
      <c r="E17" s="282">
        <f>[1]固资折旧!D22</f>
        <v>0</v>
      </c>
      <c r="F17" s="282">
        <f>[1]固资折旧!C22+[1]固资折旧!D22</f>
        <v>0</v>
      </c>
      <c r="G17" s="282">
        <f t="shared" si="0"/>
        <v>0</v>
      </c>
      <c r="H17" s="282">
        <f>[1]固资折旧!G22</f>
        <v>0</v>
      </c>
      <c r="I17" s="292" t="s">
        <v>4</v>
      </c>
      <c r="J17" s="292" t="s">
        <v>4</v>
      </c>
      <c r="K17" s="282">
        <f>[1]固资折旧!C22+[1]固资折旧!G22</f>
        <v>0</v>
      </c>
      <c r="L17" s="283">
        <f t="shared" si="1"/>
        <v>0</v>
      </c>
    </row>
    <row r="18" spans="1:12" s="82" customFormat="1" ht="18.75" customHeight="1">
      <c r="A18" s="84">
        <v>7</v>
      </c>
      <c r="B18" s="557"/>
      <c r="C18" s="136" t="s">
        <v>1024</v>
      </c>
      <c r="D18" s="282">
        <f>'[1]A105080 资产折旧、摊销及纳税调整明细表'!D18</f>
        <v>0</v>
      </c>
      <c r="E18" s="282">
        <f>'[1]A105080 资产折旧、摊销及纳税调整明细表'!E18</f>
        <v>0</v>
      </c>
      <c r="F18" s="282">
        <f>'[1]A105080 资产折旧、摊销及纳税调整明细表'!F18</f>
        <v>0</v>
      </c>
      <c r="G18" s="282">
        <f t="shared" si="0"/>
        <v>0</v>
      </c>
      <c r="H18" s="282">
        <f>'[1]A105080 资产折旧、摊销及纳税调整明细表'!H18</f>
        <v>0</v>
      </c>
      <c r="I18" s="292" t="s">
        <v>4</v>
      </c>
      <c r="J18" s="292" t="s">
        <v>4</v>
      </c>
      <c r="K18" s="282">
        <f>'[1]A105080 资产折旧、摊销及纳税调整明细表'!K18</f>
        <v>0</v>
      </c>
      <c r="L18" s="283">
        <f t="shared" si="1"/>
        <v>0</v>
      </c>
    </row>
    <row r="19" spans="1:12" s="82" customFormat="1" ht="18.75" customHeight="1">
      <c r="A19" s="84">
        <v>8</v>
      </c>
      <c r="B19" s="571" t="s">
        <v>1025</v>
      </c>
      <c r="C19" s="136" t="s">
        <v>1026</v>
      </c>
      <c r="D19" s="282">
        <f>[1]固定资产加速折旧审核表!D7</f>
        <v>0</v>
      </c>
      <c r="E19" s="282">
        <f>[1]固定资产加速折旧审核表!E7</f>
        <v>0</v>
      </c>
      <c r="F19" s="282">
        <f>[1]固定资产加速折旧审核表!F7</f>
        <v>0</v>
      </c>
      <c r="G19" s="282">
        <f>[1]固定资产加速折旧审核表!G7</f>
        <v>0</v>
      </c>
      <c r="H19" s="282">
        <f>[1]固定资产加速折旧审核表!H7</f>
        <v>0</v>
      </c>
      <c r="I19" s="282">
        <f>[1]固定资产加速折旧审核表!I7</f>
        <v>0</v>
      </c>
      <c r="J19" s="283">
        <f>H19-I19</f>
        <v>0</v>
      </c>
      <c r="K19" s="282">
        <f>[1]固定资产加速折旧审核表!K7</f>
        <v>0</v>
      </c>
      <c r="L19" s="292" t="s">
        <v>4</v>
      </c>
    </row>
    <row r="20" spans="1:12" s="82" customFormat="1" ht="18.75" customHeight="1">
      <c r="A20" s="84">
        <v>9</v>
      </c>
      <c r="B20" s="603"/>
      <c r="C20" s="136" t="s">
        <v>1027</v>
      </c>
      <c r="D20" s="282">
        <f>[1]固定资产加速折旧审核表!D8</f>
        <v>0</v>
      </c>
      <c r="E20" s="282">
        <f>[1]固定资产加速折旧审核表!E8</f>
        <v>0</v>
      </c>
      <c r="F20" s="282">
        <f>[1]固定资产加速折旧审核表!F8</f>
        <v>0</v>
      </c>
      <c r="G20" s="282">
        <f>[1]固定资产加速折旧审核表!G8</f>
        <v>0</v>
      </c>
      <c r="H20" s="282">
        <f>[1]固定资产加速折旧审核表!H8</f>
        <v>0</v>
      </c>
      <c r="I20" s="282">
        <f>[1]固定资产加速折旧审核表!I8</f>
        <v>0</v>
      </c>
      <c r="J20" s="283">
        <f>H20-I20</f>
        <v>0</v>
      </c>
      <c r="K20" s="282">
        <f>[1]固定资产加速折旧审核表!K8</f>
        <v>0</v>
      </c>
      <c r="L20" s="283">
        <f>E20-H20</f>
        <v>0</v>
      </c>
    </row>
    <row r="21" spans="1:12" s="82" customFormat="1" ht="18.75" customHeight="1">
      <c r="A21" s="84">
        <v>10</v>
      </c>
      <c r="B21" s="603"/>
      <c r="C21" s="136" t="s">
        <v>1028</v>
      </c>
      <c r="D21" s="283">
        <f>SUM(D22:D24)</f>
        <v>0</v>
      </c>
      <c r="E21" s="283">
        <f t="shared" ref="E21:L21" si="2">SUM(E22:E24)</f>
        <v>0</v>
      </c>
      <c r="F21" s="283">
        <f t="shared" si="2"/>
        <v>0</v>
      </c>
      <c r="G21" s="283">
        <f t="shared" si="2"/>
        <v>0</v>
      </c>
      <c r="H21" s="283">
        <f t="shared" si="2"/>
        <v>0</v>
      </c>
      <c r="I21" s="283">
        <f t="shared" si="2"/>
        <v>0</v>
      </c>
      <c r="J21" s="283">
        <f t="shared" si="2"/>
        <v>0</v>
      </c>
      <c r="K21" s="283">
        <f t="shared" si="2"/>
        <v>0</v>
      </c>
      <c r="L21" s="283">
        <f t="shared" si="2"/>
        <v>0</v>
      </c>
    </row>
    <row r="22" spans="1:12" s="82" customFormat="1" ht="18.75" customHeight="1">
      <c r="A22" s="84">
        <v>11</v>
      </c>
      <c r="B22" s="603"/>
      <c r="C22" s="136" t="s">
        <v>1029</v>
      </c>
      <c r="D22" s="282">
        <f>[1]固定资产加速折旧审核表!D10</f>
        <v>0</v>
      </c>
      <c r="E22" s="282">
        <f>[1]固定资产加速折旧审核表!E10</f>
        <v>0</v>
      </c>
      <c r="F22" s="282">
        <f>[1]固定资产加速折旧审核表!F10</f>
        <v>0</v>
      </c>
      <c r="G22" s="282">
        <f>[1]固定资产加速折旧审核表!G10</f>
        <v>0</v>
      </c>
      <c r="H22" s="282">
        <f>[1]固定资产加速折旧审核表!H10</f>
        <v>0</v>
      </c>
      <c r="I22" s="282">
        <f>[1]固定资产加速折旧审核表!I10</f>
        <v>0</v>
      </c>
      <c r="J22" s="283">
        <f>H22-I22</f>
        <v>0</v>
      </c>
      <c r="K22" s="282">
        <f>[1]固定资产加速折旧审核表!K10</f>
        <v>0</v>
      </c>
      <c r="L22" s="283">
        <f t="shared" si="1"/>
        <v>0</v>
      </c>
    </row>
    <row r="23" spans="1:12" s="82" customFormat="1" ht="32.25" customHeight="1">
      <c r="A23" s="84">
        <v>12</v>
      </c>
      <c r="B23" s="603"/>
      <c r="C23" s="142" t="s">
        <v>1030</v>
      </c>
      <c r="D23" s="282">
        <f>[1]固定资产加速折旧审核表!D11</f>
        <v>0</v>
      </c>
      <c r="E23" s="282">
        <f>[1]固定资产加速折旧审核表!E11</f>
        <v>0</v>
      </c>
      <c r="F23" s="282">
        <f>[1]固定资产加速折旧审核表!F11</f>
        <v>0</v>
      </c>
      <c r="G23" s="282">
        <f>[1]固定资产加速折旧审核表!G11</f>
        <v>0</v>
      </c>
      <c r="H23" s="282">
        <f>[1]固定资产加速折旧审核表!H11</f>
        <v>0</v>
      </c>
      <c r="I23" s="282">
        <f>[1]固定资产加速折旧审核表!I11</f>
        <v>0</v>
      </c>
      <c r="J23" s="283">
        <f t="shared" ref="J23:J28" si="3">H23-I23</f>
        <v>0</v>
      </c>
      <c r="K23" s="282">
        <f>[1]固定资产加速折旧审核表!K11</f>
        <v>0</v>
      </c>
      <c r="L23" s="283">
        <f t="shared" si="1"/>
        <v>0</v>
      </c>
    </row>
    <row r="24" spans="1:12" s="82" customFormat="1" ht="18.75" customHeight="1">
      <c r="A24" s="84">
        <v>13</v>
      </c>
      <c r="B24" s="603"/>
      <c r="C24" s="136" t="s">
        <v>1031</v>
      </c>
      <c r="D24" s="282">
        <f>[1]固定资产加速折旧审核表!D12</f>
        <v>0</v>
      </c>
      <c r="E24" s="282">
        <f>[1]固定资产加速折旧审核表!E12</f>
        <v>0</v>
      </c>
      <c r="F24" s="282">
        <f>[1]固定资产加速折旧审核表!F12</f>
        <v>0</v>
      </c>
      <c r="G24" s="282">
        <f>[1]固定资产加速折旧审核表!G12</f>
        <v>0</v>
      </c>
      <c r="H24" s="282">
        <f>[1]固定资产加速折旧审核表!H12</f>
        <v>0</v>
      </c>
      <c r="I24" s="282">
        <f>[1]固定资产加速折旧审核表!I12</f>
        <v>0</v>
      </c>
      <c r="J24" s="283">
        <f t="shared" si="3"/>
        <v>0</v>
      </c>
      <c r="K24" s="282">
        <f>[1]固定资产加速折旧审核表!K12</f>
        <v>0</v>
      </c>
      <c r="L24" s="283">
        <f t="shared" si="1"/>
        <v>0</v>
      </c>
    </row>
    <row r="25" spans="1:12" s="82" customFormat="1" ht="18.75" customHeight="1">
      <c r="A25" s="84">
        <v>14</v>
      </c>
      <c r="B25" s="603"/>
      <c r="C25" s="136" t="s">
        <v>1032</v>
      </c>
      <c r="D25" s="282">
        <f>[1]固定资产加速折旧审核表!D13</f>
        <v>0</v>
      </c>
      <c r="E25" s="282">
        <f>[1]固定资产加速折旧审核表!E13</f>
        <v>0</v>
      </c>
      <c r="F25" s="282">
        <f>[1]固定资产加速折旧审核表!F13</f>
        <v>0</v>
      </c>
      <c r="G25" s="282">
        <f>[1]固定资产加速折旧审核表!G13</f>
        <v>0</v>
      </c>
      <c r="H25" s="282">
        <f>[1]固定资产加速折旧审核表!H13</f>
        <v>0</v>
      </c>
      <c r="I25" s="282">
        <f>[1]固定资产加速折旧审核表!I13</f>
        <v>0</v>
      </c>
      <c r="J25" s="283">
        <f t="shared" si="3"/>
        <v>0</v>
      </c>
      <c r="K25" s="282">
        <f>[1]固定资产加速折旧审核表!K13</f>
        <v>0</v>
      </c>
      <c r="L25" s="283">
        <f t="shared" si="1"/>
        <v>0</v>
      </c>
    </row>
    <row r="26" spans="1:12" s="82" customFormat="1" ht="18.75" customHeight="1">
      <c r="A26" s="84">
        <v>15</v>
      </c>
      <c r="B26" s="603"/>
      <c r="C26" s="136" t="s">
        <v>1033</v>
      </c>
      <c r="D26" s="282">
        <f>[1]固定资产加速折旧审核表!D14</f>
        <v>0</v>
      </c>
      <c r="E26" s="282">
        <f>[1]固定资产加速折旧审核表!E14</f>
        <v>0</v>
      </c>
      <c r="F26" s="282">
        <f>[1]固定资产加速折旧审核表!F14</f>
        <v>0</v>
      </c>
      <c r="G26" s="282">
        <f>[1]固定资产加速折旧审核表!G14</f>
        <v>0</v>
      </c>
      <c r="H26" s="282">
        <f>[1]固定资产加速折旧审核表!H14</f>
        <v>0</v>
      </c>
      <c r="I26" s="282">
        <f>[1]固定资产加速折旧审核表!I14</f>
        <v>0</v>
      </c>
      <c r="J26" s="283">
        <f t="shared" si="3"/>
        <v>0</v>
      </c>
      <c r="K26" s="282">
        <f>[1]固定资产加速折旧审核表!K14</f>
        <v>0</v>
      </c>
      <c r="L26" s="283">
        <f t="shared" si="1"/>
        <v>0</v>
      </c>
    </row>
    <row r="27" spans="1:12" s="82" customFormat="1" ht="18.75" customHeight="1">
      <c r="A27" s="84">
        <v>16</v>
      </c>
      <c r="B27" s="603"/>
      <c r="C27" s="136" t="s">
        <v>1034</v>
      </c>
      <c r="D27" s="282">
        <f>[1]固定资产加速折旧审核表!D15</f>
        <v>0</v>
      </c>
      <c r="E27" s="282">
        <f>[1]固定资产加速折旧审核表!E15</f>
        <v>0</v>
      </c>
      <c r="F27" s="282">
        <f>[1]固定资产加速折旧审核表!F15</f>
        <v>0</v>
      </c>
      <c r="G27" s="282">
        <f>[1]固定资产加速折旧审核表!G15</f>
        <v>0</v>
      </c>
      <c r="H27" s="282">
        <f>[1]固定资产加速折旧审核表!H15</f>
        <v>0</v>
      </c>
      <c r="I27" s="282">
        <f>[1]固定资产加速折旧审核表!I15</f>
        <v>0</v>
      </c>
      <c r="J27" s="283">
        <f t="shared" si="3"/>
        <v>0</v>
      </c>
      <c r="K27" s="282">
        <f>[1]固定资产加速折旧审核表!K15</f>
        <v>0</v>
      </c>
      <c r="L27" s="283">
        <f t="shared" si="1"/>
        <v>0</v>
      </c>
    </row>
    <row r="28" spans="1:12" s="82" customFormat="1" ht="18.75" customHeight="1">
      <c r="A28" s="84">
        <v>17</v>
      </c>
      <c r="B28" s="572"/>
      <c r="C28" s="136" t="s">
        <v>1035</v>
      </c>
      <c r="D28" s="282">
        <f>[1]固定资产加速折旧审核表!D16</f>
        <v>0</v>
      </c>
      <c r="E28" s="282">
        <f>[1]固定资产加速折旧审核表!E16</f>
        <v>0</v>
      </c>
      <c r="F28" s="282">
        <f>[1]固定资产加速折旧审核表!F16</f>
        <v>0</v>
      </c>
      <c r="G28" s="282">
        <f>[1]固定资产加速折旧审核表!G16</f>
        <v>0</v>
      </c>
      <c r="H28" s="282">
        <f>[1]固定资产加速折旧审核表!H16</f>
        <v>0</v>
      </c>
      <c r="I28" s="282">
        <f>[1]固定资产加速折旧审核表!I16</f>
        <v>0</v>
      </c>
      <c r="J28" s="283">
        <f t="shared" si="3"/>
        <v>0</v>
      </c>
      <c r="K28" s="282">
        <f>[1]固定资产加速折旧审核表!K16</f>
        <v>0</v>
      </c>
      <c r="L28" s="283">
        <f t="shared" si="1"/>
        <v>0</v>
      </c>
    </row>
    <row r="29" spans="1:12" s="82" customFormat="1" ht="18.75" customHeight="1">
      <c r="A29" s="84">
        <v>18</v>
      </c>
      <c r="B29" s="641" t="s">
        <v>1036</v>
      </c>
      <c r="C29" s="642"/>
      <c r="D29" s="283">
        <f>SUM(D30:D31)</f>
        <v>0</v>
      </c>
      <c r="E29" s="283">
        <f>SUM(E30:E31)</f>
        <v>0</v>
      </c>
      <c r="F29" s="283">
        <f>SUM(F30:F31)</f>
        <v>0</v>
      </c>
      <c r="G29" s="283">
        <f>SUM(G30:G31)</f>
        <v>0</v>
      </c>
      <c r="H29" s="283">
        <f>SUM(H30:H31)</f>
        <v>0</v>
      </c>
      <c r="I29" s="292" t="s">
        <v>4</v>
      </c>
      <c r="J29" s="292" t="s">
        <v>4</v>
      </c>
      <c r="K29" s="283">
        <f>SUM(K30:K31)</f>
        <v>0</v>
      </c>
      <c r="L29" s="283">
        <f>SUM(L30:L31)</f>
        <v>0</v>
      </c>
    </row>
    <row r="30" spans="1:12" s="82" customFormat="1" ht="18.75" customHeight="1">
      <c r="A30" s="84">
        <v>19</v>
      </c>
      <c r="B30" s="641" t="s">
        <v>1037</v>
      </c>
      <c r="C30" s="642"/>
      <c r="D30" s="282">
        <f>[1]固资折旧!C14+[1]固资折旧!D14</f>
        <v>0</v>
      </c>
      <c r="E30" s="282">
        <f>[1]固资折旧!D24</f>
        <v>0</v>
      </c>
      <c r="F30" s="282">
        <f>[1]固资折旧!C24+[1]固资折旧!D24</f>
        <v>0</v>
      </c>
      <c r="G30" s="282">
        <f>D30</f>
        <v>0</v>
      </c>
      <c r="H30" s="282">
        <f>[1]固资折旧!G24</f>
        <v>0</v>
      </c>
      <c r="I30" s="292" t="s">
        <v>4</v>
      </c>
      <c r="J30" s="292" t="s">
        <v>4</v>
      </c>
      <c r="K30" s="282">
        <f>[1]固资折旧!C24+[1]固资折旧!G24</f>
        <v>0</v>
      </c>
      <c r="L30" s="283">
        <f>E30-H30</f>
        <v>0</v>
      </c>
    </row>
    <row r="31" spans="1:12" s="82" customFormat="1" ht="18.75" customHeight="1">
      <c r="A31" s="84">
        <v>20</v>
      </c>
      <c r="B31" s="641" t="s">
        <v>1038</v>
      </c>
      <c r="C31" s="642"/>
      <c r="D31" s="282">
        <f>[1]固资折旧!C15+[1]固资折旧!D15</f>
        <v>0</v>
      </c>
      <c r="E31" s="282">
        <f>[1]固资折旧!D25</f>
        <v>0</v>
      </c>
      <c r="F31" s="282">
        <f>[1]固资折旧!C25+[1]固资折旧!D25</f>
        <v>0</v>
      </c>
      <c r="G31" s="282">
        <f>D31</f>
        <v>0</v>
      </c>
      <c r="H31" s="282">
        <f>[1]固资折旧!G25</f>
        <v>0</v>
      </c>
      <c r="I31" s="292" t="s">
        <v>4</v>
      </c>
      <c r="J31" s="292" t="s">
        <v>4</v>
      </c>
      <c r="K31" s="282">
        <f>[1]固资折旧!C25+[1]固资折旧!G25</f>
        <v>0</v>
      </c>
      <c r="L31" s="283">
        <f>E31-H31</f>
        <v>0</v>
      </c>
    </row>
    <row r="32" spans="1:12" s="82" customFormat="1" ht="18.75" customHeight="1">
      <c r="A32" s="84">
        <v>21</v>
      </c>
      <c r="B32" s="641" t="s">
        <v>1039</v>
      </c>
      <c r="C32" s="642"/>
      <c r="D32" s="283">
        <f>SUM(D33:D39)+D41</f>
        <v>0</v>
      </c>
      <c r="E32" s="283">
        <f>SUM(E33:E39)+E41</f>
        <v>0</v>
      </c>
      <c r="F32" s="283">
        <f>SUM(F33:F39)+F41</f>
        <v>0</v>
      </c>
      <c r="G32" s="283">
        <f>SUM(G33:G39)+G41</f>
        <v>0</v>
      </c>
      <c r="H32" s="283">
        <f>SUM(H33:H39)+H41</f>
        <v>0</v>
      </c>
      <c r="I32" s="292" t="s">
        <v>4</v>
      </c>
      <c r="J32" s="292" t="s">
        <v>4</v>
      </c>
      <c r="K32" s="283">
        <f>SUM(K33:K39)+K41</f>
        <v>0</v>
      </c>
      <c r="L32" s="283">
        <f>SUM(L33:L39)+L41</f>
        <v>0</v>
      </c>
    </row>
    <row r="33" spans="1:12" s="82" customFormat="1" ht="18.75" customHeight="1">
      <c r="A33" s="84">
        <v>22</v>
      </c>
      <c r="B33" s="645" t="s">
        <v>1040</v>
      </c>
      <c r="C33" s="646"/>
      <c r="D33" s="282">
        <f>[1]无形长摊!C18</f>
        <v>0</v>
      </c>
      <c r="E33" s="282">
        <f>[1]无形长摊!I18</f>
        <v>0</v>
      </c>
      <c r="F33" s="282">
        <f>[1]无形长摊!C18-[1]无形长摊!K18</f>
        <v>0</v>
      </c>
      <c r="G33" s="282">
        <f>[1]无形长摊!E18</f>
        <v>0</v>
      </c>
      <c r="H33" s="282">
        <f>[1]无形长摊!M18</f>
        <v>0</v>
      </c>
      <c r="I33" s="292" t="s">
        <v>4</v>
      </c>
      <c r="J33" s="292" t="s">
        <v>4</v>
      </c>
      <c r="K33" s="282">
        <f>[1]无形长摊!N18</f>
        <v>0</v>
      </c>
      <c r="L33" s="283">
        <f>E33-H33</f>
        <v>0</v>
      </c>
    </row>
    <row r="34" spans="1:12" s="82" customFormat="1" ht="18.75" customHeight="1">
      <c r="A34" s="84">
        <v>23</v>
      </c>
      <c r="B34" s="645" t="s">
        <v>1041</v>
      </c>
      <c r="C34" s="646"/>
      <c r="D34" s="282">
        <f>[1]无形长摊!C19</f>
        <v>0</v>
      </c>
      <c r="E34" s="282">
        <f>[1]无形长摊!I19</f>
        <v>0</v>
      </c>
      <c r="F34" s="282">
        <f>[1]无形长摊!C19-[1]无形长摊!K19</f>
        <v>0</v>
      </c>
      <c r="G34" s="282">
        <f>[1]无形长摊!E19</f>
        <v>0</v>
      </c>
      <c r="H34" s="282">
        <f>[1]无形长摊!M19</f>
        <v>0</v>
      </c>
      <c r="I34" s="292" t="s">
        <v>4</v>
      </c>
      <c r="J34" s="292" t="s">
        <v>4</v>
      </c>
      <c r="K34" s="282">
        <f>[1]无形长摊!N19</f>
        <v>0</v>
      </c>
      <c r="L34" s="283">
        <f t="shared" ref="L34:L49" si="4">E34-H34</f>
        <v>0</v>
      </c>
    </row>
    <row r="35" spans="1:12" s="82" customFormat="1" ht="18.75" customHeight="1">
      <c r="A35" s="84">
        <v>24</v>
      </c>
      <c r="B35" s="645" t="s">
        <v>1042</v>
      </c>
      <c r="C35" s="646"/>
      <c r="D35" s="282">
        <f>[1]无形长摊!C20</f>
        <v>0</v>
      </c>
      <c r="E35" s="282">
        <f>[1]无形长摊!I20</f>
        <v>0</v>
      </c>
      <c r="F35" s="282">
        <f>[1]无形长摊!C20-[1]无形长摊!K20</f>
        <v>0</v>
      </c>
      <c r="G35" s="282">
        <f>[1]无形长摊!E20</f>
        <v>0</v>
      </c>
      <c r="H35" s="282">
        <f>[1]无形长摊!M20</f>
        <v>0</v>
      </c>
      <c r="I35" s="292" t="s">
        <v>4</v>
      </c>
      <c r="J35" s="292" t="s">
        <v>4</v>
      </c>
      <c r="K35" s="282">
        <f>[1]无形长摊!N20</f>
        <v>0</v>
      </c>
      <c r="L35" s="283">
        <f t="shared" si="4"/>
        <v>0</v>
      </c>
    </row>
    <row r="36" spans="1:12" s="82" customFormat="1" ht="18.75" customHeight="1">
      <c r="A36" s="84">
        <v>25</v>
      </c>
      <c r="B36" s="645" t="s">
        <v>1043</v>
      </c>
      <c r="C36" s="646"/>
      <c r="D36" s="282">
        <f>[1]无形长摊!C21</f>
        <v>0</v>
      </c>
      <c r="E36" s="282">
        <f>[1]无形长摊!I21</f>
        <v>0</v>
      </c>
      <c r="F36" s="282">
        <f>[1]无形长摊!C21-[1]无形长摊!K21</f>
        <v>0</v>
      </c>
      <c r="G36" s="282">
        <f>[1]无形长摊!E21</f>
        <v>0</v>
      </c>
      <c r="H36" s="282">
        <f>[1]无形长摊!M21</f>
        <v>0</v>
      </c>
      <c r="I36" s="292" t="s">
        <v>4</v>
      </c>
      <c r="J36" s="292" t="s">
        <v>4</v>
      </c>
      <c r="K36" s="282">
        <f>[1]无形长摊!N21</f>
        <v>0</v>
      </c>
      <c r="L36" s="283">
        <f t="shared" si="4"/>
        <v>0</v>
      </c>
    </row>
    <row r="37" spans="1:12" s="82" customFormat="1" ht="18.75" customHeight="1">
      <c r="A37" s="84">
        <v>26</v>
      </c>
      <c r="B37" s="645" t="s">
        <v>1044</v>
      </c>
      <c r="C37" s="646"/>
      <c r="D37" s="282">
        <f>[1]无形长摊!C22</f>
        <v>0</v>
      </c>
      <c r="E37" s="282">
        <f>[1]无形长摊!I22</f>
        <v>0</v>
      </c>
      <c r="F37" s="282">
        <f>[1]无形长摊!C22-[1]无形长摊!K22</f>
        <v>0</v>
      </c>
      <c r="G37" s="282">
        <f>[1]无形长摊!E22</f>
        <v>0</v>
      </c>
      <c r="H37" s="282">
        <f>[1]无形长摊!M22</f>
        <v>0</v>
      </c>
      <c r="I37" s="292" t="s">
        <v>4</v>
      </c>
      <c r="J37" s="292" t="s">
        <v>4</v>
      </c>
      <c r="K37" s="282">
        <f>[1]无形长摊!N22</f>
        <v>0</v>
      </c>
      <c r="L37" s="283">
        <f t="shared" si="4"/>
        <v>0</v>
      </c>
    </row>
    <row r="38" spans="1:12" s="82" customFormat="1" ht="18.75" customHeight="1">
      <c r="A38" s="84">
        <v>27</v>
      </c>
      <c r="B38" s="645" t="s">
        <v>1045</v>
      </c>
      <c r="C38" s="646"/>
      <c r="D38" s="282">
        <f>[1]无形长摊!C23</f>
        <v>0</v>
      </c>
      <c r="E38" s="282">
        <f>[1]无形长摊!I23</f>
        <v>0</v>
      </c>
      <c r="F38" s="282">
        <f>[1]无形长摊!C23-[1]无形长摊!K23</f>
        <v>0</v>
      </c>
      <c r="G38" s="282">
        <f>[1]无形长摊!E23</f>
        <v>0</v>
      </c>
      <c r="H38" s="282">
        <f>[1]无形长摊!M23</f>
        <v>0</v>
      </c>
      <c r="I38" s="292" t="s">
        <v>4</v>
      </c>
      <c r="J38" s="292" t="s">
        <v>4</v>
      </c>
      <c r="K38" s="282">
        <f>[1]无形长摊!N23</f>
        <v>0</v>
      </c>
      <c r="L38" s="283">
        <f t="shared" si="4"/>
        <v>0</v>
      </c>
    </row>
    <row r="39" spans="1:12" s="82" customFormat="1" ht="18.75" customHeight="1">
      <c r="A39" s="84">
        <v>28</v>
      </c>
      <c r="B39" s="645" t="s">
        <v>1046</v>
      </c>
      <c r="C39" s="646"/>
      <c r="D39" s="282">
        <f>[1]无形长摊!C24</f>
        <v>0</v>
      </c>
      <c r="E39" s="282">
        <f>[1]无形长摊!I24</f>
        <v>0</v>
      </c>
      <c r="F39" s="282">
        <f>[1]无形长摊!C24-[1]无形长摊!K24</f>
        <v>0</v>
      </c>
      <c r="G39" s="282">
        <f>[1]无形长摊!E24</f>
        <v>0</v>
      </c>
      <c r="H39" s="282">
        <f>[1]无形长摊!M24</f>
        <v>0</v>
      </c>
      <c r="I39" s="292" t="s">
        <v>4</v>
      </c>
      <c r="J39" s="292" t="s">
        <v>4</v>
      </c>
      <c r="K39" s="282">
        <f>[1]无形长摊!N24</f>
        <v>0</v>
      </c>
      <c r="L39" s="283">
        <f t="shared" si="4"/>
        <v>0</v>
      </c>
    </row>
    <row r="40" spans="1:12" s="82" customFormat="1" ht="18.75" customHeight="1">
      <c r="A40" s="84">
        <v>29</v>
      </c>
      <c r="B40" s="645" t="s">
        <v>1047</v>
      </c>
      <c r="C40" s="646"/>
      <c r="D40" s="282">
        <f>[1]无形长摊!C25</f>
        <v>0</v>
      </c>
      <c r="E40" s="282">
        <f>[1]无形长摊!I25</f>
        <v>0</v>
      </c>
      <c r="F40" s="282">
        <f>[1]无形长摊!C25-[1]无形长摊!K25</f>
        <v>0</v>
      </c>
      <c r="G40" s="282">
        <f>[1]无形长摊!E25</f>
        <v>0</v>
      </c>
      <c r="H40" s="282">
        <f>[1]无形长摊!M25</f>
        <v>0</v>
      </c>
      <c r="I40" s="292">
        <f>'[1]A105080 资产折旧、摊销及纳税调整明细表'!I40</f>
        <v>0</v>
      </c>
      <c r="J40" s="283">
        <f>H40-I40</f>
        <v>0</v>
      </c>
      <c r="K40" s="282">
        <f>[1]无形长摊!N25</f>
        <v>0</v>
      </c>
      <c r="L40" s="292" t="s">
        <v>4</v>
      </c>
    </row>
    <row r="41" spans="1:12" s="82" customFormat="1" ht="18.75" customHeight="1">
      <c r="A41" s="84">
        <v>30</v>
      </c>
      <c r="B41" s="645" t="s">
        <v>1048</v>
      </c>
      <c r="C41" s="646"/>
      <c r="D41" s="282">
        <f>[1]无形长摊!C26</f>
        <v>0</v>
      </c>
      <c r="E41" s="282">
        <f>[1]无形长摊!I26</f>
        <v>0</v>
      </c>
      <c r="F41" s="282">
        <f>[1]无形长摊!C26-[1]无形长摊!K26</f>
        <v>0</v>
      </c>
      <c r="G41" s="282">
        <f>[1]无形长摊!E26</f>
        <v>0</v>
      </c>
      <c r="H41" s="282">
        <f>[1]无形长摊!M26</f>
        <v>0</v>
      </c>
      <c r="I41" s="292" t="s">
        <v>4</v>
      </c>
      <c r="J41" s="292" t="s">
        <v>4</v>
      </c>
      <c r="K41" s="282">
        <f>[1]无形长摊!N26</f>
        <v>0</v>
      </c>
      <c r="L41" s="283">
        <f>E41-H41</f>
        <v>0</v>
      </c>
    </row>
    <row r="42" spans="1:12" s="82" customFormat="1" ht="18.75" customHeight="1">
      <c r="A42" s="84">
        <v>31</v>
      </c>
      <c r="B42" s="641" t="s">
        <v>1049</v>
      </c>
      <c r="C42" s="642"/>
      <c r="D42" s="283">
        <f>SUM(D43:D47)</f>
        <v>0</v>
      </c>
      <c r="E42" s="283">
        <f>SUM(E43:E47)</f>
        <v>0</v>
      </c>
      <c r="F42" s="283">
        <f>SUM(F43:F47)</f>
        <v>0</v>
      </c>
      <c r="G42" s="283">
        <f>SUM(G43:G47)</f>
        <v>0</v>
      </c>
      <c r="H42" s="283">
        <f>SUM(H43:H47)</f>
        <v>0</v>
      </c>
      <c r="I42" s="292" t="s">
        <v>4</v>
      </c>
      <c r="J42" s="292" t="s">
        <v>4</v>
      </c>
      <c r="K42" s="283">
        <f>SUM(K43:K47)</f>
        <v>0</v>
      </c>
      <c r="L42" s="283">
        <f>SUM(L43:L47)</f>
        <v>0</v>
      </c>
    </row>
    <row r="43" spans="1:12" s="82" customFormat="1" ht="18.75" customHeight="1">
      <c r="A43" s="84">
        <v>32</v>
      </c>
      <c r="B43" s="645" t="s">
        <v>1050</v>
      </c>
      <c r="C43" s="646"/>
      <c r="D43" s="282">
        <f>[1]无形长摊!C8</f>
        <v>0</v>
      </c>
      <c r="E43" s="282">
        <f>[1]无形长摊!I8</f>
        <v>0</v>
      </c>
      <c r="F43" s="282">
        <f>[1]无形长摊!C8-[1]无形长摊!K8</f>
        <v>0</v>
      </c>
      <c r="G43" s="282">
        <f>[1]无形长摊!E8</f>
        <v>0</v>
      </c>
      <c r="H43" s="282">
        <f>[1]无形长摊!M8</f>
        <v>0</v>
      </c>
      <c r="I43" s="292" t="s">
        <v>4</v>
      </c>
      <c r="J43" s="292" t="s">
        <v>4</v>
      </c>
      <c r="K43" s="282">
        <f>[1]无形长摊!N8</f>
        <v>0</v>
      </c>
      <c r="L43" s="283">
        <f t="shared" si="4"/>
        <v>0</v>
      </c>
    </row>
    <row r="44" spans="1:12" s="82" customFormat="1" ht="18.75" customHeight="1">
      <c r="A44" s="84">
        <v>33</v>
      </c>
      <c r="B44" s="645" t="s">
        <v>1051</v>
      </c>
      <c r="C44" s="646"/>
      <c r="D44" s="282">
        <f>[1]无形长摊!C9</f>
        <v>0</v>
      </c>
      <c r="E44" s="282">
        <f>[1]无形长摊!I9</f>
        <v>0</v>
      </c>
      <c r="F44" s="282">
        <f>[1]无形长摊!C9-[1]无形长摊!K9</f>
        <v>0</v>
      </c>
      <c r="G44" s="282">
        <f>[1]无形长摊!E9</f>
        <v>0</v>
      </c>
      <c r="H44" s="282">
        <f>[1]无形长摊!M9</f>
        <v>0</v>
      </c>
      <c r="I44" s="292" t="s">
        <v>4</v>
      </c>
      <c r="J44" s="292" t="s">
        <v>4</v>
      </c>
      <c r="K44" s="282">
        <f>[1]无形长摊!N9</f>
        <v>0</v>
      </c>
      <c r="L44" s="283">
        <f t="shared" si="4"/>
        <v>0</v>
      </c>
    </row>
    <row r="45" spans="1:12" s="82" customFormat="1" ht="18.75" customHeight="1">
      <c r="A45" s="84">
        <v>34</v>
      </c>
      <c r="B45" s="645" t="s">
        <v>1052</v>
      </c>
      <c r="C45" s="646"/>
      <c r="D45" s="282">
        <f>[1]无形长摊!C10</f>
        <v>0</v>
      </c>
      <c r="E45" s="282">
        <f>[1]无形长摊!I10</f>
        <v>0</v>
      </c>
      <c r="F45" s="282">
        <f>[1]无形长摊!C10-[1]无形长摊!K10</f>
        <v>0</v>
      </c>
      <c r="G45" s="282">
        <f>[1]无形长摊!E10</f>
        <v>0</v>
      </c>
      <c r="H45" s="282">
        <f>[1]无形长摊!M10</f>
        <v>0</v>
      </c>
      <c r="I45" s="292" t="s">
        <v>4</v>
      </c>
      <c r="J45" s="292" t="s">
        <v>4</v>
      </c>
      <c r="K45" s="282">
        <f>[1]无形长摊!N10</f>
        <v>0</v>
      </c>
      <c r="L45" s="283">
        <f t="shared" si="4"/>
        <v>0</v>
      </c>
    </row>
    <row r="46" spans="1:12" s="82" customFormat="1" ht="18.75" customHeight="1">
      <c r="A46" s="84">
        <v>35</v>
      </c>
      <c r="B46" s="645" t="s">
        <v>1053</v>
      </c>
      <c r="C46" s="646"/>
      <c r="D46" s="282">
        <f>[1]无形长摊!C11</f>
        <v>0</v>
      </c>
      <c r="E46" s="282">
        <f>[1]无形长摊!I11</f>
        <v>0</v>
      </c>
      <c r="F46" s="282">
        <f>[1]无形长摊!C11-[1]无形长摊!K11</f>
        <v>0</v>
      </c>
      <c r="G46" s="282">
        <f>[1]无形长摊!E11</f>
        <v>0</v>
      </c>
      <c r="H46" s="282">
        <f>[1]无形长摊!M11</f>
        <v>0</v>
      </c>
      <c r="I46" s="292" t="s">
        <v>4</v>
      </c>
      <c r="J46" s="292" t="s">
        <v>4</v>
      </c>
      <c r="K46" s="282">
        <f>[1]无形长摊!N11</f>
        <v>0</v>
      </c>
      <c r="L46" s="283">
        <f t="shared" si="4"/>
        <v>0</v>
      </c>
    </row>
    <row r="47" spans="1:12" s="82" customFormat="1" ht="18.75" customHeight="1">
      <c r="A47" s="84">
        <v>36</v>
      </c>
      <c r="B47" s="645" t="s">
        <v>1054</v>
      </c>
      <c r="C47" s="646"/>
      <c r="D47" s="282">
        <f>[1]无形长摊!C12</f>
        <v>0</v>
      </c>
      <c r="E47" s="282">
        <f>[1]无形长摊!I12</f>
        <v>0</v>
      </c>
      <c r="F47" s="282">
        <f>[1]无形长摊!C12-[1]无形长摊!K12</f>
        <v>0</v>
      </c>
      <c r="G47" s="282">
        <f>[1]无形长摊!E12</f>
        <v>0</v>
      </c>
      <c r="H47" s="282">
        <f>[1]无形长摊!M12</f>
        <v>0</v>
      </c>
      <c r="I47" s="292" t="s">
        <v>4</v>
      </c>
      <c r="J47" s="292" t="s">
        <v>4</v>
      </c>
      <c r="K47" s="282">
        <f>[1]无形长摊!N12</f>
        <v>0</v>
      </c>
      <c r="L47" s="283">
        <f t="shared" si="4"/>
        <v>0</v>
      </c>
    </row>
    <row r="48" spans="1:12" s="82" customFormat="1" ht="18.75" customHeight="1">
      <c r="A48" s="84">
        <v>37</v>
      </c>
      <c r="B48" s="641" t="s">
        <v>1055</v>
      </c>
      <c r="C48" s="642"/>
      <c r="D48" s="282">
        <f>[1]无形长摊!C28</f>
        <v>0</v>
      </c>
      <c r="E48" s="282">
        <f>[1]无形长摊!I28</f>
        <v>0</v>
      </c>
      <c r="F48" s="282">
        <f>[1]无形长摊!C28-[1]无形长摊!K28</f>
        <v>0</v>
      </c>
      <c r="G48" s="282">
        <f>[1]无形长摊!E28</f>
        <v>0</v>
      </c>
      <c r="H48" s="282">
        <f>[1]无形长摊!M28</f>
        <v>0</v>
      </c>
      <c r="I48" s="292" t="s">
        <v>4</v>
      </c>
      <c r="J48" s="292" t="s">
        <v>4</v>
      </c>
      <c r="K48" s="282">
        <f>[1]无形长摊!N28</f>
        <v>0</v>
      </c>
      <c r="L48" s="283">
        <f t="shared" si="4"/>
        <v>0</v>
      </c>
    </row>
    <row r="49" spans="1:12" s="82" customFormat="1" ht="18.75" customHeight="1">
      <c r="A49" s="84">
        <v>38</v>
      </c>
      <c r="B49" s="641" t="s">
        <v>137</v>
      </c>
      <c r="C49" s="642"/>
      <c r="D49" s="282">
        <f>[1]无形长摊!C29</f>
        <v>0</v>
      </c>
      <c r="E49" s="282">
        <f>[1]无形长摊!I29</f>
        <v>0</v>
      </c>
      <c r="F49" s="282">
        <f>[1]无形长摊!C29-[1]无形长摊!K29</f>
        <v>0</v>
      </c>
      <c r="G49" s="282">
        <f>[1]无形长摊!E29</f>
        <v>0</v>
      </c>
      <c r="H49" s="282">
        <f>[1]无形长摊!M29</f>
        <v>0</v>
      </c>
      <c r="I49" s="292" t="s">
        <v>4</v>
      </c>
      <c r="J49" s="292" t="s">
        <v>4</v>
      </c>
      <c r="K49" s="282">
        <f>[1]无形长摊!N29</f>
        <v>0</v>
      </c>
      <c r="L49" s="283">
        <f t="shared" si="4"/>
        <v>0</v>
      </c>
    </row>
    <row r="50" spans="1:12" s="82" customFormat="1" ht="18.75" customHeight="1">
      <c r="A50" s="84">
        <v>39</v>
      </c>
      <c r="B50" s="641" t="s">
        <v>1056</v>
      </c>
      <c r="C50" s="642"/>
      <c r="D50" s="283">
        <f>D12+D29+D32+D42+D48+D49</f>
        <v>0</v>
      </c>
      <c r="E50" s="283">
        <f t="shared" ref="E50:K50" si="5">E12+E29+E32+E42+E48+E49</f>
        <v>0</v>
      </c>
      <c r="F50" s="283">
        <f t="shared" si="5"/>
        <v>0</v>
      </c>
      <c r="G50" s="283">
        <f t="shared" si="5"/>
        <v>0</v>
      </c>
      <c r="H50" s="283">
        <f t="shared" si="5"/>
        <v>0</v>
      </c>
      <c r="I50" s="283">
        <f>I19+I20+I21+I25+I26+I27+I28+I40</f>
        <v>0</v>
      </c>
      <c r="J50" s="283">
        <f>J19+J20+J21+J25+J26+J27+J28+J40</f>
        <v>0</v>
      </c>
      <c r="K50" s="283">
        <f t="shared" si="5"/>
        <v>0</v>
      </c>
      <c r="L50" s="283">
        <f>L12+L29+L32+L42+L48+L49</f>
        <v>0</v>
      </c>
    </row>
    <row r="51" spans="1:12" ht="18.75" customHeight="1">
      <c r="A51" s="457" t="s">
        <v>1057</v>
      </c>
      <c r="B51" s="457"/>
      <c r="C51" s="142" t="s">
        <v>1058</v>
      </c>
      <c r="D51" s="282">
        <f>'[1]A105080 资产折旧、摊销及纳税调整明细表'!D51</f>
        <v>0</v>
      </c>
      <c r="E51" s="331">
        <f>'[1]A105080 资产折旧、摊销及纳税调整明细表'!E51</f>
        <v>0</v>
      </c>
      <c r="F51" s="331">
        <f>'[1]A105080 资产折旧、摊销及纳税调整明细表'!F51</f>
        <v>0</v>
      </c>
      <c r="G51" s="331">
        <f>'[1]A105080 资产折旧、摊销及纳税调整明细表'!G51</f>
        <v>0</v>
      </c>
      <c r="H51" s="331">
        <f>'[1]A105080 资产折旧、摊销及纳税调整明细表'!H51</f>
        <v>0</v>
      </c>
      <c r="I51" s="292" t="s">
        <v>4</v>
      </c>
      <c r="J51" s="292" t="s">
        <v>4</v>
      </c>
      <c r="K51" s="331">
        <f>'[1]A105080 资产折旧、摊销及纳税调整明细表'!K51</f>
        <v>0</v>
      </c>
      <c r="L51" s="283">
        <f>E51-H51</f>
        <v>0</v>
      </c>
    </row>
    <row r="52" spans="1:12" ht="15" customHeight="1">
      <c r="A52" s="647"/>
      <c r="B52" s="647"/>
      <c r="C52" s="559"/>
      <c r="D52" s="559"/>
      <c r="E52" s="559"/>
      <c r="F52" s="559"/>
      <c r="G52" s="559"/>
      <c r="H52" s="559"/>
      <c r="I52" s="559"/>
      <c r="J52" s="559"/>
      <c r="K52" s="559"/>
      <c r="L52" s="559"/>
    </row>
  </sheetData>
  <mergeCells count="43">
    <mergeCell ref="B48:C48"/>
    <mergeCell ref="B49:C49"/>
    <mergeCell ref="B50:C50"/>
    <mergeCell ref="A51:B51"/>
    <mergeCell ref="A52:L52"/>
    <mergeCell ref="B45:C45"/>
    <mergeCell ref="B46:C46"/>
    <mergeCell ref="B47:C47"/>
    <mergeCell ref="B32:C32"/>
    <mergeCell ref="B33:C33"/>
    <mergeCell ref="B34:C34"/>
    <mergeCell ref="B35:C35"/>
    <mergeCell ref="B36:C36"/>
    <mergeCell ref="B37:C37"/>
    <mergeCell ref="B38:C38"/>
    <mergeCell ref="B39:C39"/>
    <mergeCell ref="B40:C40"/>
    <mergeCell ref="B41:C41"/>
    <mergeCell ref="B42:C42"/>
    <mergeCell ref="B43:C43"/>
    <mergeCell ref="B44:C44"/>
    <mergeCell ref="B31:C31"/>
    <mergeCell ref="D4:D10"/>
    <mergeCell ref="E4:E10"/>
    <mergeCell ref="F4:F10"/>
    <mergeCell ref="G4:G10"/>
    <mergeCell ref="B12:C12"/>
    <mergeCell ref="B13:B18"/>
    <mergeCell ref="B19:B28"/>
    <mergeCell ref="B29:C29"/>
    <mergeCell ref="B30:C30"/>
    <mergeCell ref="H4:H10"/>
    <mergeCell ref="I4:I10"/>
    <mergeCell ref="J4:J10"/>
    <mergeCell ref="K4:K10"/>
    <mergeCell ref="A1:C1"/>
    <mergeCell ref="D1:L1"/>
    <mergeCell ref="A2:L2"/>
    <mergeCell ref="A3:A11"/>
    <mergeCell ref="B3:C11"/>
    <mergeCell ref="D3:F3"/>
    <mergeCell ref="G3:K3"/>
    <mergeCell ref="L3:L10"/>
  </mergeCells>
  <phoneticPr fontId="22" type="noConversion"/>
  <hyperlinks>
    <hyperlink ref="D1:L1" location="A105000纳税调整项目明细表!A1" display="返回纳税调整项目明细表（A105000）"/>
    <hyperlink ref="A1:C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9" orientation="landscape" blackAndWhite="1" r:id="rId1"/>
  <headerFooter>
    <oddHeader>&amp;L&amp;G</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H46"/>
  <sheetViews>
    <sheetView workbookViewId="0">
      <selection activeCell="C10" sqref="C10"/>
    </sheetView>
  </sheetViews>
  <sheetFormatPr defaultColWidth="10.875" defaultRowHeight="16.5"/>
  <cols>
    <col min="1" max="1" width="5" style="138" customWidth="1"/>
    <col min="2" max="2" width="46.25" style="202" customWidth="1"/>
    <col min="3" max="8" width="16.375" style="202" customWidth="1"/>
    <col min="9" max="16384" width="10.875" style="202"/>
  </cols>
  <sheetData>
    <row r="1" spans="1:8" s="196" customFormat="1" ht="20.100000000000001" customHeight="1">
      <c r="A1" s="650" t="s">
        <v>685</v>
      </c>
      <c r="B1" s="650"/>
      <c r="C1" s="195"/>
      <c r="D1" s="195"/>
      <c r="E1" s="195"/>
      <c r="F1" s="650" t="s">
        <v>919</v>
      </c>
      <c r="G1" s="650"/>
      <c r="H1" s="650"/>
    </row>
    <row r="2" spans="1:8" s="197" customFormat="1" ht="25.5" customHeight="1">
      <c r="A2" s="566" t="s">
        <v>1059</v>
      </c>
      <c r="B2" s="566"/>
      <c r="C2" s="566"/>
      <c r="D2" s="566"/>
      <c r="E2" s="566"/>
      <c r="F2" s="566"/>
      <c r="G2" s="566"/>
      <c r="H2" s="651"/>
    </row>
    <row r="3" spans="1:8" s="139" customFormat="1" ht="32.25" customHeight="1">
      <c r="A3" s="458" t="s">
        <v>118</v>
      </c>
      <c r="B3" s="458" t="s">
        <v>646</v>
      </c>
      <c r="C3" s="84" t="s">
        <v>1060</v>
      </c>
      <c r="D3" s="84" t="s">
        <v>1061</v>
      </c>
      <c r="E3" s="84" t="s">
        <v>1062</v>
      </c>
      <c r="F3" s="92" t="s">
        <v>1010</v>
      </c>
      <c r="G3" s="92" t="s">
        <v>1063</v>
      </c>
      <c r="H3" s="84" t="s">
        <v>890</v>
      </c>
    </row>
    <row r="4" spans="1:8" s="139" customFormat="1" ht="18.75" customHeight="1">
      <c r="A4" s="458"/>
      <c r="B4" s="458"/>
      <c r="C4" s="84">
        <v>1</v>
      </c>
      <c r="D4" s="84">
        <v>2</v>
      </c>
      <c r="E4" s="84">
        <v>3</v>
      </c>
      <c r="F4" s="84">
        <v>4</v>
      </c>
      <c r="G4" s="84" t="s">
        <v>1064</v>
      </c>
      <c r="H4" s="198" t="s">
        <v>974</v>
      </c>
    </row>
    <row r="5" spans="1:8" s="139" customFormat="1" ht="18.75" customHeight="1">
      <c r="A5" s="199">
        <v>1</v>
      </c>
      <c r="B5" s="94" t="s">
        <v>1065</v>
      </c>
      <c r="C5" s="283">
        <f>SUM(C6:C12)</f>
        <v>0</v>
      </c>
      <c r="D5" s="283">
        <f>SUM(D6:D12)</f>
        <v>0</v>
      </c>
      <c r="E5" s="283">
        <f>SUM(E6:E12)</f>
        <v>0</v>
      </c>
      <c r="F5" s="283">
        <f>SUM(F6:F12)</f>
        <v>0</v>
      </c>
      <c r="G5" s="283">
        <f>F5-D5-E5</f>
        <v>0</v>
      </c>
      <c r="H5" s="283">
        <f>C5-G5</f>
        <v>0</v>
      </c>
    </row>
    <row r="6" spans="1:8" s="139" customFormat="1" ht="30.75" customHeight="1">
      <c r="A6" s="200">
        <v>2</v>
      </c>
      <c r="B6" s="201" t="s">
        <v>1066</v>
      </c>
      <c r="C6" s="327">
        <f>[1]资产损失税前扣除审核表!C6</f>
        <v>0</v>
      </c>
      <c r="D6" s="327">
        <f>[1]资产损失税前扣除审核表!D6</f>
        <v>0</v>
      </c>
      <c r="E6" s="327">
        <f>[1]资产损失税前扣除审核表!E6</f>
        <v>0</v>
      </c>
      <c r="F6" s="328">
        <f>[1]资产损失税前扣除审核表!F6</f>
        <v>0</v>
      </c>
      <c r="G6" s="283">
        <f>F6-D6-E6</f>
        <v>0</v>
      </c>
      <c r="H6" s="283">
        <f t="shared" ref="H6:H17" si="0">C6-G6</f>
        <v>0</v>
      </c>
    </row>
    <row r="7" spans="1:8" s="139" customFormat="1" ht="18.75" customHeight="1">
      <c r="A7" s="199">
        <v>3</v>
      </c>
      <c r="B7" s="94" t="s">
        <v>1067</v>
      </c>
      <c r="C7" s="329">
        <f>[1]资产损失税前扣除审核表!C7</f>
        <v>0</v>
      </c>
      <c r="D7" s="329">
        <f>[1]资产损失税前扣除审核表!D7</f>
        <v>0</v>
      </c>
      <c r="E7" s="329">
        <f>[1]资产损失税前扣除审核表!E7</f>
        <v>0</v>
      </c>
      <c r="F7" s="330">
        <f>[1]资产损失税前扣除审核表!F7</f>
        <v>0</v>
      </c>
      <c r="G7" s="283">
        <f t="shared" ref="G7:G12" si="1">F7-D7-E7</f>
        <v>0</v>
      </c>
      <c r="H7" s="283">
        <f t="shared" si="0"/>
        <v>0</v>
      </c>
    </row>
    <row r="8" spans="1:8" s="139" customFormat="1" ht="29.25" customHeight="1">
      <c r="A8" s="199">
        <v>4</v>
      </c>
      <c r="B8" s="94" t="s">
        <v>1068</v>
      </c>
      <c r="C8" s="329">
        <f>[1]资产损失税前扣除审核表!C8</f>
        <v>0</v>
      </c>
      <c r="D8" s="329">
        <f>[1]资产损失税前扣除审核表!D8</f>
        <v>0</v>
      </c>
      <c r="E8" s="329">
        <f>[1]资产损失税前扣除审核表!E8</f>
        <v>0</v>
      </c>
      <c r="F8" s="330">
        <f>[1]资产损失税前扣除审核表!F8</f>
        <v>0</v>
      </c>
      <c r="G8" s="283">
        <f t="shared" si="1"/>
        <v>0</v>
      </c>
      <c r="H8" s="283">
        <f t="shared" si="0"/>
        <v>0</v>
      </c>
    </row>
    <row r="9" spans="1:8" s="139" customFormat="1" ht="30" customHeight="1">
      <c r="A9" s="200">
        <v>5</v>
      </c>
      <c r="B9" s="201" t="s">
        <v>1069</v>
      </c>
      <c r="C9" s="327">
        <f>[1]资产损失税前扣除审核表!C9</f>
        <v>0</v>
      </c>
      <c r="D9" s="327">
        <f>[1]资产损失税前扣除审核表!D9</f>
        <v>0</v>
      </c>
      <c r="E9" s="327">
        <f>[1]资产损失税前扣除审核表!E9</f>
        <v>0</v>
      </c>
      <c r="F9" s="328">
        <f>[1]资产损失税前扣除审核表!F9</f>
        <v>0</v>
      </c>
      <c r="G9" s="283">
        <f t="shared" si="1"/>
        <v>0</v>
      </c>
      <c r="H9" s="283">
        <f t="shared" si="0"/>
        <v>0</v>
      </c>
    </row>
    <row r="10" spans="1:8" s="139" customFormat="1" ht="48" customHeight="1">
      <c r="A10" s="200">
        <v>6</v>
      </c>
      <c r="B10" s="201" t="s">
        <v>1070</v>
      </c>
      <c r="C10" s="327">
        <f>[1]资产损失税前扣除审核表!C10</f>
        <v>0</v>
      </c>
      <c r="D10" s="327">
        <f>[1]资产损失税前扣除审核表!D10</f>
        <v>0</v>
      </c>
      <c r="E10" s="327">
        <f>[1]资产损失税前扣除审核表!E10</f>
        <v>0</v>
      </c>
      <c r="F10" s="328">
        <f>[1]资产损失税前扣除审核表!F10</f>
        <v>0</v>
      </c>
      <c r="G10" s="283">
        <f t="shared" si="1"/>
        <v>0</v>
      </c>
      <c r="H10" s="283">
        <f t="shared" si="0"/>
        <v>0</v>
      </c>
    </row>
    <row r="11" spans="1:8" s="139" customFormat="1" ht="18.75" customHeight="1">
      <c r="A11" s="199">
        <v>7</v>
      </c>
      <c r="B11" s="94" t="s">
        <v>1071</v>
      </c>
      <c r="C11" s="329">
        <f>[1]资产损失税前扣除审核表!C11</f>
        <v>0</v>
      </c>
      <c r="D11" s="329">
        <f>[1]资产损失税前扣除审核表!D11</f>
        <v>0</v>
      </c>
      <c r="E11" s="329">
        <f>[1]资产损失税前扣除审核表!E11</f>
        <v>0</v>
      </c>
      <c r="F11" s="330">
        <f>[1]资产损失税前扣除审核表!F11</f>
        <v>0</v>
      </c>
      <c r="G11" s="283">
        <f t="shared" si="1"/>
        <v>0</v>
      </c>
      <c r="H11" s="283">
        <f t="shared" si="0"/>
        <v>0</v>
      </c>
    </row>
    <row r="12" spans="1:8" s="139" customFormat="1" ht="18.75" customHeight="1">
      <c r="A12" s="199">
        <v>8</v>
      </c>
      <c r="B12" s="94" t="s">
        <v>750</v>
      </c>
      <c r="C12" s="329">
        <f>[1]资产损失税前扣除审核表!C12</f>
        <v>0</v>
      </c>
      <c r="D12" s="329">
        <f>[1]资产损失税前扣除审核表!D12</f>
        <v>0</v>
      </c>
      <c r="E12" s="329">
        <f>[1]资产损失税前扣除审核表!E12</f>
        <v>0</v>
      </c>
      <c r="F12" s="330">
        <f>[1]资产损失税前扣除审核表!F12</f>
        <v>0</v>
      </c>
      <c r="G12" s="283">
        <f t="shared" si="1"/>
        <v>0</v>
      </c>
      <c r="H12" s="283">
        <f t="shared" si="0"/>
        <v>0</v>
      </c>
    </row>
    <row r="13" spans="1:8" s="139" customFormat="1" ht="18.75" customHeight="1">
      <c r="A13" s="199">
        <v>9</v>
      </c>
      <c r="B13" s="94" t="s">
        <v>1072</v>
      </c>
      <c r="C13" s="283">
        <f>SUM(C14:C17)</f>
        <v>0</v>
      </c>
      <c r="D13" s="283">
        <f>SUM(D14:D17)</f>
        <v>0</v>
      </c>
      <c r="E13" s="283">
        <f>SUM(E14:E17)</f>
        <v>0</v>
      </c>
      <c r="F13" s="283">
        <f>SUM(F14:F17)</f>
        <v>0</v>
      </c>
      <c r="G13" s="283">
        <f>F13-D13-E13</f>
        <v>0</v>
      </c>
      <c r="H13" s="283">
        <f t="shared" si="0"/>
        <v>0</v>
      </c>
    </row>
    <row r="14" spans="1:8" s="139" customFormat="1" ht="18.75" customHeight="1">
      <c r="A14" s="92">
        <v>10</v>
      </c>
      <c r="B14" s="127" t="s">
        <v>1073</v>
      </c>
      <c r="C14" s="329">
        <f>[1]资产损失税前扣除审核表!C14</f>
        <v>0</v>
      </c>
      <c r="D14" s="329">
        <f>[1]资产损失税前扣除审核表!D14</f>
        <v>0</v>
      </c>
      <c r="E14" s="329">
        <f>[1]资产损失税前扣除审核表!E14</f>
        <v>0</v>
      </c>
      <c r="F14" s="329">
        <f>[1]资产损失税前扣除审核表!F14</f>
        <v>0</v>
      </c>
      <c r="G14" s="283">
        <f>F14-D14-E14</f>
        <v>0</v>
      </c>
      <c r="H14" s="283">
        <f t="shared" si="0"/>
        <v>0</v>
      </c>
    </row>
    <row r="15" spans="1:8" s="139" customFormat="1" ht="18.75" customHeight="1">
      <c r="A15" s="92">
        <v>11</v>
      </c>
      <c r="B15" s="136" t="s">
        <v>1074</v>
      </c>
      <c r="C15" s="330">
        <f>[1]资产损失税前扣除审核表!C15</f>
        <v>0</v>
      </c>
      <c r="D15" s="330">
        <f>[1]资产损失税前扣除审核表!D15</f>
        <v>0</v>
      </c>
      <c r="E15" s="330">
        <f>[1]资产损失税前扣除审核表!E15</f>
        <v>0</v>
      </c>
      <c r="F15" s="329">
        <f>[1]资产损失税前扣除审核表!F15</f>
        <v>0</v>
      </c>
      <c r="G15" s="283">
        <f>F15-D15-E15</f>
        <v>0</v>
      </c>
      <c r="H15" s="283">
        <f t="shared" si="0"/>
        <v>0</v>
      </c>
    </row>
    <row r="16" spans="1:8" s="139" customFormat="1" ht="18.75" customHeight="1">
      <c r="A16" s="92">
        <v>12</v>
      </c>
      <c r="B16" s="127" t="s">
        <v>1075</v>
      </c>
      <c r="C16" s="329">
        <f>[1]资产损失税前扣除审核表!C16</f>
        <v>0</v>
      </c>
      <c r="D16" s="329">
        <f>[1]资产损失税前扣除审核表!D16</f>
        <v>0</v>
      </c>
      <c r="E16" s="329">
        <f>[1]资产损失税前扣除审核表!E16</f>
        <v>0</v>
      </c>
      <c r="F16" s="329">
        <f>[1]资产损失税前扣除审核表!F16</f>
        <v>0</v>
      </c>
      <c r="G16" s="283">
        <f>F16-D16-E16</f>
        <v>0</v>
      </c>
      <c r="H16" s="283">
        <f t="shared" si="0"/>
        <v>0</v>
      </c>
    </row>
    <row r="17" spans="1:8" s="139" customFormat="1" ht="18.75" customHeight="1">
      <c r="A17" s="92">
        <v>13</v>
      </c>
      <c r="B17" s="127" t="s">
        <v>1076</v>
      </c>
      <c r="C17" s="329">
        <f>[1]资产损失税前扣除审核表!C17</f>
        <v>0</v>
      </c>
      <c r="D17" s="329">
        <f>[1]资产损失税前扣除审核表!D17</f>
        <v>0</v>
      </c>
      <c r="E17" s="329">
        <f>[1]资产损失税前扣除审核表!E17</f>
        <v>0</v>
      </c>
      <c r="F17" s="329">
        <f>[1]资产损失税前扣除审核表!F17</f>
        <v>0</v>
      </c>
      <c r="G17" s="283">
        <f>F17-D17-E17</f>
        <v>0</v>
      </c>
      <c r="H17" s="283">
        <f t="shared" si="0"/>
        <v>0</v>
      </c>
    </row>
    <row r="18" spans="1:8" s="139" customFormat="1" ht="18.75" customHeight="1">
      <c r="A18" s="199">
        <v>14</v>
      </c>
      <c r="B18" s="127" t="s">
        <v>1077</v>
      </c>
      <c r="C18" s="283">
        <f t="shared" ref="C18:H18" si="2">C5+C13</f>
        <v>0</v>
      </c>
      <c r="D18" s="283">
        <f t="shared" si="2"/>
        <v>0</v>
      </c>
      <c r="E18" s="283">
        <f t="shared" si="2"/>
        <v>0</v>
      </c>
      <c r="F18" s="283">
        <f t="shared" si="2"/>
        <v>0</v>
      </c>
      <c r="G18" s="283">
        <f t="shared" si="2"/>
        <v>0</v>
      </c>
      <c r="H18" s="283">
        <f t="shared" si="2"/>
        <v>0</v>
      </c>
    </row>
    <row r="19" spans="1:8" s="138" customFormat="1" ht="15" customHeight="1">
      <c r="A19" s="648"/>
      <c r="B19" s="649"/>
      <c r="C19" s="649"/>
      <c r="D19" s="649"/>
      <c r="E19" s="649"/>
      <c r="F19" s="649"/>
      <c r="G19" s="649"/>
      <c r="H19" s="649"/>
    </row>
    <row r="20" spans="1:8" s="138" customFormat="1" ht="12.75" customHeight="1"/>
    <row r="21" spans="1:8" s="138" customFormat="1" ht="12.75" customHeight="1"/>
    <row r="22" spans="1:8" ht="12.75" customHeight="1"/>
    <row r="23" spans="1:8" ht="12.75" customHeight="1"/>
    <row r="24" spans="1:8" ht="12.75" customHeight="1"/>
    <row r="25" spans="1:8" ht="12.75" customHeight="1"/>
    <row r="26" spans="1:8" s="138" customFormat="1" ht="12.75" customHeight="1">
      <c r="B26" s="202"/>
      <c r="C26" s="202"/>
      <c r="D26" s="202"/>
      <c r="E26" s="202"/>
      <c r="F26" s="202"/>
      <c r="G26" s="202"/>
      <c r="H26" s="202"/>
    </row>
    <row r="27" spans="1:8" s="138" customFormat="1" ht="12.75" customHeight="1">
      <c r="B27" s="202"/>
      <c r="C27" s="202"/>
      <c r="D27" s="202"/>
      <c r="E27" s="202"/>
      <c r="F27" s="202"/>
      <c r="G27" s="202"/>
      <c r="H27" s="202"/>
    </row>
    <row r="28" spans="1:8" s="138" customFormat="1" ht="12.75" customHeight="1">
      <c r="B28" s="202"/>
      <c r="C28" s="202"/>
      <c r="D28" s="202"/>
      <c r="E28" s="202"/>
      <c r="F28" s="202"/>
      <c r="G28" s="202"/>
      <c r="H28" s="202"/>
    </row>
    <row r="29" spans="1:8" s="138" customFormat="1" ht="12.75" customHeight="1">
      <c r="B29" s="202"/>
      <c r="C29" s="202"/>
      <c r="D29" s="202"/>
      <c r="E29" s="202"/>
      <c r="F29" s="202"/>
      <c r="G29" s="202"/>
      <c r="H29" s="202"/>
    </row>
    <row r="30" spans="1:8" s="138" customFormat="1" ht="12.75" customHeight="1">
      <c r="B30" s="202"/>
      <c r="C30" s="202"/>
      <c r="D30" s="202"/>
      <c r="E30" s="202"/>
      <c r="F30" s="202"/>
      <c r="G30" s="202"/>
      <c r="H30" s="202"/>
    </row>
    <row r="31" spans="1:8" s="138" customFormat="1" ht="12.75" customHeight="1">
      <c r="B31" s="202"/>
      <c r="C31" s="202"/>
      <c r="D31" s="202"/>
      <c r="E31" s="202"/>
      <c r="F31" s="202"/>
      <c r="G31" s="202"/>
      <c r="H31" s="202"/>
    </row>
    <row r="32" spans="1:8" s="138" customFormat="1" ht="12.75" customHeight="1">
      <c r="B32" s="202"/>
      <c r="C32" s="202"/>
      <c r="D32" s="202"/>
      <c r="E32" s="202"/>
      <c r="F32" s="202"/>
      <c r="G32" s="202"/>
      <c r="H32" s="202"/>
    </row>
    <row r="33" spans="2:8" s="138" customFormat="1" ht="12.75" customHeight="1">
      <c r="B33" s="202"/>
      <c r="C33" s="202"/>
      <c r="D33" s="202"/>
      <c r="E33" s="202"/>
      <c r="F33" s="202"/>
      <c r="G33" s="202"/>
      <c r="H33" s="202"/>
    </row>
    <row r="34" spans="2:8" s="138" customFormat="1" ht="12.75" customHeight="1">
      <c r="B34" s="202"/>
      <c r="C34" s="202"/>
      <c r="D34" s="202"/>
      <c r="E34" s="202"/>
      <c r="F34" s="202"/>
      <c r="G34" s="202"/>
      <c r="H34" s="202"/>
    </row>
    <row r="35" spans="2:8" s="138" customFormat="1" ht="12.75" customHeight="1">
      <c r="B35" s="202"/>
      <c r="C35" s="202"/>
      <c r="D35" s="202"/>
      <c r="E35" s="202"/>
      <c r="F35" s="202"/>
      <c r="G35" s="202"/>
      <c r="H35" s="202"/>
    </row>
    <row r="36" spans="2:8" s="138" customFormat="1" ht="12.75" customHeight="1">
      <c r="B36" s="202"/>
      <c r="C36" s="202"/>
      <c r="D36" s="202"/>
      <c r="E36" s="202"/>
      <c r="F36" s="202"/>
      <c r="G36" s="202"/>
      <c r="H36" s="202"/>
    </row>
    <row r="37" spans="2:8" s="138" customFormat="1" ht="12.75" customHeight="1">
      <c r="B37" s="202"/>
      <c r="C37" s="202"/>
      <c r="D37" s="202"/>
      <c r="E37" s="202"/>
      <c r="F37" s="202"/>
      <c r="G37" s="202"/>
      <c r="H37" s="202"/>
    </row>
    <row r="38" spans="2:8" s="138" customFormat="1" ht="12.75" customHeight="1">
      <c r="B38" s="202"/>
      <c r="C38" s="202"/>
      <c r="D38" s="202"/>
      <c r="E38" s="202"/>
      <c r="F38" s="202"/>
      <c r="G38" s="202"/>
      <c r="H38" s="202"/>
    </row>
    <row r="39" spans="2:8" s="138" customFormat="1" ht="12.75" customHeight="1">
      <c r="B39" s="202"/>
      <c r="C39" s="202"/>
      <c r="D39" s="202"/>
      <c r="E39" s="202"/>
      <c r="F39" s="202"/>
      <c r="G39" s="202"/>
      <c r="H39" s="202"/>
    </row>
    <row r="40" spans="2:8" s="138" customFormat="1" ht="12.75" customHeight="1">
      <c r="B40" s="202"/>
      <c r="C40" s="202"/>
      <c r="D40" s="202"/>
      <c r="E40" s="202"/>
      <c r="F40" s="202"/>
      <c r="G40" s="202"/>
      <c r="H40" s="202"/>
    </row>
    <row r="41" spans="2:8" s="138" customFormat="1" ht="12.75" customHeight="1">
      <c r="B41" s="202"/>
      <c r="C41" s="202"/>
      <c r="D41" s="202"/>
      <c r="E41" s="202"/>
      <c r="F41" s="202"/>
      <c r="G41" s="202"/>
      <c r="H41" s="202"/>
    </row>
    <row r="42" spans="2:8" s="138" customFormat="1" ht="12.75" customHeight="1">
      <c r="B42" s="202"/>
      <c r="C42" s="202"/>
      <c r="D42" s="202"/>
      <c r="E42" s="202"/>
      <c r="F42" s="202"/>
      <c r="G42" s="202"/>
      <c r="H42" s="202"/>
    </row>
    <row r="43" spans="2:8" s="138" customFormat="1" ht="12.75" customHeight="1">
      <c r="B43" s="202"/>
      <c r="C43" s="202"/>
      <c r="D43" s="202"/>
      <c r="E43" s="202"/>
      <c r="F43" s="202"/>
      <c r="G43" s="202"/>
      <c r="H43" s="202"/>
    </row>
    <row r="44" spans="2:8" s="138" customFormat="1" ht="12.75" customHeight="1">
      <c r="B44" s="202"/>
      <c r="C44" s="202"/>
      <c r="D44" s="202"/>
      <c r="E44" s="202"/>
      <c r="F44" s="202"/>
      <c r="G44" s="202"/>
      <c r="H44" s="202"/>
    </row>
    <row r="45" spans="2:8" s="138" customFormat="1" ht="12.75" customHeight="1">
      <c r="B45" s="202"/>
      <c r="C45" s="202"/>
      <c r="D45" s="202"/>
      <c r="E45" s="202"/>
      <c r="F45" s="202"/>
      <c r="G45" s="202"/>
      <c r="H45" s="202"/>
    </row>
    <row r="46" spans="2:8" s="138" customFormat="1" ht="12.75" customHeight="1">
      <c r="B46" s="202"/>
      <c r="C46" s="202"/>
      <c r="D46" s="202"/>
      <c r="E46" s="202"/>
      <c r="F46" s="202"/>
      <c r="G46" s="202"/>
      <c r="H46" s="202"/>
    </row>
  </sheetData>
  <mergeCells count="6">
    <mergeCell ref="A19:H19"/>
    <mergeCell ref="A1:B1"/>
    <mergeCell ref="F1:H1"/>
    <mergeCell ref="A2:H2"/>
    <mergeCell ref="A3:A4"/>
    <mergeCell ref="B3:B4"/>
  </mergeCells>
  <phoneticPr fontId="22" type="noConversion"/>
  <hyperlinks>
    <hyperlink ref="F1:H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1" orientation="landscape" blackAndWhite="1" verticalDpi="0" r:id="rId1"/>
  <headerFooter>
    <oddHeader>&amp;L&amp;G</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I22"/>
  <sheetViews>
    <sheetView workbookViewId="0">
      <selection activeCell="C6" sqref="C6:I21"/>
    </sheetView>
  </sheetViews>
  <sheetFormatPr defaultColWidth="10.875" defaultRowHeight="14.25"/>
  <cols>
    <col min="1" max="1" width="5" style="138" customWidth="1"/>
    <col min="2" max="2" width="34.25" style="138" customWidth="1"/>
    <col min="3" max="9" width="15" style="138" customWidth="1"/>
    <col min="10" max="16384" width="10.875" style="138"/>
  </cols>
  <sheetData>
    <row r="1" spans="1:9" ht="20.100000000000001" customHeight="1">
      <c r="A1" s="634" t="s">
        <v>685</v>
      </c>
      <c r="B1" s="602"/>
      <c r="C1" s="634" t="s">
        <v>919</v>
      </c>
      <c r="D1" s="602"/>
      <c r="E1" s="602"/>
      <c r="F1" s="602"/>
      <c r="G1" s="602"/>
      <c r="H1" s="602"/>
      <c r="I1" s="602"/>
    </row>
    <row r="2" spans="1:9" ht="25.5" customHeight="1">
      <c r="A2" s="565" t="s">
        <v>1078</v>
      </c>
      <c r="B2" s="565"/>
      <c r="C2" s="565"/>
      <c r="D2" s="565"/>
      <c r="E2" s="565"/>
      <c r="F2" s="565"/>
      <c r="G2" s="565"/>
      <c r="H2" s="565"/>
      <c r="I2" s="565"/>
    </row>
    <row r="3" spans="1:9" ht="18.75" customHeight="1">
      <c r="A3" s="568" t="s">
        <v>118</v>
      </c>
      <c r="B3" s="568" t="s">
        <v>1079</v>
      </c>
      <c r="C3" s="458" t="s">
        <v>1080</v>
      </c>
      <c r="D3" s="458"/>
      <c r="E3" s="458"/>
      <c r="F3" s="458" t="s">
        <v>1081</v>
      </c>
      <c r="G3" s="458"/>
      <c r="H3" s="458"/>
      <c r="I3" s="571" t="s">
        <v>890</v>
      </c>
    </row>
    <row r="4" spans="1:9" ht="18.75" customHeight="1">
      <c r="A4" s="569"/>
      <c r="B4" s="569"/>
      <c r="C4" s="84" t="s">
        <v>1082</v>
      </c>
      <c r="D4" s="84" t="s">
        <v>122</v>
      </c>
      <c r="E4" s="84" t="s">
        <v>890</v>
      </c>
      <c r="F4" s="84" t="s">
        <v>1082</v>
      </c>
      <c r="G4" s="84" t="s">
        <v>122</v>
      </c>
      <c r="H4" s="84" t="s">
        <v>890</v>
      </c>
      <c r="I4" s="572"/>
    </row>
    <row r="5" spans="1:9" ht="18.75" customHeight="1">
      <c r="A5" s="570"/>
      <c r="B5" s="570"/>
      <c r="C5" s="84">
        <v>1</v>
      </c>
      <c r="D5" s="84">
        <v>2</v>
      </c>
      <c r="E5" s="84" t="s">
        <v>1083</v>
      </c>
      <c r="F5" s="84">
        <v>4</v>
      </c>
      <c r="G5" s="84">
        <v>5</v>
      </c>
      <c r="H5" s="84" t="s">
        <v>1084</v>
      </c>
      <c r="I5" s="84" t="s">
        <v>1085</v>
      </c>
    </row>
    <row r="6" spans="1:9" ht="18.75" customHeight="1">
      <c r="A6" s="84">
        <v>1</v>
      </c>
      <c r="B6" s="94" t="s">
        <v>58</v>
      </c>
      <c r="C6" s="292">
        <f>[1]企业重组审核表!C6</f>
        <v>0</v>
      </c>
      <c r="D6" s="292">
        <f>[1]企业重组审核表!D6</f>
        <v>0</v>
      </c>
      <c r="E6" s="315">
        <f>ROUND(D6-C6,2)</f>
        <v>0</v>
      </c>
      <c r="F6" s="292">
        <f>[1]企业重组审核表!F6</f>
        <v>0</v>
      </c>
      <c r="G6" s="292">
        <f>[1]企业重组审核表!G6</f>
        <v>0</v>
      </c>
      <c r="H6" s="315">
        <f>ROUND(G6-F6,2)</f>
        <v>0</v>
      </c>
      <c r="I6" s="315">
        <f>ROUND(E6+H6,2)</f>
        <v>0</v>
      </c>
    </row>
    <row r="7" spans="1:9" ht="18.75" customHeight="1">
      <c r="A7" s="84">
        <v>2</v>
      </c>
      <c r="B7" s="94" t="s">
        <v>59</v>
      </c>
      <c r="C7" s="292">
        <f>[1]企业重组审核表!C7</f>
        <v>0</v>
      </c>
      <c r="D7" s="292">
        <f>[1]企业重组审核表!D7</f>
        <v>0</v>
      </c>
      <c r="E7" s="315">
        <f t="shared" ref="E7:E20" si="0">ROUND(D7-C7,2)</f>
        <v>0</v>
      </c>
      <c r="F7" s="292">
        <f>[1]企业重组审核表!F7</f>
        <v>0</v>
      </c>
      <c r="G7" s="292">
        <f>[1]企业重组审核表!G7</f>
        <v>0</v>
      </c>
      <c r="H7" s="315">
        <f t="shared" ref="H7:H20" si="1">ROUND(G7-F7,2)</f>
        <v>0</v>
      </c>
      <c r="I7" s="315">
        <f t="shared" ref="I7:I20" si="2">ROUND(E7+H7,2)</f>
        <v>0</v>
      </c>
    </row>
    <row r="8" spans="1:9" ht="18.75" customHeight="1">
      <c r="A8" s="84">
        <v>3</v>
      </c>
      <c r="B8" s="94" t="s">
        <v>1086</v>
      </c>
      <c r="C8" s="292">
        <f>[1]企业重组审核表!C8</f>
        <v>0</v>
      </c>
      <c r="D8" s="292">
        <f>[1]企业重组审核表!D8</f>
        <v>0</v>
      </c>
      <c r="E8" s="315">
        <f t="shared" si="0"/>
        <v>0</v>
      </c>
      <c r="F8" s="292">
        <f>[1]企业重组审核表!F8</f>
        <v>0</v>
      </c>
      <c r="G8" s="292">
        <f>[1]企业重组审核表!G8</f>
        <v>0</v>
      </c>
      <c r="H8" s="315">
        <f t="shared" si="1"/>
        <v>0</v>
      </c>
      <c r="I8" s="315">
        <f t="shared" si="2"/>
        <v>0</v>
      </c>
    </row>
    <row r="9" spans="1:9" ht="18.75" customHeight="1">
      <c r="A9" s="84">
        <v>4</v>
      </c>
      <c r="B9" s="94" t="s">
        <v>60</v>
      </c>
      <c r="C9" s="292">
        <f>[1]企业重组审核表!C9</f>
        <v>0</v>
      </c>
      <c r="D9" s="292">
        <f>[1]企业重组审核表!D9</f>
        <v>0</v>
      </c>
      <c r="E9" s="315">
        <f t="shared" si="0"/>
        <v>0</v>
      </c>
      <c r="F9" s="292">
        <f>[1]企业重组审核表!F9</f>
        <v>0</v>
      </c>
      <c r="G9" s="292">
        <f>[1]企业重组审核表!G9</f>
        <v>0</v>
      </c>
      <c r="H9" s="315">
        <f t="shared" si="1"/>
        <v>0</v>
      </c>
      <c r="I9" s="315">
        <f t="shared" si="2"/>
        <v>0</v>
      </c>
    </row>
    <row r="10" spans="1:9" ht="18.75" customHeight="1">
      <c r="A10" s="84">
        <v>5</v>
      </c>
      <c r="B10" s="94" t="s">
        <v>1087</v>
      </c>
      <c r="C10" s="292">
        <f>[1]企业重组审核表!C10</f>
        <v>0</v>
      </c>
      <c r="D10" s="292">
        <f>[1]企业重组审核表!D10</f>
        <v>0</v>
      </c>
      <c r="E10" s="315">
        <f t="shared" si="0"/>
        <v>0</v>
      </c>
      <c r="F10" s="292">
        <f>[1]企业重组审核表!F10</f>
        <v>0</v>
      </c>
      <c r="G10" s="292">
        <f>[1]企业重组审核表!G10</f>
        <v>0</v>
      </c>
      <c r="H10" s="315">
        <f t="shared" si="1"/>
        <v>0</v>
      </c>
      <c r="I10" s="315">
        <f t="shared" si="2"/>
        <v>0</v>
      </c>
    </row>
    <row r="11" spans="1:9" ht="18.75" customHeight="1">
      <c r="A11" s="84">
        <v>6</v>
      </c>
      <c r="B11" s="94" t="s">
        <v>61</v>
      </c>
      <c r="C11" s="292">
        <f>[1]企业重组审核表!C11</f>
        <v>0</v>
      </c>
      <c r="D11" s="292">
        <f>[1]企业重组审核表!D11</f>
        <v>0</v>
      </c>
      <c r="E11" s="315">
        <f t="shared" si="0"/>
        <v>0</v>
      </c>
      <c r="F11" s="292">
        <f>[1]企业重组审核表!F11</f>
        <v>0</v>
      </c>
      <c r="G11" s="292">
        <f>[1]企业重组审核表!G11</f>
        <v>0</v>
      </c>
      <c r="H11" s="315">
        <f t="shared" si="1"/>
        <v>0</v>
      </c>
      <c r="I11" s="315">
        <f t="shared" si="2"/>
        <v>0</v>
      </c>
    </row>
    <row r="12" spans="1:9" ht="18.75" customHeight="1">
      <c r="A12" s="84">
        <v>7</v>
      </c>
      <c r="B12" s="94" t="s">
        <v>1088</v>
      </c>
      <c r="C12" s="292">
        <f>[1]企业重组审核表!C12</f>
        <v>0</v>
      </c>
      <c r="D12" s="292">
        <f>[1]企业重组审核表!D12</f>
        <v>0</v>
      </c>
      <c r="E12" s="315">
        <f t="shared" si="0"/>
        <v>0</v>
      </c>
      <c r="F12" s="292">
        <f>[1]企业重组审核表!F12</f>
        <v>0</v>
      </c>
      <c r="G12" s="292">
        <f>[1]企业重组审核表!G12</f>
        <v>0</v>
      </c>
      <c r="H12" s="315">
        <f t="shared" si="1"/>
        <v>0</v>
      </c>
      <c r="I12" s="315">
        <f t="shared" si="2"/>
        <v>0</v>
      </c>
    </row>
    <row r="13" spans="1:9" ht="18.75" customHeight="1">
      <c r="A13" s="84">
        <v>8</v>
      </c>
      <c r="B13" s="94" t="s">
        <v>1089</v>
      </c>
      <c r="C13" s="315">
        <f>ROUND(C14+C15,2)</f>
        <v>0</v>
      </c>
      <c r="D13" s="315">
        <f>ROUND(D14+D15,2)</f>
        <v>0</v>
      </c>
      <c r="E13" s="315">
        <f t="shared" si="0"/>
        <v>0</v>
      </c>
      <c r="F13" s="315">
        <f>ROUND(F14+F15,2)</f>
        <v>0</v>
      </c>
      <c r="G13" s="315">
        <f>ROUND(G14+G15,2)</f>
        <v>0</v>
      </c>
      <c r="H13" s="315">
        <f t="shared" si="1"/>
        <v>0</v>
      </c>
      <c r="I13" s="315">
        <f t="shared" si="2"/>
        <v>0</v>
      </c>
    </row>
    <row r="14" spans="1:9" ht="18.75" customHeight="1">
      <c r="A14" s="84">
        <v>9</v>
      </c>
      <c r="B14" s="94" t="s">
        <v>1090</v>
      </c>
      <c r="C14" s="292">
        <f>[1]企业重组审核表!C14</f>
        <v>0</v>
      </c>
      <c r="D14" s="292">
        <f>[1]企业重组审核表!D14</f>
        <v>0</v>
      </c>
      <c r="E14" s="315">
        <f t="shared" si="0"/>
        <v>0</v>
      </c>
      <c r="F14" s="292">
        <f>[1]企业重组审核表!F14</f>
        <v>0</v>
      </c>
      <c r="G14" s="292">
        <f>[1]企业重组审核表!G14</f>
        <v>0</v>
      </c>
      <c r="H14" s="315">
        <f t="shared" si="1"/>
        <v>0</v>
      </c>
      <c r="I14" s="315">
        <f t="shared" si="2"/>
        <v>0</v>
      </c>
    </row>
    <row r="15" spans="1:9" ht="18.75" customHeight="1">
      <c r="A15" s="84">
        <v>10</v>
      </c>
      <c r="B15" s="94" t="s">
        <v>1091</v>
      </c>
      <c r="C15" s="292">
        <f>[1]企业重组审核表!C15</f>
        <v>0</v>
      </c>
      <c r="D15" s="292">
        <f>[1]企业重组审核表!D15</f>
        <v>0</v>
      </c>
      <c r="E15" s="315">
        <f t="shared" si="0"/>
        <v>0</v>
      </c>
      <c r="F15" s="292">
        <f>[1]企业重组审核表!F15</f>
        <v>0</v>
      </c>
      <c r="G15" s="292">
        <f>[1]企业重组审核表!G15</f>
        <v>0</v>
      </c>
      <c r="H15" s="315">
        <f t="shared" si="1"/>
        <v>0</v>
      </c>
      <c r="I15" s="315">
        <f t="shared" si="2"/>
        <v>0</v>
      </c>
    </row>
    <row r="16" spans="1:9" ht="18.75" customHeight="1">
      <c r="A16" s="84">
        <v>11</v>
      </c>
      <c r="B16" s="94" t="s">
        <v>1092</v>
      </c>
      <c r="C16" s="292">
        <f>[1]企业重组审核表!C16</f>
        <v>0</v>
      </c>
      <c r="D16" s="292">
        <f>[1]企业重组审核表!D16</f>
        <v>0</v>
      </c>
      <c r="E16" s="315">
        <f t="shared" si="0"/>
        <v>0</v>
      </c>
      <c r="F16" s="292">
        <f>[1]企业重组审核表!F16</f>
        <v>0</v>
      </c>
      <c r="G16" s="292">
        <f>[1]企业重组审核表!G16</f>
        <v>0</v>
      </c>
      <c r="H16" s="315">
        <f t="shared" si="1"/>
        <v>0</v>
      </c>
      <c r="I16" s="315">
        <f t="shared" si="2"/>
        <v>0</v>
      </c>
    </row>
    <row r="17" spans="1:9" ht="18.75" customHeight="1">
      <c r="A17" s="84">
        <v>12</v>
      </c>
      <c r="B17" s="94" t="s">
        <v>1093</v>
      </c>
      <c r="C17" s="292">
        <f>[1]企业重组审核表!C17</f>
        <v>0</v>
      </c>
      <c r="D17" s="292">
        <f>[1]企业重组审核表!D17</f>
        <v>0</v>
      </c>
      <c r="E17" s="315">
        <f t="shared" si="0"/>
        <v>0</v>
      </c>
      <c r="F17" s="292">
        <f>[1]企业重组审核表!F17</f>
        <v>0</v>
      </c>
      <c r="G17" s="292">
        <f>[1]企业重组审核表!G17</f>
        <v>0</v>
      </c>
      <c r="H17" s="315">
        <f t="shared" si="1"/>
        <v>0</v>
      </c>
      <c r="I17" s="315">
        <f t="shared" si="2"/>
        <v>0</v>
      </c>
    </row>
    <row r="18" spans="1:9" ht="18.75" customHeight="1">
      <c r="A18" s="84">
        <v>13</v>
      </c>
      <c r="B18" s="94" t="s">
        <v>1094</v>
      </c>
      <c r="C18" s="292">
        <f>[1]企业重组审核表!C18</f>
        <v>0</v>
      </c>
      <c r="D18" s="292">
        <f>[1]企业重组审核表!D18</f>
        <v>0</v>
      </c>
      <c r="E18" s="315">
        <f t="shared" si="0"/>
        <v>0</v>
      </c>
      <c r="F18" s="292">
        <f>[1]企业重组审核表!F18</f>
        <v>0</v>
      </c>
      <c r="G18" s="292">
        <f>[1]企业重组审核表!G18</f>
        <v>0</v>
      </c>
      <c r="H18" s="315">
        <f t="shared" si="1"/>
        <v>0</v>
      </c>
      <c r="I18" s="315">
        <f t="shared" si="2"/>
        <v>0</v>
      </c>
    </row>
    <row r="19" spans="1:9" ht="18.75" customHeight="1">
      <c r="A19" s="84">
        <v>14</v>
      </c>
      <c r="B19" s="94" t="s">
        <v>1095</v>
      </c>
      <c r="C19" s="292">
        <f>[1]企业重组审核表!C19</f>
        <v>0</v>
      </c>
      <c r="D19" s="292">
        <f>[1]企业重组审核表!D19</f>
        <v>0</v>
      </c>
      <c r="E19" s="315">
        <f t="shared" si="0"/>
        <v>0</v>
      </c>
      <c r="F19" s="292">
        <f>[1]企业重组审核表!F19</f>
        <v>0</v>
      </c>
      <c r="G19" s="292">
        <f>[1]企业重组审核表!G19</f>
        <v>0</v>
      </c>
      <c r="H19" s="315">
        <f t="shared" si="1"/>
        <v>0</v>
      </c>
      <c r="I19" s="315">
        <f t="shared" si="2"/>
        <v>0</v>
      </c>
    </row>
    <row r="20" spans="1:9" ht="18.75" customHeight="1">
      <c r="A20" s="84">
        <v>15</v>
      </c>
      <c r="B20" s="94" t="s">
        <v>950</v>
      </c>
      <c r="C20" s="292">
        <f>[1]企业重组审核表!C20</f>
        <v>0</v>
      </c>
      <c r="D20" s="292">
        <f>[1]企业重组审核表!D20</f>
        <v>0</v>
      </c>
      <c r="E20" s="315">
        <f t="shared" si="0"/>
        <v>0</v>
      </c>
      <c r="F20" s="292">
        <f>[1]企业重组审核表!F20</f>
        <v>0</v>
      </c>
      <c r="G20" s="292">
        <f>[1]企业重组审核表!G20</f>
        <v>0</v>
      </c>
      <c r="H20" s="315">
        <f t="shared" si="1"/>
        <v>0</v>
      </c>
      <c r="I20" s="315">
        <f t="shared" si="2"/>
        <v>0</v>
      </c>
    </row>
    <row r="21" spans="1:9" ht="18.75" customHeight="1">
      <c r="A21" s="84">
        <v>16</v>
      </c>
      <c r="B21" s="94" t="s">
        <v>1096</v>
      </c>
      <c r="C21" s="315">
        <f t="shared" ref="C21:I21" si="3">ROUND(C6+C9+C11+C13+C16+C20+C17+C18+C19,2)</f>
        <v>0</v>
      </c>
      <c r="D21" s="315">
        <f t="shared" si="3"/>
        <v>0</v>
      </c>
      <c r="E21" s="315">
        <f t="shared" si="3"/>
        <v>0</v>
      </c>
      <c r="F21" s="315">
        <f t="shared" si="3"/>
        <v>0</v>
      </c>
      <c r="G21" s="315">
        <f t="shared" si="3"/>
        <v>0</v>
      </c>
      <c r="H21" s="315">
        <f t="shared" si="3"/>
        <v>0</v>
      </c>
      <c r="I21" s="315">
        <f t="shared" si="3"/>
        <v>0</v>
      </c>
    </row>
    <row r="22" spans="1:9" s="139" customFormat="1" ht="15" customHeight="1">
      <c r="A22" s="652"/>
      <c r="B22" s="649"/>
      <c r="C22" s="649"/>
      <c r="D22" s="649"/>
      <c r="E22" s="649"/>
      <c r="F22" s="649"/>
      <c r="G22" s="649"/>
      <c r="H22" s="649"/>
      <c r="I22" s="649"/>
    </row>
  </sheetData>
  <mergeCells count="9">
    <mergeCell ref="A22:I22"/>
    <mergeCell ref="A1:B1"/>
    <mergeCell ref="C1:I1"/>
    <mergeCell ref="A2:I2"/>
    <mergeCell ref="A3:A5"/>
    <mergeCell ref="B3:B5"/>
    <mergeCell ref="C3:E3"/>
    <mergeCell ref="F3:H3"/>
    <mergeCell ref="I3:I4"/>
  </mergeCells>
  <phoneticPr fontId="22" type="noConversion"/>
  <hyperlinks>
    <hyperlink ref="C1:I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H28"/>
  <sheetViews>
    <sheetView workbookViewId="0">
      <selection activeCell="C4" sqref="C4:C27"/>
    </sheetView>
  </sheetViews>
  <sheetFormatPr defaultColWidth="10.875" defaultRowHeight="14.25"/>
  <cols>
    <col min="1" max="1" width="5" style="178" customWidth="1"/>
    <col min="2" max="2" width="53" style="204" customWidth="1"/>
    <col min="3" max="3" width="27.625" style="178" customWidth="1"/>
    <col min="4" max="4" width="8.25" style="178" customWidth="1"/>
    <col min="5" max="16384" width="10.875" style="178"/>
  </cols>
  <sheetData>
    <row r="1" spans="1:3" s="204" customFormat="1" ht="20.100000000000001" customHeight="1">
      <c r="A1" s="579" t="s">
        <v>685</v>
      </c>
      <c r="B1" s="579"/>
      <c r="C1" s="203" t="s">
        <v>919</v>
      </c>
    </row>
    <row r="2" spans="1:3" ht="25.5" customHeight="1">
      <c r="A2" s="653" t="s">
        <v>1097</v>
      </c>
      <c r="B2" s="653"/>
      <c r="C2" s="653"/>
    </row>
    <row r="3" spans="1:3" ht="18.75" customHeight="1">
      <c r="A3" s="193" t="s">
        <v>118</v>
      </c>
      <c r="B3" s="193" t="s">
        <v>646</v>
      </c>
      <c r="C3" s="84" t="s">
        <v>111</v>
      </c>
    </row>
    <row r="4" spans="1:3" ht="18.75" customHeight="1">
      <c r="A4" s="84">
        <v>1</v>
      </c>
      <c r="B4" s="127" t="s">
        <v>1098</v>
      </c>
      <c r="C4" s="288">
        <f>ROUND(C5+C11,2)</f>
        <v>0</v>
      </c>
    </row>
    <row r="5" spans="1:3" ht="18.75" customHeight="1">
      <c r="A5" s="84">
        <v>2</v>
      </c>
      <c r="B5" s="127" t="s">
        <v>1099</v>
      </c>
      <c r="C5" s="288">
        <f>ROUND(SUM(C6:C10),2)</f>
        <v>0</v>
      </c>
    </row>
    <row r="6" spans="1:3" ht="18.75" customHeight="1">
      <c r="A6" s="84">
        <v>3</v>
      </c>
      <c r="B6" s="127" t="s">
        <v>1100</v>
      </c>
      <c r="C6" s="287">
        <f>[1]政策性搬迁审核表!C6</f>
        <v>0</v>
      </c>
    </row>
    <row r="7" spans="1:3" ht="18.75" customHeight="1">
      <c r="A7" s="84">
        <v>4</v>
      </c>
      <c r="B7" s="127" t="s">
        <v>1101</v>
      </c>
      <c r="C7" s="287">
        <f>[1]政策性搬迁审核表!C7</f>
        <v>0</v>
      </c>
    </row>
    <row r="8" spans="1:3" ht="18.75" customHeight="1">
      <c r="A8" s="84">
        <v>5</v>
      </c>
      <c r="B8" s="127" t="s">
        <v>1102</v>
      </c>
      <c r="C8" s="287">
        <f>[1]政策性搬迁审核表!C8</f>
        <v>0</v>
      </c>
    </row>
    <row r="9" spans="1:3" ht="18.75" customHeight="1">
      <c r="A9" s="84">
        <v>6</v>
      </c>
      <c r="B9" s="127" t="s">
        <v>1103</v>
      </c>
      <c r="C9" s="287">
        <f>[1]政策性搬迁审核表!C9</f>
        <v>0</v>
      </c>
    </row>
    <row r="10" spans="1:3" ht="18.75" customHeight="1">
      <c r="A10" s="84">
        <v>7</v>
      </c>
      <c r="B10" s="127" t="s">
        <v>1104</v>
      </c>
      <c r="C10" s="287">
        <f>[1]政策性搬迁审核表!C10</f>
        <v>0</v>
      </c>
    </row>
    <row r="11" spans="1:3" ht="18.75" customHeight="1">
      <c r="A11" s="84">
        <v>8</v>
      </c>
      <c r="B11" s="127" t="s">
        <v>1105</v>
      </c>
      <c r="C11" s="287">
        <f>[1]政策性搬迁审核表!C11</f>
        <v>0</v>
      </c>
    </row>
    <row r="12" spans="1:3" ht="18.75" customHeight="1">
      <c r="A12" s="84">
        <v>9</v>
      </c>
      <c r="B12" s="127" t="s">
        <v>1106</v>
      </c>
      <c r="C12" s="288">
        <f>ROUND(C13+C19,2)</f>
        <v>0</v>
      </c>
    </row>
    <row r="13" spans="1:3" ht="18.75" customHeight="1">
      <c r="A13" s="84">
        <v>10</v>
      </c>
      <c r="B13" s="127" t="s">
        <v>1107</v>
      </c>
      <c r="C13" s="288">
        <f>ROUND(SUM(C14:C18),2)</f>
        <v>0</v>
      </c>
    </row>
    <row r="14" spans="1:3" ht="18.75" customHeight="1">
      <c r="A14" s="84">
        <v>11</v>
      </c>
      <c r="B14" s="127" t="s">
        <v>1108</v>
      </c>
      <c r="C14" s="287">
        <f>[1]政策性搬迁审核表!C14</f>
        <v>0</v>
      </c>
    </row>
    <row r="15" spans="1:3" ht="18.75" customHeight="1">
      <c r="A15" s="84">
        <v>12</v>
      </c>
      <c r="B15" s="127" t="s">
        <v>1109</v>
      </c>
      <c r="C15" s="287">
        <f>[1]政策性搬迁审核表!C15</f>
        <v>0</v>
      </c>
    </row>
    <row r="16" spans="1:3" ht="18.75" customHeight="1">
      <c r="A16" s="84">
        <v>13</v>
      </c>
      <c r="B16" s="127" t="s">
        <v>1110</v>
      </c>
      <c r="C16" s="287">
        <f>[1]政策性搬迁审核表!C16</f>
        <v>0</v>
      </c>
    </row>
    <row r="17" spans="1:8" ht="18.75" customHeight="1">
      <c r="A17" s="84">
        <v>14</v>
      </c>
      <c r="B17" s="127" t="s">
        <v>1111</v>
      </c>
      <c r="C17" s="287">
        <f>[1]政策性搬迁审核表!C17</f>
        <v>0</v>
      </c>
    </row>
    <row r="18" spans="1:8" ht="18.75" customHeight="1">
      <c r="A18" s="84">
        <v>15</v>
      </c>
      <c r="B18" s="127" t="s">
        <v>1112</v>
      </c>
      <c r="C18" s="287">
        <f>[1]政策性搬迁审核表!C18</f>
        <v>0</v>
      </c>
    </row>
    <row r="19" spans="1:8" ht="18.75" customHeight="1">
      <c r="A19" s="84">
        <v>16</v>
      </c>
      <c r="B19" s="127" t="s">
        <v>1113</v>
      </c>
      <c r="C19" s="287">
        <f>[1]政策性搬迁审核表!C19</f>
        <v>0</v>
      </c>
    </row>
    <row r="20" spans="1:8" ht="18.75" customHeight="1">
      <c r="A20" s="84">
        <v>17</v>
      </c>
      <c r="B20" s="127" t="s">
        <v>1114</v>
      </c>
      <c r="C20" s="288">
        <f>ROUND(C4-C12,2)</f>
        <v>0</v>
      </c>
    </row>
    <row r="21" spans="1:8" ht="18.75" customHeight="1">
      <c r="A21" s="84">
        <v>18</v>
      </c>
      <c r="B21" s="127" t="s">
        <v>1115</v>
      </c>
      <c r="C21" s="288">
        <f>ROUND(C22+C23+C24,2)</f>
        <v>0</v>
      </c>
    </row>
    <row r="22" spans="1:8" ht="18.75" customHeight="1">
      <c r="A22" s="84">
        <v>19</v>
      </c>
      <c r="B22" s="127" t="s">
        <v>1116</v>
      </c>
      <c r="C22" s="287">
        <f>[1]政策性搬迁审核表!C22</f>
        <v>0</v>
      </c>
    </row>
    <row r="23" spans="1:8" ht="18.75" customHeight="1">
      <c r="A23" s="84">
        <v>20</v>
      </c>
      <c r="B23" s="94" t="s">
        <v>1117</v>
      </c>
      <c r="C23" s="287">
        <f>[1]政策性搬迁审核表!C23</f>
        <v>0</v>
      </c>
    </row>
    <row r="24" spans="1:8" ht="18.75" customHeight="1">
      <c r="A24" s="84">
        <v>21</v>
      </c>
      <c r="B24" s="94" t="s">
        <v>1118</v>
      </c>
      <c r="C24" s="287">
        <f>[1]政策性搬迁审核表!C24</f>
        <v>0</v>
      </c>
    </row>
    <row r="25" spans="1:8" ht="18.75" customHeight="1">
      <c r="A25" s="84">
        <v>22</v>
      </c>
      <c r="B25" s="127" t="s">
        <v>1119</v>
      </c>
      <c r="C25" s="287">
        <f>[1]政策性搬迁审核表!C25</f>
        <v>0</v>
      </c>
    </row>
    <row r="26" spans="1:8" ht="18.75" customHeight="1">
      <c r="A26" s="84">
        <v>23</v>
      </c>
      <c r="B26" s="127" t="s">
        <v>1120</v>
      </c>
      <c r="C26" s="287">
        <f>[1]政策性搬迁审核表!C26</f>
        <v>0</v>
      </c>
    </row>
    <row r="27" spans="1:8" ht="18.75" customHeight="1">
      <c r="A27" s="84">
        <v>24</v>
      </c>
      <c r="B27" s="127" t="s">
        <v>1121</v>
      </c>
      <c r="C27" s="288">
        <f>ROUND(C21-C25-C26,2)</f>
        <v>0</v>
      </c>
    </row>
    <row r="28" spans="1:8" s="82" customFormat="1" ht="14.25" customHeight="1">
      <c r="A28" s="469"/>
      <c r="B28" s="469"/>
      <c r="C28" s="469"/>
      <c r="D28" s="152"/>
      <c r="E28" s="134"/>
      <c r="F28" s="134"/>
      <c r="G28" s="134"/>
      <c r="H28" s="134"/>
    </row>
  </sheetData>
  <mergeCells count="3">
    <mergeCell ref="A1:B1"/>
    <mergeCell ref="A2:C2"/>
    <mergeCell ref="A28:C28"/>
  </mergeCells>
  <phoneticPr fontId="22" type="noConversion"/>
  <hyperlinks>
    <hyperlink ref="A1:B1" location="'A100000 中华人民共和国企业所得税年度纳税申报表（A类）'!A1" display="返回主表（A100000）"/>
    <hyperlink ref="C1" location="A105000纳税调整项目明细表!A1" display="返回纳税调整项目明细表（A105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G48"/>
  <sheetViews>
    <sheetView workbookViewId="0">
      <selection activeCell="C8" sqref="C8"/>
    </sheetView>
  </sheetViews>
  <sheetFormatPr defaultColWidth="10.875" defaultRowHeight="14.25"/>
  <cols>
    <col min="1" max="1" width="4.875" style="134" bestFit="1" customWidth="1"/>
    <col min="2" max="2" width="20.75" style="134" customWidth="1"/>
    <col min="3" max="3" width="8.125" style="134" customWidth="1"/>
    <col min="4" max="4" width="11.375" style="134" customWidth="1"/>
    <col min="5" max="7" width="19" style="134" customWidth="1"/>
    <col min="8" max="16384" width="10.875" style="134"/>
  </cols>
  <sheetData>
    <row r="1" spans="1:7" ht="20.100000000000001" customHeight="1">
      <c r="A1" s="579" t="s">
        <v>685</v>
      </c>
      <c r="B1" s="579"/>
      <c r="C1" s="579"/>
      <c r="D1" s="579"/>
      <c r="E1" s="579" t="s">
        <v>919</v>
      </c>
      <c r="F1" s="579"/>
      <c r="G1" s="579"/>
    </row>
    <row r="2" spans="1:7" ht="25.5" customHeight="1">
      <c r="A2" s="566" t="s">
        <v>1122</v>
      </c>
      <c r="B2" s="566"/>
      <c r="C2" s="566"/>
      <c r="D2" s="566"/>
      <c r="E2" s="566"/>
      <c r="F2" s="566"/>
      <c r="G2" s="566"/>
    </row>
    <row r="3" spans="1:7" ht="18.75" customHeight="1">
      <c r="A3" s="555" t="s">
        <v>110</v>
      </c>
      <c r="B3" s="635" t="s">
        <v>646</v>
      </c>
      <c r="C3" s="654"/>
      <c r="D3" s="636"/>
      <c r="E3" s="205" t="s">
        <v>123</v>
      </c>
      <c r="F3" s="205" t="s">
        <v>122</v>
      </c>
      <c r="G3" s="205" t="s">
        <v>32</v>
      </c>
    </row>
    <row r="4" spans="1:7" ht="18.75" customHeight="1">
      <c r="A4" s="557"/>
      <c r="B4" s="639"/>
      <c r="C4" s="655"/>
      <c r="D4" s="640"/>
      <c r="E4" s="84">
        <v>1</v>
      </c>
      <c r="F4" s="206">
        <v>2</v>
      </c>
      <c r="G4" s="206" t="s">
        <v>1123</v>
      </c>
    </row>
    <row r="5" spans="1:7" ht="18.75" customHeight="1">
      <c r="A5" s="84">
        <v>1</v>
      </c>
      <c r="B5" s="658" t="s">
        <v>1124</v>
      </c>
      <c r="C5" s="658"/>
      <c r="D5" s="658"/>
      <c r="E5" s="309">
        <f>ROUND(E6+E17+E18+E19+E20+E23+E24,2)</f>
        <v>0</v>
      </c>
      <c r="F5" s="309">
        <f>ROUND(F6+F17+F18+F19+F20+F23+F24,2)</f>
        <v>0</v>
      </c>
      <c r="G5" s="309">
        <f>ROUND(E5-F5,2)</f>
        <v>0</v>
      </c>
    </row>
    <row r="6" spans="1:7" ht="18.75" customHeight="1">
      <c r="A6" s="84">
        <v>2</v>
      </c>
      <c r="B6" s="658" t="s">
        <v>1125</v>
      </c>
      <c r="C6" s="658"/>
      <c r="D6" s="658"/>
      <c r="E6" s="322">
        <f>[1]特殊行业准备金审核表!E6</f>
        <v>0</v>
      </c>
      <c r="F6" s="322">
        <f>[1]特殊行业准备金审核表!F6</f>
        <v>0</v>
      </c>
      <c r="G6" s="309">
        <f t="shared" ref="G6:G46" si="0">ROUND(E6-F6,2)</f>
        <v>0</v>
      </c>
    </row>
    <row r="7" spans="1:7" ht="18.75" customHeight="1">
      <c r="A7" s="84">
        <v>3</v>
      </c>
      <c r="B7" s="182" t="s">
        <v>1126</v>
      </c>
      <c r="C7" s="656" t="s">
        <v>1127</v>
      </c>
      <c r="D7" s="656"/>
      <c r="E7" s="322">
        <f>[1]特殊行业准备金审核表!E7</f>
        <v>0</v>
      </c>
      <c r="F7" s="322">
        <f>[1]特殊行业准备金审核表!F7</f>
        <v>0</v>
      </c>
      <c r="G7" s="309">
        <f t="shared" si="0"/>
        <v>0</v>
      </c>
    </row>
    <row r="8" spans="1:7" ht="18.75" customHeight="1">
      <c r="A8" s="84">
        <v>4</v>
      </c>
      <c r="B8" s="182"/>
      <c r="C8" s="84" t="s">
        <v>1128</v>
      </c>
      <c r="D8" s="136" t="s">
        <v>1129</v>
      </c>
      <c r="E8" s="322">
        <f>[1]特殊行业准备金审核表!E8</f>
        <v>0</v>
      </c>
      <c r="F8" s="322">
        <f>[1]特殊行业准备金审核表!F8</f>
        <v>0</v>
      </c>
      <c r="G8" s="309">
        <f t="shared" si="0"/>
        <v>0</v>
      </c>
    </row>
    <row r="9" spans="1:7" ht="18.75" customHeight="1">
      <c r="A9" s="84">
        <v>5</v>
      </c>
      <c r="B9" s="182"/>
      <c r="C9" s="84"/>
      <c r="D9" s="136" t="s">
        <v>1130</v>
      </c>
      <c r="E9" s="322">
        <f>[1]特殊行业准备金审核表!E9</f>
        <v>0</v>
      </c>
      <c r="F9" s="322">
        <f>[1]特殊行业准备金审核表!F9</f>
        <v>0</v>
      </c>
      <c r="G9" s="309">
        <f t="shared" si="0"/>
        <v>0</v>
      </c>
    </row>
    <row r="10" spans="1:7" ht="18.75" customHeight="1">
      <c r="A10" s="84">
        <v>6</v>
      </c>
      <c r="B10" s="182" t="s">
        <v>1131</v>
      </c>
      <c r="C10" s="656" t="s">
        <v>1132</v>
      </c>
      <c r="D10" s="656"/>
      <c r="E10" s="322">
        <f>[1]特殊行业准备金审核表!E10</f>
        <v>0</v>
      </c>
      <c r="F10" s="322">
        <f>[1]特殊行业准备金审核表!F10</f>
        <v>0</v>
      </c>
      <c r="G10" s="309">
        <f t="shared" si="0"/>
        <v>0</v>
      </c>
    </row>
    <row r="11" spans="1:7" ht="18.75" customHeight="1">
      <c r="A11" s="84">
        <v>7</v>
      </c>
      <c r="B11" s="182"/>
      <c r="C11" s="656" t="s">
        <v>1133</v>
      </c>
      <c r="D11" s="656"/>
      <c r="E11" s="322">
        <f>[1]特殊行业准备金审核表!E11</f>
        <v>0</v>
      </c>
      <c r="F11" s="322">
        <f>[1]特殊行业准备金审核表!F11</f>
        <v>0</v>
      </c>
      <c r="G11" s="309">
        <f t="shared" si="0"/>
        <v>0</v>
      </c>
    </row>
    <row r="12" spans="1:7" ht="18.75" customHeight="1">
      <c r="A12" s="84">
        <v>8</v>
      </c>
      <c r="B12" s="182" t="s">
        <v>1134</v>
      </c>
      <c r="C12" s="656" t="s">
        <v>1135</v>
      </c>
      <c r="D12" s="656"/>
      <c r="E12" s="322">
        <f>[1]特殊行业准备金审核表!E12</f>
        <v>0</v>
      </c>
      <c r="F12" s="322">
        <f>[1]特殊行业准备金审核表!F12</f>
        <v>0</v>
      </c>
      <c r="G12" s="309">
        <f t="shared" si="0"/>
        <v>0</v>
      </c>
    </row>
    <row r="13" spans="1:7" ht="18.75" customHeight="1">
      <c r="A13" s="84">
        <v>9</v>
      </c>
      <c r="B13" s="182"/>
      <c r="C13" s="656" t="s">
        <v>1136</v>
      </c>
      <c r="D13" s="656"/>
      <c r="E13" s="322">
        <f>[1]特殊行业准备金审核表!E13</f>
        <v>0</v>
      </c>
      <c r="F13" s="322">
        <f>[1]特殊行业准备金审核表!F13</f>
        <v>0</v>
      </c>
      <c r="G13" s="309">
        <f t="shared" si="0"/>
        <v>0</v>
      </c>
    </row>
    <row r="14" spans="1:7" ht="18.75" customHeight="1">
      <c r="A14" s="84">
        <v>10</v>
      </c>
      <c r="B14" s="182" t="s">
        <v>1137</v>
      </c>
      <c r="C14" s="656" t="s">
        <v>1127</v>
      </c>
      <c r="D14" s="656"/>
      <c r="E14" s="322">
        <f>[1]特殊行业准备金审核表!E14</f>
        <v>0</v>
      </c>
      <c r="F14" s="322">
        <f>[1]特殊行业准备金审核表!F14</f>
        <v>0</v>
      </c>
      <c r="G14" s="309">
        <f t="shared" si="0"/>
        <v>0</v>
      </c>
    </row>
    <row r="15" spans="1:7" ht="18.75" customHeight="1">
      <c r="A15" s="84">
        <v>11</v>
      </c>
      <c r="B15" s="182"/>
      <c r="C15" s="84" t="s">
        <v>1128</v>
      </c>
      <c r="D15" s="136" t="s">
        <v>1129</v>
      </c>
      <c r="E15" s="322">
        <f>[1]特殊行业准备金审核表!E15</f>
        <v>0</v>
      </c>
      <c r="F15" s="322">
        <f>[1]特殊行业准备金审核表!F15</f>
        <v>0</v>
      </c>
      <c r="G15" s="309">
        <f t="shared" si="0"/>
        <v>0</v>
      </c>
    </row>
    <row r="16" spans="1:7" ht="18.75" customHeight="1">
      <c r="A16" s="84">
        <v>12</v>
      </c>
      <c r="B16" s="182"/>
      <c r="C16" s="84"/>
      <c r="D16" s="136" t="s">
        <v>1130</v>
      </c>
      <c r="E16" s="322">
        <f>[1]特殊行业准备金审核表!E16</f>
        <v>0</v>
      </c>
      <c r="F16" s="322">
        <f>[1]特殊行业准备金审核表!F16</f>
        <v>0</v>
      </c>
      <c r="G16" s="309">
        <f t="shared" si="0"/>
        <v>0</v>
      </c>
    </row>
    <row r="17" spans="1:7" ht="18.75" customHeight="1">
      <c r="A17" s="84">
        <v>13</v>
      </c>
      <c r="B17" s="641" t="s">
        <v>1138</v>
      </c>
      <c r="C17" s="657"/>
      <c r="D17" s="642"/>
      <c r="E17" s="322">
        <f>[1]特殊行业准备金审核表!E17</f>
        <v>0</v>
      </c>
      <c r="F17" s="322">
        <f>[1]特殊行业准备金审核表!F17</f>
        <v>0</v>
      </c>
      <c r="G17" s="309">
        <f t="shared" si="0"/>
        <v>0</v>
      </c>
    </row>
    <row r="18" spans="1:7" ht="18.75" customHeight="1">
      <c r="A18" s="84">
        <v>14</v>
      </c>
      <c r="B18" s="641" t="s">
        <v>1139</v>
      </c>
      <c r="C18" s="657"/>
      <c r="D18" s="642"/>
      <c r="E18" s="322">
        <f>[1]特殊行业准备金审核表!E18</f>
        <v>0</v>
      </c>
      <c r="F18" s="322">
        <f>[1]特殊行业准备金审核表!F18</f>
        <v>0</v>
      </c>
      <c r="G18" s="309">
        <f t="shared" si="0"/>
        <v>0</v>
      </c>
    </row>
    <row r="19" spans="1:7" ht="18.75" customHeight="1">
      <c r="A19" s="84">
        <v>15</v>
      </c>
      <c r="B19" s="641" t="s">
        <v>1140</v>
      </c>
      <c r="C19" s="657"/>
      <c r="D19" s="642"/>
      <c r="E19" s="322">
        <f>[1]特殊行业准备金审核表!E19</f>
        <v>0</v>
      </c>
      <c r="F19" s="322">
        <f>[1]特殊行业准备金审核表!F19</f>
        <v>0</v>
      </c>
      <c r="G19" s="309">
        <f t="shared" si="0"/>
        <v>0</v>
      </c>
    </row>
    <row r="20" spans="1:7" ht="18.75" customHeight="1">
      <c r="A20" s="84">
        <v>16</v>
      </c>
      <c r="B20" s="641" t="s">
        <v>1141</v>
      </c>
      <c r="C20" s="657"/>
      <c r="D20" s="642"/>
      <c r="E20" s="309">
        <f>ROUND(E21+E22,2)</f>
        <v>0</v>
      </c>
      <c r="F20" s="309">
        <f>ROUND(F21+F22,2)</f>
        <v>0</v>
      </c>
      <c r="G20" s="309">
        <f t="shared" si="0"/>
        <v>0</v>
      </c>
    </row>
    <row r="21" spans="1:7" ht="18.75" customHeight="1">
      <c r="A21" s="84">
        <v>17</v>
      </c>
      <c r="B21" s="641" t="s">
        <v>1142</v>
      </c>
      <c r="C21" s="657"/>
      <c r="D21" s="642"/>
      <c r="E21" s="322">
        <f>[1]特殊行业准备金审核表!E21</f>
        <v>0</v>
      </c>
      <c r="F21" s="322">
        <f>[1]特殊行业准备金审核表!F21</f>
        <v>0</v>
      </c>
      <c r="G21" s="309">
        <f t="shared" si="0"/>
        <v>0</v>
      </c>
    </row>
    <row r="22" spans="1:7" ht="18.75" customHeight="1">
      <c r="A22" s="84">
        <v>18</v>
      </c>
      <c r="B22" s="641" t="s">
        <v>1143</v>
      </c>
      <c r="C22" s="657"/>
      <c r="D22" s="642"/>
      <c r="E22" s="322">
        <f>[1]特殊行业准备金审核表!E22</f>
        <v>0</v>
      </c>
      <c r="F22" s="322">
        <f>[1]特殊行业准备金审核表!F22</f>
        <v>0</v>
      </c>
      <c r="G22" s="309">
        <f t="shared" si="0"/>
        <v>0</v>
      </c>
    </row>
    <row r="23" spans="1:7" ht="18.75" customHeight="1">
      <c r="A23" s="84">
        <v>19</v>
      </c>
      <c r="B23" s="641" t="s">
        <v>1144</v>
      </c>
      <c r="C23" s="657"/>
      <c r="D23" s="642"/>
      <c r="E23" s="322">
        <f>[1]特殊行业准备金审核表!E23</f>
        <v>0</v>
      </c>
      <c r="F23" s="322">
        <f>[1]特殊行业准备金审核表!F23</f>
        <v>0</v>
      </c>
      <c r="G23" s="309">
        <f t="shared" si="0"/>
        <v>0</v>
      </c>
    </row>
    <row r="24" spans="1:7" ht="18.75" customHeight="1">
      <c r="A24" s="84">
        <v>20</v>
      </c>
      <c r="B24" s="641" t="s">
        <v>750</v>
      </c>
      <c r="C24" s="657"/>
      <c r="D24" s="642"/>
      <c r="E24" s="322">
        <f>[1]特殊行业准备金审核表!E24</f>
        <v>0</v>
      </c>
      <c r="F24" s="322">
        <f>[1]特殊行业准备金审核表!F24</f>
        <v>0</v>
      </c>
      <c r="G24" s="309">
        <f t="shared" si="0"/>
        <v>0</v>
      </c>
    </row>
    <row r="25" spans="1:7" ht="18.75" customHeight="1">
      <c r="A25" s="84">
        <v>21</v>
      </c>
      <c r="B25" s="641" t="s">
        <v>1145</v>
      </c>
      <c r="C25" s="657"/>
      <c r="D25" s="642"/>
      <c r="E25" s="309">
        <f>ROUND(SUM(E26:E29),2)</f>
        <v>0</v>
      </c>
      <c r="F25" s="309">
        <f>ROUND(SUM(F26:F29),2)</f>
        <v>0</v>
      </c>
      <c r="G25" s="309">
        <f t="shared" si="0"/>
        <v>0</v>
      </c>
    </row>
    <row r="26" spans="1:7" ht="18.75" customHeight="1">
      <c r="A26" s="84">
        <v>22</v>
      </c>
      <c r="B26" s="641" t="s">
        <v>1146</v>
      </c>
      <c r="C26" s="657"/>
      <c r="D26" s="642"/>
      <c r="E26" s="322">
        <f>[1]特殊行业准备金审核表!E26</f>
        <v>0</v>
      </c>
      <c r="F26" s="322">
        <f>[1]特殊行业准备金审核表!F26</f>
        <v>0</v>
      </c>
      <c r="G26" s="309">
        <f t="shared" si="0"/>
        <v>0</v>
      </c>
    </row>
    <row r="27" spans="1:7" ht="18.75" customHeight="1">
      <c r="A27" s="84">
        <v>23</v>
      </c>
      <c r="B27" s="641" t="s">
        <v>1147</v>
      </c>
      <c r="C27" s="657"/>
      <c r="D27" s="642"/>
      <c r="E27" s="322">
        <f>[1]特殊行业准备金审核表!E27</f>
        <v>0</v>
      </c>
      <c r="F27" s="322">
        <f>[1]特殊行业准备金审核表!F27</f>
        <v>0</v>
      </c>
      <c r="G27" s="309">
        <f t="shared" si="0"/>
        <v>0</v>
      </c>
    </row>
    <row r="28" spans="1:7" ht="18.75" customHeight="1">
      <c r="A28" s="84">
        <v>24</v>
      </c>
      <c r="B28" s="641" t="s">
        <v>1148</v>
      </c>
      <c r="C28" s="657"/>
      <c r="D28" s="642"/>
      <c r="E28" s="322">
        <f>[1]特殊行业准备金审核表!E28</f>
        <v>0</v>
      </c>
      <c r="F28" s="322">
        <f>[1]特殊行业准备金审核表!F28</f>
        <v>0</v>
      </c>
      <c r="G28" s="309">
        <f t="shared" si="0"/>
        <v>0</v>
      </c>
    </row>
    <row r="29" spans="1:7" ht="18.75" customHeight="1">
      <c r="A29" s="84">
        <v>25</v>
      </c>
      <c r="B29" s="641" t="s">
        <v>1076</v>
      </c>
      <c r="C29" s="657"/>
      <c r="D29" s="642"/>
      <c r="E29" s="322">
        <f>[1]特殊行业准备金审核表!E29</f>
        <v>0</v>
      </c>
      <c r="F29" s="322">
        <f>[1]特殊行业准备金审核表!F29</f>
        <v>0</v>
      </c>
      <c r="G29" s="309">
        <f t="shared" si="0"/>
        <v>0</v>
      </c>
    </row>
    <row r="30" spans="1:7" ht="18.75" customHeight="1">
      <c r="A30" s="84">
        <v>26</v>
      </c>
      <c r="B30" s="641" t="s">
        <v>1149</v>
      </c>
      <c r="C30" s="657"/>
      <c r="D30" s="642"/>
      <c r="E30" s="309">
        <f>ROUND(SUM(E31:E34),2)</f>
        <v>0</v>
      </c>
      <c r="F30" s="309">
        <f>ROUND(SUM(F31:F34),2)</f>
        <v>0</v>
      </c>
      <c r="G30" s="309">
        <f t="shared" si="0"/>
        <v>0</v>
      </c>
    </row>
    <row r="31" spans="1:7" ht="18.75" customHeight="1">
      <c r="A31" s="84">
        <v>27</v>
      </c>
      <c r="B31" s="641" t="s">
        <v>1150</v>
      </c>
      <c r="C31" s="657"/>
      <c r="D31" s="642"/>
      <c r="E31" s="322">
        <f>[1]特殊行业准备金审核表!E31</f>
        <v>0</v>
      </c>
      <c r="F31" s="322">
        <f>[1]特殊行业准备金审核表!F31</f>
        <v>0</v>
      </c>
      <c r="G31" s="309">
        <f t="shared" si="0"/>
        <v>0</v>
      </c>
    </row>
    <row r="32" spans="1:7" ht="18.75" customHeight="1">
      <c r="A32" s="84">
        <v>28</v>
      </c>
      <c r="B32" s="641" t="s">
        <v>1151</v>
      </c>
      <c r="C32" s="657"/>
      <c r="D32" s="642"/>
      <c r="E32" s="322">
        <f>[1]特殊行业准备金审核表!E32</f>
        <v>0</v>
      </c>
      <c r="F32" s="322">
        <f>[1]特殊行业准备金审核表!F32</f>
        <v>0</v>
      </c>
      <c r="G32" s="309">
        <f t="shared" si="0"/>
        <v>0</v>
      </c>
    </row>
    <row r="33" spans="1:7" ht="18.75" customHeight="1">
      <c r="A33" s="84">
        <v>29</v>
      </c>
      <c r="B33" s="641" t="s">
        <v>1152</v>
      </c>
      <c r="C33" s="657"/>
      <c r="D33" s="642"/>
      <c r="E33" s="322">
        <f>[1]特殊行业准备金审核表!E33</f>
        <v>0</v>
      </c>
      <c r="F33" s="322">
        <f>[1]特殊行业准备金审核表!F33</f>
        <v>0</v>
      </c>
      <c r="G33" s="309">
        <f t="shared" si="0"/>
        <v>0</v>
      </c>
    </row>
    <row r="34" spans="1:7" ht="18.75" customHeight="1">
      <c r="A34" s="84">
        <v>30</v>
      </c>
      <c r="B34" s="641" t="s">
        <v>1076</v>
      </c>
      <c r="C34" s="657"/>
      <c r="D34" s="642"/>
      <c r="E34" s="322">
        <f>[1]特殊行业准备金审核表!E34</f>
        <v>0</v>
      </c>
      <c r="F34" s="322">
        <f>[1]特殊行业准备金审核表!F34</f>
        <v>0</v>
      </c>
      <c r="G34" s="309">
        <f t="shared" si="0"/>
        <v>0</v>
      </c>
    </row>
    <row r="35" spans="1:7" ht="18.75" customHeight="1">
      <c r="A35" s="84">
        <v>31</v>
      </c>
      <c r="B35" s="641" t="s">
        <v>1153</v>
      </c>
      <c r="C35" s="657"/>
      <c r="D35" s="642"/>
      <c r="E35" s="309">
        <f>ROUND(SUM(E36:E38),2)</f>
        <v>0</v>
      </c>
      <c r="F35" s="309">
        <f>ROUND(SUM(F36:F38),2)</f>
        <v>0</v>
      </c>
      <c r="G35" s="309">
        <f t="shared" si="0"/>
        <v>0</v>
      </c>
    </row>
    <row r="36" spans="1:7" ht="18.75" customHeight="1">
      <c r="A36" s="84">
        <v>32</v>
      </c>
      <c r="B36" s="641" t="s">
        <v>1154</v>
      </c>
      <c r="C36" s="657"/>
      <c r="D36" s="642"/>
      <c r="E36" s="322">
        <f>[1]特殊行业准备金审核表!E36</f>
        <v>0</v>
      </c>
      <c r="F36" s="322">
        <f>[1]特殊行业准备金审核表!F36</f>
        <v>0</v>
      </c>
      <c r="G36" s="309">
        <f t="shared" si="0"/>
        <v>0</v>
      </c>
    </row>
    <row r="37" spans="1:7" ht="18.75" customHeight="1">
      <c r="A37" s="84">
        <v>33</v>
      </c>
      <c r="B37" s="641" t="s">
        <v>1155</v>
      </c>
      <c r="C37" s="657"/>
      <c r="D37" s="642"/>
      <c r="E37" s="322">
        <f>[1]特殊行业准备金审核表!E37</f>
        <v>0</v>
      </c>
      <c r="F37" s="322">
        <f>[1]特殊行业准备金审核表!F37</f>
        <v>0</v>
      </c>
      <c r="G37" s="309">
        <f t="shared" si="0"/>
        <v>0</v>
      </c>
    </row>
    <row r="38" spans="1:7" ht="18.75" customHeight="1">
      <c r="A38" s="84">
        <v>34</v>
      </c>
      <c r="B38" s="641" t="s">
        <v>934</v>
      </c>
      <c r="C38" s="657"/>
      <c r="D38" s="642"/>
      <c r="E38" s="325">
        <f>[1]特殊行业准备金审核表!E38</f>
        <v>0</v>
      </c>
      <c r="F38" s="325">
        <f>[1]特殊行业准备金审核表!F38</f>
        <v>0</v>
      </c>
      <c r="G38" s="309">
        <f t="shared" si="0"/>
        <v>0</v>
      </c>
    </row>
    <row r="39" spans="1:7" ht="18.75" customHeight="1">
      <c r="A39" s="84">
        <v>35</v>
      </c>
      <c r="B39" s="641" t="s">
        <v>1156</v>
      </c>
      <c r="C39" s="657"/>
      <c r="D39" s="642"/>
      <c r="E39" s="309">
        <f>ROUND(SUM(E40:E42),2)</f>
        <v>0</v>
      </c>
      <c r="F39" s="309">
        <f>ROUND(SUM(F40:F42),2)</f>
        <v>0</v>
      </c>
      <c r="G39" s="309">
        <f t="shared" si="0"/>
        <v>0</v>
      </c>
    </row>
    <row r="40" spans="1:7" ht="18.75" customHeight="1">
      <c r="A40" s="84">
        <v>36</v>
      </c>
      <c r="B40" s="641" t="s">
        <v>1157</v>
      </c>
      <c r="C40" s="657"/>
      <c r="D40" s="642"/>
      <c r="E40" s="325">
        <f>[1]特殊行业准备金审核表!E40</f>
        <v>0</v>
      </c>
      <c r="F40" s="322">
        <f>[1]特殊行业准备金审核表!F40</f>
        <v>0</v>
      </c>
      <c r="G40" s="309">
        <f t="shared" si="0"/>
        <v>0</v>
      </c>
    </row>
    <row r="41" spans="1:7" ht="18.75" customHeight="1">
      <c r="A41" s="84">
        <v>37</v>
      </c>
      <c r="B41" s="641" t="s">
        <v>1158</v>
      </c>
      <c r="C41" s="657"/>
      <c r="D41" s="642"/>
      <c r="E41" s="322">
        <f>[1]特殊行业准备金审核表!E41</f>
        <v>0</v>
      </c>
      <c r="F41" s="322">
        <f>[1]特殊行业准备金审核表!F41</f>
        <v>0</v>
      </c>
      <c r="G41" s="309">
        <f t="shared" si="0"/>
        <v>0</v>
      </c>
    </row>
    <row r="42" spans="1:7" ht="18.75" customHeight="1">
      <c r="A42" s="84">
        <v>38</v>
      </c>
      <c r="B42" s="641" t="s">
        <v>934</v>
      </c>
      <c r="C42" s="657"/>
      <c r="D42" s="642"/>
      <c r="E42" s="325">
        <f>[1]特殊行业准备金审核表!E42</f>
        <v>0</v>
      </c>
      <c r="F42" s="325">
        <f>[1]特殊行业准备金审核表!F42</f>
        <v>0</v>
      </c>
      <c r="G42" s="309">
        <f t="shared" si="0"/>
        <v>0</v>
      </c>
    </row>
    <row r="43" spans="1:7" ht="18.75" customHeight="1">
      <c r="A43" s="84">
        <v>39</v>
      </c>
      <c r="B43" s="641" t="s">
        <v>1159</v>
      </c>
      <c r="C43" s="657"/>
      <c r="D43" s="642"/>
      <c r="E43" s="309">
        <f>ROUND(E44+E45,2)</f>
        <v>0</v>
      </c>
      <c r="F43" s="309">
        <f>ROUND(F44+F45,2)</f>
        <v>0</v>
      </c>
      <c r="G43" s="309">
        <f t="shared" si="0"/>
        <v>0</v>
      </c>
    </row>
    <row r="44" spans="1:7" ht="18.75" customHeight="1">
      <c r="A44" s="84">
        <v>40</v>
      </c>
      <c r="B44" s="641" t="s">
        <v>1160</v>
      </c>
      <c r="C44" s="657"/>
      <c r="D44" s="642"/>
      <c r="E44" s="325">
        <f>[1]特殊行业准备金审核表!E44</f>
        <v>0</v>
      </c>
      <c r="F44" s="325">
        <f>[1]特殊行业准备金审核表!F44</f>
        <v>0</v>
      </c>
      <c r="G44" s="309">
        <f t="shared" si="0"/>
        <v>0</v>
      </c>
    </row>
    <row r="45" spans="1:7" ht="18.75" customHeight="1">
      <c r="A45" s="84">
        <v>41</v>
      </c>
      <c r="B45" s="641" t="s">
        <v>1161</v>
      </c>
      <c r="C45" s="657"/>
      <c r="D45" s="642"/>
      <c r="E45" s="325">
        <f>[1]特殊行业准备金审核表!E45</f>
        <v>0</v>
      </c>
      <c r="F45" s="325">
        <f>[1]特殊行业准备金审核表!F45</f>
        <v>0</v>
      </c>
      <c r="G45" s="309">
        <f t="shared" si="0"/>
        <v>0</v>
      </c>
    </row>
    <row r="46" spans="1:7" ht="18.75" customHeight="1">
      <c r="A46" s="84">
        <v>42</v>
      </c>
      <c r="B46" s="641" t="s">
        <v>1162</v>
      </c>
      <c r="C46" s="657"/>
      <c r="D46" s="642"/>
      <c r="E46" s="322">
        <f>[1]特殊行业准备金审核表!E46</f>
        <v>0</v>
      </c>
      <c r="F46" s="322">
        <f>[1]特殊行业准备金审核表!F46</f>
        <v>0</v>
      </c>
      <c r="G46" s="309">
        <f t="shared" si="0"/>
        <v>0</v>
      </c>
    </row>
    <row r="47" spans="1:7" ht="18.75" customHeight="1">
      <c r="A47" s="84">
        <v>43</v>
      </c>
      <c r="B47" s="643" t="s">
        <v>1163</v>
      </c>
      <c r="C47" s="659"/>
      <c r="D47" s="644"/>
      <c r="E47" s="309">
        <f>ROUND(E5+E25+E30+E35+E39+E43+E46,2)</f>
        <v>0</v>
      </c>
      <c r="F47" s="309">
        <f>ROUND(F5+F25+F30+F35+F39+F43+F46,2)</f>
        <v>0</v>
      </c>
      <c r="G47" s="309">
        <f>ROUND(G5+G25+G30+G35+G39+G43+G46,2)</f>
        <v>0</v>
      </c>
    </row>
    <row r="48" spans="1:7" s="82" customFormat="1" ht="15" customHeight="1">
      <c r="A48" s="628"/>
      <c r="B48" s="628"/>
      <c r="C48" s="628"/>
      <c r="D48" s="628"/>
      <c r="E48" s="628"/>
      <c r="F48" s="628"/>
      <c r="G48" s="559"/>
    </row>
  </sheetData>
  <mergeCells count="45">
    <mergeCell ref="A48:G48"/>
    <mergeCell ref="B43:D43"/>
    <mergeCell ref="B44:D44"/>
    <mergeCell ref="B45:D45"/>
    <mergeCell ref="B46:D46"/>
    <mergeCell ref="B47:D47"/>
    <mergeCell ref="B40:D40"/>
    <mergeCell ref="B41:D41"/>
    <mergeCell ref="B42:D42"/>
    <mergeCell ref="B30:D30"/>
    <mergeCell ref="B31:D31"/>
    <mergeCell ref="B32:D32"/>
    <mergeCell ref="B33:D33"/>
    <mergeCell ref="B34:D34"/>
    <mergeCell ref="B35:D35"/>
    <mergeCell ref="B36:D36"/>
    <mergeCell ref="B37:D37"/>
    <mergeCell ref="B38:D38"/>
    <mergeCell ref="B39:D39"/>
    <mergeCell ref="B29:D29"/>
    <mergeCell ref="B18:D18"/>
    <mergeCell ref="B19:D19"/>
    <mergeCell ref="B20:D20"/>
    <mergeCell ref="B21:D21"/>
    <mergeCell ref="B22:D22"/>
    <mergeCell ref="B23:D23"/>
    <mergeCell ref="B24:D24"/>
    <mergeCell ref="B25:D25"/>
    <mergeCell ref="B26:D26"/>
    <mergeCell ref="B27:D27"/>
    <mergeCell ref="B28:D28"/>
    <mergeCell ref="C13:D13"/>
    <mergeCell ref="C14:D14"/>
    <mergeCell ref="B17:D17"/>
    <mergeCell ref="A1:D1"/>
    <mergeCell ref="B5:D5"/>
    <mergeCell ref="B6:D6"/>
    <mergeCell ref="C7:D7"/>
    <mergeCell ref="C10:D10"/>
    <mergeCell ref="C11:D11"/>
    <mergeCell ref="E1:G1"/>
    <mergeCell ref="A2:G2"/>
    <mergeCell ref="A3:A4"/>
    <mergeCell ref="B3:D4"/>
    <mergeCell ref="C12:D12"/>
  </mergeCells>
  <phoneticPr fontId="22" type="noConversion"/>
  <hyperlinks>
    <hyperlink ref="E1:G1" location="A105000纳税调整项目明细表!A1" display="返回纳税调整项目明细表（A105000）"/>
    <hyperlink ref="A1:D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86" orientation="portrait" blackAndWhite="1" verticalDpi="0" r:id="rId1"/>
  <headerFooter>
    <oddHeader>&amp;L&amp;G</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15"/>
  <sheetViews>
    <sheetView workbookViewId="0">
      <selection activeCell="M9" sqref="M9"/>
    </sheetView>
  </sheetViews>
  <sheetFormatPr defaultColWidth="12.25" defaultRowHeight="16.5"/>
  <cols>
    <col min="1" max="1" width="2.625" style="208" bestFit="1" customWidth="1"/>
    <col min="2" max="2" width="8" style="208" bestFit="1" customWidth="1"/>
    <col min="3" max="3" width="5" style="208" bestFit="1" customWidth="1"/>
    <col min="4" max="13" width="15.125" style="208" customWidth="1"/>
    <col min="14" max="16384" width="12.25" style="208"/>
  </cols>
  <sheetData>
    <row r="1" spans="1:13" s="135" customFormat="1" ht="20.100000000000001" customHeight="1">
      <c r="A1" s="602" t="s">
        <v>685</v>
      </c>
      <c r="B1" s="602"/>
      <c r="C1" s="602"/>
      <c r="D1" s="602"/>
      <c r="E1" s="602"/>
      <c r="F1" s="602"/>
      <c r="G1" s="602"/>
      <c r="H1" s="602"/>
      <c r="I1" s="602"/>
      <c r="J1" s="602"/>
      <c r="K1" s="602"/>
      <c r="L1" s="602"/>
      <c r="M1" s="602"/>
    </row>
    <row r="2" spans="1:13" s="141" customFormat="1" ht="25.5" customHeight="1">
      <c r="A2" s="566" t="s">
        <v>1164</v>
      </c>
      <c r="B2" s="566"/>
      <c r="C2" s="566"/>
      <c r="D2" s="566"/>
      <c r="E2" s="566"/>
      <c r="F2" s="566"/>
      <c r="G2" s="566"/>
      <c r="H2" s="566"/>
      <c r="I2" s="566"/>
      <c r="J2" s="566"/>
      <c r="K2" s="566"/>
      <c r="L2" s="566"/>
      <c r="M2" s="566"/>
    </row>
    <row r="3" spans="1:13" s="82" customFormat="1" ht="14.25" customHeight="1">
      <c r="A3" s="609" t="s">
        <v>118</v>
      </c>
      <c r="B3" s="660" t="s">
        <v>114</v>
      </c>
      <c r="C3" s="660" t="s">
        <v>113</v>
      </c>
      <c r="D3" s="663" t="s">
        <v>1165</v>
      </c>
      <c r="E3" s="663" t="s">
        <v>1166</v>
      </c>
      <c r="F3" s="663" t="s">
        <v>1167</v>
      </c>
      <c r="G3" s="666" t="s">
        <v>62</v>
      </c>
      <c r="H3" s="666"/>
      <c r="I3" s="666"/>
      <c r="J3" s="666"/>
      <c r="K3" s="666"/>
      <c r="L3" s="663" t="s">
        <v>1168</v>
      </c>
      <c r="M3" s="663" t="s">
        <v>126</v>
      </c>
    </row>
    <row r="4" spans="1:13" s="82" customFormat="1" ht="14.25" customHeight="1">
      <c r="A4" s="610"/>
      <c r="B4" s="661"/>
      <c r="C4" s="661"/>
      <c r="D4" s="664"/>
      <c r="E4" s="664"/>
      <c r="F4" s="664"/>
      <c r="G4" s="666"/>
      <c r="H4" s="666"/>
      <c r="I4" s="666"/>
      <c r="J4" s="666"/>
      <c r="K4" s="666"/>
      <c r="L4" s="664"/>
      <c r="M4" s="664"/>
    </row>
    <row r="5" spans="1:13" s="82" customFormat="1" ht="14.25" customHeight="1">
      <c r="A5" s="610"/>
      <c r="B5" s="661"/>
      <c r="C5" s="661"/>
      <c r="D5" s="664"/>
      <c r="E5" s="664"/>
      <c r="F5" s="664"/>
      <c r="G5" s="666" t="s">
        <v>127</v>
      </c>
      <c r="H5" s="666" t="s">
        <v>128</v>
      </c>
      <c r="I5" s="666" t="s">
        <v>129</v>
      </c>
      <c r="J5" s="666" t="s">
        <v>130</v>
      </c>
      <c r="K5" s="666" t="s">
        <v>131</v>
      </c>
      <c r="L5" s="664"/>
      <c r="M5" s="664"/>
    </row>
    <row r="6" spans="1:13" s="82" customFormat="1" ht="14.25" customHeight="1">
      <c r="A6" s="610"/>
      <c r="B6" s="661"/>
      <c r="C6" s="662"/>
      <c r="D6" s="665"/>
      <c r="E6" s="665"/>
      <c r="F6" s="665"/>
      <c r="G6" s="666"/>
      <c r="H6" s="666"/>
      <c r="I6" s="666"/>
      <c r="J6" s="666"/>
      <c r="K6" s="666"/>
      <c r="L6" s="667"/>
      <c r="M6" s="667"/>
    </row>
    <row r="7" spans="1:13" s="82" customFormat="1" ht="18.75" customHeight="1">
      <c r="A7" s="611"/>
      <c r="B7" s="662"/>
      <c r="C7" s="280">
        <v>1</v>
      </c>
      <c r="D7" s="280">
        <v>2</v>
      </c>
      <c r="E7" s="280">
        <v>3</v>
      </c>
      <c r="F7" s="280">
        <v>4</v>
      </c>
      <c r="G7" s="280">
        <v>5</v>
      </c>
      <c r="H7" s="280">
        <v>6</v>
      </c>
      <c r="I7" s="280">
        <v>7</v>
      </c>
      <c r="J7" s="280">
        <v>8</v>
      </c>
      <c r="K7" s="280">
        <v>9</v>
      </c>
      <c r="L7" s="280">
        <v>10</v>
      </c>
      <c r="M7" s="280">
        <v>11</v>
      </c>
    </row>
    <row r="8" spans="1:13" s="82" customFormat="1" ht="18.75" customHeight="1">
      <c r="A8" s="84">
        <v>1</v>
      </c>
      <c r="B8" s="280" t="s">
        <v>49</v>
      </c>
      <c r="C8" s="281">
        <f>C9-1</f>
        <v>2012</v>
      </c>
      <c r="D8" s="316">
        <f>[1]补亏!C13</f>
        <v>0</v>
      </c>
      <c r="E8" s="316">
        <f>[1]补亏!F13</f>
        <v>0</v>
      </c>
      <c r="F8" s="317">
        <f t="shared" ref="F8:F13" si="0">IF(D8&gt;0,E8,D8+E8)</f>
        <v>0</v>
      </c>
      <c r="G8" s="316">
        <f>IF(OR(F8&gt;=0,[1]补亏!E14&lt;=0),0,MIN(-F8,[1]补亏!E14))</f>
        <v>0</v>
      </c>
      <c r="H8" s="316">
        <f>IF(OR(F8&gt;=0,[1]补亏!E15&lt;=0),0,MIN(-F8-G8,[1]补亏!E15))</f>
        <v>0</v>
      </c>
      <c r="I8" s="316">
        <f>IF(OR(F8&gt;=0,[1]补亏!E16&lt;=0),0,MIN(-F8-G8-H8,[1]补亏!E16))</f>
        <v>0</v>
      </c>
      <c r="J8" s="316">
        <f>IF(OR(F8&gt;=0,[1]补亏!E17&lt;=0),0,MIN(-F8-G8-H8-I8,[1]补亏!E17))</f>
        <v>0</v>
      </c>
      <c r="K8" s="317">
        <f>SUM(G8:J8)</f>
        <v>0</v>
      </c>
      <c r="L8" s="316">
        <f>IF(OR(F8&gt;=0,[1]补亏!E18&lt;=0),0,MIN(-F8-K8,[1]补亏!E18))</f>
        <v>0</v>
      </c>
      <c r="M8" s="316" t="s">
        <v>1169</v>
      </c>
    </row>
    <row r="9" spans="1:13" s="82" customFormat="1" ht="18.75" customHeight="1">
      <c r="A9" s="84">
        <v>2</v>
      </c>
      <c r="B9" s="280" t="s">
        <v>127</v>
      </c>
      <c r="C9" s="281">
        <f>C10-1</f>
        <v>2013</v>
      </c>
      <c r="D9" s="316">
        <f>[1]补亏!C14</f>
        <v>0</v>
      </c>
      <c r="E9" s="316">
        <f>[1]补亏!F14</f>
        <v>0</v>
      </c>
      <c r="F9" s="317">
        <f t="shared" si="0"/>
        <v>0</v>
      </c>
      <c r="G9" s="316" t="s">
        <v>1169</v>
      </c>
      <c r="H9" s="316">
        <f>IF(OR(F9&gt;=0,[1]补亏!E15&lt;=0),0,MIN(-F9,[1]补亏!E15-H8))</f>
        <v>0</v>
      </c>
      <c r="I9" s="316">
        <f>IF(OR(F9&gt;=0,[1]补亏!E16&lt;=0),0,MIN(-F9-H9,[1]补亏!E16-I8))</f>
        <v>0</v>
      </c>
      <c r="J9" s="316">
        <f>IF(OR(F9&gt;=0,[1]补亏!E17&lt;=0),0,MIN(-F9-H9-I9,[1]补亏!E17-J8))</f>
        <v>0</v>
      </c>
      <c r="K9" s="317">
        <f>SUM(G9:J9)</f>
        <v>0</v>
      </c>
      <c r="L9" s="316">
        <f>IF(OR(F9&gt;=0,[1]补亏!E18&lt;=0),0,MIN(-F9-K9,[1]补亏!E18-L8))</f>
        <v>0</v>
      </c>
      <c r="M9" s="316">
        <f>-F9-L9-K9</f>
        <v>0</v>
      </c>
    </row>
    <row r="10" spans="1:13" s="82" customFormat="1" ht="18.75" customHeight="1">
      <c r="A10" s="84">
        <v>3</v>
      </c>
      <c r="B10" s="280" t="s">
        <v>128</v>
      </c>
      <c r="C10" s="281">
        <f>C11-1</f>
        <v>2014</v>
      </c>
      <c r="D10" s="316">
        <f>[1]补亏!C15</f>
        <v>0</v>
      </c>
      <c r="E10" s="316">
        <f>[1]补亏!F15</f>
        <v>0</v>
      </c>
      <c r="F10" s="317">
        <f t="shared" si="0"/>
        <v>0</v>
      </c>
      <c r="G10" s="316" t="s">
        <v>1169</v>
      </c>
      <c r="H10" s="316" t="s">
        <v>1169</v>
      </c>
      <c r="I10" s="316">
        <f>IF(OR(F10&gt;=0,[1]补亏!E16&lt;=0),0,MIN(-F10,[1]补亏!E16-I8-I9))</f>
        <v>0</v>
      </c>
      <c r="J10" s="316">
        <f>IF(OR(F10&gt;=0,[1]补亏!E17&lt;=0),0,MIN(-F10-I10,[1]补亏!E17-J8-J9))</f>
        <v>0</v>
      </c>
      <c r="K10" s="317">
        <f>SUM(G10:J10)</f>
        <v>0</v>
      </c>
      <c r="L10" s="316">
        <f>IF(OR(F10&gt;=0,[1]补亏!E18&lt;=0),0,MIN(-F10-K10,[1]补亏!E18-L8-L9))</f>
        <v>0</v>
      </c>
      <c r="M10" s="316">
        <f t="shared" ref="M10:M11" si="1">-F10-L10-K10</f>
        <v>0</v>
      </c>
    </row>
    <row r="11" spans="1:13" s="82" customFormat="1" ht="18.75" customHeight="1">
      <c r="A11" s="84">
        <v>4</v>
      </c>
      <c r="B11" s="280" t="s">
        <v>129</v>
      </c>
      <c r="C11" s="281">
        <f>C12-1</f>
        <v>2015</v>
      </c>
      <c r="D11" s="316">
        <f>[1]补亏!C16</f>
        <v>0</v>
      </c>
      <c r="E11" s="316">
        <f>[1]补亏!F16</f>
        <v>0</v>
      </c>
      <c r="F11" s="317">
        <f t="shared" si="0"/>
        <v>0</v>
      </c>
      <c r="G11" s="316" t="s">
        <v>1169</v>
      </c>
      <c r="H11" s="316" t="s">
        <v>1169</v>
      </c>
      <c r="I11" s="316" t="s">
        <v>1169</v>
      </c>
      <c r="J11" s="316">
        <f>IF(OR(F11&gt;=0,[1]补亏!E17&lt;=0),0,MIN(-F11,[1]补亏!E17-J8-J9-J10))</f>
        <v>0</v>
      </c>
      <c r="K11" s="317">
        <f>SUM(G11:J11)</f>
        <v>0</v>
      </c>
      <c r="L11" s="316">
        <f>IF(OR(F11&gt;=0,[1]补亏!E18&lt;=0),0,MIN(-F11-K11,[1]补亏!E18-L8-L9-L10))</f>
        <v>0</v>
      </c>
      <c r="M11" s="316">
        <f t="shared" si="1"/>
        <v>0</v>
      </c>
    </row>
    <row r="12" spans="1:13" s="82" customFormat="1" ht="18.75" customHeight="1">
      <c r="A12" s="84">
        <v>5</v>
      </c>
      <c r="B12" s="280" t="s">
        <v>130</v>
      </c>
      <c r="C12" s="281">
        <f>C13-1</f>
        <v>2016</v>
      </c>
      <c r="D12" s="316">
        <f>[1]补亏!C17</f>
        <v>0</v>
      </c>
      <c r="E12" s="316">
        <f>[1]补亏!F17</f>
        <v>0</v>
      </c>
      <c r="F12" s="317">
        <f t="shared" si="0"/>
        <v>0</v>
      </c>
      <c r="G12" s="316" t="s">
        <v>1169</v>
      </c>
      <c r="H12" s="316" t="s">
        <v>1169</v>
      </c>
      <c r="I12" s="316" t="s">
        <v>1169</v>
      </c>
      <c r="J12" s="316" t="s">
        <v>1169</v>
      </c>
      <c r="K12" s="355" t="s">
        <v>1579</v>
      </c>
      <c r="L12" s="316">
        <f>IF(OR(F12&gt;=0,[1]补亏!E18&lt;=0),0,MIN(-F12,[1]补亏!E18-L8-L9-L10-L11))</f>
        <v>0</v>
      </c>
      <c r="M12" s="316">
        <f>-F12-L12</f>
        <v>0</v>
      </c>
    </row>
    <row r="13" spans="1:13" s="82" customFormat="1" ht="18.75" customHeight="1">
      <c r="A13" s="84">
        <v>6</v>
      </c>
      <c r="B13" s="280" t="s">
        <v>63</v>
      </c>
      <c r="C13" s="281">
        <f>[1]基本情况!F6</f>
        <v>2017</v>
      </c>
      <c r="D13" s="318">
        <f>'A100000 中华人民共和国企业所得税年度纳税申报表（A类）'!D22-'A100000 中华人民共和国企业所得税年度纳税申报表（A类）'!D23</f>
        <v>0</v>
      </c>
      <c r="E13" s="316">
        <f>[1]补亏!F18</f>
        <v>0</v>
      </c>
      <c r="F13" s="317">
        <f t="shared" si="0"/>
        <v>0</v>
      </c>
      <c r="G13" s="316" t="s">
        <v>119</v>
      </c>
      <c r="H13" s="316" t="s">
        <v>119</v>
      </c>
      <c r="I13" s="316" t="s">
        <v>119</v>
      </c>
      <c r="J13" s="316" t="s">
        <v>119</v>
      </c>
      <c r="K13" s="316" t="s">
        <v>119</v>
      </c>
      <c r="L13" s="317">
        <f>IF(D13&gt;0,SUM(L8:L12), 0)</f>
        <v>0</v>
      </c>
      <c r="M13" s="316">
        <f>-F13</f>
        <v>0</v>
      </c>
    </row>
    <row r="14" spans="1:13" s="82" customFormat="1" ht="18.75" customHeight="1">
      <c r="A14" s="84">
        <v>7</v>
      </c>
      <c r="B14" s="668" t="s">
        <v>1170</v>
      </c>
      <c r="C14" s="669"/>
      <c r="D14" s="669"/>
      <c r="E14" s="669"/>
      <c r="F14" s="669"/>
      <c r="G14" s="669"/>
      <c r="H14" s="669"/>
      <c r="I14" s="669"/>
      <c r="J14" s="669"/>
      <c r="K14" s="669"/>
      <c r="L14" s="670"/>
      <c r="M14" s="319">
        <f>ROUND(SUM(M9:M13),2)</f>
        <v>0</v>
      </c>
    </row>
    <row r="15" spans="1:13">
      <c r="A15" s="671"/>
      <c r="B15" s="620"/>
      <c r="C15" s="620"/>
      <c r="D15" s="620"/>
      <c r="E15" s="620"/>
      <c r="F15" s="620"/>
      <c r="G15" s="620"/>
      <c r="H15" s="620"/>
      <c r="I15" s="620"/>
      <c r="J15" s="620"/>
      <c r="K15" s="620"/>
      <c r="L15" s="620"/>
      <c r="M15" s="620"/>
    </row>
  </sheetData>
  <mergeCells count="18">
    <mergeCell ref="B14:L14"/>
    <mergeCell ref="A15:M15"/>
    <mergeCell ref="M3:M6"/>
    <mergeCell ref="G5:G6"/>
    <mergeCell ref="H5:H6"/>
    <mergeCell ref="I5:I6"/>
    <mergeCell ref="J5:J6"/>
    <mergeCell ref="K5:K6"/>
    <mergeCell ref="A1:M1"/>
    <mergeCell ref="A2:M2"/>
    <mergeCell ref="A3:A7"/>
    <mergeCell ref="B3:B7"/>
    <mergeCell ref="C3:C6"/>
    <mergeCell ref="D3:D6"/>
    <mergeCell ref="E3:E6"/>
    <mergeCell ref="F3:F6"/>
    <mergeCell ref="G3:K4"/>
    <mergeCell ref="L3:L6"/>
  </mergeCells>
  <phoneticPr fontId="22" type="noConversion"/>
  <hyperlinks>
    <hyperlink ref="A1:M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1" orientation="landscape" blackAndWhite="1" r:id="rId1"/>
  <headerFooter>
    <oddHeader>&amp;L&amp;G</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D35"/>
  <sheetViews>
    <sheetView workbookViewId="0">
      <selection activeCell="C26" sqref="C26"/>
    </sheetView>
  </sheetViews>
  <sheetFormatPr defaultColWidth="56.25" defaultRowHeight="14.25"/>
  <cols>
    <col min="1" max="1" width="5" style="209" customWidth="1"/>
    <col min="2" max="2" width="69.75" style="209" customWidth="1"/>
    <col min="3" max="3" width="22.375" style="209" customWidth="1"/>
    <col min="4" max="4" width="4.75" style="209" customWidth="1"/>
    <col min="5" max="16384" width="56.25" style="209"/>
  </cols>
  <sheetData>
    <row r="1" spans="1:3" ht="20.100000000000001" customHeight="1">
      <c r="A1" s="602" t="s">
        <v>685</v>
      </c>
      <c r="B1" s="602"/>
      <c r="C1" s="602"/>
    </row>
    <row r="2" spans="1:3" ht="25.5" customHeight="1">
      <c r="A2" s="566" t="s">
        <v>1171</v>
      </c>
      <c r="B2" s="566"/>
      <c r="C2" s="566"/>
    </row>
    <row r="3" spans="1:3" ht="18.75" customHeight="1">
      <c r="A3" s="84" t="s">
        <v>118</v>
      </c>
      <c r="B3" s="84" t="s">
        <v>125</v>
      </c>
      <c r="C3" s="84" t="s">
        <v>124</v>
      </c>
    </row>
    <row r="4" spans="1:3" ht="18.75" customHeight="1">
      <c r="A4" s="84">
        <v>1</v>
      </c>
      <c r="B4" s="140" t="s">
        <v>1172</v>
      </c>
      <c r="C4" s="290">
        <f>ROUND(C5+C6+C9+C10+C11+C12+C13+C14+C15+C16+C17+C18+C19,2)</f>
        <v>0</v>
      </c>
    </row>
    <row r="5" spans="1:3" ht="18.75" customHeight="1">
      <c r="A5" s="84">
        <v>2</v>
      </c>
      <c r="B5" s="140" t="s">
        <v>1173</v>
      </c>
      <c r="C5" s="312">
        <f>[1]免税、减计收入及加计扣除优惠审核表!C5</f>
        <v>0</v>
      </c>
    </row>
    <row r="6" spans="1:3" ht="30.75" customHeight="1">
      <c r="A6" s="84">
        <v>3</v>
      </c>
      <c r="B6" s="210" t="s">
        <v>1174</v>
      </c>
      <c r="C6" s="290">
        <f>A107011符合条件的居民企业之间的股息、红利等…优惠明细表!R24</f>
        <v>0</v>
      </c>
    </row>
    <row r="7" spans="1:3" ht="30.75" customHeight="1">
      <c r="A7" s="84">
        <v>4</v>
      </c>
      <c r="B7" s="211" t="s">
        <v>1175</v>
      </c>
      <c r="C7" s="290">
        <f>A107011符合条件的居民企业之间的股息、红利等…优惠明细表!R25</f>
        <v>0</v>
      </c>
    </row>
    <row r="8" spans="1:3" ht="30.75" customHeight="1">
      <c r="A8" s="84">
        <v>5</v>
      </c>
      <c r="B8" s="211" t="s">
        <v>1176</v>
      </c>
      <c r="C8" s="290">
        <f>A107011符合条件的居民企业之间的股息、红利等…优惠明细表!R26</f>
        <v>0</v>
      </c>
    </row>
    <row r="9" spans="1:3" ht="18.75" customHeight="1">
      <c r="A9" s="84">
        <v>6</v>
      </c>
      <c r="B9" s="140" t="s">
        <v>1177</v>
      </c>
      <c r="C9" s="312">
        <f>[1]免税、减计收入及加计扣除优惠审核表!C9</f>
        <v>0</v>
      </c>
    </row>
    <row r="10" spans="1:3" ht="18.75" customHeight="1">
      <c r="A10" s="84">
        <v>7</v>
      </c>
      <c r="B10" s="140" t="s">
        <v>1178</v>
      </c>
      <c r="C10" s="290">
        <f>[1]免税、减计收入及加计扣除优惠审核表!C10</f>
        <v>0</v>
      </c>
    </row>
    <row r="11" spans="1:3" ht="18.75" customHeight="1">
      <c r="A11" s="84">
        <v>8</v>
      </c>
      <c r="B11" s="140" t="s">
        <v>1179</v>
      </c>
      <c r="C11" s="312">
        <f>[1]免税、减计收入及加计扣除优惠审核表!C11</f>
        <v>0</v>
      </c>
    </row>
    <row r="12" spans="1:3" ht="18.75" customHeight="1">
      <c r="A12" s="84">
        <v>9</v>
      </c>
      <c r="B12" s="140" t="s">
        <v>1180</v>
      </c>
      <c r="C12" s="312">
        <f>[1]免税、减计收入及加计扣除优惠审核表!C12</f>
        <v>0</v>
      </c>
    </row>
    <row r="13" spans="1:3" ht="18.75" customHeight="1">
      <c r="A13" s="84">
        <v>10</v>
      </c>
      <c r="B13" s="140" t="s">
        <v>1181</v>
      </c>
      <c r="C13" s="312">
        <f>[1]免税、减计收入及加计扣除优惠审核表!C13</f>
        <v>0</v>
      </c>
    </row>
    <row r="14" spans="1:3" ht="18.75" customHeight="1">
      <c r="A14" s="84">
        <v>11</v>
      </c>
      <c r="B14" s="140" t="s">
        <v>1182</v>
      </c>
      <c r="C14" s="312">
        <f>[1]免税、减计收入及加计扣除优惠审核表!C14</f>
        <v>0</v>
      </c>
    </row>
    <row r="15" spans="1:3" ht="18.75" customHeight="1">
      <c r="A15" s="84">
        <v>12</v>
      </c>
      <c r="B15" s="140" t="s">
        <v>1183</v>
      </c>
      <c r="C15" s="312">
        <f>[1]免税、减计收入及加计扣除优惠审核表!C15</f>
        <v>0</v>
      </c>
    </row>
    <row r="16" spans="1:3" ht="18.75" customHeight="1">
      <c r="A16" s="84">
        <v>13</v>
      </c>
      <c r="B16" s="140" t="s">
        <v>1184</v>
      </c>
      <c r="C16" s="312">
        <f>[1]免税、减计收入及加计扣除优惠审核表!C16</f>
        <v>0</v>
      </c>
    </row>
    <row r="17" spans="1:3" ht="18.75" customHeight="1">
      <c r="A17" s="84">
        <v>14</v>
      </c>
      <c r="B17" s="140" t="s">
        <v>1185</v>
      </c>
      <c r="C17" s="312">
        <f>[1]免税、减计收入及加计扣除优惠审核表!C17</f>
        <v>0</v>
      </c>
    </row>
    <row r="18" spans="1:3" ht="18.75" customHeight="1">
      <c r="A18" s="84">
        <v>15</v>
      </c>
      <c r="B18" s="140" t="s">
        <v>1186</v>
      </c>
      <c r="C18" s="312">
        <f>[1]免税、减计收入及加计扣除优惠审核表!C18</f>
        <v>0</v>
      </c>
    </row>
    <row r="19" spans="1:3" ht="18.75" customHeight="1">
      <c r="A19" s="84">
        <v>16</v>
      </c>
      <c r="B19" s="140" t="s">
        <v>1187</v>
      </c>
      <c r="C19" s="312">
        <f>[1]免税、减计收入及加计扣除优惠审核表!C19</f>
        <v>0</v>
      </c>
    </row>
    <row r="20" spans="1:3" ht="18.75" customHeight="1">
      <c r="A20" s="84">
        <v>17</v>
      </c>
      <c r="B20" s="140" t="s">
        <v>1188</v>
      </c>
      <c r="C20" s="290">
        <f>ROUND((C21+C22+C26+C27),2)</f>
        <v>0</v>
      </c>
    </row>
    <row r="21" spans="1:3" ht="18.75" customHeight="1">
      <c r="A21" s="84">
        <v>18</v>
      </c>
      <c r="B21" s="140" t="s">
        <v>1189</v>
      </c>
      <c r="C21" s="312">
        <f>[1]免税、减计收入及加计扣除优惠审核表!C21</f>
        <v>0</v>
      </c>
    </row>
    <row r="22" spans="1:3" ht="18.75" customHeight="1">
      <c r="A22" s="84">
        <v>19</v>
      </c>
      <c r="B22" s="140" t="s">
        <v>1190</v>
      </c>
      <c r="C22" s="290">
        <f>SUM(C23:C25)</f>
        <v>0</v>
      </c>
    </row>
    <row r="23" spans="1:3" ht="18.75" customHeight="1">
      <c r="A23" s="84">
        <v>20</v>
      </c>
      <c r="B23" s="140" t="s">
        <v>1191</v>
      </c>
      <c r="C23" s="312">
        <f>[1]免税、减计收入及加计扣除优惠审核表!C23</f>
        <v>0</v>
      </c>
    </row>
    <row r="24" spans="1:3" ht="18.75" customHeight="1">
      <c r="A24" s="84">
        <v>21</v>
      </c>
      <c r="B24" s="140" t="s">
        <v>1192</v>
      </c>
      <c r="C24" s="312">
        <f>[1]免税、减计收入及加计扣除优惠审核表!C24</f>
        <v>0</v>
      </c>
    </row>
    <row r="25" spans="1:3" ht="18.75" customHeight="1">
      <c r="A25" s="84">
        <v>22</v>
      </c>
      <c r="B25" s="140" t="s">
        <v>1193</v>
      </c>
      <c r="C25" s="312">
        <f>[1]免税、减计收入及加计扣除优惠审核表!C25</f>
        <v>0</v>
      </c>
    </row>
    <row r="26" spans="1:3" ht="18.75" customHeight="1">
      <c r="A26" s="84">
        <v>23</v>
      </c>
      <c r="B26" s="140" t="s">
        <v>1194</v>
      </c>
      <c r="C26" s="312">
        <f>[1]免税、减计收入及加计扣除优惠审核表!C26</f>
        <v>0</v>
      </c>
    </row>
    <row r="27" spans="1:3" ht="18.75" customHeight="1">
      <c r="A27" s="84">
        <v>24</v>
      </c>
      <c r="B27" s="140" t="s">
        <v>1076</v>
      </c>
      <c r="C27" s="312">
        <f>[1]免税、减计收入及加计扣除优惠审核表!C27</f>
        <v>0</v>
      </c>
    </row>
    <row r="28" spans="1:3" ht="18.75" customHeight="1">
      <c r="A28" s="84">
        <v>25</v>
      </c>
      <c r="B28" s="140" t="s">
        <v>1195</v>
      </c>
      <c r="C28" s="290">
        <f>SUM(C29:C33)</f>
        <v>0</v>
      </c>
    </row>
    <row r="29" spans="1:3" ht="18.75" customHeight="1">
      <c r="A29" s="84">
        <v>26</v>
      </c>
      <c r="B29" s="140" t="s">
        <v>1196</v>
      </c>
      <c r="C29" s="312">
        <f>[1]免税、减计收入及加计扣除优惠审核表!C29</f>
        <v>0</v>
      </c>
    </row>
    <row r="30" spans="1:3" ht="30" customHeight="1">
      <c r="A30" s="84">
        <v>27</v>
      </c>
      <c r="B30" s="142" t="s">
        <v>1197</v>
      </c>
      <c r="C30" s="312">
        <f>[1]免税、减计收入及加计扣除优惠审核表!C30</f>
        <v>0</v>
      </c>
    </row>
    <row r="31" spans="1:3" ht="30" customHeight="1">
      <c r="A31" s="84">
        <v>28</v>
      </c>
      <c r="B31" s="142" t="s">
        <v>1198</v>
      </c>
      <c r="C31" s="312">
        <f>[1]免税、减计收入及加计扣除优惠审核表!C31</f>
        <v>0</v>
      </c>
    </row>
    <row r="32" spans="1:3" ht="18.75" customHeight="1">
      <c r="A32" s="84">
        <v>29</v>
      </c>
      <c r="B32" s="140" t="s">
        <v>1199</v>
      </c>
      <c r="C32" s="312">
        <f>[1]免税、减计收入及加计扣除优惠审核表!C32</f>
        <v>0</v>
      </c>
    </row>
    <row r="33" spans="1:4" ht="18.75" customHeight="1">
      <c r="A33" s="84">
        <v>30</v>
      </c>
      <c r="B33" s="140" t="s">
        <v>1054</v>
      </c>
      <c r="C33" s="312">
        <f>[1]免税、减计收入及加计扣除优惠审核表!C33</f>
        <v>0</v>
      </c>
    </row>
    <row r="34" spans="1:4" ht="18.75" customHeight="1">
      <c r="A34" s="84">
        <v>31</v>
      </c>
      <c r="B34" s="140" t="s">
        <v>1200</v>
      </c>
      <c r="C34" s="290">
        <f>C4+C20+C28</f>
        <v>0</v>
      </c>
    </row>
    <row r="35" spans="1:4" ht="15" customHeight="1">
      <c r="A35" s="648"/>
      <c r="B35" s="649"/>
      <c r="C35" s="649"/>
      <c r="D35" s="649"/>
    </row>
  </sheetData>
  <mergeCells count="3">
    <mergeCell ref="A1:C1"/>
    <mergeCell ref="A2:C2"/>
    <mergeCell ref="A35:D35"/>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pageSetUpPr fitToPage="1"/>
  </sheetPr>
  <dimension ref="A1:J109"/>
  <sheetViews>
    <sheetView topLeftCell="A16" workbookViewId="0">
      <selection activeCell="B31" sqref="B31:F32"/>
    </sheetView>
  </sheetViews>
  <sheetFormatPr defaultColWidth="9" defaultRowHeight="14.25"/>
  <cols>
    <col min="1" max="1" width="6.25" style="7" customWidth="1"/>
    <col min="2" max="2" width="12.375" style="7" customWidth="1"/>
    <col min="3" max="3" width="12.125" style="7" customWidth="1"/>
    <col min="4" max="4" width="6.25" style="7" customWidth="1"/>
    <col min="5" max="5" width="6.5" style="7" customWidth="1"/>
    <col min="6" max="6" width="10.5" style="7" customWidth="1"/>
    <col min="7" max="7" width="13.75" style="7" customWidth="1"/>
    <col min="8" max="8" width="5.875" style="7" customWidth="1"/>
    <col min="9" max="9" width="9.25" style="7" customWidth="1"/>
    <col min="10" max="10" width="7.375" style="7" customWidth="1"/>
    <col min="11" max="16384" width="9" style="7"/>
  </cols>
  <sheetData>
    <row r="1" spans="1:10" ht="85.15" customHeight="1">
      <c r="A1" s="362" t="s">
        <v>257</v>
      </c>
      <c r="B1" s="362"/>
      <c r="C1" s="362"/>
      <c r="D1" s="362"/>
      <c r="E1" s="362"/>
      <c r="F1" s="362"/>
      <c r="G1" s="362"/>
      <c r="H1" s="362"/>
      <c r="I1" s="362"/>
      <c r="J1" s="362"/>
    </row>
    <row r="2" spans="1:10" ht="18" customHeight="1">
      <c r="A2" s="363" t="str">
        <f>[1]基本情况!F10</f>
        <v>厦中汇税审（2018）第DS0001号</v>
      </c>
      <c r="B2" s="363"/>
      <c r="C2" s="363"/>
      <c r="D2" s="363"/>
      <c r="E2" s="363"/>
      <c r="F2" s="363"/>
      <c r="G2" s="363"/>
      <c r="H2" s="363"/>
      <c r="I2" s="363"/>
      <c r="J2" s="363"/>
    </row>
    <row r="3" spans="1:10" ht="7.5" customHeight="1">
      <c r="A3" s="8"/>
      <c r="B3" s="9"/>
      <c r="C3" s="9"/>
      <c r="D3" s="9"/>
      <c r="E3" s="9"/>
      <c r="F3" s="9"/>
      <c r="G3" s="9"/>
      <c r="H3" s="9"/>
      <c r="I3" s="9"/>
      <c r="J3" s="9"/>
    </row>
    <row r="4" spans="1:10" s="10" customFormat="1" ht="29.25" customHeight="1">
      <c r="A4" s="364" t="str">
        <f>[1]基本情况!C3&amp;"："</f>
        <v>：</v>
      </c>
      <c r="B4" s="364"/>
      <c r="C4" s="364"/>
      <c r="D4" s="364"/>
      <c r="E4" s="364"/>
      <c r="F4" s="364"/>
      <c r="G4" s="364"/>
      <c r="H4" s="364"/>
      <c r="I4" s="364"/>
      <c r="J4" s="364"/>
    </row>
    <row r="5" spans="1:10" s="11" customFormat="1" ht="106.15" customHeight="1">
      <c r="A5" s="365" t="str">
        <f>"　　我们接受委托，对贵单位"&amp; [1]基本情况!F6 &amp;"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f>
        <v>　　我们接受委托，对贵单位2017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5" s="365" t="s">
        <v>420</v>
      </c>
      <c r="C5" s="365" t="s">
        <v>420</v>
      </c>
      <c r="D5" s="365" t="s">
        <v>420</v>
      </c>
      <c r="E5" s="365" t="s">
        <v>420</v>
      </c>
      <c r="F5" s="365" t="s">
        <v>420</v>
      </c>
      <c r="G5" s="365" t="s">
        <v>420</v>
      </c>
      <c r="H5" s="365" t="s">
        <v>420</v>
      </c>
      <c r="I5" s="365" t="s">
        <v>420</v>
      </c>
      <c r="J5" s="365" t="s">
        <v>420</v>
      </c>
    </row>
    <row r="6" spans="1:10" s="11" customFormat="1" ht="4.5" customHeight="1">
      <c r="A6" s="12"/>
      <c r="B6" s="12"/>
      <c r="C6" s="12"/>
      <c r="D6" s="12"/>
      <c r="E6" s="12"/>
      <c r="F6" s="12"/>
      <c r="G6" s="12"/>
      <c r="H6" s="12"/>
      <c r="I6" s="12"/>
      <c r="J6" s="12"/>
    </row>
    <row r="7" spans="1:10" s="10" customFormat="1" ht="110.45" customHeight="1">
      <c r="A7" s="365" t="s">
        <v>258</v>
      </c>
      <c r="B7" s="365"/>
      <c r="C7" s="365"/>
      <c r="D7" s="365"/>
      <c r="E7" s="365"/>
      <c r="F7" s="365"/>
      <c r="G7" s="365"/>
      <c r="H7" s="365"/>
      <c r="I7" s="365"/>
      <c r="J7" s="365"/>
    </row>
    <row r="8" spans="1:10" s="11" customFormat="1" ht="4.5" customHeight="1">
      <c r="A8" s="12"/>
      <c r="B8" s="12"/>
      <c r="C8" s="12"/>
      <c r="D8" s="12"/>
      <c r="E8" s="12"/>
      <c r="F8" s="12"/>
      <c r="G8" s="12"/>
      <c r="H8" s="12"/>
      <c r="I8" s="12"/>
      <c r="J8" s="12"/>
    </row>
    <row r="9" spans="1:10" s="10" customFormat="1" ht="39.75" customHeight="1">
      <c r="A9" s="365" t="s">
        <v>259</v>
      </c>
      <c r="B9" s="365"/>
      <c r="C9" s="365"/>
      <c r="D9" s="365"/>
      <c r="E9" s="365"/>
      <c r="F9" s="365"/>
      <c r="G9" s="365"/>
      <c r="H9" s="365"/>
      <c r="I9" s="365"/>
      <c r="J9" s="365"/>
    </row>
    <row r="10" spans="1:10" s="10" customFormat="1" ht="33" customHeight="1">
      <c r="A10" s="366" t="s">
        <v>260</v>
      </c>
      <c r="B10" s="366"/>
      <c r="C10" s="367"/>
      <c r="D10" s="367"/>
      <c r="E10" s="367"/>
      <c r="F10" s="367"/>
      <c r="G10" s="367"/>
      <c r="H10" s="366"/>
      <c r="I10" s="366"/>
      <c r="J10" s="367"/>
    </row>
    <row r="11" spans="1:10" s="10" customFormat="1" ht="24.75" customHeight="1">
      <c r="A11" s="366" t="s">
        <v>261</v>
      </c>
      <c r="B11" s="366"/>
      <c r="C11" s="367"/>
      <c r="D11" s="367"/>
      <c r="E11" s="367"/>
      <c r="F11" s="367"/>
      <c r="G11" s="367"/>
      <c r="H11" s="366"/>
      <c r="I11" s="366"/>
      <c r="J11" s="367"/>
    </row>
    <row r="12" spans="1:10" s="10" customFormat="1" ht="115.15" customHeight="1">
      <c r="A12" s="368" t="str">
        <f>"     贵单位已按《会计法》和《"&amp; [1]基本情况!C18&amp;"》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12" s="368" t="s">
        <v>420</v>
      </c>
      <c r="C12" s="368" t="s">
        <v>420</v>
      </c>
      <c r="D12" s="368" t="s">
        <v>420</v>
      </c>
      <c r="E12" s="368" t="s">
        <v>420</v>
      </c>
      <c r="F12" s="368" t="s">
        <v>420</v>
      </c>
      <c r="G12" s="368" t="s">
        <v>420</v>
      </c>
      <c r="H12" s="368" t="s">
        <v>420</v>
      </c>
      <c r="I12" s="368" t="s">
        <v>420</v>
      </c>
      <c r="J12" s="368" t="s">
        <v>420</v>
      </c>
    </row>
    <row r="13" spans="1:10" s="11" customFormat="1" ht="4.5" customHeight="1">
      <c r="A13" s="12"/>
      <c r="B13" s="12"/>
      <c r="C13" s="12"/>
      <c r="D13" s="12"/>
      <c r="E13" s="12"/>
      <c r="F13" s="12"/>
      <c r="G13" s="12"/>
      <c r="H13" s="12"/>
      <c r="I13" s="12"/>
      <c r="J13" s="12"/>
    </row>
    <row r="14" spans="1:10" s="10" customFormat="1" ht="24.75" customHeight="1">
      <c r="A14" s="361" t="s">
        <v>262</v>
      </c>
      <c r="B14" s="361"/>
      <c r="C14" s="361"/>
      <c r="D14" s="361"/>
      <c r="E14" s="361"/>
      <c r="F14" s="361"/>
      <c r="G14" s="361"/>
      <c r="H14" s="361"/>
      <c r="I14" s="361"/>
      <c r="J14" s="361"/>
    </row>
    <row r="15" spans="1:10" s="10" customFormat="1" ht="68.45" customHeight="1">
      <c r="A15" s="368" t="s">
        <v>263</v>
      </c>
      <c r="B15" s="368"/>
      <c r="C15" s="368"/>
      <c r="D15" s="368"/>
      <c r="E15" s="368"/>
      <c r="F15" s="368"/>
      <c r="G15" s="368"/>
      <c r="H15" s="368"/>
      <c r="I15" s="368"/>
      <c r="J15" s="368"/>
    </row>
    <row r="16" spans="1:10" s="11" customFormat="1" ht="4.5" customHeight="1">
      <c r="A16" s="12"/>
      <c r="B16" s="12"/>
      <c r="C16" s="12"/>
      <c r="D16" s="12"/>
      <c r="E16" s="12"/>
      <c r="F16" s="12"/>
      <c r="G16" s="12"/>
      <c r="H16" s="12"/>
      <c r="I16" s="12"/>
      <c r="J16" s="12"/>
    </row>
    <row r="17" spans="1:10" s="10" customFormat="1" ht="44.25" customHeight="1">
      <c r="A17" s="369" t="s">
        <v>264</v>
      </c>
      <c r="B17" s="369"/>
      <c r="C17" s="369"/>
      <c r="D17" s="369"/>
      <c r="E17" s="369"/>
      <c r="F17" s="369"/>
      <c r="G17" s="369"/>
      <c r="H17" s="369"/>
      <c r="I17" s="369"/>
      <c r="J17" s="369"/>
    </row>
    <row r="18" spans="1:10" s="10" customFormat="1" ht="66" customHeight="1">
      <c r="A18" s="370" t="s">
        <v>265</v>
      </c>
      <c r="B18" s="370"/>
      <c r="C18" s="370"/>
      <c r="D18" s="370"/>
      <c r="E18" s="370"/>
      <c r="F18" s="370"/>
      <c r="G18" s="370"/>
      <c r="H18" s="370"/>
      <c r="I18" s="370"/>
      <c r="J18" s="370"/>
    </row>
    <row r="19" spans="1:10" s="11" customFormat="1" ht="4.5" customHeight="1">
      <c r="A19" s="12"/>
      <c r="B19" s="12"/>
      <c r="C19" s="12"/>
      <c r="D19" s="12"/>
      <c r="E19" s="12"/>
      <c r="F19" s="12"/>
      <c r="G19" s="12"/>
      <c r="H19" s="12"/>
      <c r="I19" s="12"/>
      <c r="J19" s="12"/>
    </row>
    <row r="20" spans="1:10" s="10" customFormat="1" ht="22.15" customHeight="1">
      <c r="A20" s="371" t="str">
        <f>"    经对贵单位"&amp; [1]基本情况!F6 &amp;"年度企业所得税汇算清缴纳税申报进行审核，我们确认："</f>
        <v xml:space="preserve">    经对贵单位2017年度企业所得税汇算清缴纳税申报进行审核，我们确认：</v>
      </c>
      <c r="B20" s="371" t="s">
        <v>420</v>
      </c>
      <c r="C20" s="371" t="s">
        <v>420</v>
      </c>
      <c r="D20" s="371" t="s">
        <v>420</v>
      </c>
      <c r="E20" s="371" t="s">
        <v>420</v>
      </c>
      <c r="F20" s="371" t="s">
        <v>420</v>
      </c>
      <c r="G20" s="371" t="s">
        <v>420</v>
      </c>
      <c r="H20" s="371" t="s">
        <v>420</v>
      </c>
      <c r="I20" s="371" t="s">
        <v>420</v>
      </c>
      <c r="J20" s="371" t="s">
        <v>420</v>
      </c>
    </row>
    <row r="21" spans="1:10" s="10" customFormat="1" ht="16.899999999999999" hidden="1" customHeight="1">
      <c r="A21" s="13"/>
      <c r="B21" s="13"/>
      <c r="C21" s="13"/>
      <c r="D21" s="13"/>
      <c r="E21" s="13"/>
      <c r="F21" s="13"/>
      <c r="G21" s="13"/>
      <c r="H21" s="13"/>
      <c r="I21" s="13"/>
      <c r="J21" s="13"/>
    </row>
    <row r="22" spans="1:10" s="10" customFormat="1" ht="11.45" customHeight="1">
      <c r="A22" s="14"/>
      <c r="B22" s="372"/>
      <c r="C22" s="372"/>
      <c r="D22" s="372"/>
      <c r="E22" s="372"/>
      <c r="F22" s="372"/>
      <c r="G22" s="372"/>
      <c r="H22" s="372"/>
      <c r="I22" s="372"/>
      <c r="J22" s="372"/>
    </row>
    <row r="23" spans="1:10" s="10" customFormat="1" ht="18" customHeight="1">
      <c r="A23" s="14"/>
      <c r="B23" s="373" t="s">
        <v>266</v>
      </c>
      <c r="C23" s="373"/>
      <c r="D23" s="373"/>
      <c r="E23" s="373"/>
      <c r="F23" s="373"/>
      <c r="G23" s="374">
        <f>'A100000 中华人民共和国企业所得税年度纳税申报表（A类）'!D16</f>
        <v>0</v>
      </c>
      <c r="H23" s="374"/>
      <c r="I23" s="15" t="s">
        <v>267</v>
      </c>
      <c r="J23" s="16"/>
    </row>
    <row r="24" spans="1:10" s="10" customFormat="1" ht="18" customHeight="1">
      <c r="A24" s="14"/>
      <c r="B24" s="373" t="s">
        <v>268</v>
      </c>
      <c r="C24" s="373"/>
      <c r="D24" s="373"/>
      <c r="E24" s="373"/>
      <c r="F24" s="373"/>
      <c r="G24" s="374">
        <f>'A100000 中华人民共和国企业所得税年度纳税申报表（A类）'!D17</f>
        <v>0</v>
      </c>
      <c r="H24" s="374"/>
      <c r="I24" s="15" t="s">
        <v>267</v>
      </c>
      <c r="J24" s="16"/>
    </row>
    <row r="25" spans="1:10" s="10" customFormat="1" ht="18" customHeight="1">
      <c r="A25" s="14"/>
      <c r="B25" s="373" t="s">
        <v>269</v>
      </c>
      <c r="C25" s="373"/>
      <c r="D25" s="373"/>
      <c r="E25" s="373"/>
      <c r="F25" s="373"/>
      <c r="G25" s="374">
        <f>'A100000 中华人民共和国企业所得税年度纳税申报表（A类）'!D18</f>
        <v>0</v>
      </c>
      <c r="H25" s="374"/>
      <c r="I25" s="15" t="s">
        <v>267</v>
      </c>
      <c r="J25" s="16"/>
    </row>
    <row r="26" spans="1:10" s="10" customFormat="1" ht="18" customHeight="1">
      <c r="A26" s="14"/>
      <c r="B26" s="373" t="s">
        <v>270</v>
      </c>
      <c r="C26" s="373"/>
      <c r="D26" s="373"/>
      <c r="E26" s="373"/>
      <c r="F26" s="373"/>
      <c r="G26" s="374">
        <f>'A100000 中华人民共和国企业所得税年度纳税申报表（A类）'!D19</f>
        <v>0</v>
      </c>
      <c r="H26" s="374"/>
      <c r="I26" s="15" t="s">
        <v>267</v>
      </c>
      <c r="J26" s="16"/>
    </row>
    <row r="27" spans="1:10" s="10" customFormat="1" ht="18" customHeight="1">
      <c r="A27" s="14"/>
      <c r="B27" s="373" t="s">
        <v>271</v>
      </c>
      <c r="C27" s="373"/>
      <c r="D27" s="373"/>
      <c r="E27" s="373"/>
      <c r="F27" s="373"/>
      <c r="G27" s="374">
        <f>'A100000 中华人民共和国企业所得税年度纳税申报表（A类）'!D20</f>
        <v>0</v>
      </c>
      <c r="H27" s="374"/>
      <c r="I27" s="15" t="s">
        <v>267</v>
      </c>
      <c r="J27" s="16"/>
    </row>
    <row r="28" spans="1:10" s="10" customFormat="1" ht="18" customHeight="1">
      <c r="A28" s="14"/>
      <c r="B28" s="373" t="s">
        <v>272</v>
      </c>
      <c r="C28" s="373"/>
      <c r="D28" s="373"/>
      <c r="E28" s="373"/>
      <c r="F28" s="373"/>
      <c r="G28" s="374">
        <f>'A100000 中华人民共和国企业所得税年度纳税申报表（A类）'!D21</f>
        <v>0</v>
      </c>
      <c r="H28" s="374"/>
      <c r="I28" s="15" t="s">
        <v>267</v>
      </c>
      <c r="J28" s="16"/>
    </row>
    <row r="29" spans="1:10" s="10" customFormat="1" ht="18" customHeight="1">
      <c r="A29" s="14"/>
      <c r="B29" s="373" t="s">
        <v>273</v>
      </c>
      <c r="C29" s="373"/>
      <c r="D29" s="373"/>
      <c r="E29" s="373"/>
      <c r="F29" s="373"/>
      <c r="G29" s="374">
        <f>'A100000 中华人民共和国企业所得税年度纳税申报表（A类）'!D22</f>
        <v>0</v>
      </c>
      <c r="H29" s="374"/>
      <c r="I29" s="15" t="s">
        <v>267</v>
      </c>
      <c r="J29" s="16"/>
    </row>
    <row r="30" spans="1:10" s="10" customFormat="1" ht="18" customHeight="1">
      <c r="A30" s="14"/>
      <c r="B30" s="373" t="s">
        <v>274</v>
      </c>
      <c r="C30" s="373"/>
      <c r="D30" s="373"/>
      <c r="E30" s="373"/>
      <c r="F30" s="373"/>
      <c r="G30" s="374">
        <f>'A100000 中华人民共和国企业所得税年度纳税申报表（A类）'!D23</f>
        <v>0</v>
      </c>
      <c r="H30" s="374"/>
      <c r="I30" s="15" t="s">
        <v>267</v>
      </c>
      <c r="J30" s="16"/>
    </row>
    <row r="31" spans="1:10" s="10" customFormat="1" ht="18" customHeight="1">
      <c r="A31" s="14"/>
      <c r="B31" s="373" t="s">
        <v>1577</v>
      </c>
      <c r="C31" s="373"/>
      <c r="D31" s="373"/>
      <c r="E31" s="373"/>
      <c r="F31" s="373"/>
      <c r="G31" s="374">
        <f>'A100000 中华人民共和国企业所得税年度纳税申报表（A类）'!D24</f>
        <v>0</v>
      </c>
      <c r="H31" s="374"/>
      <c r="I31" s="15" t="s">
        <v>267</v>
      </c>
      <c r="J31" s="16"/>
    </row>
    <row r="32" spans="1:10" s="10" customFormat="1" ht="18" customHeight="1">
      <c r="A32" s="14"/>
      <c r="B32" s="373" t="s">
        <v>1578</v>
      </c>
      <c r="C32" s="373"/>
      <c r="D32" s="373"/>
      <c r="E32" s="373"/>
      <c r="F32" s="373"/>
      <c r="G32" s="374">
        <f>'A100000 中华人民共和国企业所得税年度纳税申报表（A类）'!D25</f>
        <v>0</v>
      </c>
      <c r="H32" s="374"/>
      <c r="I32" s="15" t="s">
        <v>267</v>
      </c>
      <c r="J32" s="16"/>
    </row>
    <row r="33" spans="1:10" s="10" customFormat="1" ht="18" customHeight="1">
      <c r="A33" s="14"/>
      <c r="B33" s="373" t="s">
        <v>275</v>
      </c>
      <c r="C33" s="373"/>
      <c r="D33" s="373"/>
      <c r="E33" s="373"/>
      <c r="F33" s="373"/>
      <c r="G33" s="374">
        <f>'A100000 中华人民共和国企业所得税年度纳税申报表（A类）'!D26</f>
        <v>0</v>
      </c>
      <c r="H33" s="374"/>
      <c r="I33" s="15" t="s">
        <v>267</v>
      </c>
      <c r="J33" s="16"/>
    </row>
    <row r="34" spans="1:10" s="10" customFormat="1" ht="18" customHeight="1">
      <c r="A34" s="14"/>
      <c r="B34" s="373" t="s">
        <v>276</v>
      </c>
      <c r="C34" s="373"/>
      <c r="D34" s="373"/>
      <c r="E34" s="373"/>
      <c r="F34" s="373"/>
      <c r="G34" s="375">
        <f>'A100000 中华人民共和国企业所得税年度纳税申报表（A类）'!D27</f>
        <v>0.25</v>
      </c>
      <c r="H34" s="375"/>
      <c r="I34" s="15"/>
      <c r="J34" s="16"/>
    </row>
    <row r="35" spans="1:10" s="10" customFormat="1" ht="18" customHeight="1">
      <c r="A35" s="14"/>
      <c r="B35" s="373" t="s">
        <v>277</v>
      </c>
      <c r="C35" s="373"/>
      <c r="D35" s="373"/>
      <c r="E35" s="373"/>
      <c r="F35" s="373"/>
      <c r="G35" s="374">
        <f>'A100000 中华人民共和国企业所得税年度纳税申报表（A类）'!D28</f>
        <v>0</v>
      </c>
      <c r="H35" s="374"/>
      <c r="I35" s="15" t="s">
        <v>267</v>
      </c>
      <c r="J35" s="16"/>
    </row>
    <row r="36" spans="1:10" s="10" customFormat="1" ht="18" customHeight="1">
      <c r="A36" s="14"/>
      <c r="B36" s="373" t="s">
        <v>278</v>
      </c>
      <c r="C36" s="373"/>
      <c r="D36" s="373"/>
      <c r="E36" s="373"/>
      <c r="F36" s="373"/>
      <c r="G36" s="374">
        <f>'A100000 中华人民共和国企业所得税年度纳税申报表（A类）'!D29</f>
        <v>0</v>
      </c>
      <c r="H36" s="374"/>
      <c r="I36" s="15" t="s">
        <v>267</v>
      </c>
      <c r="J36" s="16"/>
    </row>
    <row r="37" spans="1:10" s="10" customFormat="1" ht="18" customHeight="1">
      <c r="A37" s="14"/>
      <c r="B37" s="373" t="s">
        <v>279</v>
      </c>
      <c r="C37" s="373"/>
      <c r="D37" s="373"/>
      <c r="E37" s="373"/>
      <c r="F37" s="373"/>
      <c r="G37" s="374">
        <f>'A100000 中华人民共和国企业所得税年度纳税申报表（A类）'!D30</f>
        <v>0</v>
      </c>
      <c r="H37" s="374"/>
      <c r="I37" s="15" t="s">
        <v>267</v>
      </c>
      <c r="J37" s="16"/>
    </row>
    <row r="38" spans="1:10" s="10" customFormat="1" ht="18" customHeight="1">
      <c r="A38" s="14"/>
      <c r="B38" s="373" t="s">
        <v>288</v>
      </c>
      <c r="C38" s="373"/>
      <c r="D38" s="373"/>
      <c r="E38" s="373"/>
      <c r="F38" s="373"/>
      <c r="G38" s="374">
        <f>'A100000 中华人民共和国企业所得税年度纳税申报表（A类）'!D31</f>
        <v>0</v>
      </c>
      <c r="H38" s="374"/>
      <c r="I38" s="15" t="s">
        <v>267</v>
      </c>
      <c r="J38" s="16"/>
    </row>
    <row r="39" spans="1:10" s="10" customFormat="1" ht="18" customHeight="1">
      <c r="A39" s="14"/>
      <c r="B39" s="373" t="s">
        <v>280</v>
      </c>
      <c r="C39" s="373"/>
      <c r="D39" s="373"/>
      <c r="E39" s="373"/>
      <c r="F39" s="373"/>
      <c r="G39" s="374">
        <f>'A100000 中华人民共和国企业所得税年度纳税申报表（A类）'!D32</f>
        <v>0</v>
      </c>
      <c r="H39" s="374"/>
      <c r="I39" s="15" t="s">
        <v>267</v>
      </c>
      <c r="J39" s="16"/>
    </row>
    <row r="40" spans="1:10" s="10" customFormat="1" ht="18" customHeight="1">
      <c r="A40" s="14"/>
      <c r="B40" s="373" t="s">
        <v>281</v>
      </c>
      <c r="C40" s="373"/>
      <c r="D40" s="373"/>
      <c r="E40" s="373"/>
      <c r="F40" s="373"/>
      <c r="G40" s="374">
        <f>'A100000 中华人民共和国企业所得税年度纳税申报表（A类）'!D33</f>
        <v>0</v>
      </c>
      <c r="H40" s="374"/>
      <c r="I40" s="15" t="s">
        <v>267</v>
      </c>
      <c r="J40" s="16"/>
    </row>
    <row r="41" spans="1:10" s="10" customFormat="1" ht="18" customHeight="1">
      <c r="A41" s="14"/>
      <c r="B41" s="373" t="s">
        <v>282</v>
      </c>
      <c r="C41" s="373"/>
      <c r="D41" s="373"/>
      <c r="E41" s="373"/>
      <c r="F41" s="373"/>
      <c r="G41" s="374">
        <f>'A100000 中华人民共和国企业所得税年度纳税申报表（A类）'!D34</f>
        <v>0</v>
      </c>
      <c r="H41" s="374"/>
      <c r="I41" s="15" t="s">
        <v>267</v>
      </c>
      <c r="J41" s="16"/>
    </row>
    <row r="42" spans="1:10" s="10" customFormat="1" ht="18" customHeight="1">
      <c r="A42" s="14"/>
      <c r="B42" s="373" t="s">
        <v>283</v>
      </c>
      <c r="C42" s="373"/>
      <c r="D42" s="373"/>
      <c r="E42" s="373"/>
      <c r="F42" s="373"/>
      <c r="G42" s="374">
        <f>'A100000 中华人民共和国企业所得税年度纳税申报表（A类）'!D35</f>
        <v>0</v>
      </c>
      <c r="H42" s="374"/>
      <c r="I42" s="15" t="s">
        <v>267</v>
      </c>
      <c r="J42" s="16"/>
    </row>
    <row r="43" spans="1:10" s="10" customFormat="1" ht="18" customHeight="1">
      <c r="A43" s="14"/>
      <c r="B43" s="373" t="s">
        <v>284</v>
      </c>
      <c r="C43" s="373"/>
      <c r="D43" s="373"/>
      <c r="E43" s="373"/>
      <c r="F43" s="373"/>
      <c r="G43" s="374">
        <f>'A100000 中华人民共和国企业所得税年度纳税申报表（A类）'!D36</f>
        <v>0</v>
      </c>
      <c r="H43" s="374"/>
      <c r="I43" s="15" t="s">
        <v>267</v>
      </c>
      <c r="J43" s="16"/>
    </row>
    <row r="44" spans="1:10" s="10" customFormat="1" ht="18" customHeight="1">
      <c r="A44" s="14"/>
      <c r="B44" s="373" t="s">
        <v>286</v>
      </c>
      <c r="C44" s="373"/>
      <c r="D44" s="373"/>
      <c r="E44" s="373"/>
      <c r="F44" s="373"/>
      <c r="G44" s="374">
        <f>'A100000 中华人民共和国企业所得税年度纳税申报表（A类）'!D37</f>
        <v>0</v>
      </c>
      <c r="H44" s="374"/>
      <c r="I44" s="15" t="s">
        <v>267</v>
      </c>
      <c r="J44" s="17"/>
    </row>
    <row r="45" spans="1:10" s="10" customFormat="1" ht="18" customHeight="1">
      <c r="A45" s="14"/>
      <c r="B45" s="373" t="s">
        <v>285</v>
      </c>
      <c r="C45" s="373"/>
      <c r="D45" s="373"/>
      <c r="E45" s="373"/>
      <c r="F45" s="373"/>
      <c r="G45" s="374">
        <f>'A100000 中华人民共和国企业所得税年度纳税申报表（A类）'!D38</f>
        <v>0</v>
      </c>
      <c r="H45" s="374"/>
      <c r="I45" s="15" t="s">
        <v>267</v>
      </c>
      <c r="J45" s="17"/>
    </row>
    <row r="46" spans="1:10" s="10" customFormat="1" ht="18" customHeight="1">
      <c r="A46" s="14"/>
      <c r="B46" s="373" t="s">
        <v>287</v>
      </c>
      <c r="C46" s="373"/>
      <c r="D46" s="373"/>
      <c r="E46" s="373"/>
      <c r="F46" s="373"/>
      <c r="G46" s="374">
        <f>'A100000 中华人民共和国企业所得税年度纳税申报表（A类）'!D39</f>
        <v>0</v>
      </c>
      <c r="H46" s="374"/>
      <c r="I46" s="15" t="s">
        <v>267</v>
      </c>
      <c r="J46" s="17"/>
    </row>
    <row r="47" spans="1:10" s="10" customFormat="1" ht="10.9" customHeight="1">
      <c r="A47" s="378"/>
      <c r="B47" s="378"/>
      <c r="C47" s="378"/>
      <c r="D47" s="378"/>
      <c r="E47" s="378"/>
      <c r="F47" s="378"/>
      <c r="G47" s="378"/>
      <c r="H47" s="378"/>
      <c r="I47" s="378"/>
      <c r="J47" s="378"/>
    </row>
    <row r="48" spans="1:10" s="10" customFormat="1" ht="25.9" customHeight="1">
      <c r="A48" s="379" t="s">
        <v>421</v>
      </c>
      <c r="B48" s="379"/>
      <c r="C48" s="379"/>
      <c r="D48" s="379"/>
      <c r="E48" s="379"/>
      <c r="F48" s="379"/>
      <c r="G48" s="379"/>
      <c r="H48" s="379"/>
      <c r="I48" s="379"/>
      <c r="J48" s="379"/>
    </row>
    <row r="49" spans="1:10" ht="10.9" customHeight="1">
      <c r="A49" s="380"/>
      <c r="B49" s="380"/>
      <c r="C49" s="380"/>
      <c r="D49" s="380"/>
      <c r="E49" s="380"/>
      <c r="F49" s="380"/>
      <c r="G49" s="380"/>
      <c r="H49" s="380"/>
      <c r="I49" s="380"/>
      <c r="J49" s="380"/>
    </row>
    <row r="50" spans="1:10" ht="29.45" customHeight="1">
      <c r="A50" s="18"/>
      <c r="J50" s="19"/>
    </row>
    <row r="51" spans="1:10" ht="20.45" customHeight="1">
      <c r="A51" s="381" t="str">
        <f>[1]基本情况!$F$11</f>
        <v>中汇（厦门）税务师事务所有限公司</v>
      </c>
      <c r="B51" s="381"/>
      <c r="C51" s="381"/>
      <c r="D51" s="381"/>
      <c r="E51" s="20"/>
      <c r="G51" s="351" t="s">
        <v>1574</v>
      </c>
      <c r="H51" s="352"/>
      <c r="I51" s="21"/>
      <c r="J51" s="21"/>
    </row>
    <row r="52" spans="1:10" ht="18.75">
      <c r="A52" s="22"/>
      <c r="J52" s="23"/>
    </row>
    <row r="53" spans="1:10" ht="22.15" customHeight="1">
      <c r="A53" s="24"/>
      <c r="B53" s="24"/>
      <c r="C53" s="24"/>
      <c r="D53" s="20"/>
      <c r="E53" s="20"/>
      <c r="I53" s="25"/>
      <c r="J53" s="25"/>
    </row>
    <row r="54" spans="1:10" ht="19.899999999999999" customHeight="1">
      <c r="A54" s="382" t="s">
        <v>409</v>
      </c>
      <c r="B54" s="382"/>
      <c r="C54" s="382"/>
      <c r="D54" s="382"/>
      <c r="E54" s="26"/>
      <c r="G54" s="353" t="s">
        <v>1575</v>
      </c>
      <c r="H54" s="352"/>
      <c r="I54" s="25"/>
      <c r="J54" s="25"/>
    </row>
    <row r="55" spans="1:10" ht="22.9" customHeight="1">
      <c r="A55" s="383"/>
      <c r="B55" s="384"/>
      <c r="C55" s="384"/>
      <c r="D55" s="20"/>
      <c r="G55" s="354" t="s">
        <v>1576</v>
      </c>
      <c r="H55" s="25"/>
      <c r="I55" s="25"/>
      <c r="J55" s="25"/>
    </row>
    <row r="56" spans="1:10" ht="13.15" customHeight="1">
      <c r="A56" s="24"/>
      <c r="B56" s="24"/>
      <c r="C56" s="24"/>
      <c r="D56" s="20"/>
      <c r="E56" s="20"/>
      <c r="F56" s="27"/>
      <c r="G56" s="28"/>
      <c r="H56" s="29"/>
      <c r="I56" s="29"/>
      <c r="J56" s="29"/>
    </row>
    <row r="57" spans="1:10" ht="31.5" customHeight="1">
      <c r="A57" s="24"/>
      <c r="B57" s="24"/>
      <c r="C57" s="24"/>
      <c r="D57" s="20"/>
      <c r="E57" s="20"/>
      <c r="G57" s="386">
        <f>[1]基本情况!F26</f>
        <v>43224</v>
      </c>
      <c r="H57" s="386"/>
      <c r="I57" s="386"/>
      <c r="J57" s="29"/>
    </row>
    <row r="58" spans="1:10" ht="18.600000000000001" customHeight="1">
      <c r="A58" s="385" t="s">
        <v>413</v>
      </c>
      <c r="B58" s="376"/>
      <c r="C58" s="376"/>
      <c r="D58" s="376"/>
      <c r="E58" s="376"/>
      <c r="F58" s="376"/>
      <c r="G58" s="376"/>
      <c r="H58" s="30"/>
      <c r="I58" s="30"/>
      <c r="J58" s="30"/>
    </row>
    <row r="59" spans="1:10" ht="18.600000000000001" customHeight="1">
      <c r="A59" s="385" t="s">
        <v>410</v>
      </c>
      <c r="B59" s="385"/>
      <c r="C59" s="385"/>
      <c r="D59" s="385"/>
      <c r="E59" s="385"/>
      <c r="F59" s="385"/>
      <c r="G59" s="385"/>
      <c r="H59" s="30"/>
      <c r="I59" s="30"/>
      <c r="J59" s="30"/>
    </row>
    <row r="60" spans="1:10" ht="18.600000000000001" customHeight="1">
      <c r="A60" s="376" t="s">
        <v>415</v>
      </c>
      <c r="B60" s="376"/>
      <c r="C60" s="376"/>
      <c r="D60" s="376"/>
      <c r="E60" s="376"/>
      <c r="F60" s="376"/>
      <c r="G60" s="376"/>
      <c r="H60" s="31"/>
      <c r="I60" s="31"/>
      <c r="J60" s="31"/>
    </row>
    <row r="61" spans="1:10" ht="18.600000000000001" customHeight="1">
      <c r="A61" s="376" t="s">
        <v>417</v>
      </c>
      <c r="B61" s="377"/>
      <c r="C61" s="376"/>
      <c r="D61" s="376"/>
      <c r="E61" s="376"/>
      <c r="F61" s="376"/>
      <c r="G61" s="376"/>
      <c r="H61" s="31"/>
      <c r="I61" s="31"/>
      <c r="J61" s="31"/>
    </row>
    <row r="62" spans="1:10">
      <c r="A62" s="32"/>
      <c r="B62" s="32"/>
      <c r="C62" s="32"/>
      <c r="D62" s="32"/>
      <c r="E62" s="32"/>
      <c r="F62" s="32"/>
      <c r="G62" s="32"/>
      <c r="H62" s="32"/>
      <c r="I62" s="32"/>
      <c r="J62" s="32"/>
    </row>
    <row r="63" spans="1:10">
      <c r="A63" s="32"/>
      <c r="B63" s="32"/>
      <c r="C63" s="32"/>
      <c r="D63" s="32"/>
      <c r="E63" s="32"/>
      <c r="F63" s="32"/>
      <c r="G63" s="32"/>
      <c r="H63" s="32"/>
      <c r="I63" s="32"/>
      <c r="J63" s="32"/>
    </row>
    <row r="64" spans="1:10">
      <c r="A64" s="32"/>
      <c r="B64" s="32"/>
      <c r="C64" s="32"/>
      <c r="D64" s="32"/>
      <c r="E64" s="32"/>
      <c r="F64" s="32"/>
      <c r="G64" s="32"/>
      <c r="H64" s="32"/>
      <c r="I64" s="32"/>
      <c r="J64" s="32"/>
    </row>
    <row r="65" spans="1:10">
      <c r="A65" s="32"/>
      <c r="B65" s="32"/>
      <c r="C65" s="32"/>
      <c r="D65" s="32"/>
      <c r="E65" s="32"/>
      <c r="F65" s="32"/>
      <c r="G65" s="32"/>
      <c r="H65" s="32"/>
      <c r="I65" s="32"/>
      <c r="J65" s="32"/>
    </row>
    <row r="66" spans="1:10">
      <c r="A66" s="32"/>
      <c r="B66" s="32"/>
      <c r="C66" s="32"/>
      <c r="D66" s="32"/>
      <c r="E66" s="32"/>
      <c r="F66" s="32"/>
      <c r="G66" s="32"/>
      <c r="H66" s="32"/>
      <c r="I66" s="32"/>
      <c r="J66" s="32"/>
    </row>
    <row r="67" spans="1:10">
      <c r="A67" s="32"/>
      <c r="B67" s="32"/>
      <c r="C67" s="32"/>
      <c r="D67" s="32"/>
      <c r="E67" s="32"/>
      <c r="F67" s="32"/>
      <c r="G67" s="32"/>
      <c r="H67" s="32"/>
      <c r="I67" s="32"/>
      <c r="J67" s="32"/>
    </row>
    <row r="68" spans="1:10">
      <c r="A68" s="32"/>
      <c r="B68" s="32"/>
      <c r="C68" s="32"/>
      <c r="D68" s="32"/>
      <c r="E68" s="32"/>
      <c r="F68" s="32"/>
      <c r="G68" s="32"/>
      <c r="H68" s="32"/>
      <c r="I68" s="32"/>
      <c r="J68" s="32"/>
    </row>
    <row r="69" spans="1:10">
      <c r="A69" s="32"/>
      <c r="B69" s="32"/>
      <c r="C69" s="32"/>
      <c r="D69" s="32"/>
      <c r="E69" s="32"/>
      <c r="F69" s="32"/>
      <c r="G69" s="32"/>
      <c r="H69" s="32"/>
      <c r="I69" s="32"/>
      <c r="J69" s="32"/>
    </row>
    <row r="70" spans="1:10">
      <c r="A70" s="32"/>
      <c r="B70" s="32"/>
      <c r="C70" s="32"/>
      <c r="D70" s="32"/>
      <c r="E70" s="32"/>
      <c r="F70" s="32"/>
      <c r="G70" s="32"/>
      <c r="H70" s="32"/>
      <c r="I70" s="32"/>
      <c r="J70" s="32"/>
    </row>
    <row r="71" spans="1:10">
      <c r="A71" s="32"/>
      <c r="B71" s="32"/>
      <c r="C71" s="32"/>
      <c r="D71" s="32"/>
      <c r="E71" s="32"/>
      <c r="F71" s="32"/>
      <c r="G71" s="32"/>
      <c r="H71" s="32"/>
      <c r="I71" s="32"/>
      <c r="J71" s="32"/>
    </row>
    <row r="72" spans="1:10">
      <c r="A72" s="32"/>
      <c r="B72" s="32"/>
      <c r="C72" s="32"/>
      <c r="D72" s="32"/>
      <c r="E72" s="32"/>
      <c r="F72" s="32"/>
      <c r="G72" s="32"/>
      <c r="H72" s="32"/>
      <c r="I72" s="32"/>
      <c r="J72" s="32"/>
    </row>
    <row r="73" spans="1:10">
      <c r="A73" s="32"/>
      <c r="B73" s="32"/>
      <c r="C73" s="32"/>
      <c r="D73" s="32"/>
      <c r="E73" s="32"/>
      <c r="F73" s="32"/>
      <c r="G73" s="32"/>
      <c r="H73" s="32"/>
      <c r="I73" s="32"/>
      <c r="J73" s="32"/>
    </row>
    <row r="74" spans="1:10">
      <c r="A74" s="32"/>
      <c r="B74" s="32"/>
      <c r="C74" s="32"/>
      <c r="D74" s="32"/>
      <c r="E74" s="32"/>
      <c r="F74" s="32"/>
      <c r="G74" s="32"/>
      <c r="H74" s="32"/>
      <c r="I74" s="32"/>
      <c r="J74" s="32"/>
    </row>
    <row r="75" spans="1:10">
      <c r="A75" s="32"/>
      <c r="B75" s="32"/>
      <c r="C75" s="32"/>
      <c r="D75" s="32"/>
      <c r="E75" s="32"/>
      <c r="F75" s="32"/>
      <c r="G75" s="32"/>
      <c r="H75" s="32"/>
      <c r="I75" s="32"/>
      <c r="J75" s="32"/>
    </row>
    <row r="76" spans="1:10">
      <c r="A76" s="32"/>
      <c r="B76" s="32"/>
      <c r="C76" s="32"/>
      <c r="D76" s="32"/>
      <c r="E76" s="32"/>
      <c r="F76" s="32"/>
      <c r="G76" s="32"/>
      <c r="H76" s="32"/>
      <c r="I76" s="32"/>
      <c r="J76" s="32"/>
    </row>
    <row r="77" spans="1:10">
      <c r="A77" s="32"/>
      <c r="B77" s="32"/>
      <c r="C77" s="32"/>
      <c r="D77" s="32"/>
      <c r="E77" s="32"/>
      <c r="F77" s="32"/>
      <c r="G77" s="32"/>
      <c r="H77" s="32"/>
      <c r="I77" s="32"/>
      <c r="J77" s="32"/>
    </row>
    <row r="78" spans="1:10">
      <c r="A78" s="32"/>
      <c r="B78" s="32"/>
      <c r="C78" s="32"/>
      <c r="D78" s="32"/>
      <c r="E78" s="32"/>
      <c r="F78" s="32"/>
      <c r="G78" s="32"/>
      <c r="H78" s="32"/>
      <c r="I78" s="32"/>
      <c r="J78" s="32"/>
    </row>
    <row r="79" spans="1:10">
      <c r="A79" s="32"/>
      <c r="B79" s="32"/>
      <c r="C79" s="32"/>
      <c r="D79" s="32"/>
      <c r="E79" s="32"/>
      <c r="F79" s="32"/>
      <c r="G79" s="32"/>
      <c r="H79" s="32"/>
      <c r="I79" s="32"/>
      <c r="J79" s="32"/>
    </row>
    <row r="80" spans="1:10">
      <c r="A80" s="32"/>
      <c r="B80" s="32"/>
      <c r="C80" s="32"/>
      <c r="D80" s="32"/>
      <c r="E80" s="32"/>
      <c r="F80" s="32"/>
      <c r="G80" s="32"/>
      <c r="H80" s="32"/>
      <c r="I80" s="32"/>
      <c r="J80" s="32"/>
    </row>
    <row r="81" spans="1:10">
      <c r="A81" s="32"/>
      <c r="B81" s="32"/>
      <c r="C81" s="32"/>
      <c r="D81" s="32"/>
      <c r="E81" s="32"/>
      <c r="F81" s="32"/>
      <c r="G81" s="32"/>
      <c r="H81" s="32"/>
      <c r="I81" s="32"/>
      <c r="J81" s="32"/>
    </row>
    <row r="82" spans="1:10">
      <c r="A82" s="32"/>
      <c r="B82" s="32"/>
      <c r="C82" s="32"/>
      <c r="D82" s="32"/>
      <c r="E82" s="32"/>
      <c r="F82" s="32"/>
      <c r="G82" s="32"/>
      <c r="H82" s="32"/>
      <c r="I82" s="32"/>
      <c r="J82" s="32"/>
    </row>
    <row r="83" spans="1:10">
      <c r="A83" s="32"/>
      <c r="B83" s="32"/>
      <c r="C83" s="32"/>
      <c r="D83" s="32"/>
      <c r="E83" s="32"/>
      <c r="F83" s="32"/>
      <c r="G83" s="32"/>
      <c r="H83" s="32"/>
      <c r="I83" s="32"/>
      <c r="J83" s="32"/>
    </row>
    <row r="84" spans="1:10">
      <c r="A84" s="32"/>
      <c r="B84" s="32"/>
      <c r="C84" s="32"/>
      <c r="D84" s="32"/>
      <c r="E84" s="32"/>
      <c r="F84" s="32"/>
      <c r="G84" s="32"/>
      <c r="H84" s="32"/>
      <c r="I84" s="32"/>
      <c r="J84" s="32"/>
    </row>
    <row r="85" spans="1:10">
      <c r="A85" s="32"/>
      <c r="B85" s="32"/>
      <c r="C85" s="32"/>
      <c r="D85" s="32"/>
      <c r="E85" s="32"/>
      <c r="F85" s="32"/>
      <c r="G85" s="32"/>
      <c r="H85" s="32"/>
      <c r="I85" s="32"/>
      <c r="J85" s="32"/>
    </row>
    <row r="86" spans="1:10">
      <c r="A86" s="32"/>
      <c r="B86" s="32"/>
      <c r="C86" s="32"/>
      <c r="D86" s="32"/>
      <c r="E86" s="32"/>
      <c r="F86" s="32"/>
      <c r="G86" s="32"/>
      <c r="H86" s="32"/>
      <c r="I86" s="32"/>
      <c r="J86" s="32"/>
    </row>
    <row r="87" spans="1:10">
      <c r="A87" s="32"/>
      <c r="B87" s="32"/>
      <c r="C87" s="32"/>
      <c r="D87" s="32"/>
      <c r="E87" s="32"/>
      <c r="F87" s="32"/>
      <c r="G87" s="32"/>
      <c r="H87" s="32"/>
      <c r="I87" s="32"/>
      <c r="J87" s="32"/>
    </row>
    <row r="88" spans="1:10">
      <c r="A88" s="32"/>
      <c r="B88" s="32"/>
      <c r="C88" s="32"/>
      <c r="D88" s="32"/>
      <c r="E88" s="32"/>
      <c r="F88" s="32"/>
      <c r="G88" s="32"/>
      <c r="H88" s="32"/>
      <c r="I88" s="32"/>
      <c r="J88" s="32"/>
    </row>
    <row r="89" spans="1:10">
      <c r="A89" s="32"/>
      <c r="B89" s="32"/>
      <c r="C89" s="32"/>
      <c r="D89" s="32"/>
      <c r="E89" s="32"/>
      <c r="F89" s="32"/>
      <c r="G89" s="32"/>
      <c r="H89" s="32"/>
      <c r="I89" s="32"/>
      <c r="J89" s="32"/>
    </row>
    <row r="90" spans="1:10">
      <c r="A90" s="32"/>
      <c r="B90" s="32"/>
      <c r="C90" s="32"/>
      <c r="D90" s="32"/>
      <c r="E90" s="32"/>
      <c r="F90" s="32"/>
      <c r="G90" s="32"/>
      <c r="H90" s="32"/>
      <c r="I90" s="32"/>
      <c r="J90" s="32"/>
    </row>
    <row r="91" spans="1:10">
      <c r="A91" s="32"/>
      <c r="B91" s="32"/>
      <c r="C91" s="32"/>
      <c r="D91" s="32"/>
      <c r="E91" s="32"/>
      <c r="F91" s="32"/>
      <c r="G91" s="32"/>
      <c r="H91" s="32"/>
      <c r="I91" s="32"/>
      <c r="J91" s="32"/>
    </row>
    <row r="92" spans="1:10">
      <c r="A92" s="32"/>
      <c r="B92" s="32"/>
      <c r="C92" s="32"/>
      <c r="D92" s="32"/>
      <c r="E92" s="32"/>
      <c r="F92" s="32"/>
      <c r="G92" s="32"/>
      <c r="H92" s="32"/>
      <c r="I92" s="32"/>
      <c r="J92" s="32"/>
    </row>
    <row r="93" spans="1:10">
      <c r="A93" s="32"/>
      <c r="B93" s="32"/>
      <c r="C93" s="32"/>
      <c r="D93" s="32"/>
      <c r="E93" s="32"/>
      <c r="F93" s="32"/>
      <c r="G93" s="32"/>
      <c r="H93" s="32"/>
      <c r="I93" s="32"/>
      <c r="J93" s="32"/>
    </row>
    <row r="94" spans="1:10">
      <c r="A94" s="32"/>
      <c r="B94" s="32"/>
      <c r="C94" s="32"/>
      <c r="D94" s="32"/>
      <c r="E94" s="32"/>
      <c r="F94" s="32"/>
      <c r="G94" s="32"/>
      <c r="H94" s="32"/>
      <c r="I94" s="32"/>
      <c r="J94" s="32"/>
    </row>
    <row r="95" spans="1:10">
      <c r="A95" s="32"/>
      <c r="B95" s="32"/>
      <c r="C95" s="32"/>
      <c r="D95" s="32"/>
      <c r="E95" s="32"/>
      <c r="F95" s="32"/>
      <c r="G95" s="32"/>
      <c r="H95" s="32"/>
      <c r="I95" s="32"/>
      <c r="J95" s="32"/>
    </row>
    <row r="96" spans="1:10">
      <c r="A96" s="32"/>
      <c r="B96" s="32"/>
      <c r="C96" s="32"/>
      <c r="D96" s="32"/>
      <c r="E96" s="32"/>
      <c r="F96" s="32"/>
      <c r="G96" s="32"/>
      <c r="H96" s="32"/>
      <c r="I96" s="32"/>
      <c r="J96" s="32"/>
    </row>
    <row r="97" spans="1:10">
      <c r="A97" s="32"/>
      <c r="B97" s="32"/>
      <c r="C97" s="32"/>
      <c r="D97" s="32"/>
      <c r="E97" s="32"/>
      <c r="F97" s="32"/>
      <c r="G97" s="32"/>
      <c r="H97" s="32"/>
      <c r="I97" s="32"/>
      <c r="J97" s="32"/>
    </row>
    <row r="98" spans="1:10">
      <c r="A98" s="32"/>
      <c r="B98" s="32"/>
      <c r="C98" s="32"/>
      <c r="D98" s="32"/>
      <c r="E98" s="32"/>
      <c r="F98" s="32"/>
      <c r="G98" s="32"/>
      <c r="H98" s="32"/>
      <c r="I98" s="32"/>
      <c r="J98" s="32"/>
    </row>
    <row r="99" spans="1:10">
      <c r="A99" s="32"/>
      <c r="B99" s="32"/>
      <c r="C99" s="32"/>
      <c r="D99" s="32"/>
      <c r="E99" s="32"/>
      <c r="F99" s="32"/>
      <c r="G99" s="32"/>
      <c r="H99" s="32"/>
      <c r="I99" s="32"/>
      <c r="J99" s="32"/>
    </row>
    <row r="100" spans="1:10">
      <c r="A100" s="32"/>
      <c r="B100" s="32"/>
      <c r="C100" s="32"/>
      <c r="D100" s="32"/>
      <c r="E100" s="32"/>
      <c r="F100" s="32"/>
      <c r="G100" s="32"/>
      <c r="H100" s="32"/>
      <c r="I100" s="32"/>
      <c r="J100" s="32"/>
    </row>
    <row r="101" spans="1:10">
      <c r="A101" s="32"/>
      <c r="B101" s="32"/>
      <c r="C101" s="32"/>
      <c r="D101" s="32"/>
      <c r="E101" s="32"/>
      <c r="F101" s="32"/>
      <c r="G101" s="32"/>
      <c r="H101" s="32"/>
      <c r="I101" s="32"/>
      <c r="J101" s="32"/>
    </row>
    <row r="102" spans="1:10">
      <c r="A102" s="32"/>
      <c r="B102" s="32"/>
      <c r="C102" s="32"/>
      <c r="D102" s="32"/>
      <c r="E102" s="32"/>
      <c r="F102" s="32"/>
      <c r="G102" s="32"/>
      <c r="H102" s="32"/>
      <c r="I102" s="32"/>
      <c r="J102" s="32"/>
    </row>
    <row r="103" spans="1:10">
      <c r="A103" s="32"/>
      <c r="B103" s="32"/>
      <c r="C103" s="32"/>
      <c r="D103" s="32"/>
      <c r="E103" s="32"/>
      <c r="F103" s="32"/>
      <c r="G103" s="32"/>
      <c r="H103" s="32"/>
      <c r="I103" s="32"/>
      <c r="J103" s="32"/>
    </row>
    <row r="104" spans="1:10">
      <c r="A104" s="32"/>
      <c r="B104" s="32"/>
      <c r="C104" s="32"/>
      <c r="D104" s="32"/>
      <c r="E104" s="32"/>
      <c r="F104" s="32"/>
      <c r="G104" s="32"/>
      <c r="H104" s="32"/>
      <c r="I104" s="32"/>
      <c r="J104" s="32"/>
    </row>
    <row r="105" spans="1:10">
      <c r="A105" s="32"/>
      <c r="B105" s="32"/>
      <c r="C105" s="32"/>
      <c r="D105" s="32"/>
      <c r="E105" s="32"/>
      <c r="F105" s="32"/>
      <c r="G105" s="32"/>
      <c r="H105" s="32"/>
      <c r="I105" s="32"/>
      <c r="J105" s="32"/>
    </row>
    <row r="106" spans="1:10">
      <c r="A106" s="32"/>
      <c r="B106" s="32"/>
      <c r="C106" s="32"/>
      <c r="D106" s="32"/>
      <c r="E106" s="32"/>
      <c r="F106" s="32"/>
      <c r="G106" s="32"/>
      <c r="H106" s="32"/>
      <c r="I106" s="32"/>
      <c r="J106" s="32"/>
    </row>
    <row r="107" spans="1:10">
      <c r="A107" s="32"/>
      <c r="B107" s="32"/>
      <c r="C107" s="32"/>
      <c r="D107" s="32"/>
      <c r="E107" s="32"/>
      <c r="F107" s="32"/>
      <c r="G107" s="32"/>
      <c r="H107" s="32"/>
      <c r="I107" s="32"/>
      <c r="J107" s="32"/>
    </row>
    <row r="108" spans="1:10">
      <c r="A108" s="32"/>
      <c r="B108" s="32"/>
      <c r="C108" s="32"/>
      <c r="D108" s="32"/>
      <c r="E108" s="32"/>
      <c r="F108" s="32"/>
      <c r="G108" s="32"/>
      <c r="H108" s="32"/>
      <c r="I108" s="32"/>
      <c r="J108" s="32"/>
    </row>
    <row r="109" spans="1:10">
      <c r="A109" s="32"/>
      <c r="B109" s="32"/>
      <c r="C109" s="32"/>
      <c r="D109" s="32"/>
      <c r="E109" s="32"/>
      <c r="F109" s="32"/>
      <c r="G109" s="32"/>
      <c r="H109" s="32"/>
      <c r="I109" s="32"/>
      <c r="J109" s="32"/>
    </row>
  </sheetData>
  <sheetProtection selectLockedCells="1" selectUnlockedCells="1"/>
  <mergeCells count="77">
    <mergeCell ref="A61:G61"/>
    <mergeCell ref="A47:J47"/>
    <mergeCell ref="A48:J48"/>
    <mergeCell ref="A49:J49"/>
    <mergeCell ref="A51:D51"/>
    <mergeCell ref="A54:D54"/>
    <mergeCell ref="A55:C55"/>
    <mergeCell ref="A58:G58"/>
    <mergeCell ref="A59:G59"/>
    <mergeCell ref="A60:G60"/>
    <mergeCell ref="G57:I57"/>
    <mergeCell ref="B44:F44"/>
    <mergeCell ref="G44:H44"/>
    <mergeCell ref="B45:F45"/>
    <mergeCell ref="G45:H45"/>
    <mergeCell ref="B46:F46"/>
    <mergeCell ref="G46:H46"/>
    <mergeCell ref="B41:F41"/>
    <mergeCell ref="G41:H41"/>
    <mergeCell ref="B42:F42"/>
    <mergeCell ref="G42:H42"/>
    <mergeCell ref="B43:F43"/>
    <mergeCell ref="G43:H43"/>
    <mergeCell ref="B38:F38"/>
    <mergeCell ref="G38:H38"/>
    <mergeCell ref="B39:F39"/>
    <mergeCell ref="G39:H39"/>
    <mergeCell ref="B40:F40"/>
    <mergeCell ref="G40:H40"/>
    <mergeCell ref="B35:F35"/>
    <mergeCell ref="G35:H35"/>
    <mergeCell ref="B36:F36"/>
    <mergeCell ref="G36:H36"/>
    <mergeCell ref="B37:F37"/>
    <mergeCell ref="G37:H37"/>
    <mergeCell ref="B32:F32"/>
    <mergeCell ref="G32:H32"/>
    <mergeCell ref="B33:F33"/>
    <mergeCell ref="G33:H33"/>
    <mergeCell ref="B34:F34"/>
    <mergeCell ref="G34:H34"/>
    <mergeCell ref="B29:F29"/>
    <mergeCell ref="G29:H29"/>
    <mergeCell ref="B30:F30"/>
    <mergeCell ref="G30:H30"/>
    <mergeCell ref="B31:F31"/>
    <mergeCell ref="G31:H31"/>
    <mergeCell ref="B26:F26"/>
    <mergeCell ref="G26:H26"/>
    <mergeCell ref="B27:F27"/>
    <mergeCell ref="G27:H27"/>
    <mergeCell ref="B28:F28"/>
    <mergeCell ref="G28:H28"/>
    <mergeCell ref="B23:F23"/>
    <mergeCell ref="G23:H23"/>
    <mergeCell ref="B24:F24"/>
    <mergeCell ref="G24:H24"/>
    <mergeCell ref="B25:F25"/>
    <mergeCell ref="G25:H25"/>
    <mergeCell ref="A15:J15"/>
    <mergeCell ref="A17:J17"/>
    <mergeCell ref="A18:J18"/>
    <mergeCell ref="A20:J20"/>
    <mergeCell ref="B22:F22"/>
    <mergeCell ref="G22:J22"/>
    <mergeCell ref="A14:J14"/>
    <mergeCell ref="A1:J1"/>
    <mergeCell ref="A2:J2"/>
    <mergeCell ref="A4:J4"/>
    <mergeCell ref="A5:J5"/>
    <mergeCell ref="A7:J7"/>
    <mergeCell ref="A9:J9"/>
    <mergeCell ref="A10:G10"/>
    <mergeCell ref="H10:J10"/>
    <mergeCell ref="A11:G11"/>
    <mergeCell ref="H11:J11"/>
    <mergeCell ref="A12:J12"/>
  </mergeCells>
  <phoneticPr fontId="22" type="noConversion"/>
  <printOptions horizontalCentered="1"/>
  <pageMargins left="0.39370078740157477" right="0.39370078740157477" top="0.4" bottom="0.5" header="0.31496062992125984" footer="0.31496062992125984"/>
  <pageSetup paperSize="9" scale="97" firstPageNumber="0" fitToHeight="2" orientation="portrait" blackAndWhite="1" r:id="rId1"/>
  <headerFooter>
    <oddHeader>&amp;L&amp;G</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28"/>
  <sheetViews>
    <sheetView workbookViewId="0">
      <selection activeCell="H23" sqref="H23"/>
    </sheetView>
  </sheetViews>
  <sheetFormatPr defaultColWidth="10.875" defaultRowHeight="14.25"/>
  <cols>
    <col min="1" max="1" width="5" style="138" customWidth="1"/>
    <col min="2" max="2" width="19.625" style="138" customWidth="1"/>
    <col min="3" max="3" width="21.125" style="138" customWidth="1"/>
    <col min="4" max="4" width="12.125" style="138" customWidth="1"/>
    <col min="5" max="18" width="12.5" style="138" customWidth="1"/>
    <col min="19" max="16384" width="10.875" style="138"/>
  </cols>
  <sheetData>
    <row r="1" spans="1:18" s="196" customFormat="1" ht="20.100000000000001" customHeight="1">
      <c r="A1" s="602" t="s">
        <v>1201</v>
      </c>
      <c r="B1" s="602"/>
      <c r="C1" s="602"/>
      <c r="D1" s="602"/>
      <c r="E1" s="602"/>
      <c r="F1" s="602"/>
      <c r="G1" s="602"/>
      <c r="H1" s="602"/>
      <c r="I1" s="602"/>
      <c r="J1" s="602"/>
      <c r="K1" s="602"/>
      <c r="L1" s="602"/>
      <c r="M1" s="602"/>
      <c r="N1" s="602"/>
      <c r="O1" s="602"/>
      <c r="P1" s="602"/>
      <c r="Q1" s="602"/>
      <c r="R1" s="602"/>
    </row>
    <row r="2" spans="1:18" ht="25.5" customHeight="1">
      <c r="A2" s="567" t="s">
        <v>1202</v>
      </c>
      <c r="B2" s="567"/>
      <c r="C2" s="567"/>
      <c r="D2" s="567"/>
      <c r="E2" s="567"/>
      <c r="F2" s="567"/>
      <c r="G2" s="567"/>
      <c r="H2" s="567"/>
      <c r="I2" s="567"/>
      <c r="J2" s="567"/>
      <c r="K2" s="567"/>
      <c r="L2" s="567"/>
      <c r="M2" s="567"/>
      <c r="N2" s="567"/>
      <c r="O2" s="567"/>
      <c r="P2" s="567"/>
      <c r="Q2" s="567"/>
      <c r="R2" s="567"/>
    </row>
    <row r="3" spans="1:18" ht="14.25" customHeight="1">
      <c r="A3" s="568" t="s">
        <v>110</v>
      </c>
      <c r="B3" s="571" t="s">
        <v>1203</v>
      </c>
      <c r="C3" s="571" t="s">
        <v>1204</v>
      </c>
      <c r="D3" s="571" t="s">
        <v>1205</v>
      </c>
      <c r="E3" s="571" t="s">
        <v>1206</v>
      </c>
      <c r="F3" s="571" t="s">
        <v>642</v>
      </c>
      <c r="G3" s="612" t="s">
        <v>1207</v>
      </c>
      <c r="H3" s="613"/>
      <c r="I3" s="612" t="s">
        <v>1208</v>
      </c>
      <c r="J3" s="550"/>
      <c r="K3" s="613"/>
      <c r="L3" s="550" t="s">
        <v>1209</v>
      </c>
      <c r="M3" s="550"/>
      <c r="N3" s="550"/>
      <c r="O3" s="550"/>
      <c r="P3" s="550"/>
      <c r="Q3" s="613"/>
      <c r="R3" s="457" t="s">
        <v>1210</v>
      </c>
    </row>
    <row r="4" spans="1:18" ht="14.25" customHeight="1">
      <c r="A4" s="569"/>
      <c r="B4" s="603"/>
      <c r="C4" s="603"/>
      <c r="D4" s="603"/>
      <c r="E4" s="603"/>
      <c r="F4" s="603"/>
      <c r="G4" s="672"/>
      <c r="H4" s="673"/>
      <c r="I4" s="672"/>
      <c r="J4" s="674"/>
      <c r="K4" s="673"/>
      <c r="L4" s="674"/>
      <c r="M4" s="674"/>
      <c r="N4" s="674"/>
      <c r="O4" s="674"/>
      <c r="P4" s="674"/>
      <c r="Q4" s="673"/>
      <c r="R4" s="457"/>
    </row>
    <row r="5" spans="1:18" ht="14.25" customHeight="1">
      <c r="A5" s="569"/>
      <c r="B5" s="603"/>
      <c r="C5" s="603"/>
      <c r="D5" s="603"/>
      <c r="E5" s="603"/>
      <c r="F5" s="603"/>
      <c r="G5" s="457" t="s">
        <v>1211</v>
      </c>
      <c r="H5" s="457" t="s">
        <v>1212</v>
      </c>
      <c r="I5" s="457" t="s">
        <v>1213</v>
      </c>
      <c r="J5" s="457" t="s">
        <v>1214</v>
      </c>
      <c r="K5" s="457" t="s">
        <v>1215</v>
      </c>
      <c r="L5" s="457" t="s">
        <v>1216</v>
      </c>
      <c r="M5" s="457" t="s">
        <v>1217</v>
      </c>
      <c r="N5" s="457" t="s">
        <v>1218</v>
      </c>
      <c r="O5" s="457" t="s">
        <v>1219</v>
      </c>
      <c r="P5" s="457" t="s">
        <v>1220</v>
      </c>
      <c r="Q5" s="457" t="s">
        <v>1215</v>
      </c>
      <c r="R5" s="457"/>
    </row>
    <row r="6" spans="1:18" ht="14.25" customHeight="1">
      <c r="A6" s="569"/>
      <c r="B6" s="603"/>
      <c r="C6" s="603"/>
      <c r="D6" s="603"/>
      <c r="E6" s="603"/>
      <c r="F6" s="603"/>
      <c r="G6" s="457"/>
      <c r="H6" s="457"/>
      <c r="I6" s="457"/>
      <c r="J6" s="457"/>
      <c r="K6" s="457"/>
      <c r="L6" s="457"/>
      <c r="M6" s="457"/>
      <c r="N6" s="457"/>
      <c r="O6" s="457"/>
      <c r="P6" s="457"/>
      <c r="Q6" s="457"/>
      <c r="R6" s="457"/>
    </row>
    <row r="7" spans="1:18" ht="14.25" customHeight="1">
      <c r="A7" s="569"/>
      <c r="B7" s="603"/>
      <c r="C7" s="603"/>
      <c r="D7" s="603"/>
      <c r="E7" s="603"/>
      <c r="F7" s="603"/>
      <c r="G7" s="457"/>
      <c r="H7" s="457"/>
      <c r="I7" s="457"/>
      <c r="J7" s="457"/>
      <c r="K7" s="457"/>
      <c r="L7" s="457"/>
      <c r="M7" s="457"/>
      <c r="N7" s="457"/>
      <c r="O7" s="457"/>
      <c r="P7" s="457"/>
      <c r="Q7" s="457"/>
      <c r="R7" s="457"/>
    </row>
    <row r="8" spans="1:18" ht="14.25" customHeight="1">
      <c r="A8" s="569"/>
      <c r="B8" s="603"/>
      <c r="C8" s="603"/>
      <c r="D8" s="603"/>
      <c r="E8" s="603"/>
      <c r="F8" s="603"/>
      <c r="G8" s="457"/>
      <c r="H8" s="457"/>
      <c r="I8" s="457"/>
      <c r="J8" s="457"/>
      <c r="K8" s="457"/>
      <c r="L8" s="457"/>
      <c r="M8" s="457"/>
      <c r="N8" s="457"/>
      <c r="O8" s="457"/>
      <c r="P8" s="457"/>
      <c r="Q8" s="457"/>
      <c r="R8" s="457"/>
    </row>
    <row r="9" spans="1:18" ht="14.25" customHeight="1">
      <c r="A9" s="569"/>
      <c r="B9" s="603"/>
      <c r="C9" s="603"/>
      <c r="D9" s="603"/>
      <c r="E9" s="603"/>
      <c r="F9" s="603"/>
      <c r="G9" s="457"/>
      <c r="H9" s="457"/>
      <c r="I9" s="457"/>
      <c r="J9" s="457"/>
      <c r="K9" s="457"/>
      <c r="L9" s="457"/>
      <c r="M9" s="457"/>
      <c r="N9" s="457"/>
      <c r="O9" s="457"/>
      <c r="P9" s="457"/>
      <c r="Q9" s="457"/>
      <c r="R9" s="457"/>
    </row>
    <row r="10" spans="1:18" ht="14.25" customHeight="1">
      <c r="A10" s="569"/>
      <c r="B10" s="603"/>
      <c r="C10" s="603"/>
      <c r="D10" s="603"/>
      <c r="E10" s="603"/>
      <c r="F10" s="603"/>
      <c r="G10" s="457"/>
      <c r="H10" s="457"/>
      <c r="I10" s="457"/>
      <c r="J10" s="457"/>
      <c r="K10" s="457"/>
      <c r="L10" s="457"/>
      <c r="M10" s="457"/>
      <c r="N10" s="457"/>
      <c r="O10" s="457"/>
      <c r="P10" s="457"/>
      <c r="Q10" s="457"/>
      <c r="R10" s="457"/>
    </row>
    <row r="11" spans="1:18" ht="14.25" customHeight="1">
      <c r="A11" s="569"/>
      <c r="B11" s="603"/>
      <c r="C11" s="603"/>
      <c r="D11" s="603"/>
      <c r="E11" s="603"/>
      <c r="F11" s="603"/>
      <c r="G11" s="457"/>
      <c r="H11" s="457"/>
      <c r="I11" s="457"/>
      <c r="J11" s="457"/>
      <c r="K11" s="457"/>
      <c r="L11" s="457"/>
      <c r="M11" s="457"/>
      <c r="N11" s="457"/>
      <c r="O11" s="457"/>
      <c r="P11" s="457"/>
      <c r="Q11" s="457"/>
      <c r="R11" s="457"/>
    </row>
    <row r="12" spans="1:18" ht="14.25" customHeight="1">
      <c r="A12" s="569"/>
      <c r="B12" s="603"/>
      <c r="C12" s="603"/>
      <c r="D12" s="603"/>
      <c r="E12" s="603"/>
      <c r="F12" s="603"/>
      <c r="G12" s="457"/>
      <c r="H12" s="457"/>
      <c r="I12" s="457"/>
      <c r="J12" s="457"/>
      <c r="K12" s="457"/>
      <c r="L12" s="457"/>
      <c r="M12" s="457"/>
      <c r="N12" s="457"/>
      <c r="O12" s="457"/>
      <c r="P12" s="457"/>
      <c r="Q12" s="457"/>
      <c r="R12" s="457"/>
    </row>
    <row r="13" spans="1:18" ht="14.25" customHeight="1">
      <c r="A13" s="569"/>
      <c r="B13" s="603"/>
      <c r="C13" s="572"/>
      <c r="D13" s="603"/>
      <c r="E13" s="603"/>
      <c r="F13" s="603"/>
      <c r="G13" s="571"/>
      <c r="H13" s="571"/>
      <c r="I13" s="571"/>
      <c r="J13" s="571"/>
      <c r="K13" s="571"/>
      <c r="L13" s="571"/>
      <c r="M13" s="571"/>
      <c r="N13" s="571"/>
      <c r="O13" s="571"/>
      <c r="P13" s="571"/>
      <c r="Q13" s="571"/>
      <c r="R13" s="571"/>
    </row>
    <row r="14" spans="1:18" ht="14.25" customHeight="1">
      <c r="A14" s="569"/>
      <c r="B14" s="568">
        <v>1</v>
      </c>
      <c r="C14" s="568">
        <v>2</v>
      </c>
      <c r="D14" s="568">
        <v>3</v>
      </c>
      <c r="E14" s="568">
        <v>4</v>
      </c>
      <c r="F14" s="568">
        <v>5</v>
      </c>
      <c r="G14" s="568">
        <v>6</v>
      </c>
      <c r="H14" s="568">
        <v>7</v>
      </c>
      <c r="I14" s="568">
        <v>8</v>
      </c>
      <c r="J14" s="568">
        <v>9</v>
      </c>
      <c r="K14" s="571" t="s">
        <v>1221</v>
      </c>
      <c r="L14" s="571">
        <v>11</v>
      </c>
      <c r="M14" s="571">
        <v>12</v>
      </c>
      <c r="N14" s="571" t="s">
        <v>1222</v>
      </c>
      <c r="O14" s="571" t="s">
        <v>1223</v>
      </c>
      <c r="P14" s="571">
        <v>15</v>
      </c>
      <c r="Q14" s="571" t="s">
        <v>1224</v>
      </c>
      <c r="R14" s="571" t="s">
        <v>1225</v>
      </c>
    </row>
    <row r="15" spans="1:18" ht="14.25" customHeight="1">
      <c r="A15" s="569"/>
      <c r="B15" s="569"/>
      <c r="C15" s="569"/>
      <c r="D15" s="569"/>
      <c r="E15" s="569"/>
      <c r="F15" s="569"/>
      <c r="G15" s="569"/>
      <c r="H15" s="569"/>
      <c r="I15" s="569"/>
      <c r="J15" s="569"/>
      <c r="K15" s="603"/>
      <c r="L15" s="603"/>
      <c r="M15" s="603"/>
      <c r="N15" s="603"/>
      <c r="O15" s="603"/>
      <c r="P15" s="603"/>
      <c r="Q15" s="603"/>
      <c r="R15" s="603"/>
    </row>
    <row r="16" spans="1:18" s="213" customFormat="1" ht="14.25" customHeight="1">
      <c r="A16" s="570"/>
      <c r="B16" s="570"/>
      <c r="C16" s="570"/>
      <c r="D16" s="570"/>
      <c r="E16" s="570"/>
      <c r="F16" s="570"/>
      <c r="G16" s="570"/>
      <c r="H16" s="570"/>
      <c r="I16" s="570"/>
      <c r="J16" s="570"/>
      <c r="K16" s="572"/>
      <c r="L16" s="572"/>
      <c r="M16" s="572"/>
      <c r="N16" s="572"/>
      <c r="O16" s="572"/>
      <c r="P16" s="572"/>
      <c r="Q16" s="572"/>
      <c r="R16" s="572"/>
    </row>
    <row r="17" spans="1:18" ht="18.75" customHeight="1">
      <c r="A17" s="84">
        <v>1</v>
      </c>
      <c r="B17" s="313" t="str">
        <f>[1]股息红利优惠审核表!B6&amp;""</f>
        <v/>
      </c>
      <c r="C17" s="313" t="str">
        <f>[1]股息红利优惠审核表!C6&amp;""</f>
        <v/>
      </c>
      <c r="D17" s="313" t="str">
        <f>[1]股息红利优惠审核表!D6&amp;""</f>
        <v/>
      </c>
      <c r="E17" s="282">
        <f>[1]股息红利优惠审核表!E6</f>
        <v>0</v>
      </c>
      <c r="F17" s="282">
        <f>[1]股息红利优惠审核表!F6</f>
        <v>0</v>
      </c>
      <c r="G17" s="282">
        <f>[1]股息红利优惠审核表!G6</f>
        <v>0</v>
      </c>
      <c r="H17" s="282">
        <f>[1]股息红利优惠审核表!H6</f>
        <v>0</v>
      </c>
      <c r="I17" s="282">
        <f>[1]股息红利优惠审核表!I6</f>
        <v>0</v>
      </c>
      <c r="J17" s="282">
        <f>[1]股息红利优惠审核表!J6</f>
        <v>0</v>
      </c>
      <c r="K17" s="283">
        <f>MIN(I17,J17)</f>
        <v>0</v>
      </c>
      <c r="L17" s="282">
        <f>[1]股息红利优惠审核表!L6</f>
        <v>0</v>
      </c>
      <c r="M17" s="282">
        <f>[1]股息红利优惠审核表!M6</f>
        <v>0</v>
      </c>
      <c r="N17" s="283">
        <f>ROUND(E17*M17,2)</f>
        <v>0</v>
      </c>
      <c r="O17" s="283">
        <f>ROUND(L17-N17,2)</f>
        <v>0</v>
      </c>
      <c r="P17" s="282">
        <f>[1]股息红利优惠审核表!P6</f>
        <v>0</v>
      </c>
      <c r="Q17" s="283">
        <f>MIN(O17,P17)</f>
        <v>0</v>
      </c>
      <c r="R17" s="283">
        <f>ROUND(H17+K17+Q17,2)</f>
        <v>0</v>
      </c>
    </row>
    <row r="18" spans="1:18" ht="18.75" customHeight="1">
      <c r="A18" s="84">
        <v>2</v>
      </c>
      <c r="B18" s="313" t="str">
        <f>[1]股息红利优惠审核表!B7&amp;""</f>
        <v/>
      </c>
      <c r="C18" s="313" t="str">
        <f>[1]股息红利优惠审核表!C7&amp;""</f>
        <v/>
      </c>
      <c r="D18" s="313" t="str">
        <f>[1]股息红利优惠审核表!D7&amp;""</f>
        <v/>
      </c>
      <c r="E18" s="282">
        <f>[1]股息红利优惠审核表!E7</f>
        <v>0</v>
      </c>
      <c r="F18" s="282">
        <f>[1]股息红利优惠审核表!F7</f>
        <v>0</v>
      </c>
      <c r="G18" s="282">
        <f>[1]股息红利优惠审核表!G7</f>
        <v>0</v>
      </c>
      <c r="H18" s="282">
        <f>[1]股息红利优惠审核表!H7</f>
        <v>0</v>
      </c>
      <c r="I18" s="282">
        <f>[1]股息红利优惠审核表!I7</f>
        <v>0</v>
      </c>
      <c r="J18" s="282">
        <f>[1]股息红利优惠审核表!J7</f>
        <v>0</v>
      </c>
      <c r="K18" s="283">
        <f t="shared" ref="K18:K23" si="0">MIN(I18,J18)</f>
        <v>0</v>
      </c>
      <c r="L18" s="282">
        <f>[1]股息红利优惠审核表!L7</f>
        <v>0</v>
      </c>
      <c r="M18" s="282">
        <f>[1]股息红利优惠审核表!M7</f>
        <v>0</v>
      </c>
      <c r="N18" s="283">
        <f t="shared" ref="N18:N23" si="1">ROUND(E18*M18,2)</f>
        <v>0</v>
      </c>
      <c r="O18" s="283">
        <f t="shared" ref="O18:O23" si="2">ROUND(L18-N18,2)</f>
        <v>0</v>
      </c>
      <c r="P18" s="282">
        <f>[1]股息红利优惠审核表!P7</f>
        <v>0</v>
      </c>
      <c r="Q18" s="283">
        <f t="shared" ref="Q18:Q23" si="3">MIN(O18,P18)</f>
        <v>0</v>
      </c>
      <c r="R18" s="283">
        <f t="shared" ref="R18:R23" si="4">ROUND(H18+K18+Q18,2)</f>
        <v>0</v>
      </c>
    </row>
    <row r="19" spans="1:18" ht="18.75" customHeight="1">
      <c r="A19" s="84">
        <v>3</v>
      </c>
      <c r="B19" s="313" t="str">
        <f>[1]股息红利优惠审核表!B8&amp;""</f>
        <v/>
      </c>
      <c r="C19" s="313" t="str">
        <f>[1]股息红利优惠审核表!C8&amp;""</f>
        <v/>
      </c>
      <c r="D19" s="313" t="str">
        <f>[1]股息红利优惠审核表!D8&amp;""</f>
        <v/>
      </c>
      <c r="E19" s="282">
        <f>[1]股息红利优惠审核表!E8</f>
        <v>0</v>
      </c>
      <c r="F19" s="282">
        <f>[1]股息红利优惠审核表!F8</f>
        <v>0</v>
      </c>
      <c r="G19" s="282">
        <f>[1]股息红利优惠审核表!G8</f>
        <v>0</v>
      </c>
      <c r="H19" s="282">
        <f>[1]股息红利优惠审核表!H8</f>
        <v>0</v>
      </c>
      <c r="I19" s="282">
        <f>[1]股息红利优惠审核表!I8</f>
        <v>0</v>
      </c>
      <c r="J19" s="282">
        <f>[1]股息红利优惠审核表!J8</f>
        <v>0</v>
      </c>
      <c r="K19" s="283">
        <f t="shared" si="0"/>
        <v>0</v>
      </c>
      <c r="L19" s="282">
        <f>[1]股息红利优惠审核表!L8</f>
        <v>0</v>
      </c>
      <c r="M19" s="282">
        <f>[1]股息红利优惠审核表!M8</f>
        <v>0</v>
      </c>
      <c r="N19" s="283">
        <f t="shared" si="1"/>
        <v>0</v>
      </c>
      <c r="O19" s="283">
        <f t="shared" si="2"/>
        <v>0</v>
      </c>
      <c r="P19" s="282">
        <f>[1]股息红利优惠审核表!P8</f>
        <v>0</v>
      </c>
      <c r="Q19" s="283">
        <f t="shared" si="3"/>
        <v>0</v>
      </c>
      <c r="R19" s="283">
        <f t="shared" si="4"/>
        <v>0</v>
      </c>
    </row>
    <row r="20" spans="1:18" ht="18.75" customHeight="1">
      <c r="A20" s="84">
        <v>4</v>
      </c>
      <c r="B20" s="313" t="str">
        <f>[1]股息红利优惠审核表!B9&amp;""</f>
        <v/>
      </c>
      <c r="C20" s="313" t="str">
        <f>[1]股息红利优惠审核表!C9&amp;""</f>
        <v/>
      </c>
      <c r="D20" s="313" t="str">
        <f>[1]股息红利优惠审核表!D9&amp;""</f>
        <v/>
      </c>
      <c r="E20" s="282">
        <f>[1]股息红利优惠审核表!E9</f>
        <v>0</v>
      </c>
      <c r="F20" s="282">
        <f>[1]股息红利优惠审核表!F9</f>
        <v>0</v>
      </c>
      <c r="G20" s="282">
        <f>[1]股息红利优惠审核表!G9</f>
        <v>0</v>
      </c>
      <c r="H20" s="282">
        <f>[1]股息红利优惠审核表!H9</f>
        <v>0</v>
      </c>
      <c r="I20" s="282">
        <f>[1]股息红利优惠审核表!I9</f>
        <v>0</v>
      </c>
      <c r="J20" s="282">
        <f>[1]股息红利优惠审核表!J9</f>
        <v>0</v>
      </c>
      <c r="K20" s="283">
        <f t="shared" si="0"/>
        <v>0</v>
      </c>
      <c r="L20" s="282">
        <f>[1]股息红利优惠审核表!L9</f>
        <v>0</v>
      </c>
      <c r="M20" s="282">
        <f>[1]股息红利优惠审核表!M9</f>
        <v>0</v>
      </c>
      <c r="N20" s="283">
        <f t="shared" si="1"/>
        <v>0</v>
      </c>
      <c r="O20" s="283">
        <f t="shared" si="2"/>
        <v>0</v>
      </c>
      <c r="P20" s="282">
        <f>[1]股息红利优惠审核表!P9</f>
        <v>0</v>
      </c>
      <c r="Q20" s="283">
        <f t="shared" si="3"/>
        <v>0</v>
      </c>
      <c r="R20" s="283">
        <f t="shared" si="4"/>
        <v>0</v>
      </c>
    </row>
    <row r="21" spans="1:18" ht="18.75" customHeight="1">
      <c r="A21" s="84">
        <v>5</v>
      </c>
      <c r="B21" s="313" t="str">
        <f>[1]股息红利优惠审核表!B10&amp;""</f>
        <v/>
      </c>
      <c r="C21" s="313" t="str">
        <f>[1]股息红利优惠审核表!C10&amp;""</f>
        <v/>
      </c>
      <c r="D21" s="313" t="str">
        <f>[1]股息红利优惠审核表!D10&amp;""</f>
        <v/>
      </c>
      <c r="E21" s="282">
        <f>[1]股息红利优惠审核表!E10</f>
        <v>0</v>
      </c>
      <c r="F21" s="282">
        <f>[1]股息红利优惠审核表!F10</f>
        <v>0</v>
      </c>
      <c r="G21" s="282">
        <f>[1]股息红利优惠审核表!G10</f>
        <v>0</v>
      </c>
      <c r="H21" s="282">
        <f>[1]股息红利优惠审核表!H10</f>
        <v>0</v>
      </c>
      <c r="I21" s="282">
        <f>[1]股息红利优惠审核表!I10</f>
        <v>0</v>
      </c>
      <c r="J21" s="282">
        <f>[1]股息红利优惠审核表!J10</f>
        <v>0</v>
      </c>
      <c r="K21" s="283">
        <f t="shared" si="0"/>
        <v>0</v>
      </c>
      <c r="L21" s="282">
        <f>[1]股息红利优惠审核表!L10</f>
        <v>0</v>
      </c>
      <c r="M21" s="282">
        <f>[1]股息红利优惠审核表!M10</f>
        <v>0</v>
      </c>
      <c r="N21" s="283">
        <f t="shared" si="1"/>
        <v>0</v>
      </c>
      <c r="O21" s="283">
        <f t="shared" si="2"/>
        <v>0</v>
      </c>
      <c r="P21" s="282">
        <f>[1]股息红利优惠审核表!P10</f>
        <v>0</v>
      </c>
      <c r="Q21" s="283">
        <f t="shared" si="3"/>
        <v>0</v>
      </c>
      <c r="R21" s="283">
        <f t="shared" si="4"/>
        <v>0</v>
      </c>
    </row>
    <row r="22" spans="1:18" ht="18.75" customHeight="1">
      <c r="A22" s="84">
        <v>6</v>
      </c>
      <c r="B22" s="313" t="str">
        <f>[1]股息红利优惠审核表!B11&amp;""</f>
        <v/>
      </c>
      <c r="C22" s="313" t="str">
        <f>[1]股息红利优惠审核表!C11&amp;""</f>
        <v/>
      </c>
      <c r="D22" s="313" t="str">
        <f>[1]股息红利优惠审核表!D11&amp;""</f>
        <v/>
      </c>
      <c r="E22" s="282">
        <f>[1]股息红利优惠审核表!E11</f>
        <v>0</v>
      </c>
      <c r="F22" s="282">
        <f>[1]股息红利优惠审核表!F11</f>
        <v>0</v>
      </c>
      <c r="G22" s="282">
        <f>[1]股息红利优惠审核表!G11</f>
        <v>0</v>
      </c>
      <c r="H22" s="282">
        <f>[1]股息红利优惠审核表!H11</f>
        <v>0</v>
      </c>
      <c r="I22" s="282">
        <f>[1]股息红利优惠审核表!I11</f>
        <v>0</v>
      </c>
      <c r="J22" s="282">
        <f>[1]股息红利优惠审核表!J11</f>
        <v>0</v>
      </c>
      <c r="K22" s="283">
        <f t="shared" si="0"/>
        <v>0</v>
      </c>
      <c r="L22" s="282">
        <f>[1]股息红利优惠审核表!L11</f>
        <v>0</v>
      </c>
      <c r="M22" s="282">
        <f>[1]股息红利优惠审核表!M11</f>
        <v>0</v>
      </c>
      <c r="N22" s="283">
        <f t="shared" si="1"/>
        <v>0</v>
      </c>
      <c r="O22" s="283">
        <f t="shared" si="2"/>
        <v>0</v>
      </c>
      <c r="P22" s="282">
        <f>[1]股息红利优惠审核表!P11</f>
        <v>0</v>
      </c>
      <c r="Q22" s="283">
        <f t="shared" si="3"/>
        <v>0</v>
      </c>
      <c r="R22" s="283">
        <f>ROUND(H22+K22+Q22,2)</f>
        <v>0</v>
      </c>
    </row>
    <row r="23" spans="1:18" ht="18.75" customHeight="1">
      <c r="A23" s="84">
        <v>7</v>
      </c>
      <c r="B23" s="313" t="str">
        <f>[1]股息红利优惠审核表!B12&amp;""</f>
        <v/>
      </c>
      <c r="C23" s="313" t="str">
        <f>[1]股息红利优惠审核表!C12&amp;""</f>
        <v/>
      </c>
      <c r="D23" s="313" t="str">
        <f>[1]股息红利优惠审核表!D12&amp;""</f>
        <v/>
      </c>
      <c r="E23" s="282">
        <f>[1]股息红利优惠审核表!E12</f>
        <v>0</v>
      </c>
      <c r="F23" s="282">
        <f>[1]股息红利优惠审核表!F12</f>
        <v>0</v>
      </c>
      <c r="G23" s="282">
        <f>[1]股息红利优惠审核表!G12</f>
        <v>0</v>
      </c>
      <c r="H23" s="282">
        <f>[1]股息红利优惠审核表!H12</f>
        <v>0</v>
      </c>
      <c r="I23" s="282">
        <f>[1]股息红利优惠审核表!I12</f>
        <v>0</v>
      </c>
      <c r="J23" s="282">
        <f>[1]股息红利优惠审核表!J12</f>
        <v>0</v>
      </c>
      <c r="K23" s="283">
        <f t="shared" si="0"/>
        <v>0</v>
      </c>
      <c r="L23" s="282">
        <f>[1]股息红利优惠审核表!L12</f>
        <v>0</v>
      </c>
      <c r="M23" s="282">
        <f>[1]股息红利优惠审核表!M12</f>
        <v>0</v>
      </c>
      <c r="N23" s="283">
        <f t="shared" si="1"/>
        <v>0</v>
      </c>
      <c r="O23" s="283">
        <f t="shared" si="2"/>
        <v>0</v>
      </c>
      <c r="P23" s="282">
        <f>[1]股息红利优惠审核表!P12</f>
        <v>0</v>
      </c>
      <c r="Q23" s="283">
        <f t="shared" si="3"/>
        <v>0</v>
      </c>
      <c r="R23" s="283">
        <f t="shared" si="4"/>
        <v>0</v>
      </c>
    </row>
    <row r="24" spans="1:18" s="214" customFormat="1" ht="18.75" customHeight="1">
      <c r="A24" s="84">
        <v>8</v>
      </c>
      <c r="B24" s="675" t="s">
        <v>1210</v>
      </c>
      <c r="C24" s="676"/>
      <c r="D24" s="676"/>
      <c r="E24" s="676"/>
      <c r="F24" s="676"/>
      <c r="G24" s="676"/>
      <c r="H24" s="676"/>
      <c r="I24" s="676"/>
      <c r="J24" s="676"/>
      <c r="K24" s="676"/>
      <c r="L24" s="676"/>
      <c r="M24" s="676"/>
      <c r="N24" s="676"/>
      <c r="O24" s="676"/>
      <c r="P24" s="676"/>
      <c r="Q24" s="677"/>
      <c r="R24" s="315">
        <f>ROUND(SUM(R17:R23),2)</f>
        <v>0</v>
      </c>
    </row>
    <row r="25" spans="1:18" s="214" customFormat="1" ht="18.75" customHeight="1">
      <c r="A25" s="84">
        <v>9</v>
      </c>
      <c r="B25" s="678" t="s">
        <v>1226</v>
      </c>
      <c r="C25" s="678"/>
      <c r="D25" s="678"/>
      <c r="E25" s="678"/>
      <c r="F25" s="678"/>
      <c r="G25" s="678"/>
      <c r="H25" s="678"/>
      <c r="I25" s="678"/>
      <c r="J25" s="678"/>
      <c r="K25" s="678"/>
      <c r="L25" s="678"/>
      <c r="M25" s="678"/>
      <c r="N25" s="678"/>
      <c r="O25" s="678"/>
      <c r="P25" s="678"/>
      <c r="Q25" s="678"/>
      <c r="R25" s="315">
        <f>[1]股息红利优惠审核表!R14</f>
        <v>0</v>
      </c>
    </row>
    <row r="26" spans="1:18" s="214" customFormat="1" ht="18.75" customHeight="1">
      <c r="A26" s="84">
        <v>10</v>
      </c>
      <c r="B26" s="678" t="s">
        <v>1227</v>
      </c>
      <c r="C26" s="678"/>
      <c r="D26" s="678"/>
      <c r="E26" s="678"/>
      <c r="F26" s="678"/>
      <c r="G26" s="678"/>
      <c r="H26" s="678"/>
      <c r="I26" s="678"/>
      <c r="J26" s="678"/>
      <c r="K26" s="678"/>
      <c r="L26" s="678"/>
      <c r="M26" s="678"/>
      <c r="N26" s="678"/>
      <c r="O26" s="678"/>
      <c r="P26" s="678"/>
      <c r="Q26" s="678"/>
      <c r="R26" s="315">
        <f>[1]股息红利优惠审核表!R15</f>
        <v>0</v>
      </c>
    </row>
    <row r="27" spans="1:18" s="214" customFormat="1" ht="14.25" customHeight="1">
      <c r="A27" s="130"/>
      <c r="B27" s="215"/>
      <c r="C27" s="215"/>
      <c r="D27" s="215"/>
      <c r="E27" s="215"/>
      <c r="F27" s="215"/>
      <c r="G27" s="215"/>
      <c r="H27" s="215"/>
      <c r="I27" s="215"/>
      <c r="J27" s="215"/>
      <c r="K27" s="215"/>
      <c r="L27" s="215"/>
      <c r="M27" s="215"/>
      <c r="N27" s="215"/>
      <c r="O27" s="215"/>
      <c r="P27" s="215"/>
      <c r="Q27" s="215"/>
      <c r="R27" s="216"/>
    </row>
    <row r="28" spans="1:18" s="214" customFormat="1">
      <c r="A28" s="679"/>
      <c r="B28" s="679"/>
      <c r="C28" s="679"/>
      <c r="D28" s="679"/>
      <c r="E28" s="679"/>
      <c r="F28" s="679"/>
      <c r="G28" s="679"/>
      <c r="H28" s="679"/>
      <c r="I28" s="679"/>
      <c r="J28" s="679"/>
      <c r="K28" s="679"/>
    </row>
  </sheetData>
  <mergeCells count="44">
    <mergeCell ref="B26:Q26"/>
    <mergeCell ref="A28:K28"/>
    <mergeCell ref="O14:O16"/>
    <mergeCell ref="P14:P16"/>
    <mergeCell ref="Q14:Q16"/>
    <mergeCell ref="R14:R16"/>
    <mergeCell ref="B24:Q24"/>
    <mergeCell ref="B25:Q25"/>
    <mergeCell ref="I14:I16"/>
    <mergeCell ref="J14:J16"/>
    <mergeCell ref="K14:K16"/>
    <mergeCell ref="L14:L16"/>
    <mergeCell ref="M14:M16"/>
    <mergeCell ref="N14:N16"/>
    <mergeCell ref="P5:P13"/>
    <mergeCell ref="Q5:Q13"/>
    <mergeCell ref="B14:B16"/>
    <mergeCell ref="C14:C16"/>
    <mergeCell ref="D14:D16"/>
    <mergeCell ref="E14:E16"/>
    <mergeCell ref="F14:F16"/>
    <mergeCell ref="G14:G16"/>
    <mergeCell ref="H14:H16"/>
    <mergeCell ref="K5:K13"/>
    <mergeCell ref="L5:L13"/>
    <mergeCell ref="M5:M13"/>
    <mergeCell ref="N5:N13"/>
    <mergeCell ref="O5:O13"/>
    <mergeCell ref="A1:R1"/>
    <mergeCell ref="A2:R2"/>
    <mergeCell ref="A3:A16"/>
    <mergeCell ref="B3:B13"/>
    <mergeCell ref="C3:C13"/>
    <mergeCell ref="D3:D13"/>
    <mergeCell ref="E3:E13"/>
    <mergeCell ref="F3:F13"/>
    <mergeCell ref="G3:H4"/>
    <mergeCell ref="I3:K4"/>
    <mergeCell ref="L3:Q4"/>
    <mergeCell ref="R3:R13"/>
    <mergeCell ref="G5:G13"/>
    <mergeCell ref="H5:H13"/>
    <mergeCell ref="I5:I13"/>
    <mergeCell ref="J5:J13"/>
  </mergeCells>
  <phoneticPr fontId="22" type="noConversion"/>
  <hyperlinks>
    <hyperlink ref="A1:R1" location="'A100000 中华人民共和国企业所得税年度纳税申报表（A类）'!A1" display="返回主表（A100000） "/>
  </hyperlinks>
  <printOptions horizontalCentered="1"/>
  <pageMargins left="0.59055118110236215" right="0.59055118110236215" top="0.39370078740157477" bottom="0.39370078740157477" header="0.31496062992125984" footer="0.31496062992125984"/>
  <pageSetup paperSize="9" scale="58" orientation="landscape" blackAndWhite="1" verticalDpi="0" r:id="rId1"/>
  <headerFooter>
    <oddHeader>&amp;L&amp;G</oddHeader>
  </headerFooter>
  <rowBreaks count="1" manualBreakCount="1">
    <brk id="26"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R55"/>
  <sheetViews>
    <sheetView workbookViewId="0">
      <selection activeCell="C5" sqref="C5:D5"/>
    </sheetView>
  </sheetViews>
  <sheetFormatPr defaultColWidth="8.875" defaultRowHeight="16.5"/>
  <cols>
    <col min="1" max="1" width="5.125" style="217" customWidth="1"/>
    <col min="2" max="2" width="38.875" style="217" customWidth="1"/>
    <col min="3" max="3" width="47.625" style="217" customWidth="1"/>
    <col min="4" max="4" width="17.125" style="221" customWidth="1"/>
    <col min="5" max="16384" width="8.875" style="217"/>
  </cols>
  <sheetData>
    <row r="1" spans="1:18">
      <c r="A1" s="602" t="s">
        <v>1201</v>
      </c>
      <c r="B1" s="602"/>
      <c r="C1" s="602"/>
      <c r="D1" s="602"/>
      <c r="E1" s="602"/>
      <c r="F1" s="602"/>
      <c r="G1" s="602"/>
      <c r="H1" s="602"/>
      <c r="I1" s="602"/>
      <c r="J1" s="602"/>
      <c r="K1" s="602"/>
      <c r="L1" s="602"/>
      <c r="M1" s="602"/>
      <c r="N1" s="602"/>
      <c r="O1" s="602"/>
      <c r="P1" s="602"/>
      <c r="Q1" s="602"/>
      <c r="R1" s="602"/>
    </row>
    <row r="2" spans="1:18" ht="25.5" customHeight="1">
      <c r="A2" s="681" t="s">
        <v>1228</v>
      </c>
      <c r="B2" s="681"/>
      <c r="C2" s="681"/>
      <c r="D2" s="681"/>
    </row>
    <row r="3" spans="1:18" ht="18.75" customHeight="1">
      <c r="A3" s="682" t="s">
        <v>67</v>
      </c>
      <c r="B3" s="682"/>
      <c r="C3" s="682"/>
      <c r="D3" s="682"/>
    </row>
    <row r="4" spans="1:18" ht="18.75" customHeight="1">
      <c r="A4" s="218">
        <v>1</v>
      </c>
      <c r="B4" s="219" t="str">
        <f>[1]研发费用加计扣除优惠审核表!B4</f>
        <v>√一般企业     □科技型中小企业</v>
      </c>
      <c r="C4" s="219" t="s">
        <v>1229</v>
      </c>
      <c r="D4" s="219">
        <f>[1]研发费用加计扣除优惠审核表!D4</f>
        <v>0</v>
      </c>
    </row>
    <row r="5" spans="1:18" ht="18.75" customHeight="1">
      <c r="A5" s="218">
        <v>2</v>
      </c>
      <c r="B5" s="219" t="s">
        <v>1230</v>
      </c>
      <c r="C5" s="683">
        <f>[1]研发费用加计扣除优惠审核表!C5</f>
        <v>0</v>
      </c>
      <c r="D5" s="683"/>
    </row>
    <row r="6" spans="1:18" ht="18.75" customHeight="1">
      <c r="A6" s="684" t="s">
        <v>1231</v>
      </c>
      <c r="B6" s="684"/>
      <c r="C6" s="684"/>
      <c r="D6" s="684"/>
    </row>
    <row r="7" spans="1:18" ht="18.75" customHeight="1">
      <c r="A7" s="218">
        <v>3</v>
      </c>
      <c r="B7" s="680" t="s">
        <v>1232</v>
      </c>
      <c r="C7" s="680"/>
      <c r="D7" s="308">
        <f>ROUND(D8+D12+D21+D24+D28+D39,2)</f>
        <v>0</v>
      </c>
    </row>
    <row r="8" spans="1:18" ht="18.75" customHeight="1">
      <c r="A8" s="218">
        <v>4</v>
      </c>
      <c r="B8" s="686" t="s">
        <v>1233</v>
      </c>
      <c r="C8" s="686"/>
      <c r="D8" s="308">
        <f>ROUND(SUM(D9:D11),2)</f>
        <v>0</v>
      </c>
    </row>
    <row r="9" spans="1:18" ht="18.75" customHeight="1">
      <c r="A9" s="218">
        <v>5</v>
      </c>
      <c r="B9" s="685" t="s">
        <v>1234</v>
      </c>
      <c r="C9" s="685"/>
      <c r="D9" s="310">
        <f>[1]研发费用加计扣除优惠审核表!D9</f>
        <v>0</v>
      </c>
    </row>
    <row r="10" spans="1:18" ht="18.75" customHeight="1">
      <c r="A10" s="218">
        <v>6</v>
      </c>
      <c r="B10" s="685" t="s">
        <v>1235</v>
      </c>
      <c r="C10" s="685"/>
      <c r="D10" s="310">
        <f>[1]研发费用加计扣除优惠审核表!D10</f>
        <v>0</v>
      </c>
    </row>
    <row r="11" spans="1:18" ht="18.75" customHeight="1">
      <c r="A11" s="218">
        <v>7</v>
      </c>
      <c r="B11" s="685" t="s">
        <v>1236</v>
      </c>
      <c r="C11" s="685"/>
      <c r="D11" s="310">
        <f>[1]研发费用加计扣除优惠审核表!D11</f>
        <v>0</v>
      </c>
    </row>
    <row r="12" spans="1:18" ht="18.75" customHeight="1">
      <c r="A12" s="218">
        <v>8</v>
      </c>
      <c r="B12" s="686" t="s">
        <v>1237</v>
      </c>
      <c r="C12" s="686"/>
      <c r="D12" s="308">
        <f>ROUND(SUM(D13:D20),2)</f>
        <v>0</v>
      </c>
    </row>
    <row r="13" spans="1:18" ht="18.75" customHeight="1">
      <c r="A13" s="218">
        <v>9</v>
      </c>
      <c r="B13" s="685" t="s">
        <v>1238</v>
      </c>
      <c r="C13" s="685"/>
      <c r="D13" s="310">
        <f>[1]研发费用加计扣除优惠审核表!D13</f>
        <v>0</v>
      </c>
    </row>
    <row r="14" spans="1:18" ht="18.75" customHeight="1">
      <c r="A14" s="218">
        <v>10</v>
      </c>
      <c r="B14" s="685" t="s">
        <v>1239</v>
      </c>
      <c r="C14" s="685"/>
      <c r="D14" s="310">
        <f>[1]研发费用加计扣除优惠审核表!D14</f>
        <v>0</v>
      </c>
    </row>
    <row r="15" spans="1:18" ht="18.75" customHeight="1">
      <c r="A15" s="218">
        <v>11</v>
      </c>
      <c r="B15" s="685" t="s">
        <v>1240</v>
      </c>
      <c r="C15" s="685"/>
      <c r="D15" s="310">
        <f>[1]研发费用加计扣除优惠审核表!D15</f>
        <v>0</v>
      </c>
    </row>
    <row r="16" spans="1:18" ht="18.75" customHeight="1">
      <c r="A16" s="218">
        <v>12</v>
      </c>
      <c r="B16" s="685" t="s">
        <v>1241</v>
      </c>
      <c r="C16" s="685"/>
      <c r="D16" s="310">
        <f>[1]研发费用加计扣除优惠审核表!D16</f>
        <v>0</v>
      </c>
    </row>
    <row r="17" spans="1:4" ht="18.75" customHeight="1">
      <c r="A17" s="218">
        <v>13</v>
      </c>
      <c r="B17" s="685" t="s">
        <v>1242</v>
      </c>
      <c r="C17" s="685"/>
      <c r="D17" s="310">
        <f>[1]研发费用加计扣除优惠审核表!D17</f>
        <v>0</v>
      </c>
    </row>
    <row r="18" spans="1:4" ht="18.75" customHeight="1">
      <c r="A18" s="218">
        <v>14</v>
      </c>
      <c r="B18" s="685" t="s">
        <v>1243</v>
      </c>
      <c r="C18" s="685"/>
      <c r="D18" s="310">
        <f>[1]研发费用加计扣除优惠审核表!D18</f>
        <v>0</v>
      </c>
    </row>
    <row r="19" spans="1:4" ht="18.75" customHeight="1">
      <c r="A19" s="218">
        <v>15</v>
      </c>
      <c r="B19" s="685" t="s">
        <v>1244</v>
      </c>
      <c r="C19" s="685"/>
      <c r="D19" s="310">
        <f>[1]研发费用加计扣除优惠审核表!D19</f>
        <v>0</v>
      </c>
    </row>
    <row r="20" spans="1:4" ht="18.75" customHeight="1">
      <c r="A20" s="218">
        <v>16</v>
      </c>
      <c r="B20" s="685" t="s">
        <v>1245</v>
      </c>
      <c r="C20" s="685"/>
      <c r="D20" s="310">
        <f>[1]研发费用加计扣除优惠审核表!D20</f>
        <v>0</v>
      </c>
    </row>
    <row r="21" spans="1:4" ht="18.75" customHeight="1">
      <c r="A21" s="218">
        <v>17</v>
      </c>
      <c r="B21" s="686" t="s">
        <v>1246</v>
      </c>
      <c r="C21" s="686"/>
      <c r="D21" s="308">
        <f>ROUND(SUM(D22:D23),2)</f>
        <v>0</v>
      </c>
    </row>
    <row r="22" spans="1:4" ht="18.75" customHeight="1">
      <c r="A22" s="218">
        <v>18</v>
      </c>
      <c r="B22" s="685" t="s">
        <v>1247</v>
      </c>
      <c r="C22" s="685"/>
      <c r="D22" s="310">
        <f>[1]研发费用加计扣除优惠审核表!D22</f>
        <v>0</v>
      </c>
    </row>
    <row r="23" spans="1:4" ht="18.75" customHeight="1">
      <c r="A23" s="218">
        <v>19</v>
      </c>
      <c r="B23" s="685" t="s">
        <v>1248</v>
      </c>
      <c r="C23" s="685"/>
      <c r="D23" s="310">
        <f>[1]研发费用加计扣除优惠审核表!D23</f>
        <v>0</v>
      </c>
    </row>
    <row r="24" spans="1:4" ht="18.75" customHeight="1">
      <c r="A24" s="218">
        <v>20</v>
      </c>
      <c r="B24" s="686" t="s">
        <v>1249</v>
      </c>
      <c r="C24" s="686"/>
      <c r="D24" s="308">
        <f>ROUND(SUM(D25:D27),2)</f>
        <v>0</v>
      </c>
    </row>
    <row r="25" spans="1:4" ht="18.75" customHeight="1">
      <c r="A25" s="218">
        <v>21</v>
      </c>
      <c r="B25" s="685" t="s">
        <v>1250</v>
      </c>
      <c r="C25" s="685"/>
      <c r="D25" s="310">
        <f>[1]研发费用加计扣除优惠审核表!D25</f>
        <v>0</v>
      </c>
    </row>
    <row r="26" spans="1:4" ht="18.75" customHeight="1">
      <c r="A26" s="218">
        <v>22</v>
      </c>
      <c r="B26" s="685" t="s">
        <v>1251</v>
      </c>
      <c r="C26" s="685"/>
      <c r="D26" s="310">
        <f>[1]研发费用加计扣除优惠审核表!D26</f>
        <v>0</v>
      </c>
    </row>
    <row r="27" spans="1:4" ht="18.75" customHeight="1">
      <c r="A27" s="218">
        <v>23</v>
      </c>
      <c r="B27" s="685" t="s">
        <v>1252</v>
      </c>
      <c r="C27" s="685"/>
      <c r="D27" s="310">
        <f>[1]研发费用加计扣除优惠审核表!D27</f>
        <v>0</v>
      </c>
    </row>
    <row r="28" spans="1:4" ht="18.75" customHeight="1">
      <c r="A28" s="218">
        <v>24</v>
      </c>
      <c r="B28" s="686" t="s">
        <v>1253</v>
      </c>
      <c r="C28" s="686"/>
      <c r="D28" s="308">
        <f>ROUND(SUM(D29:D32),2)</f>
        <v>0</v>
      </c>
    </row>
    <row r="29" spans="1:4" ht="18.75" customHeight="1">
      <c r="A29" s="218">
        <v>25</v>
      </c>
      <c r="B29" s="685" t="s">
        <v>1254</v>
      </c>
      <c r="C29" s="685"/>
      <c r="D29" s="310">
        <f>[1]研发费用加计扣除优惠审核表!D29</f>
        <v>0</v>
      </c>
    </row>
    <row r="30" spans="1:4" ht="18.75" customHeight="1">
      <c r="A30" s="218">
        <v>26</v>
      </c>
      <c r="B30" s="685" t="s">
        <v>1255</v>
      </c>
      <c r="C30" s="685"/>
      <c r="D30" s="310">
        <f>[1]研发费用加计扣除优惠审核表!D30</f>
        <v>0</v>
      </c>
    </row>
    <row r="31" spans="1:4" ht="18.75" customHeight="1">
      <c r="A31" s="218">
        <v>27</v>
      </c>
      <c r="B31" s="685" t="s">
        <v>1256</v>
      </c>
      <c r="C31" s="685"/>
      <c r="D31" s="310">
        <f>[1]研发费用加计扣除优惠审核表!D31</f>
        <v>0</v>
      </c>
    </row>
    <row r="32" spans="1:4" ht="18.75" customHeight="1">
      <c r="A32" s="218">
        <v>28</v>
      </c>
      <c r="B32" s="685" t="s">
        <v>1257</v>
      </c>
      <c r="C32" s="685"/>
      <c r="D32" s="310">
        <f>[1]研发费用加计扣除优惠审核表!D32</f>
        <v>0</v>
      </c>
    </row>
    <row r="33" spans="1:4" ht="18.75" customHeight="1">
      <c r="A33" s="218">
        <v>29</v>
      </c>
      <c r="B33" s="686" t="s">
        <v>1258</v>
      </c>
      <c r="C33" s="686"/>
      <c r="D33" s="308">
        <f>ROUND(SUM(D34:D38),2)</f>
        <v>0</v>
      </c>
    </row>
    <row r="34" spans="1:4" ht="18.75" customHeight="1">
      <c r="A34" s="218">
        <v>30</v>
      </c>
      <c r="B34" s="685" t="s">
        <v>1259</v>
      </c>
      <c r="C34" s="685"/>
      <c r="D34" s="310">
        <f>[1]研发费用加计扣除优惠审核表!D34</f>
        <v>0</v>
      </c>
    </row>
    <row r="35" spans="1:4" ht="18.75" customHeight="1">
      <c r="A35" s="218">
        <v>31</v>
      </c>
      <c r="B35" s="685" t="s">
        <v>1260</v>
      </c>
      <c r="C35" s="685"/>
      <c r="D35" s="310">
        <f>[1]研发费用加计扣除优惠审核表!D35</f>
        <v>0</v>
      </c>
    </row>
    <row r="36" spans="1:4" ht="18.75" customHeight="1">
      <c r="A36" s="218">
        <v>32</v>
      </c>
      <c r="B36" s="685" t="s">
        <v>1261</v>
      </c>
      <c r="C36" s="685"/>
      <c r="D36" s="310">
        <f>[1]研发费用加计扣除优惠审核表!D36</f>
        <v>0</v>
      </c>
    </row>
    <row r="37" spans="1:4" ht="18.75" customHeight="1">
      <c r="A37" s="218">
        <v>33</v>
      </c>
      <c r="B37" s="685" t="s">
        <v>1262</v>
      </c>
      <c r="C37" s="685"/>
      <c r="D37" s="311">
        <f>[1]研发费用加计扣除优惠审核表!D37</f>
        <v>0</v>
      </c>
    </row>
    <row r="38" spans="1:4" ht="18.75" customHeight="1">
      <c r="A38" s="218">
        <v>34</v>
      </c>
      <c r="B38" s="685" t="s">
        <v>1263</v>
      </c>
      <c r="C38" s="685"/>
      <c r="D38" s="311">
        <f>[1]研发费用加计扣除优惠审核表!D38</f>
        <v>0</v>
      </c>
    </row>
    <row r="39" spans="1:4" ht="18.75" customHeight="1">
      <c r="A39" s="218">
        <v>35</v>
      </c>
      <c r="B39" s="686" t="s">
        <v>1264</v>
      </c>
      <c r="C39" s="686"/>
      <c r="D39" s="311">
        <f>[1]研发费用加计扣除优惠审核表!D39</f>
        <v>0</v>
      </c>
    </row>
    <row r="40" spans="1:4" ht="18.75" customHeight="1">
      <c r="A40" s="218">
        <v>36</v>
      </c>
      <c r="B40" s="680" t="s">
        <v>1265</v>
      </c>
      <c r="C40" s="680"/>
      <c r="D40" s="308">
        <f>(D41-D42)*80%</f>
        <v>0</v>
      </c>
    </row>
    <row r="41" spans="1:4" ht="18.75" customHeight="1">
      <c r="A41" s="218">
        <v>37</v>
      </c>
      <c r="B41" s="686" t="s">
        <v>1266</v>
      </c>
      <c r="C41" s="686"/>
      <c r="D41" s="311">
        <f>[1]研发费用加计扣除优惠审核表!D41</f>
        <v>0</v>
      </c>
    </row>
    <row r="42" spans="1:4" ht="18.75" customHeight="1">
      <c r="A42" s="218">
        <v>38</v>
      </c>
      <c r="B42" s="685" t="s">
        <v>1267</v>
      </c>
      <c r="C42" s="685"/>
      <c r="D42" s="311">
        <f>[1]研发费用加计扣除优惠审核表!D42</f>
        <v>0</v>
      </c>
    </row>
    <row r="43" spans="1:4" ht="18.75" customHeight="1">
      <c r="A43" s="218">
        <v>39</v>
      </c>
      <c r="B43" s="683" t="s">
        <v>1268</v>
      </c>
      <c r="C43" s="683"/>
      <c r="D43" s="308">
        <f>ROUND(D7+D40,2)</f>
        <v>0</v>
      </c>
    </row>
    <row r="44" spans="1:4" ht="18.75" customHeight="1">
      <c r="A44" s="218">
        <v>40</v>
      </c>
      <c r="B44" s="686" t="s">
        <v>1269</v>
      </c>
      <c r="C44" s="686"/>
      <c r="D44" s="311">
        <f>[1]研发费用加计扣除优惠审核表!D44</f>
        <v>0</v>
      </c>
    </row>
    <row r="45" spans="1:4" ht="18.75" customHeight="1">
      <c r="A45" s="218">
        <v>41</v>
      </c>
      <c r="B45" s="686" t="s">
        <v>1270</v>
      </c>
      <c r="C45" s="686"/>
      <c r="D45" s="311">
        <f>[1]研发费用加计扣除优惠审核表!D45</f>
        <v>0</v>
      </c>
    </row>
    <row r="46" spans="1:4" ht="18.75" customHeight="1">
      <c r="A46" s="218">
        <v>42</v>
      </c>
      <c r="B46" s="683" t="s">
        <v>1271</v>
      </c>
      <c r="C46" s="683"/>
      <c r="D46" s="311">
        <f>[1]研发费用加计扣除优惠审核表!D46</f>
        <v>0</v>
      </c>
    </row>
    <row r="47" spans="1:4" ht="18.75" customHeight="1">
      <c r="A47" s="218">
        <v>43</v>
      </c>
      <c r="B47" s="683" t="s">
        <v>1272</v>
      </c>
      <c r="C47" s="683"/>
      <c r="D47" s="310">
        <f>[1]研发费用加计扣除优惠审核表!D47</f>
        <v>0</v>
      </c>
    </row>
    <row r="48" spans="1:4" ht="18.75" customHeight="1">
      <c r="A48" s="218">
        <v>44</v>
      </c>
      <c r="B48" s="683" t="s">
        <v>1273</v>
      </c>
      <c r="C48" s="683"/>
      <c r="D48" s="308">
        <f>ROUND(D44+D46+D47,2)</f>
        <v>0</v>
      </c>
    </row>
    <row r="49" spans="1:4" ht="18.75" customHeight="1">
      <c r="A49" s="218">
        <v>45</v>
      </c>
      <c r="B49" s="686" t="s">
        <v>1274</v>
      </c>
      <c r="C49" s="686"/>
      <c r="D49" s="310">
        <f>[1]研发费用加计扣除优惠审核表!D49</f>
        <v>0</v>
      </c>
    </row>
    <row r="50" spans="1:4" ht="18.75" customHeight="1">
      <c r="A50" s="218">
        <v>46</v>
      </c>
      <c r="B50" s="683" t="s">
        <v>1275</v>
      </c>
      <c r="C50" s="683"/>
      <c r="D50" s="308">
        <f>ROUND(D48-D49,2)</f>
        <v>0</v>
      </c>
    </row>
    <row r="51" spans="1:4" ht="18.75" customHeight="1">
      <c r="A51" s="218">
        <v>47</v>
      </c>
      <c r="B51" s="686" t="s">
        <v>1276</v>
      </c>
      <c r="C51" s="686"/>
      <c r="D51" s="310">
        <f>[1]研发费用加计扣除优惠审核表!D51</f>
        <v>0</v>
      </c>
    </row>
    <row r="52" spans="1:4" ht="18.75" customHeight="1">
      <c r="A52" s="218">
        <v>48</v>
      </c>
      <c r="B52" s="686" t="s">
        <v>1277</v>
      </c>
      <c r="C52" s="686"/>
      <c r="D52" s="310">
        <f>[1]研发费用加计扣除优惠审核表!D52</f>
        <v>0</v>
      </c>
    </row>
    <row r="53" spans="1:4" ht="18.75" customHeight="1">
      <c r="A53" s="218">
        <v>49</v>
      </c>
      <c r="B53" s="683" t="s">
        <v>1278</v>
      </c>
      <c r="C53" s="683"/>
      <c r="D53" s="220">
        <f>[1]研发费用加计扣除优惠审核表!D53</f>
        <v>0.5</v>
      </c>
    </row>
    <row r="54" spans="1:4" ht="18.75" customHeight="1">
      <c r="A54" s="218">
        <v>50</v>
      </c>
      <c r="B54" s="683" t="s">
        <v>1279</v>
      </c>
      <c r="C54" s="683"/>
      <c r="D54" s="290">
        <f>IF((D50-D51-D52)&lt;0,0,ROUND((D50-D51-D52)*D53,2))</f>
        <v>0</v>
      </c>
    </row>
    <row r="55" spans="1:4" ht="32.25" customHeight="1">
      <c r="A55" s="218">
        <v>51</v>
      </c>
      <c r="B55" s="683" t="s">
        <v>1280</v>
      </c>
      <c r="C55" s="683"/>
      <c r="D55" s="290">
        <f>IF((D50-D51-D52)&gt;=0,0,ABS(D50-D51-D52))</f>
        <v>0</v>
      </c>
    </row>
  </sheetData>
  <mergeCells count="54">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20:C20"/>
    <mergeCell ref="B21:C21"/>
    <mergeCell ref="B22:C22"/>
    <mergeCell ref="B23:C23"/>
    <mergeCell ref="B24:C24"/>
    <mergeCell ref="B25:C25"/>
    <mergeCell ref="B26:C26"/>
    <mergeCell ref="B27:C27"/>
    <mergeCell ref="B28:C28"/>
    <mergeCell ref="B29:C29"/>
    <mergeCell ref="B30:C30"/>
    <mergeCell ref="B19:C19"/>
    <mergeCell ref="B8:C8"/>
    <mergeCell ref="B9:C9"/>
    <mergeCell ref="B10:C10"/>
    <mergeCell ref="B11:C11"/>
    <mergeCell ref="B12:C12"/>
    <mergeCell ref="B13:C13"/>
    <mergeCell ref="B14:C14"/>
    <mergeCell ref="B15:C15"/>
    <mergeCell ref="B16:C16"/>
    <mergeCell ref="B17:C17"/>
    <mergeCell ref="B18:C18"/>
    <mergeCell ref="B7:C7"/>
    <mergeCell ref="A1:R1"/>
    <mergeCell ref="A2:D2"/>
    <mergeCell ref="A3:D3"/>
    <mergeCell ref="C5:D5"/>
    <mergeCell ref="A6:D6"/>
  </mergeCells>
  <phoneticPr fontId="22" type="noConversion"/>
  <hyperlinks>
    <hyperlink ref="A1:R1" location="'A100000 中华人民共和国企业所得税年度纳税申报表（A类）'!A1" display="返回主表（A100000） "/>
  </hyperlinks>
  <printOptions horizontalCentered="1"/>
  <pageMargins left="0.39370078740157477" right="0.39370078740157477" top="0.59055118110236215" bottom="0.59055118110236215" header="0.31496062992125984" footer="0.31496062992125984"/>
  <pageSetup paperSize="9" scale="72" orientation="portrait" blackAndWhite="1" verticalDpi="0" r:id="rId1"/>
  <headerFooter>
    <oddHeader>&amp;L&amp;G</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30"/>
  <sheetViews>
    <sheetView workbookViewId="0">
      <selection activeCell="D9" sqref="D9"/>
    </sheetView>
  </sheetViews>
  <sheetFormatPr defaultColWidth="9.25" defaultRowHeight="14.25"/>
  <cols>
    <col min="1" max="1" width="5" style="138" customWidth="1"/>
    <col min="2" max="2" width="24.125" style="224" customWidth="1"/>
    <col min="3" max="5" width="12.5" style="224" customWidth="1"/>
    <col min="6" max="12" width="12.5" style="178" customWidth="1"/>
    <col min="13" max="13" width="12.5" style="138" customWidth="1"/>
    <col min="14" max="14" width="1.25" style="138" customWidth="1"/>
    <col min="15" max="16384" width="9.25" style="138"/>
  </cols>
  <sheetData>
    <row r="1" spans="1:14" s="196" customFormat="1">
      <c r="A1" s="602" t="s">
        <v>685</v>
      </c>
      <c r="B1" s="602"/>
      <c r="C1" s="602"/>
      <c r="D1" s="602"/>
      <c r="E1" s="602"/>
      <c r="F1" s="602"/>
      <c r="G1" s="602"/>
      <c r="H1" s="602"/>
      <c r="I1" s="602"/>
      <c r="J1" s="602"/>
      <c r="K1" s="602"/>
      <c r="L1" s="602"/>
      <c r="M1" s="602"/>
    </row>
    <row r="2" spans="1:14" s="197" customFormat="1" ht="18.75">
      <c r="A2" s="567" t="s">
        <v>1281</v>
      </c>
      <c r="B2" s="567"/>
      <c r="C2" s="567"/>
      <c r="D2" s="567"/>
      <c r="E2" s="567"/>
      <c r="F2" s="567"/>
      <c r="G2" s="567"/>
      <c r="H2" s="567"/>
      <c r="I2" s="567"/>
      <c r="J2" s="567"/>
      <c r="K2" s="567"/>
      <c r="L2" s="567"/>
      <c r="M2" s="567"/>
    </row>
    <row r="3" spans="1:14" s="139" customFormat="1" ht="18.75" customHeight="1">
      <c r="A3" s="568" t="s">
        <v>118</v>
      </c>
      <c r="B3" s="571" t="s">
        <v>1282</v>
      </c>
      <c r="C3" s="571" t="s">
        <v>1283</v>
      </c>
      <c r="D3" s="571" t="s">
        <v>1284</v>
      </c>
      <c r="E3" s="571" t="s">
        <v>1285</v>
      </c>
      <c r="F3" s="571" t="s">
        <v>1286</v>
      </c>
      <c r="G3" s="571" t="s">
        <v>1287</v>
      </c>
      <c r="H3" s="571" t="s">
        <v>1288</v>
      </c>
      <c r="I3" s="571" t="s">
        <v>1289</v>
      </c>
      <c r="J3" s="571" t="s">
        <v>1290</v>
      </c>
      <c r="K3" s="458" t="s">
        <v>1291</v>
      </c>
      <c r="L3" s="458"/>
      <c r="M3" s="571" t="s">
        <v>1292</v>
      </c>
      <c r="N3" s="222"/>
    </row>
    <row r="4" spans="1:14" s="139" customFormat="1" ht="18.75" customHeight="1">
      <c r="A4" s="569"/>
      <c r="B4" s="603"/>
      <c r="C4" s="572"/>
      <c r="D4" s="572"/>
      <c r="E4" s="572"/>
      <c r="F4" s="572"/>
      <c r="G4" s="572"/>
      <c r="H4" s="572"/>
      <c r="I4" s="572"/>
      <c r="J4" s="572"/>
      <c r="K4" s="92" t="s">
        <v>1293</v>
      </c>
      <c r="L4" s="84" t="s">
        <v>1294</v>
      </c>
      <c r="M4" s="572"/>
    </row>
    <row r="5" spans="1:14" s="139" customFormat="1" ht="25.5" customHeight="1">
      <c r="A5" s="570"/>
      <c r="B5" s="572"/>
      <c r="C5" s="223">
        <v>1</v>
      </c>
      <c r="D5" s="223">
        <v>2</v>
      </c>
      <c r="E5" s="223">
        <v>3</v>
      </c>
      <c r="F5" s="223">
        <v>4</v>
      </c>
      <c r="G5" s="223">
        <v>5</v>
      </c>
      <c r="H5" s="223">
        <v>6</v>
      </c>
      <c r="I5" s="223">
        <v>7</v>
      </c>
      <c r="J5" s="223">
        <v>8</v>
      </c>
      <c r="K5" s="223">
        <v>9</v>
      </c>
      <c r="L5" s="223">
        <v>10</v>
      </c>
      <c r="M5" s="223" t="s">
        <v>1295</v>
      </c>
    </row>
    <row r="6" spans="1:14" s="139" customFormat="1" ht="18.75" customHeight="1">
      <c r="A6" s="84">
        <v>1</v>
      </c>
      <c r="B6" s="632" t="s">
        <v>1296</v>
      </c>
      <c r="C6" s="305">
        <f>[1]所得减免优惠审核表!C6</f>
        <v>0</v>
      </c>
      <c r="D6" s="305">
        <f>[1]所得减免优惠审核表!D6</f>
        <v>0</v>
      </c>
      <c r="E6" s="305">
        <f>[1]所得减免优惠审核表!E6</f>
        <v>0</v>
      </c>
      <c r="F6" s="287">
        <f>[1]所得减免优惠审核表!F6</f>
        <v>0</v>
      </c>
      <c r="G6" s="287">
        <f>[1]所得减免优惠审核表!G6</f>
        <v>0</v>
      </c>
      <c r="H6" s="287">
        <f>[1]所得减免优惠审核表!H6</f>
        <v>0</v>
      </c>
      <c r="I6" s="287">
        <f>[1]所得减免优惠审核表!I6</f>
        <v>0</v>
      </c>
      <c r="J6" s="287">
        <f>[1]所得减免优惠审核表!J6</f>
        <v>0</v>
      </c>
      <c r="K6" s="287">
        <f>[1]所得减免优惠审核表!K6</f>
        <v>0</v>
      </c>
      <c r="L6" s="287">
        <f>[1]所得减免优惠审核表!L6</f>
        <v>0</v>
      </c>
      <c r="M6" s="290">
        <f>IF(K6+L6*50%&lt;0,0,K6+L6*50%)</f>
        <v>0</v>
      </c>
    </row>
    <row r="7" spans="1:14" s="139" customFormat="1" ht="18.75" customHeight="1">
      <c r="A7" s="84">
        <v>2</v>
      </c>
      <c r="B7" s="633"/>
      <c r="C7" s="305">
        <f>[1]所得减免优惠审核表!C7</f>
        <v>0</v>
      </c>
      <c r="D7" s="305">
        <f>[1]所得减免优惠审核表!D7</f>
        <v>0</v>
      </c>
      <c r="E7" s="305">
        <f>[1]所得减免优惠审核表!E7</f>
        <v>0</v>
      </c>
      <c r="F7" s="287">
        <f>[1]所得减免优惠审核表!F7</f>
        <v>0</v>
      </c>
      <c r="G7" s="287">
        <f>[1]所得减免优惠审核表!G7</f>
        <v>0</v>
      </c>
      <c r="H7" s="287">
        <f>[1]所得减免优惠审核表!H7</f>
        <v>0</v>
      </c>
      <c r="I7" s="287">
        <f>[1]所得减免优惠审核表!I7</f>
        <v>0</v>
      </c>
      <c r="J7" s="287">
        <f>[1]所得减免优惠审核表!J7</f>
        <v>0</v>
      </c>
      <c r="K7" s="287">
        <f>[1]所得减免优惠审核表!K7</f>
        <v>0</v>
      </c>
      <c r="L7" s="287">
        <f>[1]所得减免优惠审核表!L7</f>
        <v>0</v>
      </c>
      <c r="M7" s="290">
        <f t="shared" ref="M7:M14" si="0">IF(K7+L7*50%&lt;0,0,K7+L7*50%)</f>
        <v>0</v>
      </c>
    </row>
    <row r="8" spans="1:14" s="139" customFormat="1" ht="18.75" customHeight="1">
      <c r="A8" s="193">
        <v>3</v>
      </c>
      <c r="B8" s="687"/>
      <c r="C8" s="306" t="s">
        <v>74</v>
      </c>
      <c r="D8" s="306" t="s">
        <v>119</v>
      </c>
      <c r="E8" s="306" t="s">
        <v>119</v>
      </c>
      <c r="F8" s="290">
        <f>ROUND(SUM(F6:F7),2)</f>
        <v>0</v>
      </c>
      <c r="G8" s="290">
        <f t="shared" ref="G8:L8" si="1">ROUND(SUM(G6:G7),2)</f>
        <v>0</v>
      </c>
      <c r="H8" s="290">
        <f t="shared" si="1"/>
        <v>0</v>
      </c>
      <c r="I8" s="290">
        <f t="shared" si="1"/>
        <v>0</v>
      </c>
      <c r="J8" s="290">
        <f t="shared" si="1"/>
        <v>0</v>
      </c>
      <c r="K8" s="290">
        <f t="shared" si="1"/>
        <v>0</v>
      </c>
      <c r="L8" s="290">
        <f t="shared" si="1"/>
        <v>0</v>
      </c>
      <c r="M8" s="290">
        <f t="shared" si="0"/>
        <v>0</v>
      </c>
    </row>
    <row r="9" spans="1:14" s="139" customFormat="1" ht="18.75" customHeight="1">
      <c r="A9" s="84">
        <v>4</v>
      </c>
      <c r="B9" s="632" t="s">
        <v>1297</v>
      </c>
      <c r="C9" s="305">
        <f>[1]所得减免优惠审核表!C9</f>
        <v>0</v>
      </c>
      <c r="D9" s="305">
        <f>[1]所得减免优惠审核表!D9</f>
        <v>0</v>
      </c>
      <c r="E9" s="305">
        <f>[1]所得减免优惠审核表!E9</f>
        <v>0</v>
      </c>
      <c r="F9" s="287">
        <f>[1]所得减免优惠审核表!F9</f>
        <v>0</v>
      </c>
      <c r="G9" s="287">
        <f>[1]所得减免优惠审核表!G9</f>
        <v>0</v>
      </c>
      <c r="H9" s="287">
        <f>[1]所得减免优惠审核表!H9</f>
        <v>0</v>
      </c>
      <c r="I9" s="287">
        <f>[1]所得减免优惠审核表!I9</f>
        <v>0</v>
      </c>
      <c r="J9" s="287">
        <f>[1]所得减免优惠审核表!J9</f>
        <v>0</v>
      </c>
      <c r="K9" s="287">
        <f>[1]所得减免优惠审核表!K9</f>
        <v>0</v>
      </c>
      <c r="L9" s="287">
        <f>[1]所得减免优惠审核表!L9</f>
        <v>0</v>
      </c>
      <c r="M9" s="290">
        <f t="shared" si="0"/>
        <v>0</v>
      </c>
    </row>
    <row r="10" spans="1:14" s="139" customFormat="1" ht="18.75" customHeight="1">
      <c r="A10" s="84">
        <v>5</v>
      </c>
      <c r="B10" s="633"/>
      <c r="C10" s="305">
        <f>[1]所得减免优惠审核表!C10</f>
        <v>0</v>
      </c>
      <c r="D10" s="305">
        <f>[1]所得减免优惠审核表!D10</f>
        <v>0</v>
      </c>
      <c r="E10" s="305">
        <f>[1]所得减免优惠审核表!E10</f>
        <v>0</v>
      </c>
      <c r="F10" s="287">
        <f>[1]所得减免优惠审核表!F10</f>
        <v>0</v>
      </c>
      <c r="G10" s="287">
        <f>[1]所得减免优惠审核表!G10</f>
        <v>0</v>
      </c>
      <c r="H10" s="287">
        <f>[1]所得减免优惠审核表!H10</f>
        <v>0</v>
      </c>
      <c r="I10" s="287">
        <f>[1]所得减免优惠审核表!I10</f>
        <v>0</v>
      </c>
      <c r="J10" s="287">
        <f>[1]所得减免优惠审核表!J10</f>
        <v>0</v>
      </c>
      <c r="K10" s="287">
        <f>[1]所得减免优惠审核表!K10</f>
        <v>0</v>
      </c>
      <c r="L10" s="287">
        <f>[1]所得减免优惠审核表!L10</f>
        <v>0</v>
      </c>
      <c r="M10" s="290">
        <f t="shared" si="0"/>
        <v>0</v>
      </c>
    </row>
    <row r="11" spans="1:14" s="139" customFormat="1" ht="18.75" customHeight="1">
      <c r="A11" s="84">
        <v>6</v>
      </c>
      <c r="B11" s="687"/>
      <c r="C11" s="306" t="s">
        <v>74</v>
      </c>
      <c r="D11" s="306" t="s">
        <v>119</v>
      </c>
      <c r="E11" s="306" t="s">
        <v>119</v>
      </c>
      <c r="F11" s="290">
        <f>ROUND(SUM(F9:F10),2)</f>
        <v>0</v>
      </c>
      <c r="G11" s="290">
        <f t="shared" ref="G11:L11" si="2">ROUND(SUM(G9:G10),2)</f>
        <v>0</v>
      </c>
      <c r="H11" s="290">
        <f t="shared" si="2"/>
        <v>0</v>
      </c>
      <c r="I11" s="290">
        <f t="shared" si="2"/>
        <v>0</v>
      </c>
      <c r="J11" s="290">
        <f t="shared" si="2"/>
        <v>0</v>
      </c>
      <c r="K11" s="290">
        <f t="shared" si="2"/>
        <v>0</v>
      </c>
      <c r="L11" s="290">
        <f t="shared" si="2"/>
        <v>0</v>
      </c>
      <c r="M11" s="290">
        <f t="shared" si="0"/>
        <v>0</v>
      </c>
    </row>
    <row r="12" spans="1:14" s="139" customFormat="1" ht="18.75" customHeight="1">
      <c r="A12" s="84">
        <v>7</v>
      </c>
      <c r="B12" s="632" t="s">
        <v>1298</v>
      </c>
      <c r="C12" s="305">
        <f>[1]所得减免优惠审核表!C12</f>
        <v>0</v>
      </c>
      <c r="D12" s="305">
        <f>[1]所得减免优惠审核表!D12</f>
        <v>0</v>
      </c>
      <c r="E12" s="305">
        <f>[1]所得减免优惠审核表!E12</f>
        <v>0</v>
      </c>
      <c r="F12" s="287">
        <f>[1]所得减免优惠审核表!F12</f>
        <v>0</v>
      </c>
      <c r="G12" s="287">
        <f>[1]所得减免优惠审核表!G12</f>
        <v>0</v>
      </c>
      <c r="H12" s="287">
        <f>[1]所得减免优惠审核表!H12</f>
        <v>0</v>
      </c>
      <c r="I12" s="287">
        <f>[1]所得减免优惠审核表!I12</f>
        <v>0</v>
      </c>
      <c r="J12" s="287">
        <f>[1]所得减免优惠审核表!J12</f>
        <v>0</v>
      </c>
      <c r="K12" s="287">
        <f>[1]所得减免优惠审核表!K12</f>
        <v>0</v>
      </c>
      <c r="L12" s="287">
        <f>[1]所得减免优惠审核表!L12</f>
        <v>0</v>
      </c>
      <c r="M12" s="290">
        <f t="shared" si="0"/>
        <v>0</v>
      </c>
    </row>
    <row r="13" spans="1:14" s="139" customFormat="1" ht="18.75" customHeight="1">
      <c r="A13" s="84">
        <v>8</v>
      </c>
      <c r="B13" s="633"/>
      <c r="C13" s="305">
        <f>[1]所得减免优惠审核表!C13</f>
        <v>0</v>
      </c>
      <c r="D13" s="305">
        <f>[1]所得减免优惠审核表!D13</f>
        <v>0</v>
      </c>
      <c r="E13" s="305">
        <f>[1]所得减免优惠审核表!E13</f>
        <v>0</v>
      </c>
      <c r="F13" s="287">
        <f>[1]所得减免优惠审核表!F13</f>
        <v>0</v>
      </c>
      <c r="G13" s="287">
        <f>[1]所得减免优惠审核表!G13</f>
        <v>0</v>
      </c>
      <c r="H13" s="287">
        <f>[1]所得减免优惠审核表!H13</f>
        <v>0</v>
      </c>
      <c r="I13" s="287">
        <f>[1]所得减免优惠审核表!I13</f>
        <v>0</v>
      </c>
      <c r="J13" s="287">
        <f>[1]所得减免优惠审核表!J13</f>
        <v>0</v>
      </c>
      <c r="K13" s="287">
        <f>[1]所得减免优惠审核表!K13</f>
        <v>0</v>
      </c>
      <c r="L13" s="287">
        <f>[1]所得减免优惠审核表!L13</f>
        <v>0</v>
      </c>
      <c r="M13" s="290">
        <f t="shared" si="0"/>
        <v>0</v>
      </c>
    </row>
    <row r="14" spans="1:14" s="139" customFormat="1" ht="18.75" customHeight="1">
      <c r="A14" s="193">
        <v>9</v>
      </c>
      <c r="B14" s="687"/>
      <c r="C14" s="306" t="s">
        <v>74</v>
      </c>
      <c r="D14" s="306" t="s">
        <v>119</v>
      </c>
      <c r="E14" s="306" t="s">
        <v>119</v>
      </c>
      <c r="F14" s="290">
        <f t="shared" ref="F14:K14" si="3">ROUND(SUM(F12:F13),2)</f>
        <v>0</v>
      </c>
      <c r="G14" s="290">
        <f t="shared" si="3"/>
        <v>0</v>
      </c>
      <c r="H14" s="290">
        <f t="shared" si="3"/>
        <v>0</v>
      </c>
      <c r="I14" s="290">
        <f t="shared" si="3"/>
        <v>0</v>
      </c>
      <c r="J14" s="290">
        <f t="shared" si="3"/>
        <v>0</v>
      </c>
      <c r="K14" s="290">
        <f t="shared" si="3"/>
        <v>0</v>
      </c>
      <c r="L14" s="287">
        <f>[1]所得减免优惠审核表!L14</f>
        <v>0</v>
      </c>
      <c r="M14" s="290">
        <f t="shared" si="0"/>
        <v>0</v>
      </c>
    </row>
    <row r="15" spans="1:14" s="139" customFormat="1" ht="18.75" customHeight="1">
      <c r="A15" s="84">
        <v>10</v>
      </c>
      <c r="B15" s="632" t="s">
        <v>1299</v>
      </c>
      <c r="C15" s="305">
        <f>[1]所得减免优惠审核表!C15</f>
        <v>0</v>
      </c>
      <c r="D15" s="306" t="s">
        <v>119</v>
      </c>
      <c r="E15" s="306" t="s">
        <v>119</v>
      </c>
      <c r="F15" s="287">
        <f>[1]所得减免优惠审核表!F15</f>
        <v>0</v>
      </c>
      <c r="G15" s="287">
        <f>[1]所得减免优惠审核表!G15</f>
        <v>0</v>
      </c>
      <c r="H15" s="287">
        <f>[1]所得减免优惠审核表!H15</f>
        <v>0</v>
      </c>
      <c r="I15" s="287">
        <f>[1]所得减免优惠审核表!I15</f>
        <v>0</v>
      </c>
      <c r="J15" s="287">
        <f>[1]所得减免优惠审核表!J15</f>
        <v>0</v>
      </c>
      <c r="K15" s="306" t="s">
        <v>119</v>
      </c>
      <c r="L15" s="306" t="s">
        <v>119</v>
      </c>
      <c r="M15" s="306" t="s">
        <v>119</v>
      </c>
    </row>
    <row r="16" spans="1:14" s="139" customFormat="1" ht="18.75" customHeight="1">
      <c r="A16" s="84">
        <v>11</v>
      </c>
      <c r="B16" s="633"/>
      <c r="C16" s="305">
        <f>[1]所得减免优惠审核表!C16</f>
        <v>0</v>
      </c>
      <c r="D16" s="306" t="s">
        <v>119</v>
      </c>
      <c r="E16" s="306" t="s">
        <v>119</v>
      </c>
      <c r="F16" s="287">
        <f>[1]所得减免优惠审核表!F16</f>
        <v>0</v>
      </c>
      <c r="G16" s="287">
        <f>[1]所得减免优惠审核表!G16</f>
        <v>0</v>
      </c>
      <c r="H16" s="287">
        <f>[1]所得减免优惠审核表!H16</f>
        <v>0</v>
      </c>
      <c r="I16" s="287">
        <f>[1]所得减免优惠审核表!I16</f>
        <v>0</v>
      </c>
      <c r="J16" s="287">
        <f>[1]所得减免优惠审核表!J16</f>
        <v>0</v>
      </c>
      <c r="K16" s="306" t="s">
        <v>119</v>
      </c>
      <c r="L16" s="306" t="s">
        <v>119</v>
      </c>
      <c r="M16" s="306" t="s">
        <v>119</v>
      </c>
    </row>
    <row r="17" spans="1:13" s="139" customFormat="1" ht="18.75" customHeight="1">
      <c r="A17" s="84">
        <v>12</v>
      </c>
      <c r="B17" s="687"/>
      <c r="C17" s="306" t="s">
        <v>74</v>
      </c>
      <c r="D17" s="306" t="s">
        <v>119</v>
      </c>
      <c r="E17" s="306" t="s">
        <v>119</v>
      </c>
      <c r="F17" s="290">
        <f>ROUND(SUM(F15:F16),2)</f>
        <v>0</v>
      </c>
      <c r="G17" s="290">
        <f>ROUND(SUM(G15:G16),2)</f>
        <v>0</v>
      </c>
      <c r="H17" s="290">
        <f>ROUND(SUM(H15:H16),2)</f>
        <v>0</v>
      </c>
      <c r="I17" s="290">
        <f>ROUND(SUM(I15:I16),2)</f>
        <v>0</v>
      </c>
      <c r="J17" s="290">
        <f>ROUND(SUM(J15:J16),2)</f>
        <v>0</v>
      </c>
      <c r="K17" s="287">
        <f>[1]所得减免优惠审核表!K17</f>
        <v>0</v>
      </c>
      <c r="L17" s="287">
        <f>[1]所得减免优惠审核表!L17</f>
        <v>0</v>
      </c>
      <c r="M17" s="290">
        <f t="shared" ref="M17:M26" si="4">IF(K17+L17*50%&lt;0,0,K17+L17*50%)</f>
        <v>0</v>
      </c>
    </row>
    <row r="18" spans="1:13" s="139" customFormat="1" ht="18.75" customHeight="1">
      <c r="A18" s="84">
        <v>13</v>
      </c>
      <c r="B18" s="632" t="s">
        <v>1300</v>
      </c>
      <c r="C18" s="305">
        <f>[1]所得减免优惠审核表!C18</f>
        <v>0</v>
      </c>
      <c r="D18" s="305">
        <f>[1]所得减免优惠审核表!D18</f>
        <v>0</v>
      </c>
      <c r="E18" s="305">
        <f>[1]所得减免优惠审核表!E18</f>
        <v>0</v>
      </c>
      <c r="F18" s="287">
        <f>[1]所得减免优惠审核表!F18</f>
        <v>0</v>
      </c>
      <c r="G18" s="287">
        <f>[1]所得减免优惠审核表!G18</f>
        <v>0</v>
      </c>
      <c r="H18" s="287">
        <f>[1]所得减免优惠审核表!H18</f>
        <v>0</v>
      </c>
      <c r="I18" s="287">
        <f>[1]所得减免优惠审核表!I18</f>
        <v>0</v>
      </c>
      <c r="J18" s="287">
        <f>[1]所得减免优惠审核表!J18</f>
        <v>0</v>
      </c>
      <c r="K18" s="287">
        <f>[1]所得减免优惠审核表!K18</f>
        <v>0</v>
      </c>
      <c r="L18" s="287">
        <f>[1]所得减免优惠审核表!L18</f>
        <v>0</v>
      </c>
      <c r="M18" s="290">
        <f t="shared" si="4"/>
        <v>0</v>
      </c>
    </row>
    <row r="19" spans="1:13" s="139" customFormat="1" ht="18.75" customHeight="1">
      <c r="A19" s="84">
        <v>14</v>
      </c>
      <c r="B19" s="633"/>
      <c r="C19" s="305">
        <f>[1]所得减免优惠审核表!C19</f>
        <v>0</v>
      </c>
      <c r="D19" s="305">
        <f>[1]所得减免优惠审核表!D19</f>
        <v>0</v>
      </c>
      <c r="E19" s="305">
        <f>[1]所得减免优惠审核表!E19</f>
        <v>0</v>
      </c>
      <c r="F19" s="287">
        <f>[1]所得减免优惠审核表!F19</f>
        <v>0</v>
      </c>
      <c r="G19" s="287">
        <f>[1]所得减免优惠审核表!G19</f>
        <v>0</v>
      </c>
      <c r="H19" s="287">
        <f>[1]所得减免优惠审核表!H19</f>
        <v>0</v>
      </c>
      <c r="I19" s="287">
        <f>[1]所得减免优惠审核表!I19</f>
        <v>0</v>
      </c>
      <c r="J19" s="287">
        <f>[1]所得减免优惠审核表!J19</f>
        <v>0</v>
      </c>
      <c r="K19" s="287">
        <f>[1]所得减免优惠审核表!K19</f>
        <v>0</v>
      </c>
      <c r="L19" s="287">
        <f>[1]所得减免优惠审核表!L19</f>
        <v>0</v>
      </c>
      <c r="M19" s="290">
        <f t="shared" si="4"/>
        <v>0</v>
      </c>
    </row>
    <row r="20" spans="1:13" s="139" customFormat="1" ht="18.75" customHeight="1">
      <c r="A20" s="84">
        <v>15</v>
      </c>
      <c r="B20" s="687"/>
      <c r="C20" s="306" t="s">
        <v>74</v>
      </c>
      <c r="D20" s="306" t="s">
        <v>119</v>
      </c>
      <c r="E20" s="306" t="s">
        <v>119</v>
      </c>
      <c r="F20" s="290">
        <f>ROUND(SUM(F18:F19),2)</f>
        <v>0</v>
      </c>
      <c r="G20" s="290">
        <f t="shared" ref="G20:L20" si="5">ROUND(SUM(G18:G19),2)</f>
        <v>0</v>
      </c>
      <c r="H20" s="290">
        <f t="shared" si="5"/>
        <v>0</v>
      </c>
      <c r="I20" s="290">
        <f t="shared" si="5"/>
        <v>0</v>
      </c>
      <c r="J20" s="290">
        <f t="shared" si="5"/>
        <v>0</v>
      </c>
      <c r="K20" s="290">
        <f t="shared" si="5"/>
        <v>0</v>
      </c>
      <c r="L20" s="290">
        <f t="shared" si="5"/>
        <v>0</v>
      </c>
      <c r="M20" s="290">
        <f t="shared" si="4"/>
        <v>0</v>
      </c>
    </row>
    <row r="21" spans="1:13" s="139" customFormat="1" ht="18.75" customHeight="1">
      <c r="A21" s="84">
        <v>16</v>
      </c>
      <c r="B21" s="632" t="s">
        <v>1301</v>
      </c>
      <c r="C21" s="305">
        <f>[1]所得减免优惠审核表!C21</f>
        <v>0</v>
      </c>
      <c r="D21" s="305">
        <f>[1]所得减免优惠审核表!D21</f>
        <v>0</v>
      </c>
      <c r="E21" s="305">
        <f>[1]所得减免优惠审核表!E21</f>
        <v>0</v>
      </c>
      <c r="F21" s="287">
        <f>[1]所得减免优惠审核表!F21</f>
        <v>0</v>
      </c>
      <c r="G21" s="287">
        <f>[1]所得减免优惠审核表!G21</f>
        <v>0</v>
      </c>
      <c r="H21" s="287">
        <f>[1]所得减免优惠审核表!H21</f>
        <v>0</v>
      </c>
      <c r="I21" s="287">
        <f>[1]所得减免优惠审核表!I21</f>
        <v>0</v>
      </c>
      <c r="J21" s="287">
        <f>[1]所得减免优惠审核表!J21</f>
        <v>0</v>
      </c>
      <c r="K21" s="287">
        <f>[1]所得减免优惠审核表!K21</f>
        <v>0</v>
      </c>
      <c r="L21" s="287">
        <f>[1]所得减免优惠审核表!L21</f>
        <v>0</v>
      </c>
      <c r="M21" s="290">
        <f t="shared" si="4"/>
        <v>0</v>
      </c>
    </row>
    <row r="22" spans="1:13" s="139" customFormat="1" ht="18.75" customHeight="1">
      <c r="A22" s="84">
        <v>17</v>
      </c>
      <c r="B22" s="633"/>
      <c r="C22" s="305">
        <f>[1]所得减免优惠审核表!C22</f>
        <v>0</v>
      </c>
      <c r="D22" s="305">
        <f>[1]所得减免优惠审核表!D22</f>
        <v>0</v>
      </c>
      <c r="E22" s="305">
        <f>[1]所得减免优惠审核表!E22</f>
        <v>0</v>
      </c>
      <c r="F22" s="287">
        <f>[1]所得减免优惠审核表!F22</f>
        <v>0</v>
      </c>
      <c r="G22" s="287">
        <f>[1]所得减免优惠审核表!G22</f>
        <v>0</v>
      </c>
      <c r="H22" s="287">
        <f>[1]所得减免优惠审核表!H22</f>
        <v>0</v>
      </c>
      <c r="I22" s="287">
        <f>[1]所得减免优惠审核表!I22</f>
        <v>0</v>
      </c>
      <c r="J22" s="287">
        <f>[1]所得减免优惠审核表!J22</f>
        <v>0</v>
      </c>
      <c r="K22" s="287">
        <f>[1]所得减免优惠审核表!K22</f>
        <v>0</v>
      </c>
      <c r="L22" s="287">
        <f>[1]所得减免优惠审核表!L22</f>
        <v>0</v>
      </c>
      <c r="M22" s="290">
        <f t="shared" si="4"/>
        <v>0</v>
      </c>
    </row>
    <row r="23" spans="1:13" s="139" customFormat="1" ht="18.75" customHeight="1">
      <c r="A23" s="84">
        <v>18</v>
      </c>
      <c r="B23" s="687"/>
      <c r="C23" s="306" t="s">
        <v>74</v>
      </c>
      <c r="D23" s="306" t="s">
        <v>119</v>
      </c>
      <c r="E23" s="306" t="s">
        <v>119</v>
      </c>
      <c r="F23" s="290">
        <f>ROUND(SUM(F21:F22),2)</f>
        <v>0</v>
      </c>
      <c r="G23" s="290">
        <f t="shared" ref="G23:L23" si="6">ROUND(SUM(G21:G22),2)</f>
        <v>0</v>
      </c>
      <c r="H23" s="290">
        <f t="shared" si="6"/>
        <v>0</v>
      </c>
      <c r="I23" s="290">
        <f t="shared" si="6"/>
        <v>0</v>
      </c>
      <c r="J23" s="290">
        <f t="shared" si="6"/>
        <v>0</v>
      </c>
      <c r="K23" s="290">
        <f t="shared" si="6"/>
        <v>0</v>
      </c>
      <c r="L23" s="290">
        <f t="shared" si="6"/>
        <v>0</v>
      </c>
      <c r="M23" s="290">
        <f t="shared" si="4"/>
        <v>0</v>
      </c>
    </row>
    <row r="24" spans="1:13" s="139" customFormat="1" ht="18.75" customHeight="1">
      <c r="A24" s="84">
        <v>19</v>
      </c>
      <c r="B24" s="632" t="s">
        <v>1162</v>
      </c>
      <c r="C24" s="305">
        <f>[1]所得减免优惠审核表!C24</f>
        <v>0</v>
      </c>
      <c r="D24" s="305">
        <f>[1]所得减免优惠审核表!D24</f>
        <v>0</v>
      </c>
      <c r="E24" s="305">
        <f>[1]所得减免优惠审核表!E24</f>
        <v>0</v>
      </c>
      <c r="F24" s="287">
        <f>[1]所得减免优惠审核表!F24</f>
        <v>0</v>
      </c>
      <c r="G24" s="287">
        <f>[1]所得减免优惠审核表!G24</f>
        <v>0</v>
      </c>
      <c r="H24" s="287">
        <f>[1]所得减免优惠审核表!H24</f>
        <v>0</v>
      </c>
      <c r="I24" s="287">
        <f>[1]所得减免优惠审核表!I24</f>
        <v>0</v>
      </c>
      <c r="J24" s="287">
        <f>[1]所得减免优惠审核表!J24</f>
        <v>0</v>
      </c>
      <c r="K24" s="287">
        <f>[1]所得减免优惠审核表!K24</f>
        <v>0</v>
      </c>
      <c r="L24" s="287">
        <f>[1]所得减免优惠审核表!L24</f>
        <v>0</v>
      </c>
      <c r="M24" s="290">
        <f t="shared" si="4"/>
        <v>0</v>
      </c>
    </row>
    <row r="25" spans="1:13" s="139" customFormat="1" ht="18.75" customHeight="1">
      <c r="A25" s="84">
        <v>20</v>
      </c>
      <c r="B25" s="633"/>
      <c r="C25" s="305">
        <f>[1]所得减免优惠审核表!C25</f>
        <v>0</v>
      </c>
      <c r="D25" s="305">
        <f>[1]所得减免优惠审核表!D25</f>
        <v>0</v>
      </c>
      <c r="E25" s="305">
        <f>[1]所得减免优惠审核表!E25</f>
        <v>0</v>
      </c>
      <c r="F25" s="287">
        <f>[1]所得减免优惠审核表!F25</f>
        <v>0</v>
      </c>
      <c r="G25" s="287">
        <f>[1]所得减免优惠审核表!G25</f>
        <v>0</v>
      </c>
      <c r="H25" s="287">
        <f>[1]所得减免优惠审核表!H25</f>
        <v>0</v>
      </c>
      <c r="I25" s="287">
        <f>[1]所得减免优惠审核表!I25</f>
        <v>0</v>
      </c>
      <c r="J25" s="287">
        <f>[1]所得减免优惠审核表!J25</f>
        <v>0</v>
      </c>
      <c r="K25" s="287">
        <f>[1]所得减免优惠审核表!K25</f>
        <v>0</v>
      </c>
      <c r="L25" s="287">
        <f>[1]所得减免优惠审核表!L25</f>
        <v>0</v>
      </c>
      <c r="M25" s="290">
        <f t="shared" si="4"/>
        <v>0</v>
      </c>
    </row>
    <row r="26" spans="1:13" s="139" customFormat="1" ht="18.75" customHeight="1">
      <c r="A26" s="84">
        <v>21</v>
      </c>
      <c r="B26" s="687"/>
      <c r="C26" s="306" t="s">
        <v>74</v>
      </c>
      <c r="D26" s="306" t="s">
        <v>119</v>
      </c>
      <c r="E26" s="306" t="s">
        <v>119</v>
      </c>
      <c r="F26" s="290">
        <f>ROUND(SUM(F24:F25),2)</f>
        <v>0</v>
      </c>
      <c r="G26" s="290">
        <f t="shared" ref="G26:L26" si="7">ROUND(SUM(G24:G25),2)</f>
        <v>0</v>
      </c>
      <c r="H26" s="290">
        <f t="shared" si="7"/>
        <v>0</v>
      </c>
      <c r="I26" s="290">
        <f t="shared" si="7"/>
        <v>0</v>
      </c>
      <c r="J26" s="290">
        <f t="shared" si="7"/>
        <v>0</v>
      </c>
      <c r="K26" s="290">
        <f t="shared" si="7"/>
        <v>0</v>
      </c>
      <c r="L26" s="290">
        <f t="shared" si="7"/>
        <v>0</v>
      </c>
      <c r="M26" s="290">
        <f t="shared" si="4"/>
        <v>0</v>
      </c>
    </row>
    <row r="27" spans="1:13" s="139" customFormat="1" ht="18.75" customHeight="1">
      <c r="A27" s="84">
        <v>22</v>
      </c>
      <c r="B27" s="142" t="s">
        <v>1210</v>
      </c>
      <c r="C27" s="307" t="s">
        <v>119</v>
      </c>
      <c r="D27" s="307" t="s">
        <v>119</v>
      </c>
      <c r="E27" s="307" t="s">
        <v>119</v>
      </c>
      <c r="F27" s="290">
        <f>ROUND(F8+F11+F14+F17+F20+F23+F26,2)</f>
        <v>0</v>
      </c>
      <c r="G27" s="290">
        <f t="shared" ref="G27:L27" si="8">ROUND(G8+G11+G14+G17+G20+G23+G26,2)</f>
        <v>0</v>
      </c>
      <c r="H27" s="290">
        <f t="shared" si="8"/>
        <v>0</v>
      </c>
      <c r="I27" s="290">
        <f t="shared" si="8"/>
        <v>0</v>
      </c>
      <c r="J27" s="290">
        <f t="shared" si="8"/>
        <v>0</v>
      </c>
      <c r="K27" s="290">
        <f t="shared" si="8"/>
        <v>0</v>
      </c>
      <c r="L27" s="290">
        <f t="shared" si="8"/>
        <v>0</v>
      </c>
      <c r="M27" s="290">
        <f>ROUND(M8+M11+M14+M17+M20+M23+M26,2)</f>
        <v>0</v>
      </c>
    </row>
    <row r="28" spans="1:13" s="139" customFormat="1" ht="12">
      <c r="B28" s="82"/>
      <c r="C28" s="82"/>
      <c r="D28" s="82"/>
      <c r="E28" s="82"/>
      <c r="F28" s="100"/>
      <c r="G28" s="100"/>
      <c r="H28" s="100"/>
      <c r="I28" s="100"/>
      <c r="J28" s="100"/>
      <c r="K28" s="100"/>
      <c r="L28" s="100"/>
    </row>
    <row r="29" spans="1:13" s="139" customFormat="1" ht="12">
      <c r="B29" s="82"/>
      <c r="C29" s="82"/>
      <c r="D29" s="82"/>
      <c r="E29" s="82"/>
      <c r="F29" s="100"/>
      <c r="G29" s="100"/>
      <c r="H29" s="100"/>
      <c r="I29" s="100"/>
      <c r="J29" s="100"/>
      <c r="K29" s="100"/>
      <c r="L29" s="100"/>
    </row>
    <row r="30" spans="1:13">
      <c r="B30" s="134"/>
      <c r="C30" s="134"/>
      <c r="D30" s="134"/>
      <c r="E30" s="134"/>
    </row>
  </sheetData>
  <mergeCells count="21">
    <mergeCell ref="B12:B14"/>
    <mergeCell ref="B15:B17"/>
    <mergeCell ref="B18:B20"/>
    <mergeCell ref="B21:B23"/>
    <mergeCell ref="B24:B26"/>
    <mergeCell ref="B9:B11"/>
    <mergeCell ref="A1:M1"/>
    <mergeCell ref="A2:M2"/>
    <mergeCell ref="A3:A5"/>
    <mergeCell ref="B3:B5"/>
    <mergeCell ref="C3:C4"/>
    <mergeCell ref="D3:D4"/>
    <mergeCell ref="E3:E4"/>
    <mergeCell ref="F3:F4"/>
    <mergeCell ref="G3:G4"/>
    <mergeCell ref="H3:H4"/>
    <mergeCell ref="I3:I4"/>
    <mergeCell ref="J3:J4"/>
    <mergeCell ref="K3:L3"/>
    <mergeCell ref="M3:M4"/>
    <mergeCell ref="B6:B8"/>
  </mergeCells>
  <phoneticPr fontId="22" type="noConversion"/>
  <hyperlinks>
    <hyperlink ref="A1:M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2" orientation="landscape" blackAndWhite="1" verticalDpi="0" r:id="rId1"/>
  <headerFooter>
    <oddHeader>&amp;L&amp;G</oddHeader>
  </headerFooter>
  <rowBreaks count="1" manualBreakCount="1">
    <brk id="27"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22"/>
  <sheetViews>
    <sheetView workbookViewId="0">
      <selection activeCell="B13" sqref="B13"/>
    </sheetView>
  </sheetViews>
  <sheetFormatPr defaultColWidth="8.875" defaultRowHeight="16.5"/>
  <cols>
    <col min="1" max="1" width="5" style="217" customWidth="1"/>
    <col min="2" max="2" width="38.75" style="217" customWidth="1"/>
    <col min="3" max="3" width="16.75" style="217" customWidth="1"/>
    <col min="4" max="4" width="17.75" style="217" customWidth="1"/>
    <col min="5" max="5" width="19.25" style="217" customWidth="1"/>
    <col min="6" max="16384" width="8.875" style="217"/>
  </cols>
  <sheetData>
    <row r="1" spans="1:13">
      <c r="A1" s="607" t="s">
        <v>685</v>
      </c>
      <c r="B1" s="607"/>
      <c r="C1" s="607"/>
      <c r="D1" s="607"/>
      <c r="E1" s="607"/>
      <c r="F1" s="607"/>
      <c r="G1" s="607"/>
      <c r="H1" s="607"/>
      <c r="I1" s="607"/>
      <c r="J1" s="607"/>
      <c r="K1" s="607"/>
      <c r="L1" s="607"/>
      <c r="M1" s="607"/>
    </row>
    <row r="2" spans="1:13" ht="25.5" customHeight="1">
      <c r="A2" s="681" t="s">
        <v>1302</v>
      </c>
      <c r="B2" s="681"/>
      <c r="C2" s="681"/>
      <c r="D2" s="681"/>
      <c r="E2" s="681"/>
    </row>
    <row r="3" spans="1:13" ht="29.25" customHeight="1">
      <c r="A3" s="689" t="s">
        <v>118</v>
      </c>
      <c r="B3" s="689" t="s">
        <v>114</v>
      </c>
      <c r="C3" s="218" t="s">
        <v>1303</v>
      </c>
      <c r="D3" s="218" t="s">
        <v>1304</v>
      </c>
      <c r="E3" s="218" t="s">
        <v>1305</v>
      </c>
    </row>
    <row r="4" spans="1:13" ht="18.75" customHeight="1">
      <c r="A4" s="689"/>
      <c r="B4" s="689"/>
      <c r="C4" s="218" t="s">
        <v>1306</v>
      </c>
      <c r="D4" s="218">
        <v>2</v>
      </c>
      <c r="E4" s="218">
        <v>3</v>
      </c>
    </row>
    <row r="5" spans="1:13" ht="18.75" customHeight="1">
      <c r="A5" s="688" t="s">
        <v>1307</v>
      </c>
      <c r="B5" s="688"/>
      <c r="C5" s="688"/>
      <c r="D5" s="688"/>
      <c r="E5" s="688"/>
    </row>
    <row r="6" spans="1:13" ht="18.75" customHeight="1">
      <c r="A6" s="218">
        <v>1</v>
      </c>
      <c r="B6" s="219" t="s">
        <v>64</v>
      </c>
      <c r="C6" s="289">
        <f>ROUND(D6+E6,2)</f>
        <v>0</v>
      </c>
      <c r="D6" s="303">
        <f>[1]抵扣应纳税所得额审核表!D6</f>
        <v>0</v>
      </c>
      <c r="E6" s="303">
        <f>[1]抵扣应纳税所得额审核表!E6</f>
        <v>0</v>
      </c>
    </row>
    <row r="7" spans="1:13" ht="18.75" customHeight="1">
      <c r="A7" s="218">
        <v>2</v>
      </c>
      <c r="B7" s="219" t="s">
        <v>1308</v>
      </c>
      <c r="C7" s="302">
        <v>0.7</v>
      </c>
      <c r="D7" s="302">
        <v>0.7</v>
      </c>
      <c r="E7" s="302">
        <v>0.7</v>
      </c>
    </row>
    <row r="8" spans="1:13" ht="18.75" customHeight="1">
      <c r="A8" s="218">
        <v>3</v>
      </c>
      <c r="B8" s="219" t="s">
        <v>1309</v>
      </c>
      <c r="C8" s="289">
        <f>C6*C7</f>
        <v>0</v>
      </c>
      <c r="D8" s="289">
        <f>D6*D7</f>
        <v>0</v>
      </c>
      <c r="E8" s="289">
        <f>E6*E7</f>
        <v>0</v>
      </c>
    </row>
    <row r="9" spans="1:13" ht="18.75" customHeight="1">
      <c r="A9" s="218">
        <v>4</v>
      </c>
      <c r="B9" s="219" t="s">
        <v>65</v>
      </c>
      <c r="C9" s="304">
        <f>[1]抵扣应纳税所得额审核表!C9</f>
        <v>0</v>
      </c>
      <c r="D9" s="304" t="s">
        <v>119</v>
      </c>
      <c r="E9" s="304" t="s">
        <v>119</v>
      </c>
    </row>
    <row r="10" spans="1:13" ht="18.75" customHeight="1">
      <c r="A10" s="218">
        <v>5</v>
      </c>
      <c r="B10" s="219" t="s">
        <v>1310</v>
      </c>
      <c r="C10" s="289">
        <f>ROUND(C8+C9,2)</f>
        <v>0</v>
      </c>
      <c r="D10" s="304" t="s">
        <v>119</v>
      </c>
      <c r="E10" s="304" t="s">
        <v>119</v>
      </c>
    </row>
    <row r="11" spans="1:13" ht="18.75" customHeight="1">
      <c r="A11" s="218">
        <v>6</v>
      </c>
      <c r="B11" s="219" t="s">
        <v>66</v>
      </c>
      <c r="C11" s="289">
        <f>IF(('A100000 中华人民共和国企业所得税年度纳税申报表（A类）'!D22-'A100000 中华人民共和国企业所得税年度纳税申报表（A类）'!D23-'A100000 中华人民共和国企业所得税年度纳税申报表（A类）'!D24-'A107030 抵扣应纳税所得额明细表'!C19)&lt;0,0,'A100000 中华人民共和国企业所得税年度纳税申报表（A类）'!D22-'A100000 中华人民共和国企业所得税年度纳税申报表（A类）'!D23-'A100000 中华人民共和国企业所得税年度纳税申报表（A类）'!D24-'A107030 抵扣应纳税所得额明细表'!C19)</f>
        <v>0</v>
      </c>
      <c r="D11" s="303" t="s">
        <v>119</v>
      </c>
      <c r="E11" s="303" t="s">
        <v>119</v>
      </c>
    </row>
    <row r="12" spans="1:13" ht="18.75" customHeight="1">
      <c r="A12" s="218">
        <v>7</v>
      </c>
      <c r="B12" s="219" t="s">
        <v>1311</v>
      </c>
      <c r="C12" s="289">
        <f>IF(C10&lt;=C11,C10,C11)</f>
        <v>0</v>
      </c>
      <c r="D12" s="303">
        <f>[1]抵扣应纳税所得额审核表!D12</f>
        <v>0</v>
      </c>
      <c r="E12" s="303">
        <f>[1]抵扣应纳税所得额审核表!E12</f>
        <v>0</v>
      </c>
    </row>
    <row r="13" spans="1:13" ht="18.75" customHeight="1">
      <c r="A13" s="218">
        <v>8</v>
      </c>
      <c r="B13" s="219" t="s">
        <v>1312</v>
      </c>
      <c r="C13" s="289">
        <f>IF(C10&gt;C11,C10-C12,0)</f>
        <v>0</v>
      </c>
      <c r="D13" s="304" t="s">
        <v>119</v>
      </c>
      <c r="E13" s="304" t="s">
        <v>119</v>
      </c>
    </row>
    <row r="14" spans="1:13" ht="18.75" customHeight="1">
      <c r="A14" s="688" t="s">
        <v>1313</v>
      </c>
      <c r="B14" s="688"/>
      <c r="C14" s="688"/>
      <c r="D14" s="688"/>
      <c r="E14" s="688"/>
    </row>
    <row r="15" spans="1:13" ht="18.75" customHeight="1">
      <c r="A15" s="218">
        <v>9</v>
      </c>
      <c r="B15" s="219" t="s">
        <v>0</v>
      </c>
      <c r="C15" s="289">
        <f>ROUND(D15+E15,2)</f>
        <v>0</v>
      </c>
      <c r="D15" s="303">
        <f>[1]抵扣应纳税所得额审核表!D15</f>
        <v>0</v>
      </c>
      <c r="E15" s="303">
        <f>[1]抵扣应纳税所得额审核表!E15</f>
        <v>0</v>
      </c>
    </row>
    <row r="16" spans="1:13" ht="18.75" customHeight="1">
      <c r="A16" s="218">
        <v>10</v>
      </c>
      <c r="B16" s="219" t="s">
        <v>1</v>
      </c>
      <c r="C16" s="289">
        <f>ROUND(D16+E16,2)</f>
        <v>0</v>
      </c>
      <c r="D16" s="303">
        <f>[1]抵扣应纳税所得额审核表!D16</f>
        <v>0</v>
      </c>
      <c r="E16" s="303">
        <f>[1]抵扣应纳税所得额审核表!E16</f>
        <v>0</v>
      </c>
    </row>
    <row r="17" spans="1:5" ht="18.75" customHeight="1">
      <c r="A17" s="218">
        <v>11</v>
      </c>
      <c r="B17" s="219" t="s">
        <v>2</v>
      </c>
      <c r="C17" s="304">
        <f>[1]抵扣应纳税所得额审核表!C17</f>
        <v>0</v>
      </c>
      <c r="D17" s="304" t="s">
        <v>119</v>
      </c>
      <c r="E17" s="304" t="s">
        <v>119</v>
      </c>
    </row>
    <row r="18" spans="1:5" ht="18.75" customHeight="1">
      <c r="A18" s="218">
        <v>12</v>
      </c>
      <c r="B18" s="219" t="s">
        <v>1314</v>
      </c>
      <c r="C18" s="289">
        <f>ROUND(SUM(C16:C17),2)</f>
        <v>0</v>
      </c>
      <c r="D18" s="304" t="s">
        <v>119</v>
      </c>
      <c r="E18" s="304" t="s">
        <v>119</v>
      </c>
    </row>
    <row r="19" spans="1:5" ht="18.75" customHeight="1">
      <c r="A19" s="218">
        <v>13</v>
      </c>
      <c r="B19" s="219" t="s">
        <v>1315</v>
      </c>
      <c r="C19" s="289">
        <f>ROUND(D19+E19,2)</f>
        <v>0</v>
      </c>
      <c r="D19" s="303">
        <f>[1]抵扣应纳税所得额审核表!D19</f>
        <v>0</v>
      </c>
      <c r="E19" s="303">
        <f>[1]抵扣应纳税所得额审核表!E19</f>
        <v>0</v>
      </c>
    </row>
    <row r="20" spans="1:5" ht="18.75" customHeight="1">
      <c r="A20" s="218">
        <v>14</v>
      </c>
      <c r="B20" s="219" t="s">
        <v>1316</v>
      </c>
      <c r="C20" s="289">
        <f>ROUND(C18-C19,2)</f>
        <v>0</v>
      </c>
      <c r="D20" s="304" t="s">
        <v>119</v>
      </c>
      <c r="E20" s="304" t="s">
        <v>119</v>
      </c>
    </row>
    <row r="21" spans="1:5" ht="18.75" customHeight="1">
      <c r="A21" s="688" t="s">
        <v>3</v>
      </c>
      <c r="B21" s="688"/>
      <c r="C21" s="688"/>
      <c r="D21" s="688"/>
      <c r="E21" s="688"/>
    </row>
    <row r="22" spans="1:5" ht="18.75" customHeight="1">
      <c r="A22" s="218">
        <v>15</v>
      </c>
      <c r="B22" s="219" t="s">
        <v>1317</v>
      </c>
      <c r="C22" s="290">
        <f>ROUND(C12+C19,2)</f>
        <v>0</v>
      </c>
      <c r="D22" s="290">
        <f>ROUND(D12+D19,2)</f>
        <v>0</v>
      </c>
      <c r="E22" s="290">
        <f>ROUND(E12+E19,2)</f>
        <v>0</v>
      </c>
    </row>
  </sheetData>
  <mergeCells count="7">
    <mergeCell ref="A21:E21"/>
    <mergeCell ref="A1:M1"/>
    <mergeCell ref="A2:E2"/>
    <mergeCell ref="A3:A4"/>
    <mergeCell ref="B3:B4"/>
    <mergeCell ref="A5:E5"/>
    <mergeCell ref="A14:E14"/>
  </mergeCells>
  <phoneticPr fontId="22" type="noConversion"/>
  <hyperlinks>
    <hyperlink ref="A1:M1" location="'A100000中华人民共和国企业所得税年度纳税申报表（A类）'!A1" display="A107020    返回主表（A100000）"/>
  </hyperlinks>
  <printOptions horizontalCentered="1"/>
  <pageMargins left="0.39370078740157477" right="0.39370078740157477" top="0.59055118110236215" bottom="0.59055118110236215" header="0.31496062992125984" footer="0.31496062992125984"/>
  <pageSetup paperSize="9" scale="99" orientation="portrait" blackAndWhite="1" verticalDpi="0" r:id="rId1"/>
  <headerFooter>
    <oddHeader>&amp;L&amp;G</oddHeader>
  </headerFooter>
  <rowBreaks count="1" manualBreakCount="1">
    <brk id="22" max="16383" man="1"/>
  </rowBreaks>
  <colBreaks count="1" manualBreakCount="1">
    <brk id="5"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D40"/>
  <sheetViews>
    <sheetView workbookViewId="0">
      <selection sqref="A1:C1"/>
    </sheetView>
  </sheetViews>
  <sheetFormatPr defaultColWidth="10.875" defaultRowHeight="14.25"/>
  <cols>
    <col min="1" max="1" width="5" style="138" customWidth="1"/>
    <col min="2" max="2" width="62.625" style="224" customWidth="1"/>
    <col min="3" max="3" width="25.25" style="138" customWidth="1"/>
    <col min="4" max="4" width="1.25" style="138" customWidth="1"/>
    <col min="5" max="16384" width="10.875" style="138"/>
  </cols>
  <sheetData>
    <row r="1" spans="1:4" s="196" customFormat="1" ht="20.100000000000001" customHeight="1">
      <c r="A1" s="650" t="s">
        <v>685</v>
      </c>
      <c r="B1" s="650"/>
      <c r="C1" s="650"/>
      <c r="D1" s="225"/>
    </row>
    <row r="2" spans="1:4" s="197" customFormat="1" ht="25.5" customHeight="1">
      <c r="A2" s="566" t="s">
        <v>1318</v>
      </c>
      <c r="B2" s="566"/>
      <c r="C2" s="566"/>
      <c r="D2" s="226"/>
    </row>
    <row r="3" spans="1:4" s="139" customFormat="1" ht="14.25" customHeight="1">
      <c r="A3" s="84" t="s">
        <v>118</v>
      </c>
      <c r="B3" s="92" t="s">
        <v>125</v>
      </c>
      <c r="C3" s="84" t="s">
        <v>124</v>
      </c>
      <c r="D3" s="227"/>
    </row>
    <row r="4" spans="1:4" s="139" customFormat="1" ht="14.25" customHeight="1">
      <c r="A4" s="84">
        <v>1</v>
      </c>
      <c r="B4" s="142" t="s">
        <v>1319</v>
      </c>
      <c r="C4" s="293">
        <f>[1]减免所得税优惠审核表!C4</f>
        <v>0</v>
      </c>
      <c r="D4" s="95"/>
    </row>
    <row r="5" spans="1:4" s="139" customFormat="1" ht="27.75" customHeight="1">
      <c r="A5" s="84">
        <v>2</v>
      </c>
      <c r="B5" s="142" t="s">
        <v>1320</v>
      </c>
      <c r="C5" s="289">
        <f>'A107041 高新技术企业优惠情况及明细表'!I37</f>
        <v>0</v>
      </c>
    </row>
    <row r="6" spans="1:4" s="139" customFormat="1" ht="33" customHeight="1">
      <c r="A6" s="84">
        <v>3</v>
      </c>
      <c r="B6" s="142" t="s">
        <v>1321</v>
      </c>
      <c r="C6" s="289">
        <f>'A107041 高新技术企业优惠情况及明细表'!I38</f>
        <v>0</v>
      </c>
    </row>
    <row r="7" spans="1:4" s="139" customFormat="1" ht="14.25" customHeight="1">
      <c r="A7" s="84">
        <v>4</v>
      </c>
      <c r="B7" s="142" t="s">
        <v>1322</v>
      </c>
      <c r="C7" s="289">
        <f>ROUND(SUM(C8:C9),2)</f>
        <v>0</v>
      </c>
    </row>
    <row r="8" spans="1:4" s="139" customFormat="1" ht="14.25" customHeight="1">
      <c r="A8" s="84">
        <v>4.0999999999999996</v>
      </c>
      <c r="B8" s="142" t="s">
        <v>1323</v>
      </c>
      <c r="C8" s="293">
        <f>[1]减免所得税优惠审核表!C8</f>
        <v>0</v>
      </c>
    </row>
    <row r="9" spans="1:4" s="139" customFormat="1" ht="14.25" customHeight="1">
      <c r="A9" s="84">
        <v>4.2</v>
      </c>
      <c r="B9" s="201" t="s">
        <v>1324</v>
      </c>
      <c r="C9" s="293">
        <f>[1]减免所得税优惠审核表!C9</f>
        <v>0</v>
      </c>
    </row>
    <row r="10" spans="1:4" s="139" customFormat="1" ht="14.25" customHeight="1">
      <c r="A10" s="193">
        <v>5</v>
      </c>
      <c r="B10" s="201" t="s">
        <v>1325</v>
      </c>
      <c r="C10" s="293">
        <f>[1]减免所得税优惠审核表!C10</f>
        <v>0</v>
      </c>
    </row>
    <row r="11" spans="1:4" s="139" customFormat="1" ht="29.25" customHeight="1">
      <c r="A11" s="84">
        <v>6</v>
      </c>
      <c r="B11" s="228" t="s">
        <v>1326</v>
      </c>
      <c r="C11" s="293">
        <f>[1]减免所得税优惠审核表!C11</f>
        <v>0</v>
      </c>
    </row>
    <row r="12" spans="1:4" s="139" customFormat="1" ht="27" customHeight="1">
      <c r="A12" s="84">
        <v>7</v>
      </c>
      <c r="B12" s="228" t="s">
        <v>1327</v>
      </c>
      <c r="C12" s="293">
        <f>[1]减免所得税优惠审核表!C12</f>
        <v>0</v>
      </c>
    </row>
    <row r="13" spans="1:4" s="139" customFormat="1" ht="25.5" customHeight="1">
      <c r="A13" s="84">
        <v>8</v>
      </c>
      <c r="B13" s="142" t="s">
        <v>1328</v>
      </c>
      <c r="C13" s="293">
        <f>[1]减免所得税优惠审核表!C13</f>
        <v>0</v>
      </c>
    </row>
    <row r="14" spans="1:4" s="139" customFormat="1" ht="14.25" customHeight="1">
      <c r="A14" s="84">
        <v>9</v>
      </c>
      <c r="B14" s="201" t="s">
        <v>1329</v>
      </c>
      <c r="C14" s="293">
        <f>[1]减免所得税优惠审核表!C14</f>
        <v>0</v>
      </c>
    </row>
    <row r="15" spans="1:4" s="139" customFormat="1" ht="14.25" customHeight="1">
      <c r="A15" s="84">
        <v>10</v>
      </c>
      <c r="B15" s="228" t="s">
        <v>1330</v>
      </c>
      <c r="C15" s="293">
        <f>[1]减免所得税优惠审核表!C15</f>
        <v>0</v>
      </c>
    </row>
    <row r="16" spans="1:4" s="139" customFormat="1" ht="14.25" customHeight="1">
      <c r="A16" s="84">
        <v>11</v>
      </c>
      <c r="B16" s="228" t="s">
        <v>1331</v>
      </c>
      <c r="C16" s="293">
        <f>[1]减免所得税优惠审核表!C16</f>
        <v>0</v>
      </c>
    </row>
    <row r="17" spans="1:3" s="139" customFormat="1" ht="27" customHeight="1">
      <c r="A17" s="84">
        <v>12</v>
      </c>
      <c r="B17" s="142" t="s">
        <v>1332</v>
      </c>
      <c r="C17" s="293">
        <f>[1]减免所得税优惠审核表!C17</f>
        <v>0</v>
      </c>
    </row>
    <row r="18" spans="1:3" s="139" customFormat="1" ht="14.25" customHeight="1">
      <c r="A18" s="84">
        <v>13</v>
      </c>
      <c r="B18" s="201" t="s">
        <v>1333</v>
      </c>
      <c r="C18" s="293">
        <f>[1]减免所得税优惠审核表!C18</f>
        <v>0</v>
      </c>
    </row>
    <row r="19" spans="1:3" s="139" customFormat="1" ht="29.25" customHeight="1">
      <c r="A19" s="84">
        <v>14</v>
      </c>
      <c r="B19" s="228" t="s">
        <v>1334</v>
      </c>
      <c r="C19" s="293">
        <f>[1]减免所得税优惠审核表!C19</f>
        <v>0</v>
      </c>
    </row>
    <row r="20" spans="1:3" s="139" customFormat="1" ht="27" customHeight="1">
      <c r="A20" s="84">
        <v>15</v>
      </c>
      <c r="B20" s="228" t="s">
        <v>1335</v>
      </c>
      <c r="C20" s="293">
        <f>[1]减免所得税优惠审核表!C20</f>
        <v>0</v>
      </c>
    </row>
    <row r="21" spans="1:3" s="139" customFormat="1" ht="31.5" customHeight="1">
      <c r="A21" s="84">
        <v>16</v>
      </c>
      <c r="B21" s="142" t="s">
        <v>1336</v>
      </c>
      <c r="C21" s="293">
        <f>[1]减免所得税优惠审核表!C21</f>
        <v>0</v>
      </c>
    </row>
    <row r="22" spans="1:3" s="139" customFormat="1" ht="14.25" customHeight="1">
      <c r="A22" s="84">
        <v>17</v>
      </c>
      <c r="B22" s="142" t="s">
        <v>1337</v>
      </c>
      <c r="C22" s="293">
        <f>[1]减免所得税优惠审核表!C22</f>
        <v>0</v>
      </c>
    </row>
    <row r="23" spans="1:3" s="139" customFormat="1" ht="14.25" customHeight="1">
      <c r="A23" s="84">
        <v>18</v>
      </c>
      <c r="B23" s="142" t="s">
        <v>1338</v>
      </c>
      <c r="C23" s="293">
        <f>[1]减免所得税优惠审核表!C23</f>
        <v>0</v>
      </c>
    </row>
    <row r="24" spans="1:3" s="139" customFormat="1" ht="14.25" customHeight="1">
      <c r="A24" s="84">
        <v>19</v>
      </c>
      <c r="B24" s="142" t="s">
        <v>1339</v>
      </c>
      <c r="C24" s="293">
        <f>[1]减免所得税优惠审核表!C24</f>
        <v>0</v>
      </c>
    </row>
    <row r="25" spans="1:3" s="139" customFormat="1" ht="27.75" customHeight="1">
      <c r="A25" s="84">
        <v>20</v>
      </c>
      <c r="B25" s="142" t="s">
        <v>1340</v>
      </c>
      <c r="C25" s="293">
        <f>[1]减免所得税优惠审核表!C25</f>
        <v>0</v>
      </c>
    </row>
    <row r="26" spans="1:3" s="139" customFormat="1" ht="14.25" customHeight="1">
      <c r="A26" s="84">
        <v>21</v>
      </c>
      <c r="B26" s="142" t="s">
        <v>1341</v>
      </c>
      <c r="C26" s="293">
        <f>[1]减免所得税优惠审核表!C26</f>
        <v>0</v>
      </c>
    </row>
    <row r="27" spans="1:3" s="139" customFormat="1" ht="14.25" customHeight="1">
      <c r="A27" s="84">
        <v>22</v>
      </c>
      <c r="B27" s="142" t="s">
        <v>1342</v>
      </c>
      <c r="C27" s="293">
        <f>[1]减免所得税优惠审核表!C27</f>
        <v>0</v>
      </c>
    </row>
    <row r="28" spans="1:3" s="139" customFormat="1" ht="14.25" customHeight="1">
      <c r="A28" s="84">
        <v>23</v>
      </c>
      <c r="B28" s="142" t="s">
        <v>1343</v>
      </c>
      <c r="C28" s="293">
        <f>[1]减免所得税优惠审核表!C28</f>
        <v>0</v>
      </c>
    </row>
    <row r="29" spans="1:3" s="139" customFormat="1" ht="25.5" customHeight="1">
      <c r="A29" s="84">
        <v>24</v>
      </c>
      <c r="B29" s="142" t="s">
        <v>1344</v>
      </c>
      <c r="C29" s="293">
        <f>[1]减免所得税优惠审核表!C29</f>
        <v>0</v>
      </c>
    </row>
    <row r="30" spans="1:3" s="139" customFormat="1" ht="14.25" customHeight="1">
      <c r="A30" s="84">
        <v>25</v>
      </c>
      <c r="B30" s="142" t="s">
        <v>1345</v>
      </c>
      <c r="C30" s="293">
        <f>[1]减免所得税优惠审核表!C30</f>
        <v>0</v>
      </c>
    </row>
    <row r="31" spans="1:3" s="139" customFormat="1" ht="14.25" customHeight="1">
      <c r="A31" s="84">
        <v>26</v>
      </c>
      <c r="B31" s="142" t="s">
        <v>1346</v>
      </c>
      <c r="C31" s="293">
        <f>[1]减免所得税优惠审核表!C31</f>
        <v>0</v>
      </c>
    </row>
    <row r="32" spans="1:3" s="139" customFormat="1" ht="14.25" customHeight="1">
      <c r="A32" s="193">
        <v>27</v>
      </c>
      <c r="B32" s="194" t="s">
        <v>1347</v>
      </c>
      <c r="C32" s="293">
        <f>[1]减免所得税优惠审核表!C32</f>
        <v>0</v>
      </c>
    </row>
    <row r="33" spans="1:4" s="139" customFormat="1" ht="14.25" customHeight="1">
      <c r="A33" s="84">
        <v>28</v>
      </c>
      <c r="B33" s="142" t="s">
        <v>1348</v>
      </c>
      <c r="C33" s="293">
        <f>[1]减免所得税优惠审核表!C33</f>
        <v>0</v>
      </c>
    </row>
    <row r="34" spans="1:4" s="139" customFormat="1" ht="14.25" customHeight="1">
      <c r="A34" s="84">
        <v>29</v>
      </c>
      <c r="B34" s="142" t="s">
        <v>1349</v>
      </c>
      <c r="C34" s="289">
        <f>ROUND(SUM(C35:C36),2)</f>
        <v>0</v>
      </c>
    </row>
    <row r="35" spans="1:4" s="139" customFormat="1" ht="14.25" customHeight="1">
      <c r="A35" s="84">
        <v>29.1</v>
      </c>
      <c r="B35" s="142" t="s">
        <v>1350</v>
      </c>
      <c r="C35" s="293">
        <f>[1]减免所得税优惠审核表!C35</f>
        <v>0</v>
      </c>
    </row>
    <row r="36" spans="1:4" s="139" customFormat="1" ht="14.25" customHeight="1">
      <c r="A36" s="84">
        <v>29.2</v>
      </c>
      <c r="B36" s="142" t="s">
        <v>1351</v>
      </c>
      <c r="C36" s="293">
        <f>[1]减免所得税优惠审核表!C36</f>
        <v>0</v>
      </c>
    </row>
    <row r="37" spans="1:4" s="139" customFormat="1" ht="14.25" customHeight="1">
      <c r="A37" s="84">
        <v>30</v>
      </c>
      <c r="B37" s="142" t="s">
        <v>1352</v>
      </c>
      <c r="C37" s="293">
        <f>[1]减免所得税优惠审核表!C37</f>
        <v>0</v>
      </c>
    </row>
    <row r="38" spans="1:4" s="139" customFormat="1" ht="28.5" customHeight="1">
      <c r="A38" s="84">
        <v>31</v>
      </c>
      <c r="B38" s="142" t="s">
        <v>1353</v>
      </c>
      <c r="C38" s="293">
        <f>[1]减免所得税优惠审核表!C38</f>
        <v>0</v>
      </c>
    </row>
    <row r="39" spans="1:4" s="139" customFormat="1" ht="14.25" customHeight="1">
      <c r="A39" s="84">
        <v>32</v>
      </c>
      <c r="B39" s="142" t="s">
        <v>1354</v>
      </c>
      <c r="C39" s="289">
        <f>ROUND(C4+C5+C6+C7+C10+C11+C12+C13+C14+C15+C16+C17+C18+C19+C20+C21+C22+C23+C24+C25+C26+C27+C28+C29+C30+C31+C32-C33+C34+C37+C38,2)</f>
        <v>0</v>
      </c>
    </row>
    <row r="40" spans="1:4" s="139" customFormat="1" ht="15" customHeight="1">
      <c r="A40" s="628"/>
      <c r="B40" s="628"/>
      <c r="C40" s="628"/>
      <c r="D40" s="647"/>
    </row>
  </sheetData>
  <mergeCells count="3">
    <mergeCell ref="A1:C1"/>
    <mergeCell ref="A2:C2"/>
    <mergeCell ref="A40:D40"/>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38"/>
  <sheetViews>
    <sheetView workbookViewId="0">
      <selection activeCell="A25" sqref="A25:XFD25"/>
    </sheetView>
  </sheetViews>
  <sheetFormatPr defaultColWidth="8.875" defaultRowHeight="16.5"/>
  <cols>
    <col min="1" max="1" width="3.25" style="217" bestFit="1" customWidth="1"/>
    <col min="2" max="2" width="5.125" style="217" customWidth="1"/>
    <col min="3" max="3" width="13.75" style="217" customWidth="1"/>
    <col min="4" max="4" width="14.75" style="217" customWidth="1"/>
    <col min="5" max="5" width="3.875" style="217" customWidth="1"/>
    <col min="6" max="9" width="15" style="217" customWidth="1"/>
    <col min="10" max="16384" width="8.875" style="217"/>
  </cols>
  <sheetData>
    <row r="1" spans="1:9" s="196" customFormat="1" ht="20.100000000000001" customHeight="1">
      <c r="A1" s="650" t="s">
        <v>685</v>
      </c>
      <c r="B1" s="650"/>
      <c r="C1" s="650"/>
      <c r="D1" s="225"/>
    </row>
    <row r="2" spans="1:9" ht="28.5" customHeight="1">
      <c r="A2" s="693" t="s">
        <v>1355</v>
      </c>
      <c r="B2" s="693"/>
      <c r="C2" s="693"/>
      <c r="D2" s="693"/>
      <c r="E2" s="693"/>
      <c r="F2" s="693"/>
      <c r="G2" s="693"/>
      <c r="H2" s="693"/>
      <c r="I2" s="693"/>
    </row>
    <row r="3" spans="1:9" ht="18.75" customHeight="1">
      <c r="A3" s="694" t="s">
        <v>67</v>
      </c>
      <c r="B3" s="694"/>
      <c r="C3" s="694"/>
      <c r="D3" s="694"/>
      <c r="E3" s="694"/>
      <c r="F3" s="694"/>
      <c r="G3" s="694"/>
      <c r="H3" s="694"/>
      <c r="I3" s="694"/>
    </row>
    <row r="4" spans="1:9" ht="18.75" customHeight="1">
      <c r="A4" s="46">
        <v>1</v>
      </c>
      <c r="B4" s="691" t="s">
        <v>68</v>
      </c>
      <c r="C4" s="691"/>
      <c r="D4" s="229">
        <f>[1]高新技术企业优惠情况审核表!D4</f>
        <v>0</v>
      </c>
      <c r="E4" s="691" t="s">
        <v>69</v>
      </c>
      <c r="F4" s="691"/>
      <c r="G4" s="691"/>
      <c r="H4" s="691"/>
      <c r="I4" s="230">
        <f>[1]高新技术企业优惠情况审核表!I4</f>
        <v>0</v>
      </c>
    </row>
    <row r="5" spans="1:9" ht="18.75" customHeight="1">
      <c r="A5" s="690">
        <v>2</v>
      </c>
      <c r="B5" s="691" t="s">
        <v>1356</v>
      </c>
      <c r="C5" s="691"/>
      <c r="D5" s="692" t="s">
        <v>1357</v>
      </c>
      <c r="E5" s="692"/>
      <c r="F5" s="692"/>
      <c r="G5" s="692"/>
      <c r="H5" s="692"/>
      <c r="I5" s="692"/>
    </row>
    <row r="6" spans="1:9" ht="18.75" customHeight="1">
      <c r="A6" s="690"/>
      <c r="B6" s="691"/>
      <c r="C6" s="691"/>
      <c r="D6" s="231" t="s">
        <v>1358</v>
      </c>
      <c r="E6" s="690" t="s">
        <v>1359</v>
      </c>
      <c r="F6" s="690"/>
      <c r="G6" s="690" t="s">
        <v>1360</v>
      </c>
      <c r="H6" s="690"/>
      <c r="I6" s="690"/>
    </row>
    <row r="7" spans="1:9" ht="18.75" customHeight="1">
      <c r="A7" s="690"/>
      <c r="B7" s="691"/>
      <c r="C7" s="691"/>
      <c r="D7" s="229" t="str">
        <f>[1]高新技术企业优惠情况审核表!D7&amp;""</f>
        <v/>
      </c>
      <c r="E7" s="692" t="str">
        <f>[1]高新技术企业优惠情况审核表!E7&amp;""</f>
        <v/>
      </c>
      <c r="F7" s="692"/>
      <c r="G7" s="692" t="str">
        <f>[1]高新技术企业优惠情况审核表!G7&amp;""</f>
        <v/>
      </c>
      <c r="H7" s="692"/>
      <c r="I7" s="692"/>
    </row>
    <row r="8" spans="1:9" ht="18.75" customHeight="1">
      <c r="A8" s="46">
        <v>3</v>
      </c>
      <c r="B8" s="694" t="s">
        <v>1361</v>
      </c>
      <c r="C8" s="694"/>
      <c r="D8" s="694"/>
      <c r="E8" s="694"/>
      <c r="F8" s="694"/>
      <c r="G8" s="694"/>
      <c r="H8" s="694"/>
      <c r="I8" s="694"/>
    </row>
    <row r="9" spans="1:9" ht="18.75" customHeight="1">
      <c r="A9" s="46">
        <v>4</v>
      </c>
      <c r="B9" s="695" t="s">
        <v>70</v>
      </c>
      <c r="C9" s="696" t="s">
        <v>1362</v>
      </c>
      <c r="D9" s="696"/>
      <c r="E9" s="696"/>
      <c r="F9" s="696"/>
      <c r="G9" s="696"/>
      <c r="H9" s="696"/>
      <c r="I9" s="283">
        <f>[1]高新技术企业优惠情况审核表!I9</f>
        <v>0</v>
      </c>
    </row>
    <row r="10" spans="1:9" ht="18.75" customHeight="1">
      <c r="A10" s="46">
        <v>5</v>
      </c>
      <c r="B10" s="695"/>
      <c r="C10" s="697" t="s">
        <v>1363</v>
      </c>
      <c r="D10" s="697"/>
      <c r="E10" s="697"/>
      <c r="F10" s="697"/>
      <c r="G10" s="697"/>
      <c r="H10" s="697"/>
      <c r="I10" s="283">
        <f>[1]高新技术企业优惠情况审核表!I10</f>
        <v>0</v>
      </c>
    </row>
    <row r="11" spans="1:9" ht="18.75" customHeight="1">
      <c r="A11" s="46">
        <v>6</v>
      </c>
      <c r="B11" s="695"/>
      <c r="C11" s="698" t="s">
        <v>1364</v>
      </c>
      <c r="D11" s="698"/>
      <c r="E11" s="698"/>
      <c r="F11" s="698"/>
      <c r="G11" s="698"/>
      <c r="H11" s="698"/>
      <c r="I11" s="283">
        <f>[1]高新技术企业优惠情况审核表!I11</f>
        <v>0</v>
      </c>
    </row>
    <row r="12" spans="1:9" ht="18.75" customHeight="1">
      <c r="A12" s="46">
        <v>7</v>
      </c>
      <c r="B12" s="695"/>
      <c r="C12" s="696" t="s">
        <v>1365</v>
      </c>
      <c r="D12" s="696"/>
      <c r="E12" s="696"/>
      <c r="F12" s="696"/>
      <c r="G12" s="696"/>
      <c r="H12" s="696"/>
      <c r="I12" s="283">
        <f>[1]高新技术企业优惠情况审核表!I12</f>
        <v>0</v>
      </c>
    </row>
    <row r="13" spans="1:9" ht="18.75" customHeight="1">
      <c r="A13" s="46">
        <v>8</v>
      </c>
      <c r="B13" s="695"/>
      <c r="C13" s="697" t="s">
        <v>1366</v>
      </c>
      <c r="D13" s="697"/>
      <c r="E13" s="697"/>
      <c r="F13" s="697"/>
      <c r="G13" s="697"/>
      <c r="H13" s="697"/>
      <c r="I13" s="283">
        <f>[1]高新技术企业优惠情况审核表!I13</f>
        <v>0</v>
      </c>
    </row>
    <row r="14" spans="1:9" ht="18.75" customHeight="1">
      <c r="A14" s="46">
        <v>9</v>
      </c>
      <c r="B14" s="695"/>
      <c r="C14" s="698" t="s">
        <v>1367</v>
      </c>
      <c r="D14" s="698"/>
      <c r="E14" s="698"/>
      <c r="F14" s="698"/>
      <c r="G14" s="698"/>
      <c r="H14" s="698"/>
      <c r="I14" s="283">
        <f>[1]高新技术企业优惠情况审核表!I14</f>
        <v>0</v>
      </c>
    </row>
    <row r="15" spans="1:9" ht="18.75" customHeight="1">
      <c r="A15" s="46">
        <v>10</v>
      </c>
      <c r="B15" s="695"/>
      <c r="C15" s="691" t="s">
        <v>1368</v>
      </c>
      <c r="D15" s="691"/>
      <c r="E15" s="691"/>
      <c r="F15" s="691"/>
      <c r="G15" s="691"/>
      <c r="H15" s="691"/>
      <c r="I15" s="301">
        <f>[1]高新技术企业优惠情况审核表!I15</f>
        <v>0</v>
      </c>
    </row>
    <row r="16" spans="1:9" ht="18.75" customHeight="1">
      <c r="A16" s="46">
        <v>11</v>
      </c>
      <c r="B16" s="692" t="s">
        <v>71</v>
      </c>
      <c r="C16" s="691" t="s">
        <v>1369</v>
      </c>
      <c r="D16" s="691"/>
      <c r="E16" s="691"/>
      <c r="F16" s="691"/>
      <c r="G16" s="691"/>
      <c r="H16" s="691"/>
      <c r="I16" s="283">
        <f>[1]高新技术企业优惠情况审核表!I16</f>
        <v>0</v>
      </c>
    </row>
    <row r="17" spans="1:9" ht="18.75" customHeight="1">
      <c r="A17" s="46">
        <v>12</v>
      </c>
      <c r="B17" s="692"/>
      <c r="C17" s="696" t="s">
        <v>1370</v>
      </c>
      <c r="D17" s="696"/>
      <c r="E17" s="696"/>
      <c r="F17" s="696"/>
      <c r="G17" s="696"/>
      <c r="H17" s="696"/>
      <c r="I17" s="283">
        <f>[1]高新技术企业优惠情况审核表!I17</f>
        <v>0</v>
      </c>
    </row>
    <row r="18" spans="1:9" ht="18.75" customHeight="1">
      <c r="A18" s="46">
        <v>13</v>
      </c>
      <c r="B18" s="692"/>
      <c r="C18" s="691" t="s">
        <v>1371</v>
      </c>
      <c r="D18" s="691"/>
      <c r="E18" s="691"/>
      <c r="F18" s="691"/>
      <c r="G18" s="691"/>
      <c r="H18" s="691"/>
      <c r="I18" s="301">
        <f>[1]高新技术企业优惠情况审核表!I18</f>
        <v>0</v>
      </c>
    </row>
    <row r="19" spans="1:9" ht="18.75" customHeight="1">
      <c r="A19" s="690">
        <v>14</v>
      </c>
      <c r="B19" s="695" t="s">
        <v>1372</v>
      </c>
      <c r="C19" s="692" t="s">
        <v>1373</v>
      </c>
      <c r="D19" s="692"/>
      <c r="E19" s="692"/>
      <c r="F19" s="231" t="s">
        <v>63</v>
      </c>
      <c r="G19" s="232" t="s">
        <v>129</v>
      </c>
      <c r="H19" s="232" t="s">
        <v>128</v>
      </c>
      <c r="I19" s="46" t="s">
        <v>131</v>
      </c>
    </row>
    <row r="20" spans="1:9" ht="18.75" customHeight="1">
      <c r="A20" s="690"/>
      <c r="B20" s="695"/>
      <c r="C20" s="692"/>
      <c r="D20" s="692"/>
      <c r="E20" s="692"/>
      <c r="F20" s="231">
        <v>1</v>
      </c>
      <c r="G20" s="230">
        <v>2</v>
      </c>
      <c r="H20" s="232">
        <v>3</v>
      </c>
      <c r="I20" s="46">
        <v>4</v>
      </c>
    </row>
    <row r="21" spans="1:9" ht="18.75" customHeight="1">
      <c r="A21" s="46">
        <v>15</v>
      </c>
      <c r="B21" s="695"/>
      <c r="C21" s="691" t="s">
        <v>1374</v>
      </c>
      <c r="D21" s="691"/>
      <c r="E21" s="691"/>
      <c r="F21" s="283">
        <f>ROUND(F22+F31,2)</f>
        <v>0</v>
      </c>
      <c r="G21" s="283">
        <f>ROUND(G22+G31,2)</f>
        <v>0</v>
      </c>
      <c r="H21" s="283">
        <f>ROUND(H22+H31,2)</f>
        <v>0</v>
      </c>
      <c r="I21" s="2">
        <f>[1]高新技术企业优惠情况审核表!I21</f>
        <v>0</v>
      </c>
    </row>
    <row r="22" spans="1:9" ht="29.25" customHeight="1">
      <c r="A22" s="46">
        <v>16</v>
      </c>
      <c r="B22" s="695"/>
      <c r="C22" s="699" t="s">
        <v>1375</v>
      </c>
      <c r="D22" s="699"/>
      <c r="E22" s="699"/>
      <c r="F22" s="283">
        <f>ROUND(SUM(F23:F28)+F30,2)</f>
        <v>0</v>
      </c>
      <c r="G22" s="283">
        <f>ROUND(SUM(G23:G28)+G30,2)</f>
        <v>0</v>
      </c>
      <c r="H22" s="283">
        <f>ROUND(SUM(H23:H28)+H30,2)</f>
        <v>0</v>
      </c>
      <c r="I22" s="2">
        <f>[1]高新技术企业优惠情况审核表!I22</f>
        <v>0</v>
      </c>
    </row>
    <row r="23" spans="1:9" ht="18.75" customHeight="1">
      <c r="A23" s="46">
        <v>17</v>
      </c>
      <c r="B23" s="695"/>
      <c r="C23" s="700" t="s">
        <v>1376</v>
      </c>
      <c r="D23" s="700"/>
      <c r="E23" s="700"/>
      <c r="F23" s="2">
        <f>[1]高新技术企业优惠情况审核表!F23</f>
        <v>0</v>
      </c>
      <c r="G23" s="298">
        <f>[1]高新技术企业优惠情况审核表!G23</f>
        <v>0</v>
      </c>
      <c r="H23" s="299">
        <f>[1]高新技术企业优惠情况审核表!H23</f>
        <v>0</v>
      </c>
      <c r="I23" s="2">
        <f>[1]高新技术企业优惠情况审核表!I23</f>
        <v>0</v>
      </c>
    </row>
    <row r="24" spans="1:9" ht="18.75" customHeight="1">
      <c r="A24" s="46">
        <v>18</v>
      </c>
      <c r="B24" s="695"/>
      <c r="C24" s="700" t="s">
        <v>1377</v>
      </c>
      <c r="D24" s="700"/>
      <c r="E24" s="700"/>
      <c r="F24" s="2">
        <f>[1]高新技术企业优惠情况审核表!F24</f>
        <v>0</v>
      </c>
      <c r="G24" s="298">
        <f>[1]高新技术企业优惠情况审核表!G24</f>
        <v>0</v>
      </c>
      <c r="H24" s="300">
        <f>[1]高新技术企业优惠情况审核表!H24</f>
        <v>0</v>
      </c>
      <c r="I24" s="2">
        <f>[1]高新技术企业优惠情况审核表!I24</f>
        <v>0</v>
      </c>
    </row>
    <row r="25" spans="1:9" ht="30" customHeight="1">
      <c r="A25" s="46">
        <v>19</v>
      </c>
      <c r="B25" s="695"/>
      <c r="C25" s="700" t="s">
        <v>1378</v>
      </c>
      <c r="D25" s="700"/>
      <c r="E25" s="700"/>
      <c r="F25" s="2">
        <f>[1]高新技术企业优惠情况审核表!F25</f>
        <v>0</v>
      </c>
      <c r="G25" s="298">
        <f>[1]高新技术企业优惠情况审核表!G25</f>
        <v>0</v>
      </c>
      <c r="H25" s="300">
        <f>[1]高新技术企业优惠情况审核表!H25</f>
        <v>0</v>
      </c>
      <c r="I25" s="2">
        <f>[1]高新技术企业优惠情况审核表!I25</f>
        <v>0</v>
      </c>
    </row>
    <row r="26" spans="1:9" ht="18.75" customHeight="1">
      <c r="A26" s="46">
        <v>20</v>
      </c>
      <c r="B26" s="695"/>
      <c r="C26" s="700" t="s">
        <v>1379</v>
      </c>
      <c r="D26" s="700"/>
      <c r="E26" s="700"/>
      <c r="F26" s="2">
        <f>[1]高新技术企业优惠情况审核表!F26</f>
        <v>0</v>
      </c>
      <c r="G26" s="298">
        <f>[1]高新技术企业优惠情况审核表!G26</f>
        <v>0</v>
      </c>
      <c r="H26" s="300">
        <f>[1]高新技术企业优惠情况审核表!H26</f>
        <v>0</v>
      </c>
      <c r="I26" s="2">
        <f>[1]高新技术企业优惠情况审核表!I26</f>
        <v>0</v>
      </c>
    </row>
    <row r="27" spans="1:9" ht="18.75" customHeight="1">
      <c r="A27" s="46">
        <v>21</v>
      </c>
      <c r="B27" s="695"/>
      <c r="C27" s="700" t="s">
        <v>1380</v>
      </c>
      <c r="D27" s="700"/>
      <c r="E27" s="700"/>
      <c r="F27" s="2">
        <f>[1]高新技术企业优惠情况审核表!F27</f>
        <v>0</v>
      </c>
      <c r="G27" s="298">
        <f>[1]高新技术企业优惠情况审核表!G27</f>
        <v>0</v>
      </c>
      <c r="H27" s="300">
        <f>[1]高新技术企业优惠情况审核表!H27</f>
        <v>0</v>
      </c>
      <c r="I27" s="2">
        <f>[1]高新技术企业优惠情况审核表!I27</f>
        <v>0</v>
      </c>
    </row>
    <row r="28" spans="1:9" ht="18.75" customHeight="1">
      <c r="A28" s="46">
        <v>22</v>
      </c>
      <c r="B28" s="695"/>
      <c r="C28" s="700" t="s">
        <v>1381</v>
      </c>
      <c r="D28" s="700"/>
      <c r="E28" s="700"/>
      <c r="F28" s="2">
        <f>[1]高新技术企业优惠情况审核表!F28</f>
        <v>0</v>
      </c>
      <c r="G28" s="298">
        <f>[1]高新技术企业优惠情况审核表!G28</f>
        <v>0</v>
      </c>
      <c r="H28" s="300">
        <f>[1]高新技术企业优惠情况审核表!H28</f>
        <v>0</v>
      </c>
      <c r="I28" s="2">
        <f>[1]高新技术企业优惠情况审核表!I28</f>
        <v>0</v>
      </c>
    </row>
    <row r="29" spans="1:9" ht="18.75" customHeight="1">
      <c r="A29" s="46">
        <v>23</v>
      </c>
      <c r="B29" s="695"/>
      <c r="C29" s="700" t="s">
        <v>1382</v>
      </c>
      <c r="D29" s="700"/>
      <c r="E29" s="700"/>
      <c r="F29" s="2">
        <f>[1]高新技术企业优惠情况审核表!F29</f>
        <v>0</v>
      </c>
      <c r="G29" s="298">
        <f>[1]高新技术企业优惠情况审核表!G29</f>
        <v>0</v>
      </c>
      <c r="H29" s="300">
        <f>[1]高新技术企业优惠情况审核表!H29</f>
        <v>0</v>
      </c>
      <c r="I29" s="2">
        <f>[1]高新技术企业优惠情况审核表!I29</f>
        <v>0</v>
      </c>
    </row>
    <row r="30" spans="1:9" ht="30.75" customHeight="1">
      <c r="A30" s="46">
        <v>24</v>
      </c>
      <c r="B30" s="695"/>
      <c r="C30" s="701" t="s">
        <v>1383</v>
      </c>
      <c r="D30" s="701"/>
      <c r="E30" s="701"/>
      <c r="F30" s="283">
        <f>MIN(SUM(F23:F28)*20%/(1-20%),F29)</f>
        <v>0</v>
      </c>
      <c r="G30" s="283">
        <f>MIN(SUM(G23:G28)*20%/(1-20%),G29)</f>
        <v>0</v>
      </c>
      <c r="H30" s="283">
        <f>MIN(SUM(H23:H28)*20%/(1-20%),H29)</f>
        <v>0</v>
      </c>
      <c r="I30" s="2">
        <f>[1]高新技术企业优惠情况审核表!I30</f>
        <v>0</v>
      </c>
    </row>
    <row r="31" spans="1:9" ht="29.25" customHeight="1">
      <c r="A31" s="46">
        <v>25</v>
      </c>
      <c r="B31" s="695"/>
      <c r="C31" s="699" t="s">
        <v>1384</v>
      </c>
      <c r="D31" s="699"/>
      <c r="E31" s="699"/>
      <c r="F31" s="283">
        <f>ROUND((F32+F34)*80%,2)</f>
        <v>0</v>
      </c>
      <c r="G31" s="283">
        <f>ROUND((G32+G34)*80%,2)</f>
        <v>0</v>
      </c>
      <c r="H31" s="283">
        <f>ROUND((H32+H34)*80%,2)</f>
        <v>0</v>
      </c>
      <c r="I31" s="2">
        <f>[1]高新技术企业优惠情况审核表!I31</f>
        <v>0</v>
      </c>
    </row>
    <row r="32" spans="1:9" ht="18.75" customHeight="1">
      <c r="A32" s="46">
        <v>26</v>
      </c>
      <c r="B32" s="695"/>
      <c r="C32" s="700" t="s">
        <v>1385</v>
      </c>
      <c r="D32" s="700"/>
      <c r="E32" s="700"/>
      <c r="F32" s="2">
        <f>[1]高新技术企业优惠情况审核表!F32</f>
        <v>0</v>
      </c>
      <c r="G32" s="298">
        <f>[1]高新技术企业优惠情况审核表!G32</f>
        <v>0</v>
      </c>
      <c r="H32" s="300">
        <f>[1]高新技术企业优惠情况审核表!H32</f>
        <v>0</v>
      </c>
      <c r="I32" s="2">
        <f>[1]高新技术企业优惠情况审核表!I32</f>
        <v>0</v>
      </c>
    </row>
    <row r="33" spans="1:9" ht="18.75" customHeight="1">
      <c r="A33" s="46">
        <v>27</v>
      </c>
      <c r="B33" s="695"/>
      <c r="C33" s="700" t="s">
        <v>1386</v>
      </c>
      <c r="D33" s="700"/>
      <c r="E33" s="700"/>
      <c r="F33" s="2">
        <f>[1]高新技术企业优惠情况审核表!F33</f>
        <v>0</v>
      </c>
      <c r="G33" s="298">
        <f>[1]高新技术企业优惠情况审核表!G33</f>
        <v>0</v>
      </c>
      <c r="H33" s="300">
        <f>[1]高新技术企业优惠情况审核表!H33</f>
        <v>0</v>
      </c>
      <c r="I33" s="2">
        <f>[1]高新技术企业优惠情况审核表!I33</f>
        <v>0</v>
      </c>
    </row>
    <row r="34" spans="1:9" ht="32.25" customHeight="1">
      <c r="A34" s="46">
        <v>28</v>
      </c>
      <c r="B34" s="695"/>
      <c r="C34" s="699" t="s">
        <v>1387</v>
      </c>
      <c r="D34" s="699"/>
      <c r="E34" s="699"/>
      <c r="F34" s="283">
        <f>MIN((SUM(F23:F29)+F32)*40%/(1-40%),F33)</f>
        <v>0</v>
      </c>
      <c r="G34" s="283">
        <f>MIN((SUM(G23:G29)+G32)*40%/(1-40%),G33)</f>
        <v>0</v>
      </c>
      <c r="H34" s="283">
        <f>MIN((SUM(H23:H29)+H32)*40%/(1-40%),H33)</f>
        <v>0</v>
      </c>
      <c r="I34" s="2">
        <f>[1]高新技术企业优惠情况审核表!I34</f>
        <v>0</v>
      </c>
    </row>
    <row r="35" spans="1:9" ht="18.75" customHeight="1">
      <c r="A35" s="46">
        <v>29</v>
      </c>
      <c r="B35" s="695"/>
      <c r="C35" s="691" t="s">
        <v>1388</v>
      </c>
      <c r="D35" s="691"/>
      <c r="E35" s="691"/>
      <c r="F35" s="2">
        <f>[1]高新技术企业优惠情况审核表!F35</f>
        <v>0</v>
      </c>
      <c r="G35" s="298">
        <f>[1]高新技术企业优惠情况审核表!G35</f>
        <v>0</v>
      </c>
      <c r="H35" s="300">
        <f>[1]高新技术企业优惠情况审核表!H35</f>
        <v>0</v>
      </c>
      <c r="I35" s="2">
        <f>[1]高新技术企业优惠情况审核表!I35</f>
        <v>0</v>
      </c>
    </row>
    <row r="36" spans="1:9" ht="18.75" customHeight="1">
      <c r="A36" s="46">
        <v>30</v>
      </c>
      <c r="B36" s="695"/>
      <c r="C36" s="691" t="s">
        <v>1389</v>
      </c>
      <c r="D36" s="691"/>
      <c r="E36" s="691"/>
      <c r="F36" s="691"/>
      <c r="G36" s="691"/>
      <c r="H36" s="691"/>
      <c r="I36" s="297">
        <f>[1]高新技术企业优惠情况审核表!I36</f>
        <v>0</v>
      </c>
    </row>
    <row r="37" spans="1:9" ht="18.75" customHeight="1">
      <c r="A37" s="46">
        <v>31</v>
      </c>
      <c r="B37" s="692" t="s">
        <v>1390</v>
      </c>
      <c r="C37" s="696" t="s">
        <v>1391</v>
      </c>
      <c r="D37" s="696"/>
      <c r="E37" s="696"/>
      <c r="F37" s="696"/>
      <c r="G37" s="696"/>
      <c r="H37" s="696"/>
      <c r="I37" s="2">
        <f>[1]高新技术企业优惠情况审核表!I37</f>
        <v>0</v>
      </c>
    </row>
    <row r="38" spans="1:9" ht="18.75" customHeight="1">
      <c r="A38" s="46">
        <v>32</v>
      </c>
      <c r="B38" s="692"/>
      <c r="C38" s="691" t="s">
        <v>1392</v>
      </c>
      <c r="D38" s="691"/>
      <c r="E38" s="691"/>
      <c r="F38" s="691"/>
      <c r="G38" s="691"/>
      <c r="H38" s="691"/>
      <c r="I38" s="2">
        <f>[1]高新技术企业优惠情况审核表!I38</f>
        <v>0</v>
      </c>
    </row>
  </sheetData>
  <mergeCells count="47">
    <mergeCell ref="B37:B38"/>
    <mergeCell ref="C37:H37"/>
    <mergeCell ref="C38:H38"/>
    <mergeCell ref="B16:B18"/>
    <mergeCell ref="C16:H16"/>
    <mergeCell ref="C17:H17"/>
    <mergeCell ref="C18:H18"/>
    <mergeCell ref="C34:E34"/>
    <mergeCell ref="C23:E23"/>
    <mergeCell ref="C24:E24"/>
    <mergeCell ref="C25:E25"/>
    <mergeCell ref="C26:E26"/>
    <mergeCell ref="C27:E27"/>
    <mergeCell ref="C28:E28"/>
    <mergeCell ref="C29:E29"/>
    <mergeCell ref="C30:E30"/>
    <mergeCell ref="C31:E31"/>
    <mergeCell ref="C32:E32"/>
    <mergeCell ref="C33:E33"/>
    <mergeCell ref="A19:A20"/>
    <mergeCell ref="B19:B36"/>
    <mergeCell ref="C19:E20"/>
    <mergeCell ref="C21:E21"/>
    <mergeCell ref="C22:E22"/>
    <mergeCell ref="C35:E35"/>
    <mergeCell ref="C36:H36"/>
    <mergeCell ref="B8:I8"/>
    <mergeCell ref="B9:B15"/>
    <mergeCell ref="C9:H9"/>
    <mergeCell ref="C10:H10"/>
    <mergeCell ref="C11:H11"/>
    <mergeCell ref="C12:H12"/>
    <mergeCell ref="C13:H13"/>
    <mergeCell ref="C14:H14"/>
    <mergeCell ref="C15:H15"/>
    <mergeCell ref="A1:C1"/>
    <mergeCell ref="A2:I2"/>
    <mergeCell ref="A3:I3"/>
    <mergeCell ref="B4:C4"/>
    <mergeCell ref="E4:H4"/>
    <mergeCell ref="A5:A7"/>
    <mergeCell ref="B5:C7"/>
    <mergeCell ref="D5:I5"/>
    <mergeCell ref="E6:F6"/>
    <mergeCell ref="G6:I6"/>
    <mergeCell ref="E7:F7"/>
    <mergeCell ref="G7:I7"/>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96" orientation="portrait" blackAndWhite="1" verticalDpi="0" r:id="rId1"/>
  <headerFooter>
    <oddHeader>&amp;L&amp;G</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F38"/>
  <sheetViews>
    <sheetView topLeftCell="A5" workbookViewId="0">
      <selection activeCell="F16" sqref="F16"/>
    </sheetView>
  </sheetViews>
  <sheetFormatPr defaultColWidth="12.625" defaultRowHeight="14.25"/>
  <cols>
    <col min="1" max="1" width="5.75" style="100" customWidth="1"/>
    <col min="2" max="2" width="6.25" style="134" customWidth="1"/>
    <col min="3" max="3" width="23.125" style="134" customWidth="1"/>
    <col min="4" max="4" width="36" style="134" customWidth="1"/>
    <col min="5" max="5" width="24" style="134" customWidth="1"/>
    <col min="6" max="6" width="26" style="234" customWidth="1"/>
    <col min="7" max="16384" width="12.625" style="134"/>
  </cols>
  <sheetData>
    <row r="1" spans="1:6" ht="20.100000000000001" customHeight="1">
      <c r="A1" s="602" t="s">
        <v>685</v>
      </c>
      <c r="B1" s="602"/>
      <c r="C1" s="602"/>
      <c r="D1" s="602"/>
      <c r="E1" s="602"/>
      <c r="F1" s="602"/>
    </row>
    <row r="2" spans="1:6" ht="25.5" customHeight="1">
      <c r="A2" s="567" t="s">
        <v>1393</v>
      </c>
      <c r="B2" s="567"/>
      <c r="C2" s="567"/>
      <c r="D2" s="567"/>
      <c r="E2" s="567"/>
      <c r="F2" s="233" t="str">
        <f>[1]软件、集成电路企业优惠情况审核表!$D$4&amp;[1]软件、集成电路企业优惠情况审核表!$D$5</f>
        <v>集成电路生产企业线宽小于0.8微米（含）</v>
      </c>
    </row>
    <row r="3" spans="1:6" ht="18.75" customHeight="1">
      <c r="A3" s="704" t="s">
        <v>1394</v>
      </c>
      <c r="B3" s="704"/>
      <c r="C3" s="704"/>
      <c r="D3" s="704"/>
      <c r="E3" s="704"/>
    </row>
    <row r="4" spans="1:6" ht="18.75" customHeight="1">
      <c r="A4" s="235" t="s">
        <v>1395</v>
      </c>
      <c r="B4" s="703" t="s">
        <v>1396</v>
      </c>
      <c r="C4" s="703"/>
      <c r="D4" s="703"/>
      <c r="E4" s="235" t="s">
        <v>1397</v>
      </c>
    </row>
    <row r="5" spans="1:6" ht="18.75" customHeight="1">
      <c r="A5" s="218">
        <v>1</v>
      </c>
      <c r="B5" s="683" t="str">
        <f>[1]A107042软件、集成电路企业优惠情况及明细表!B5</f>
        <v>一、集成电路生产企业</v>
      </c>
      <c r="C5" s="683"/>
      <c r="D5" s="219" t="str">
        <f>[1]A107042软件、集成电路企业优惠情况及明细表!D5</f>
        <v>（一）线宽小于0.8微米（含）</v>
      </c>
      <c r="E5" s="219" t="str">
        <f>[1]A107042软件、集成电路企业优惠情况及明细表!E5</f>
        <v>√二免三减半</v>
      </c>
    </row>
    <row r="6" spans="1:6" ht="18.75" customHeight="1">
      <c r="A6" s="218">
        <v>2</v>
      </c>
      <c r="B6" s="683"/>
      <c r="C6" s="683"/>
      <c r="D6" s="219" t="str">
        <f>[1]A107042软件、集成电路企业优惠情况及明细表!D6</f>
        <v>（二）线宽小于0.25微米</v>
      </c>
      <c r="E6" s="219" t="str">
        <f>[1]A107042软件、集成电路企业优惠情况及明细表!E6</f>
        <v>□五免五减半  □15%税率</v>
      </c>
    </row>
    <row r="7" spans="1:6" ht="18.75" customHeight="1">
      <c r="A7" s="218">
        <v>3</v>
      </c>
      <c r="B7" s="683"/>
      <c r="C7" s="683"/>
      <c r="D7" s="219" t="str">
        <f>[1]A107042软件、集成电路企业优惠情况及明细表!D7</f>
        <v>（三）投资额超过80亿元</v>
      </c>
      <c r="E7" s="219" t="str">
        <f>[1]A107042软件、集成电路企业优惠情况及明细表!E7</f>
        <v>□五免五减半  □15%税率</v>
      </c>
    </row>
    <row r="8" spans="1:6" ht="18.75" customHeight="1">
      <c r="A8" s="218">
        <v>4</v>
      </c>
      <c r="B8" s="683" t="str">
        <f>[1]A107042软件、集成电路企业优惠情况及明细表!B8</f>
        <v>二、集成电路设计企业</v>
      </c>
      <c r="C8" s="683"/>
      <c r="D8" s="219" t="str">
        <f>[1]A107042软件、集成电路企业优惠情况及明细表!D8</f>
        <v>（一）新办符合条件</v>
      </c>
      <c r="E8" s="219" t="str">
        <f>[1]A107042软件、集成电路企业优惠情况及明细表!E8</f>
        <v>□二免三减半</v>
      </c>
    </row>
    <row r="9" spans="1:6" ht="18.75" customHeight="1">
      <c r="A9" s="218">
        <v>5</v>
      </c>
      <c r="B9" s="683"/>
      <c r="C9" s="683"/>
      <c r="D9" s="219" t="str">
        <f>[1]A107042软件、集成电路企业优惠情况及明细表!D9</f>
        <v>（二）重点企业 □大型 □领域</v>
      </c>
      <c r="E9" s="219" t="str">
        <f>[1]A107042软件、集成电路企业优惠情况及明细表!E9</f>
        <v>□10%税率</v>
      </c>
    </row>
    <row r="10" spans="1:6" ht="18.75" customHeight="1">
      <c r="A10" s="218">
        <v>6</v>
      </c>
      <c r="B10" s="705" t="str">
        <f>[1]A107042软件、集成电路企业优惠情况及明细表!B10</f>
        <v>三、软件企业（□一般软件 □嵌入式或信息系统集成软件）</v>
      </c>
      <c r="C10" s="706"/>
      <c r="D10" s="219" t="str">
        <f>[1]A107042软件、集成电路企业优惠情况及明细表!D10</f>
        <v>（一）新办符合条件</v>
      </c>
      <c r="E10" s="219" t="str">
        <f>[1]A107042软件、集成电路企业优惠情况及明细表!E10</f>
        <v>□二免三减半</v>
      </c>
    </row>
    <row r="11" spans="1:6" ht="18.75" customHeight="1">
      <c r="A11" s="218">
        <v>7</v>
      </c>
      <c r="B11" s="707"/>
      <c r="C11" s="708"/>
      <c r="D11" s="219" t="str">
        <f>[1]A107042软件、集成电路企业优惠情况及明细表!D11</f>
        <v>（二）重点企业 □大型 □领域 □出口</v>
      </c>
      <c r="E11" s="219" t="str">
        <f>[1]A107042软件、集成电路企业优惠情况及明细表!E11</f>
        <v>□10%税率</v>
      </c>
    </row>
    <row r="12" spans="1:6" ht="18.75" customHeight="1">
      <c r="A12" s="218">
        <v>8</v>
      </c>
      <c r="B12" s="683" t="str">
        <f>[1]A107042软件、集成电路企业优惠情况及明细表!B12</f>
        <v>四、集成电路封装测试企业</v>
      </c>
      <c r="C12" s="683"/>
      <c r="D12" s="683"/>
      <c r="E12" s="219" t="str">
        <f>[1]A107042软件、集成电路企业优惠情况及明细表!E12</f>
        <v>□二免三减半</v>
      </c>
    </row>
    <row r="13" spans="1:6" ht="18.75" customHeight="1">
      <c r="A13" s="689">
        <v>9</v>
      </c>
      <c r="B13" s="705" t="str">
        <f>[1]A107042软件、集成电路企业优惠情况及明细表!B13</f>
        <v>五、集成电路关键专用材料或专用设备生产企业 （□关键专用材料   □专用设备）</v>
      </c>
      <c r="C13" s="709"/>
      <c r="D13" s="706"/>
      <c r="E13" s="683" t="str">
        <f>[1]A107042软件、集成电路企业优惠情况及明细表!E13</f>
        <v>□二免三减半</v>
      </c>
    </row>
    <row r="14" spans="1:6" ht="18.75" customHeight="1">
      <c r="A14" s="689"/>
      <c r="B14" s="707"/>
      <c r="C14" s="710"/>
      <c r="D14" s="708"/>
      <c r="E14" s="683"/>
    </row>
    <row r="15" spans="1:6" ht="18.75" customHeight="1">
      <c r="A15" s="235">
        <v>10</v>
      </c>
      <c r="B15" s="702" t="s">
        <v>1398</v>
      </c>
      <c r="C15" s="702"/>
      <c r="D15" s="703">
        <f>[1]软件、集成电路企业优惠情况审核表!D7</f>
        <v>0</v>
      </c>
      <c r="E15" s="703"/>
    </row>
    <row r="16" spans="1:6" ht="18.75" customHeight="1">
      <c r="A16" s="704" t="s">
        <v>1361</v>
      </c>
      <c r="B16" s="704"/>
      <c r="C16" s="704"/>
      <c r="D16" s="704"/>
      <c r="E16" s="704"/>
    </row>
    <row r="17" spans="1:5" ht="18.75" customHeight="1">
      <c r="A17" s="235">
        <v>11</v>
      </c>
      <c r="B17" s="711" t="s">
        <v>71</v>
      </c>
      <c r="C17" s="683" t="s">
        <v>72</v>
      </c>
      <c r="D17" s="683"/>
      <c r="E17" s="294">
        <f>[1]软件、集成电路企业优惠情况审核表!E9</f>
        <v>0</v>
      </c>
    </row>
    <row r="18" spans="1:5" ht="18.75" customHeight="1">
      <c r="A18" s="235">
        <v>12</v>
      </c>
      <c r="B18" s="711"/>
      <c r="C18" s="683" t="s">
        <v>1399</v>
      </c>
      <c r="D18" s="683"/>
      <c r="E18" s="294">
        <f>[1]软件、集成电路企业优惠情况审核表!E10</f>
        <v>0</v>
      </c>
    </row>
    <row r="19" spans="1:5" ht="18.75" customHeight="1">
      <c r="A19" s="235">
        <v>13</v>
      </c>
      <c r="B19" s="711"/>
      <c r="C19" s="683" t="s">
        <v>1400</v>
      </c>
      <c r="D19" s="683"/>
      <c r="E19" s="294">
        <f>[1]软件、集成电路企业优惠情况审核表!E11</f>
        <v>0</v>
      </c>
    </row>
    <row r="20" spans="1:5" ht="18.75" customHeight="1">
      <c r="A20" s="235">
        <v>14</v>
      </c>
      <c r="B20" s="711"/>
      <c r="C20" s="683" t="s">
        <v>1401</v>
      </c>
      <c r="D20" s="683"/>
      <c r="E20" s="295">
        <f>[1]软件、集成电路企业优惠情况审核表!E12</f>
        <v>0</v>
      </c>
    </row>
    <row r="21" spans="1:5" ht="18.75" customHeight="1">
      <c r="A21" s="235">
        <v>15</v>
      </c>
      <c r="B21" s="711"/>
      <c r="C21" s="683" t="s">
        <v>1402</v>
      </c>
      <c r="D21" s="683"/>
      <c r="E21" s="295">
        <f>[1]软件、集成电路企业优惠情况审核表!E13</f>
        <v>0</v>
      </c>
    </row>
    <row r="22" spans="1:5" ht="18.75" customHeight="1">
      <c r="A22" s="235">
        <v>16</v>
      </c>
      <c r="B22" s="711" t="s">
        <v>1372</v>
      </c>
      <c r="C22" s="683" t="s">
        <v>1403</v>
      </c>
      <c r="D22" s="683"/>
      <c r="E22" s="296">
        <f>[1]软件、集成电路企业优惠情况审核表!E14</f>
        <v>0</v>
      </c>
    </row>
    <row r="23" spans="1:5" ht="18.75" customHeight="1">
      <c r="A23" s="235">
        <v>17</v>
      </c>
      <c r="B23" s="711"/>
      <c r="C23" s="683" t="s">
        <v>1404</v>
      </c>
      <c r="D23" s="683"/>
      <c r="E23" s="296">
        <f>[1]软件、集成电路企业优惠情况审核表!E15</f>
        <v>0</v>
      </c>
    </row>
    <row r="24" spans="1:5" ht="18.75" customHeight="1">
      <c r="A24" s="235">
        <v>18</v>
      </c>
      <c r="B24" s="711"/>
      <c r="C24" s="683" t="s">
        <v>1405</v>
      </c>
      <c r="D24" s="683"/>
      <c r="E24" s="295">
        <f>[1]软件、集成电路企业优惠情况审核表!E16</f>
        <v>0</v>
      </c>
    </row>
    <row r="25" spans="1:5" ht="18.75" customHeight="1">
      <c r="A25" s="235">
        <v>19</v>
      </c>
      <c r="B25" s="711"/>
      <c r="C25" s="683" t="s">
        <v>1406</v>
      </c>
      <c r="D25" s="683"/>
      <c r="E25" s="295">
        <f>[1]软件、集成电路企业优惠情况审核表!E17</f>
        <v>0</v>
      </c>
    </row>
    <row r="26" spans="1:5" ht="18.75" customHeight="1">
      <c r="A26" s="235">
        <v>20</v>
      </c>
      <c r="B26" s="711" t="s">
        <v>70</v>
      </c>
      <c r="C26" s="683" t="s">
        <v>1407</v>
      </c>
      <c r="D26" s="683"/>
      <c r="E26" s="296">
        <f>[1]软件、集成电路企业优惠情况审核表!E18</f>
        <v>0</v>
      </c>
    </row>
    <row r="27" spans="1:5" ht="18.75" customHeight="1">
      <c r="A27" s="235">
        <v>21</v>
      </c>
      <c r="B27" s="711"/>
      <c r="C27" s="683" t="s">
        <v>1408</v>
      </c>
      <c r="D27" s="683"/>
      <c r="E27" s="296">
        <f>[1]软件、集成电路企业优惠情况审核表!E19</f>
        <v>0</v>
      </c>
    </row>
    <row r="28" spans="1:5" ht="18.75" customHeight="1">
      <c r="A28" s="235">
        <v>22</v>
      </c>
      <c r="B28" s="711"/>
      <c r="C28" s="683" t="s">
        <v>1409</v>
      </c>
      <c r="D28" s="683"/>
      <c r="E28" s="295">
        <f>[1]软件、集成电路企业优惠情况审核表!E20</f>
        <v>0</v>
      </c>
    </row>
    <row r="29" spans="1:5" ht="18.75" customHeight="1">
      <c r="A29" s="235">
        <v>23</v>
      </c>
      <c r="B29" s="711"/>
      <c r="C29" s="683" t="s">
        <v>1410</v>
      </c>
      <c r="D29" s="219" t="s">
        <v>1411</v>
      </c>
      <c r="E29" s="296">
        <f>[1]软件、集成电路企业优惠情况审核表!E21</f>
        <v>0</v>
      </c>
    </row>
    <row r="30" spans="1:5" ht="30" customHeight="1">
      <c r="A30" s="235">
        <v>24</v>
      </c>
      <c r="B30" s="711"/>
      <c r="C30" s="683"/>
      <c r="D30" s="219" t="s">
        <v>1412</v>
      </c>
      <c r="E30" s="295">
        <f>[1]软件、集成电路企业优惠情况审核表!E22</f>
        <v>0</v>
      </c>
    </row>
    <row r="31" spans="1:5" ht="18.75" customHeight="1">
      <c r="A31" s="235">
        <v>25</v>
      </c>
      <c r="B31" s="711"/>
      <c r="C31" s="683" t="s">
        <v>1413</v>
      </c>
      <c r="D31" s="219" t="s">
        <v>1414</v>
      </c>
      <c r="E31" s="296">
        <f>[1]软件、集成电路企业优惠情况审核表!E23</f>
        <v>0</v>
      </c>
    </row>
    <row r="32" spans="1:5" ht="18.75" customHeight="1">
      <c r="A32" s="235">
        <v>26</v>
      </c>
      <c r="B32" s="711"/>
      <c r="C32" s="683"/>
      <c r="D32" s="219" t="s">
        <v>1415</v>
      </c>
      <c r="E32" s="296">
        <f>[1]软件、集成电路企业优惠情况审核表!E24</f>
        <v>0</v>
      </c>
    </row>
    <row r="33" spans="1:5" ht="30" customHeight="1">
      <c r="A33" s="235">
        <v>27</v>
      </c>
      <c r="B33" s="711"/>
      <c r="C33" s="683"/>
      <c r="D33" s="219" t="s">
        <v>1416</v>
      </c>
      <c r="E33" s="295">
        <f>[1]软件、集成电路企业优惠情况审核表!E25</f>
        <v>0</v>
      </c>
    </row>
    <row r="34" spans="1:5" ht="18.75" customHeight="1">
      <c r="A34" s="235">
        <v>28</v>
      </c>
      <c r="B34" s="711"/>
      <c r="C34" s="683" t="s">
        <v>1417</v>
      </c>
      <c r="D34" s="219" t="s">
        <v>1418</v>
      </c>
      <c r="E34" s="296">
        <f>[1]软件、集成电路企业优惠情况审核表!E26</f>
        <v>0</v>
      </c>
    </row>
    <row r="35" spans="1:5" ht="18.75" customHeight="1">
      <c r="A35" s="235">
        <v>29</v>
      </c>
      <c r="B35" s="711"/>
      <c r="C35" s="683"/>
      <c r="D35" s="219" t="s">
        <v>1419</v>
      </c>
      <c r="E35" s="296">
        <f>[1]软件、集成电路企业优惠情况审核表!E27</f>
        <v>0</v>
      </c>
    </row>
    <row r="36" spans="1:5" ht="30" customHeight="1">
      <c r="A36" s="235">
        <v>30</v>
      </c>
      <c r="B36" s="711"/>
      <c r="C36" s="683"/>
      <c r="D36" s="219" t="s">
        <v>1420</v>
      </c>
      <c r="E36" s="295">
        <f>[1]软件、集成电路企业优惠情况审核表!E28</f>
        <v>0</v>
      </c>
    </row>
    <row r="37" spans="1:5" ht="30" customHeight="1">
      <c r="A37" s="235">
        <v>31</v>
      </c>
      <c r="B37" s="711"/>
      <c r="C37" s="219" t="s">
        <v>1421</v>
      </c>
      <c r="D37" s="219" t="s">
        <v>1422</v>
      </c>
      <c r="E37" s="296">
        <f>[1]软件、集成电路企业优惠情况审核表!E29</f>
        <v>0</v>
      </c>
    </row>
    <row r="38" spans="1:5" ht="18.75" customHeight="1">
      <c r="A38" s="235">
        <v>32</v>
      </c>
      <c r="B38" s="683" t="s">
        <v>1390</v>
      </c>
      <c r="C38" s="683"/>
      <c r="D38" s="683"/>
      <c r="E38" s="296">
        <f ca="1">[1]软件、集成电路企业优惠情况审核表!E30</f>
        <v>0</v>
      </c>
    </row>
  </sheetData>
  <mergeCells count="33">
    <mergeCell ref="C31:C33"/>
    <mergeCell ref="C34:C36"/>
    <mergeCell ref="B38:D38"/>
    <mergeCell ref="B22:B25"/>
    <mergeCell ref="C22:D22"/>
    <mergeCell ref="C23:D23"/>
    <mergeCell ref="C24:D24"/>
    <mergeCell ref="C25:D25"/>
    <mergeCell ref="B26:B37"/>
    <mergeCell ref="C26:D26"/>
    <mergeCell ref="C27:D27"/>
    <mergeCell ref="C28:D28"/>
    <mergeCell ref="C29:C30"/>
    <mergeCell ref="A16:E16"/>
    <mergeCell ref="B17:B21"/>
    <mergeCell ref="C17:D17"/>
    <mergeCell ref="C18:D18"/>
    <mergeCell ref="C19:D19"/>
    <mergeCell ref="C20:D20"/>
    <mergeCell ref="C21:D21"/>
    <mergeCell ref="B15:C15"/>
    <mergeCell ref="D15:E15"/>
    <mergeCell ref="A1:F1"/>
    <mergeCell ref="A2:E2"/>
    <mergeCell ref="A3:E3"/>
    <mergeCell ref="B4:D4"/>
    <mergeCell ref="B5:C7"/>
    <mergeCell ref="B8:C9"/>
    <mergeCell ref="B10:C11"/>
    <mergeCell ref="B12:D12"/>
    <mergeCell ref="A13:A14"/>
    <mergeCell ref="B13:D14"/>
    <mergeCell ref="E13:E14"/>
  </mergeCells>
  <phoneticPr fontId="22" type="noConversion"/>
  <hyperlinks>
    <hyperlink ref="A1:F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colBreaks count="1" manualBreakCount="1">
    <brk id="5"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O21"/>
  <sheetViews>
    <sheetView workbookViewId="0">
      <selection activeCell="E11" sqref="E11"/>
    </sheetView>
  </sheetViews>
  <sheetFormatPr defaultColWidth="12.625" defaultRowHeight="14.25"/>
  <cols>
    <col min="1" max="1" width="4.75" style="209" bestFit="1" customWidth="1"/>
    <col min="2" max="2" width="8" style="209" bestFit="1" customWidth="1"/>
    <col min="3" max="3" width="5" style="209" bestFit="1" customWidth="1"/>
    <col min="4" max="14" width="15.125" style="209" customWidth="1"/>
    <col min="15" max="16384" width="12.625" style="209"/>
  </cols>
  <sheetData>
    <row r="1" spans="1:14" ht="20.100000000000001" customHeight="1">
      <c r="A1" s="602" t="s">
        <v>685</v>
      </c>
      <c r="B1" s="602"/>
      <c r="C1" s="602"/>
      <c r="D1" s="602"/>
      <c r="E1" s="602"/>
      <c r="F1" s="602"/>
      <c r="G1" s="602"/>
      <c r="H1" s="602"/>
      <c r="I1" s="602"/>
      <c r="J1" s="602"/>
      <c r="K1" s="602"/>
      <c r="L1" s="602"/>
      <c r="M1" s="602"/>
      <c r="N1" s="602"/>
    </row>
    <row r="2" spans="1:14" ht="25.5" customHeight="1">
      <c r="A2" s="566" t="s">
        <v>1423</v>
      </c>
      <c r="B2" s="566"/>
      <c r="C2" s="566"/>
      <c r="D2" s="566"/>
      <c r="E2" s="566"/>
      <c r="F2" s="566"/>
      <c r="G2" s="566"/>
      <c r="H2" s="566"/>
      <c r="I2" s="566"/>
      <c r="J2" s="566"/>
      <c r="K2" s="566"/>
      <c r="L2" s="566"/>
      <c r="M2" s="566"/>
      <c r="N2" s="566"/>
    </row>
    <row r="3" spans="1:14" ht="18.75" customHeight="1">
      <c r="A3" s="458" t="s">
        <v>118</v>
      </c>
      <c r="B3" s="458" t="s">
        <v>114</v>
      </c>
      <c r="C3" s="458" t="s">
        <v>113</v>
      </c>
      <c r="D3" s="457" t="s">
        <v>1424</v>
      </c>
      <c r="E3" s="457" t="s">
        <v>1425</v>
      </c>
      <c r="F3" s="457" t="s">
        <v>1426</v>
      </c>
      <c r="G3" s="458" t="s">
        <v>1427</v>
      </c>
      <c r="H3" s="458"/>
      <c r="I3" s="458"/>
      <c r="J3" s="458"/>
      <c r="K3" s="458"/>
      <c r="L3" s="458"/>
      <c r="M3" s="457" t="s">
        <v>73</v>
      </c>
      <c r="N3" s="457" t="s">
        <v>1428</v>
      </c>
    </row>
    <row r="4" spans="1:14" ht="18.75" customHeight="1">
      <c r="A4" s="458"/>
      <c r="B4" s="458"/>
      <c r="C4" s="458"/>
      <c r="D4" s="457"/>
      <c r="E4" s="457"/>
      <c r="F4" s="457"/>
      <c r="G4" s="458"/>
      <c r="H4" s="458"/>
      <c r="I4" s="458"/>
      <c r="J4" s="458"/>
      <c r="K4" s="458"/>
      <c r="L4" s="458"/>
      <c r="M4" s="457"/>
      <c r="N4" s="457"/>
    </row>
    <row r="5" spans="1:14" ht="18.75" customHeight="1">
      <c r="A5" s="458"/>
      <c r="B5" s="458"/>
      <c r="C5" s="458"/>
      <c r="D5" s="457"/>
      <c r="E5" s="457"/>
      <c r="F5" s="457"/>
      <c r="G5" s="92" t="s">
        <v>1429</v>
      </c>
      <c r="H5" s="84" t="s">
        <v>127</v>
      </c>
      <c r="I5" s="84" t="s">
        <v>128</v>
      </c>
      <c r="J5" s="84" t="s">
        <v>129</v>
      </c>
      <c r="K5" s="84" t="s">
        <v>130</v>
      </c>
      <c r="L5" s="84" t="s">
        <v>1430</v>
      </c>
      <c r="M5" s="658"/>
      <c r="N5" s="658"/>
    </row>
    <row r="6" spans="1:14" ht="18.75" customHeight="1">
      <c r="A6" s="458"/>
      <c r="B6" s="458"/>
      <c r="C6" s="568">
        <v>1</v>
      </c>
      <c r="D6" s="568">
        <v>2</v>
      </c>
      <c r="E6" s="568">
        <v>3</v>
      </c>
      <c r="F6" s="568" t="s">
        <v>1431</v>
      </c>
      <c r="G6" s="568">
        <v>5</v>
      </c>
      <c r="H6" s="568">
        <v>6</v>
      </c>
      <c r="I6" s="568">
        <v>7</v>
      </c>
      <c r="J6" s="568">
        <v>8</v>
      </c>
      <c r="K6" s="568">
        <v>9</v>
      </c>
      <c r="L6" s="571" t="s">
        <v>1432</v>
      </c>
      <c r="M6" s="568">
        <v>11</v>
      </c>
      <c r="N6" s="571" t="s">
        <v>75</v>
      </c>
    </row>
    <row r="7" spans="1:14" ht="18.75" customHeight="1">
      <c r="A7" s="458"/>
      <c r="B7" s="458"/>
      <c r="C7" s="569"/>
      <c r="D7" s="569"/>
      <c r="E7" s="569"/>
      <c r="F7" s="569"/>
      <c r="G7" s="569"/>
      <c r="H7" s="569"/>
      <c r="I7" s="569"/>
      <c r="J7" s="569"/>
      <c r="K7" s="569"/>
      <c r="L7" s="603"/>
      <c r="M7" s="569"/>
      <c r="N7" s="603"/>
    </row>
    <row r="8" spans="1:14" ht="18.75" customHeight="1">
      <c r="A8" s="458"/>
      <c r="B8" s="458"/>
      <c r="C8" s="570"/>
      <c r="D8" s="570"/>
      <c r="E8" s="570"/>
      <c r="F8" s="570"/>
      <c r="G8" s="570"/>
      <c r="H8" s="570"/>
      <c r="I8" s="570"/>
      <c r="J8" s="570"/>
      <c r="K8" s="570"/>
      <c r="L8" s="572"/>
      <c r="M8" s="570"/>
      <c r="N8" s="572"/>
    </row>
    <row r="9" spans="1:14" ht="18.75" customHeight="1">
      <c r="A9" s="84">
        <v>1</v>
      </c>
      <c r="B9" s="147" t="s">
        <v>49</v>
      </c>
      <c r="C9" s="207">
        <f>[1]税额抵免优惠审核表!C6</f>
        <v>2012</v>
      </c>
      <c r="D9" s="291">
        <f>[1]税额抵免优惠审核表!D6</f>
        <v>0</v>
      </c>
      <c r="E9" s="291">
        <f>[1]税额抵免优惠审核表!E6</f>
        <v>0</v>
      </c>
      <c r="F9" s="283">
        <f t="shared" ref="F9:F14" si="0">ROUND(E9*0.1,2)</f>
        <v>0</v>
      </c>
      <c r="G9" s="292">
        <f>[1]税额抵免优惠审核表!G6</f>
        <v>0</v>
      </c>
      <c r="H9" s="292">
        <f>[1]税额抵免优惠审核表!H6</f>
        <v>0</v>
      </c>
      <c r="I9" s="292">
        <f>[1]税额抵免优惠审核表!I6</f>
        <v>0</v>
      </c>
      <c r="J9" s="292">
        <f>[1]税额抵免优惠审核表!J6</f>
        <v>0</v>
      </c>
      <c r="K9" s="292">
        <f>[1]税额抵免优惠审核表!K6</f>
        <v>0</v>
      </c>
      <c r="L9" s="283">
        <f>ROUND(G9+H9+I9+J9+K9,2)</f>
        <v>0</v>
      </c>
      <c r="M9" s="291">
        <f>[1]税额抵免优惠审核表!M6</f>
        <v>0</v>
      </c>
      <c r="N9" s="292" t="s">
        <v>119</v>
      </c>
    </row>
    <row r="10" spans="1:14" ht="18.75" customHeight="1">
      <c r="A10" s="84">
        <v>2</v>
      </c>
      <c r="B10" s="147" t="s">
        <v>127</v>
      </c>
      <c r="C10" s="207">
        <f>[1]税额抵免优惠审核表!C7</f>
        <v>2013</v>
      </c>
      <c r="D10" s="291">
        <f>[1]税额抵免优惠审核表!D7</f>
        <v>0</v>
      </c>
      <c r="E10" s="291">
        <f>[1]税额抵免优惠审核表!E7</f>
        <v>0</v>
      </c>
      <c r="F10" s="283">
        <f t="shared" si="0"/>
        <v>0</v>
      </c>
      <c r="G10" s="292" t="s">
        <v>119</v>
      </c>
      <c r="H10" s="292">
        <f>[1]税额抵免优惠审核表!H7</f>
        <v>0</v>
      </c>
      <c r="I10" s="292">
        <f>[1]税额抵免优惠审核表!I7</f>
        <v>0</v>
      </c>
      <c r="J10" s="292">
        <f>[1]税额抵免优惠审核表!J7</f>
        <v>0</v>
      </c>
      <c r="K10" s="292">
        <f>[1]税额抵免优惠审核表!K7</f>
        <v>0</v>
      </c>
      <c r="L10" s="283">
        <f>ROUND(H10+I10+J10+K10,2)</f>
        <v>0</v>
      </c>
      <c r="M10" s="291">
        <f>[1]税额抵免优惠审核表!M7</f>
        <v>0</v>
      </c>
      <c r="N10" s="283">
        <f>ROUND(F10-L10-M10,2)</f>
        <v>0</v>
      </c>
    </row>
    <row r="11" spans="1:14" ht="18.75" customHeight="1">
      <c r="A11" s="84">
        <v>3</v>
      </c>
      <c r="B11" s="147" t="s">
        <v>128</v>
      </c>
      <c r="C11" s="207">
        <f>[1]税额抵免优惠审核表!C8</f>
        <v>2014</v>
      </c>
      <c r="D11" s="291">
        <f>[1]税额抵免优惠审核表!D8</f>
        <v>0</v>
      </c>
      <c r="E11" s="291">
        <f>[1]税额抵免优惠审核表!E8</f>
        <v>0</v>
      </c>
      <c r="F11" s="283">
        <f t="shared" si="0"/>
        <v>0</v>
      </c>
      <c r="G11" s="292" t="s">
        <v>119</v>
      </c>
      <c r="H11" s="292" t="s">
        <v>119</v>
      </c>
      <c r="I11" s="292">
        <f>[1]税额抵免优惠审核表!I8</f>
        <v>0</v>
      </c>
      <c r="J11" s="292">
        <f>[1]税额抵免优惠审核表!J8</f>
        <v>0</v>
      </c>
      <c r="K11" s="292">
        <f>[1]税额抵免优惠审核表!K8</f>
        <v>0</v>
      </c>
      <c r="L11" s="283">
        <f>ROUND(I11+J11+K11,2)</f>
        <v>0</v>
      </c>
      <c r="M11" s="291">
        <f>[1]税额抵免优惠审核表!M8</f>
        <v>0</v>
      </c>
      <c r="N11" s="283">
        <f>ROUND(F11-L11-M11,2)</f>
        <v>0</v>
      </c>
    </row>
    <row r="12" spans="1:14" ht="18.75" customHeight="1">
      <c r="A12" s="84">
        <v>4</v>
      </c>
      <c r="B12" s="147" t="s">
        <v>129</v>
      </c>
      <c r="C12" s="207">
        <f>[1]税额抵免优惠审核表!C9</f>
        <v>2015</v>
      </c>
      <c r="D12" s="291">
        <f>[1]税额抵免优惠审核表!D9</f>
        <v>0</v>
      </c>
      <c r="E12" s="291">
        <f>[1]税额抵免优惠审核表!E9</f>
        <v>0</v>
      </c>
      <c r="F12" s="283">
        <f t="shared" si="0"/>
        <v>0</v>
      </c>
      <c r="G12" s="292" t="s">
        <v>119</v>
      </c>
      <c r="H12" s="292" t="s">
        <v>119</v>
      </c>
      <c r="I12" s="292" t="s">
        <v>119</v>
      </c>
      <c r="J12" s="292">
        <f>[1]税额抵免优惠审核表!J9</f>
        <v>0</v>
      </c>
      <c r="K12" s="292">
        <f>[1]税额抵免优惠审核表!K9</f>
        <v>0</v>
      </c>
      <c r="L12" s="283">
        <f>ROUND(J12+K12,2)</f>
        <v>0</v>
      </c>
      <c r="M12" s="291">
        <f>[1]税额抵免优惠审核表!M9</f>
        <v>0</v>
      </c>
      <c r="N12" s="283">
        <f>ROUND(F12-L12-M12,2)</f>
        <v>0</v>
      </c>
    </row>
    <row r="13" spans="1:14" ht="18.75" customHeight="1">
      <c r="A13" s="84">
        <v>5</v>
      </c>
      <c r="B13" s="147" t="s">
        <v>130</v>
      </c>
      <c r="C13" s="207">
        <f>[1]税额抵免优惠审核表!C10</f>
        <v>2016</v>
      </c>
      <c r="D13" s="291">
        <f>[1]税额抵免优惠审核表!D10</f>
        <v>0</v>
      </c>
      <c r="E13" s="291">
        <f>[1]税额抵免优惠审核表!E10</f>
        <v>0</v>
      </c>
      <c r="F13" s="283">
        <f t="shared" si="0"/>
        <v>0</v>
      </c>
      <c r="G13" s="292" t="s">
        <v>119</v>
      </c>
      <c r="H13" s="292" t="s">
        <v>119</v>
      </c>
      <c r="I13" s="292" t="s">
        <v>119</v>
      </c>
      <c r="J13" s="292" t="s">
        <v>119</v>
      </c>
      <c r="K13" s="292">
        <f>[1]税额抵免优惠审核表!K10</f>
        <v>0</v>
      </c>
      <c r="L13" s="283">
        <f>K13</f>
        <v>0</v>
      </c>
      <c r="M13" s="291">
        <f>[1]税额抵免优惠审核表!M10</f>
        <v>0</v>
      </c>
      <c r="N13" s="283">
        <f>ROUND(F13-L13-M13,2)</f>
        <v>0</v>
      </c>
    </row>
    <row r="14" spans="1:14" ht="18.75" customHeight="1">
      <c r="A14" s="84">
        <v>6</v>
      </c>
      <c r="B14" s="147" t="s">
        <v>63</v>
      </c>
      <c r="C14" s="207">
        <f>[1]税额抵免优惠审核表!C11</f>
        <v>2017</v>
      </c>
      <c r="D14" s="283">
        <f>'A100000 中华人民共和国企业所得税年度纳税申报表（A类）'!D28-'A100000 中华人民共和国企业所得税年度纳税申报表（A类）'!D29</f>
        <v>0</v>
      </c>
      <c r="E14" s="291">
        <f>[1]税额抵免优惠审核表!E11</f>
        <v>0</v>
      </c>
      <c r="F14" s="283">
        <f t="shared" si="0"/>
        <v>0</v>
      </c>
      <c r="G14" s="292" t="s">
        <v>119</v>
      </c>
      <c r="H14" s="292" t="s">
        <v>119</v>
      </c>
      <c r="I14" s="292" t="s">
        <v>119</v>
      </c>
      <c r="J14" s="292" t="s">
        <v>119</v>
      </c>
      <c r="K14" s="292" t="s">
        <v>119</v>
      </c>
      <c r="L14" s="292" t="s">
        <v>1433</v>
      </c>
      <c r="M14" s="291">
        <f>[1]税额抵免优惠审核表!M11</f>
        <v>0</v>
      </c>
      <c r="N14" s="283">
        <f>ROUND(F14-M14,2)</f>
        <v>0</v>
      </c>
    </row>
    <row r="15" spans="1:14" ht="18.75" customHeight="1">
      <c r="A15" s="84">
        <v>7</v>
      </c>
      <c r="B15" s="713" t="s">
        <v>1434</v>
      </c>
      <c r="C15" s="713"/>
      <c r="D15" s="713"/>
      <c r="E15" s="713"/>
      <c r="F15" s="713"/>
      <c r="G15" s="713"/>
      <c r="H15" s="713"/>
      <c r="I15" s="713"/>
      <c r="J15" s="713"/>
      <c r="K15" s="713"/>
      <c r="L15" s="713"/>
      <c r="M15" s="282">
        <f>ROUND(SUM(M9:M14),2)</f>
        <v>0</v>
      </c>
      <c r="N15" s="147" t="s">
        <v>119</v>
      </c>
    </row>
    <row r="16" spans="1:14" ht="18.75" customHeight="1">
      <c r="A16" s="84">
        <v>8</v>
      </c>
      <c r="B16" s="713" t="s">
        <v>1435</v>
      </c>
      <c r="C16" s="713"/>
      <c r="D16" s="713"/>
      <c r="E16" s="713"/>
      <c r="F16" s="713"/>
      <c r="G16" s="713"/>
      <c r="H16" s="713"/>
      <c r="I16" s="713"/>
      <c r="J16" s="713"/>
      <c r="K16" s="713"/>
      <c r="L16" s="713"/>
      <c r="M16" s="713"/>
      <c r="N16" s="291">
        <f>[1]税额抵免优惠审核表!N13</f>
        <v>0</v>
      </c>
    </row>
    <row r="17" spans="1:15" ht="18.75" customHeight="1">
      <c r="A17" s="84">
        <v>9</v>
      </c>
      <c r="B17" s="717" t="s">
        <v>1436</v>
      </c>
      <c r="C17" s="713" t="s">
        <v>1437</v>
      </c>
      <c r="D17" s="713"/>
      <c r="E17" s="713"/>
      <c r="F17" s="713"/>
      <c r="G17" s="713"/>
      <c r="H17" s="713"/>
      <c r="I17" s="713"/>
      <c r="J17" s="713"/>
      <c r="K17" s="714">
        <f>[1]税额抵免优惠审核表!K14</f>
        <v>0</v>
      </c>
      <c r="L17" s="714"/>
      <c r="M17" s="714"/>
      <c r="N17" s="714"/>
    </row>
    <row r="18" spans="1:15" ht="18.75" customHeight="1">
      <c r="A18" s="84">
        <v>10</v>
      </c>
      <c r="B18" s="718"/>
      <c r="C18" s="713" t="s">
        <v>1438</v>
      </c>
      <c r="D18" s="713"/>
      <c r="E18" s="713"/>
      <c r="F18" s="713"/>
      <c r="G18" s="713"/>
      <c r="H18" s="713"/>
      <c r="I18" s="713"/>
      <c r="J18" s="713"/>
      <c r="K18" s="714">
        <f>[1]税额抵免优惠审核表!K15</f>
        <v>0</v>
      </c>
      <c r="L18" s="714"/>
      <c r="M18" s="714"/>
      <c r="N18" s="714"/>
    </row>
    <row r="19" spans="1:15" ht="18.75" customHeight="1">
      <c r="A19" s="84">
        <v>11</v>
      </c>
      <c r="B19" s="718"/>
      <c r="C19" s="713" t="s">
        <v>1439</v>
      </c>
      <c r="D19" s="713"/>
      <c r="E19" s="713"/>
      <c r="F19" s="713"/>
      <c r="G19" s="713"/>
      <c r="H19" s="713"/>
      <c r="I19" s="713"/>
      <c r="J19" s="713"/>
      <c r="K19" s="714">
        <f>[1]税额抵免优惠审核表!K16</f>
        <v>0</v>
      </c>
      <c r="L19" s="714"/>
      <c r="M19" s="714"/>
      <c r="N19" s="714"/>
    </row>
    <row r="20" spans="1:15" ht="15" customHeight="1">
      <c r="A20" s="715"/>
      <c r="B20" s="716"/>
      <c r="C20" s="716"/>
      <c r="D20" s="716"/>
      <c r="E20" s="716"/>
      <c r="F20" s="716"/>
      <c r="G20" s="716"/>
      <c r="H20" s="716"/>
      <c r="I20" s="716"/>
      <c r="J20" s="716"/>
      <c r="K20" s="716"/>
      <c r="L20" s="716"/>
      <c r="M20" s="716"/>
      <c r="N20" s="716"/>
    </row>
    <row r="21" spans="1:15">
      <c r="A21" s="712"/>
      <c r="B21" s="712"/>
      <c r="C21" s="712"/>
      <c r="D21" s="712"/>
      <c r="E21" s="712"/>
      <c r="F21" s="712"/>
      <c r="G21" s="712"/>
      <c r="H21" s="712"/>
      <c r="I21" s="712"/>
      <c r="J21" s="712"/>
      <c r="K21" s="712"/>
      <c r="L21" s="712"/>
      <c r="M21" s="712"/>
      <c r="N21" s="712"/>
      <c r="O21" s="212"/>
    </row>
  </sheetData>
  <mergeCells count="34">
    <mergeCell ref="C18:J18"/>
    <mergeCell ref="K18:N18"/>
    <mergeCell ref="D6:D8"/>
    <mergeCell ref="E6:E8"/>
    <mergeCell ref="J6:J8"/>
    <mergeCell ref="K6:K8"/>
    <mergeCell ref="A21:N21"/>
    <mergeCell ref="C19:J19"/>
    <mergeCell ref="K19:N19"/>
    <mergeCell ref="A20:N20"/>
    <mergeCell ref="L6:L8"/>
    <mergeCell ref="M6:M8"/>
    <mergeCell ref="N6:N8"/>
    <mergeCell ref="B15:L15"/>
    <mergeCell ref="B16:M16"/>
    <mergeCell ref="B17:B19"/>
    <mergeCell ref="C17:J17"/>
    <mergeCell ref="K17:N17"/>
    <mergeCell ref="F6:F8"/>
    <mergeCell ref="G6:G8"/>
    <mergeCell ref="H6:H8"/>
    <mergeCell ref="I6:I8"/>
    <mergeCell ref="A1:N1"/>
    <mergeCell ref="A2:N2"/>
    <mergeCell ref="A3:A8"/>
    <mergeCell ref="B3:B8"/>
    <mergeCell ref="C3:C5"/>
    <mergeCell ref="D3:D5"/>
    <mergeCell ref="E3:E5"/>
    <mergeCell ref="F3:F5"/>
    <mergeCell ref="G3:L4"/>
    <mergeCell ref="M3:M5"/>
    <mergeCell ref="N3:N5"/>
    <mergeCell ref="C6:C8"/>
  </mergeCells>
  <phoneticPr fontId="22" type="noConversion"/>
  <hyperlinks>
    <hyperlink ref="A1:N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74" orientation="landscape" blackAndWhite="1" verticalDpi="0" r:id="rId1"/>
  <headerFooter>
    <oddHeader>&amp;L&amp;G</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26"/>
  <sheetViews>
    <sheetView workbookViewId="0">
      <selection activeCell="A3" sqref="A3:A12"/>
    </sheetView>
  </sheetViews>
  <sheetFormatPr defaultColWidth="9.75" defaultRowHeight="12.75"/>
  <cols>
    <col min="1" max="1" width="5.75" style="236" customWidth="1"/>
    <col min="2" max="2" width="13.625" style="236" customWidth="1"/>
    <col min="3" max="20" width="12.5" style="236" customWidth="1"/>
    <col min="21" max="16384" width="9.75" style="236"/>
  </cols>
  <sheetData>
    <row r="1" spans="1:20" s="93" customFormat="1" ht="20.100000000000001" customHeight="1">
      <c r="A1" s="602" t="s">
        <v>685</v>
      </c>
      <c r="B1" s="602"/>
      <c r="C1" s="602"/>
      <c r="D1" s="602"/>
      <c r="E1" s="602"/>
      <c r="F1" s="602"/>
      <c r="G1" s="602"/>
      <c r="H1" s="602"/>
      <c r="I1" s="602"/>
      <c r="J1" s="602"/>
      <c r="K1" s="602"/>
      <c r="L1" s="602"/>
      <c r="M1" s="602"/>
      <c r="N1" s="602"/>
      <c r="O1" s="602"/>
      <c r="P1" s="602"/>
      <c r="Q1" s="602"/>
      <c r="R1" s="602"/>
      <c r="S1" s="602"/>
      <c r="T1" s="602"/>
    </row>
    <row r="2" spans="1:20" ht="25.5" customHeight="1">
      <c r="A2" s="719" t="s">
        <v>1440</v>
      </c>
      <c r="B2" s="719"/>
      <c r="C2" s="719"/>
      <c r="D2" s="719"/>
      <c r="E2" s="719"/>
      <c r="F2" s="719"/>
      <c r="G2" s="719"/>
      <c r="H2" s="719"/>
      <c r="I2" s="719"/>
      <c r="J2" s="719"/>
      <c r="K2" s="719"/>
      <c r="L2" s="719"/>
      <c r="M2" s="719"/>
      <c r="N2" s="719"/>
      <c r="O2" s="719"/>
      <c r="P2" s="719"/>
      <c r="Q2" s="719"/>
      <c r="R2" s="719"/>
      <c r="S2" s="719"/>
      <c r="T2" s="719"/>
    </row>
    <row r="3" spans="1:20" s="237" customFormat="1" ht="18.75" customHeight="1">
      <c r="A3" s="457" t="s">
        <v>1441</v>
      </c>
      <c r="B3" s="571" t="s">
        <v>76</v>
      </c>
      <c r="C3" s="571" t="s">
        <v>1442</v>
      </c>
      <c r="D3" s="571" t="s">
        <v>1443</v>
      </c>
      <c r="E3" s="571" t="s">
        <v>133</v>
      </c>
      <c r="F3" s="571" t="s">
        <v>134</v>
      </c>
      <c r="G3" s="571" t="s">
        <v>1444</v>
      </c>
      <c r="H3" s="571" t="s">
        <v>1445</v>
      </c>
      <c r="I3" s="571" t="s">
        <v>135</v>
      </c>
      <c r="J3" s="571" t="s">
        <v>1446</v>
      </c>
      <c r="K3" s="571" t="s">
        <v>136</v>
      </c>
      <c r="L3" s="571" t="s">
        <v>78</v>
      </c>
      <c r="M3" s="571" t="s">
        <v>1447</v>
      </c>
      <c r="N3" s="571" t="s">
        <v>1448</v>
      </c>
      <c r="O3" s="571" t="s">
        <v>1449</v>
      </c>
      <c r="P3" s="612" t="s">
        <v>1450</v>
      </c>
      <c r="Q3" s="550"/>
      <c r="R3" s="550"/>
      <c r="S3" s="550"/>
      <c r="T3" s="457" t="s">
        <v>1451</v>
      </c>
    </row>
    <row r="4" spans="1:20" s="237" customFormat="1" ht="18.75" customHeight="1">
      <c r="A4" s="457"/>
      <c r="B4" s="603"/>
      <c r="C4" s="603"/>
      <c r="D4" s="603"/>
      <c r="E4" s="603"/>
      <c r="F4" s="603"/>
      <c r="G4" s="603"/>
      <c r="H4" s="603"/>
      <c r="I4" s="603"/>
      <c r="J4" s="603"/>
      <c r="K4" s="603"/>
      <c r="L4" s="603"/>
      <c r="M4" s="603"/>
      <c r="N4" s="603"/>
      <c r="O4" s="603"/>
      <c r="P4" s="457" t="s">
        <v>79</v>
      </c>
      <c r="Q4" s="457" t="s">
        <v>1452</v>
      </c>
      <c r="R4" s="457" t="s">
        <v>80</v>
      </c>
      <c r="S4" s="457" t="s">
        <v>1430</v>
      </c>
      <c r="T4" s="457"/>
    </row>
    <row r="5" spans="1:20" s="237" customFormat="1" ht="18.75" customHeight="1">
      <c r="A5" s="457"/>
      <c r="B5" s="603"/>
      <c r="C5" s="603"/>
      <c r="D5" s="603"/>
      <c r="E5" s="603"/>
      <c r="F5" s="603"/>
      <c r="G5" s="603"/>
      <c r="H5" s="603"/>
      <c r="I5" s="603"/>
      <c r="J5" s="603"/>
      <c r="K5" s="603"/>
      <c r="L5" s="603"/>
      <c r="M5" s="603"/>
      <c r="N5" s="603"/>
      <c r="O5" s="603"/>
      <c r="P5" s="457"/>
      <c r="Q5" s="457"/>
      <c r="R5" s="457"/>
      <c r="S5" s="457"/>
      <c r="T5" s="457"/>
    </row>
    <row r="6" spans="1:20" s="237" customFormat="1" ht="18.75" customHeight="1">
      <c r="A6" s="457"/>
      <c r="B6" s="603"/>
      <c r="C6" s="603"/>
      <c r="D6" s="603"/>
      <c r="E6" s="603"/>
      <c r="F6" s="603"/>
      <c r="G6" s="603"/>
      <c r="H6" s="603"/>
      <c r="I6" s="603"/>
      <c r="J6" s="603"/>
      <c r="K6" s="603"/>
      <c r="L6" s="603"/>
      <c r="M6" s="603"/>
      <c r="N6" s="603"/>
      <c r="O6" s="603"/>
      <c r="P6" s="457"/>
      <c r="Q6" s="457"/>
      <c r="R6" s="457"/>
      <c r="S6" s="457"/>
      <c r="T6" s="457"/>
    </row>
    <row r="7" spans="1:20" s="237" customFormat="1" ht="18.75" customHeight="1">
      <c r="A7" s="457"/>
      <c r="B7" s="603"/>
      <c r="C7" s="603"/>
      <c r="D7" s="603"/>
      <c r="E7" s="603"/>
      <c r="F7" s="603"/>
      <c r="G7" s="603"/>
      <c r="H7" s="603"/>
      <c r="I7" s="603"/>
      <c r="J7" s="603"/>
      <c r="K7" s="603"/>
      <c r="L7" s="603"/>
      <c r="M7" s="603"/>
      <c r="N7" s="603"/>
      <c r="O7" s="603"/>
      <c r="P7" s="457"/>
      <c r="Q7" s="457"/>
      <c r="R7" s="457"/>
      <c r="S7" s="457"/>
      <c r="T7" s="457"/>
    </row>
    <row r="8" spans="1:20" s="237" customFormat="1" ht="18.75" customHeight="1">
      <c r="A8" s="457"/>
      <c r="B8" s="603"/>
      <c r="C8" s="603"/>
      <c r="D8" s="603"/>
      <c r="E8" s="603"/>
      <c r="F8" s="603"/>
      <c r="G8" s="603"/>
      <c r="H8" s="603"/>
      <c r="I8" s="603"/>
      <c r="J8" s="603"/>
      <c r="K8" s="603"/>
      <c r="L8" s="603"/>
      <c r="M8" s="603"/>
      <c r="N8" s="603"/>
      <c r="O8" s="603"/>
      <c r="P8" s="457"/>
      <c r="Q8" s="457"/>
      <c r="R8" s="457"/>
      <c r="S8" s="457"/>
      <c r="T8" s="457"/>
    </row>
    <row r="9" spans="1:20" s="237" customFormat="1" ht="18.75" customHeight="1">
      <c r="A9" s="457"/>
      <c r="B9" s="572"/>
      <c r="C9" s="572"/>
      <c r="D9" s="572"/>
      <c r="E9" s="572"/>
      <c r="F9" s="572"/>
      <c r="G9" s="572"/>
      <c r="H9" s="572"/>
      <c r="I9" s="572"/>
      <c r="J9" s="572"/>
      <c r="K9" s="572"/>
      <c r="L9" s="572"/>
      <c r="M9" s="572"/>
      <c r="N9" s="572"/>
      <c r="O9" s="572"/>
      <c r="P9" s="457"/>
      <c r="Q9" s="457"/>
      <c r="R9" s="457"/>
      <c r="S9" s="457"/>
      <c r="T9" s="457"/>
    </row>
    <row r="10" spans="1:20" s="237" customFormat="1" ht="18.75" customHeight="1">
      <c r="A10" s="457"/>
      <c r="B10" s="571">
        <v>1</v>
      </c>
      <c r="C10" s="571">
        <v>2</v>
      </c>
      <c r="D10" s="571">
        <v>3</v>
      </c>
      <c r="E10" s="571">
        <v>4</v>
      </c>
      <c r="F10" s="571" t="s">
        <v>1453</v>
      </c>
      <c r="G10" s="571">
        <v>6</v>
      </c>
      <c r="H10" s="571" t="s">
        <v>1454</v>
      </c>
      <c r="I10" s="571">
        <v>8</v>
      </c>
      <c r="J10" s="571" t="s">
        <v>1455</v>
      </c>
      <c r="K10" s="571">
        <v>10</v>
      </c>
      <c r="L10" s="571">
        <v>11</v>
      </c>
      <c r="M10" s="571">
        <v>12</v>
      </c>
      <c r="N10" s="571" t="s">
        <v>1456</v>
      </c>
      <c r="O10" s="571">
        <v>14</v>
      </c>
      <c r="P10" s="571">
        <v>15</v>
      </c>
      <c r="Q10" s="571">
        <v>16</v>
      </c>
      <c r="R10" s="571">
        <v>17</v>
      </c>
      <c r="S10" s="571" t="s">
        <v>1457</v>
      </c>
      <c r="T10" s="457" t="s">
        <v>1458</v>
      </c>
    </row>
    <row r="11" spans="1:20" s="237" customFormat="1" ht="18.75" customHeight="1">
      <c r="A11" s="457"/>
      <c r="B11" s="603"/>
      <c r="C11" s="603"/>
      <c r="D11" s="603"/>
      <c r="E11" s="603"/>
      <c r="F11" s="603"/>
      <c r="G11" s="603"/>
      <c r="H11" s="603"/>
      <c r="I11" s="603"/>
      <c r="J11" s="603"/>
      <c r="K11" s="603"/>
      <c r="L11" s="603"/>
      <c r="M11" s="603"/>
      <c r="N11" s="603"/>
      <c r="O11" s="603"/>
      <c r="P11" s="603"/>
      <c r="Q11" s="603"/>
      <c r="R11" s="603"/>
      <c r="S11" s="603"/>
      <c r="T11" s="457"/>
    </row>
    <row r="12" spans="1:20" s="237" customFormat="1" ht="18.75" customHeight="1">
      <c r="A12" s="457"/>
      <c r="B12" s="572"/>
      <c r="C12" s="572"/>
      <c r="D12" s="572"/>
      <c r="E12" s="572"/>
      <c r="F12" s="572"/>
      <c r="G12" s="572"/>
      <c r="H12" s="572"/>
      <c r="I12" s="572"/>
      <c r="J12" s="572"/>
      <c r="K12" s="572"/>
      <c r="L12" s="572"/>
      <c r="M12" s="572"/>
      <c r="N12" s="572"/>
      <c r="O12" s="572"/>
      <c r="P12" s="572"/>
      <c r="Q12" s="572"/>
      <c r="R12" s="572"/>
      <c r="S12" s="572"/>
      <c r="T12" s="457"/>
    </row>
    <row r="13" spans="1:20" s="93" customFormat="1" ht="18.75" customHeight="1">
      <c r="A13" s="92">
        <v>1</v>
      </c>
      <c r="B13" s="142">
        <f>[1]境外所得税收抵免审核表!B6</f>
        <v>0</v>
      </c>
      <c r="C13" s="282">
        <f>[1]境外所得税收抵免审核表!C6</f>
        <v>0</v>
      </c>
      <c r="D13" s="282">
        <f>[1]境外所得税收抵免审核表!D6</f>
        <v>0</v>
      </c>
      <c r="E13" s="282">
        <f>[1]境外所得税收抵免审核表!E6</f>
        <v>0</v>
      </c>
      <c r="F13" s="283">
        <f>IF((D13-E13)&lt;0,0, D13-E13)</f>
        <v>0</v>
      </c>
      <c r="G13" s="282">
        <f>[1]境外所得税收抵免审核表!G6</f>
        <v>0</v>
      </c>
      <c r="H13" s="283">
        <f>ROUND(F13-G13,2)</f>
        <v>0</v>
      </c>
      <c r="I13" s="282">
        <f>[1]境外所得税收抵免审核表!I6</f>
        <v>0</v>
      </c>
      <c r="J13" s="283">
        <f>ROUND(H13*I13,2)</f>
        <v>0</v>
      </c>
      <c r="K13" s="282">
        <f>[1]境外所得税收抵免审核表!K6</f>
        <v>0</v>
      </c>
      <c r="L13" s="282">
        <f>[1]境外所得税收抵免审核表!L6</f>
        <v>0</v>
      </c>
      <c r="M13" s="283">
        <f>MIN(K13,L13)</f>
        <v>0</v>
      </c>
      <c r="N13" s="283">
        <f>ROUND(L13-M13,2)</f>
        <v>0</v>
      </c>
      <c r="O13" s="283">
        <f>[1]境外所得税收抵免审核表!O6</f>
        <v>0</v>
      </c>
      <c r="P13" s="282">
        <f>[1]境外所得税收抵免审核表!P6</f>
        <v>0</v>
      </c>
      <c r="Q13" s="282">
        <f>[1]境外所得税收抵免审核表!Q6</f>
        <v>0</v>
      </c>
      <c r="R13" s="282">
        <f>[1]境外所得税收抵免审核表!R6</f>
        <v>0</v>
      </c>
      <c r="S13" s="283">
        <f>ROUND(P13+Q13+R13,2)</f>
        <v>0</v>
      </c>
      <c r="T13" s="283">
        <f>ROUND(M13+O13+S13,2)</f>
        <v>0</v>
      </c>
    </row>
    <row r="14" spans="1:20" s="93" customFormat="1" ht="18.75" customHeight="1">
      <c r="A14" s="92">
        <v>2</v>
      </c>
      <c r="B14" s="142">
        <f>[1]境外所得税收抵免审核表!B7</f>
        <v>0</v>
      </c>
      <c r="C14" s="282">
        <f>[1]境外所得税收抵免审核表!C7</f>
        <v>0</v>
      </c>
      <c r="D14" s="282">
        <f>[1]境外所得税收抵免审核表!D7</f>
        <v>0</v>
      </c>
      <c r="E14" s="282">
        <f>[1]境外所得税收抵免审核表!E7</f>
        <v>0</v>
      </c>
      <c r="F14" s="283">
        <f t="shared" ref="F14:F21" si="0">IF((D14-E14)&lt;0,0, D14-E14)</f>
        <v>0</v>
      </c>
      <c r="G14" s="282">
        <f>[1]境外所得税收抵免审核表!G7</f>
        <v>0</v>
      </c>
      <c r="H14" s="283">
        <f t="shared" ref="H14:H21" si="1">ROUND(F14-G14,2)</f>
        <v>0</v>
      </c>
      <c r="I14" s="282">
        <f>[1]境外所得税收抵免审核表!I7</f>
        <v>0</v>
      </c>
      <c r="J14" s="283">
        <f t="shared" ref="J14:J21" si="2">ROUND(H14*I14,2)</f>
        <v>0</v>
      </c>
      <c r="K14" s="282">
        <f>[1]境外所得税收抵免审核表!K7</f>
        <v>0</v>
      </c>
      <c r="L14" s="282">
        <f>[1]境外所得税收抵免审核表!L7</f>
        <v>0</v>
      </c>
      <c r="M14" s="283">
        <f t="shared" ref="M14:M21" si="3">MIN(K14,L14)</f>
        <v>0</v>
      </c>
      <c r="N14" s="283">
        <f t="shared" ref="N14:N21" si="4">ROUND(L14-M14,2)</f>
        <v>0</v>
      </c>
      <c r="O14" s="283">
        <f>[1]境外所得税收抵免审核表!O7</f>
        <v>0</v>
      </c>
      <c r="P14" s="282">
        <f>[1]境外所得税收抵免审核表!P7</f>
        <v>0</v>
      </c>
      <c r="Q14" s="282">
        <f>[1]境外所得税收抵免审核表!Q7</f>
        <v>0</v>
      </c>
      <c r="R14" s="282">
        <f>[1]境外所得税收抵免审核表!R7</f>
        <v>0</v>
      </c>
      <c r="S14" s="283">
        <f t="shared" ref="S14:S21" si="5">ROUND(P14+Q14+R14,2)</f>
        <v>0</v>
      </c>
      <c r="T14" s="283">
        <f t="shared" ref="T14:T21" si="6">ROUND(M14+O14+S14,2)</f>
        <v>0</v>
      </c>
    </row>
    <row r="15" spans="1:20" s="93" customFormat="1" ht="18.75" customHeight="1">
      <c r="A15" s="92">
        <v>3</v>
      </c>
      <c r="B15" s="142">
        <f>[1]境外所得税收抵免审核表!B8</f>
        <v>0</v>
      </c>
      <c r="C15" s="282">
        <f>[1]境外所得税收抵免审核表!C8</f>
        <v>0</v>
      </c>
      <c r="D15" s="282">
        <f>[1]境外所得税收抵免审核表!D8</f>
        <v>0</v>
      </c>
      <c r="E15" s="282">
        <f>[1]境外所得税收抵免审核表!E8</f>
        <v>0</v>
      </c>
      <c r="F15" s="283">
        <f t="shared" si="0"/>
        <v>0</v>
      </c>
      <c r="G15" s="282">
        <f>[1]境外所得税收抵免审核表!G8</f>
        <v>0</v>
      </c>
      <c r="H15" s="283">
        <f t="shared" si="1"/>
        <v>0</v>
      </c>
      <c r="I15" s="282">
        <f>[1]境外所得税收抵免审核表!I8</f>
        <v>0</v>
      </c>
      <c r="J15" s="283">
        <f t="shared" si="2"/>
        <v>0</v>
      </c>
      <c r="K15" s="282">
        <f>[1]境外所得税收抵免审核表!K8</f>
        <v>0</v>
      </c>
      <c r="L15" s="282">
        <f>[1]境外所得税收抵免审核表!L8</f>
        <v>0</v>
      </c>
      <c r="M15" s="283">
        <f t="shared" si="3"/>
        <v>0</v>
      </c>
      <c r="N15" s="283">
        <f t="shared" si="4"/>
        <v>0</v>
      </c>
      <c r="O15" s="283">
        <f>[1]境外所得税收抵免审核表!O8</f>
        <v>0</v>
      </c>
      <c r="P15" s="282">
        <f>[1]境外所得税收抵免审核表!P8</f>
        <v>0</v>
      </c>
      <c r="Q15" s="282">
        <f>[1]境外所得税收抵免审核表!Q8</f>
        <v>0</v>
      </c>
      <c r="R15" s="282">
        <f>[1]境外所得税收抵免审核表!R8</f>
        <v>0</v>
      </c>
      <c r="S15" s="283">
        <f t="shared" si="5"/>
        <v>0</v>
      </c>
      <c r="T15" s="283">
        <f t="shared" si="6"/>
        <v>0</v>
      </c>
    </row>
    <row r="16" spans="1:20" s="93" customFormat="1" ht="18.75" customHeight="1">
      <c r="A16" s="92">
        <v>4</v>
      </c>
      <c r="B16" s="142">
        <f>[1]境外所得税收抵免审核表!B9</f>
        <v>0</v>
      </c>
      <c r="C16" s="282">
        <f>[1]境外所得税收抵免审核表!C9</f>
        <v>0</v>
      </c>
      <c r="D16" s="282">
        <f>[1]境外所得税收抵免审核表!D9</f>
        <v>0</v>
      </c>
      <c r="E16" s="282">
        <f>[1]境外所得税收抵免审核表!E9</f>
        <v>0</v>
      </c>
      <c r="F16" s="283">
        <f t="shared" si="0"/>
        <v>0</v>
      </c>
      <c r="G16" s="282">
        <f>[1]境外所得税收抵免审核表!G9</f>
        <v>0</v>
      </c>
      <c r="H16" s="283">
        <f t="shared" si="1"/>
        <v>0</v>
      </c>
      <c r="I16" s="282">
        <f>[1]境外所得税收抵免审核表!I9</f>
        <v>0</v>
      </c>
      <c r="J16" s="283">
        <f t="shared" si="2"/>
        <v>0</v>
      </c>
      <c r="K16" s="282">
        <f>[1]境外所得税收抵免审核表!K9</f>
        <v>0</v>
      </c>
      <c r="L16" s="282">
        <f>[1]境外所得税收抵免审核表!L9</f>
        <v>0</v>
      </c>
      <c r="M16" s="283">
        <f t="shared" si="3"/>
        <v>0</v>
      </c>
      <c r="N16" s="283">
        <f t="shared" si="4"/>
        <v>0</v>
      </c>
      <c r="O16" s="283">
        <f>[1]境外所得税收抵免审核表!O9</f>
        <v>0</v>
      </c>
      <c r="P16" s="282">
        <f>[1]境外所得税收抵免审核表!P9</f>
        <v>0</v>
      </c>
      <c r="Q16" s="282">
        <f>[1]境外所得税收抵免审核表!Q9</f>
        <v>0</v>
      </c>
      <c r="R16" s="282">
        <f>[1]境外所得税收抵免审核表!R9</f>
        <v>0</v>
      </c>
      <c r="S16" s="283">
        <f>ROUND(P16+Q16+R16,2)</f>
        <v>0</v>
      </c>
      <c r="T16" s="283">
        <f t="shared" si="6"/>
        <v>0</v>
      </c>
    </row>
    <row r="17" spans="1:20" s="93" customFormat="1" ht="18.75" customHeight="1">
      <c r="A17" s="92">
        <v>5</v>
      </c>
      <c r="B17" s="142">
        <f>[1]境外所得税收抵免审核表!B10</f>
        <v>0</v>
      </c>
      <c r="C17" s="282">
        <f>[1]境外所得税收抵免审核表!C10</f>
        <v>0</v>
      </c>
      <c r="D17" s="282">
        <f>[1]境外所得税收抵免审核表!D10</f>
        <v>0</v>
      </c>
      <c r="E17" s="282">
        <f>[1]境外所得税收抵免审核表!E10</f>
        <v>0</v>
      </c>
      <c r="F17" s="283">
        <f t="shared" si="0"/>
        <v>0</v>
      </c>
      <c r="G17" s="282">
        <f>[1]境外所得税收抵免审核表!G10</f>
        <v>0</v>
      </c>
      <c r="H17" s="283">
        <f t="shared" si="1"/>
        <v>0</v>
      </c>
      <c r="I17" s="282">
        <f>[1]境外所得税收抵免审核表!I10</f>
        <v>0</v>
      </c>
      <c r="J17" s="283">
        <f t="shared" si="2"/>
        <v>0</v>
      </c>
      <c r="K17" s="282">
        <f>[1]境外所得税收抵免审核表!K10</f>
        <v>0</v>
      </c>
      <c r="L17" s="282">
        <f>[1]境外所得税收抵免审核表!L10</f>
        <v>0</v>
      </c>
      <c r="M17" s="283">
        <f t="shared" si="3"/>
        <v>0</v>
      </c>
      <c r="N17" s="283">
        <f t="shared" si="4"/>
        <v>0</v>
      </c>
      <c r="O17" s="283">
        <f>[1]境外所得税收抵免审核表!O10</f>
        <v>0</v>
      </c>
      <c r="P17" s="282">
        <f>[1]境外所得税收抵免审核表!P10</f>
        <v>0</v>
      </c>
      <c r="Q17" s="282">
        <f>[1]境外所得税收抵免审核表!Q10</f>
        <v>0</v>
      </c>
      <c r="R17" s="282">
        <f>[1]境外所得税收抵免审核表!R10</f>
        <v>0</v>
      </c>
      <c r="S17" s="283">
        <f t="shared" si="5"/>
        <v>0</v>
      </c>
      <c r="T17" s="283">
        <f t="shared" si="6"/>
        <v>0</v>
      </c>
    </row>
    <row r="18" spans="1:20" s="93" customFormat="1" ht="18.75" customHeight="1">
      <c r="A18" s="92">
        <v>6</v>
      </c>
      <c r="B18" s="142">
        <f>[1]境外所得税收抵免审核表!B11</f>
        <v>0</v>
      </c>
      <c r="C18" s="282">
        <f>[1]境外所得税收抵免审核表!C11</f>
        <v>0</v>
      </c>
      <c r="D18" s="282">
        <f>[1]境外所得税收抵免审核表!D11</f>
        <v>0</v>
      </c>
      <c r="E18" s="282">
        <f>[1]境外所得税收抵免审核表!E11</f>
        <v>0</v>
      </c>
      <c r="F18" s="283">
        <f t="shared" si="0"/>
        <v>0</v>
      </c>
      <c r="G18" s="282">
        <f>[1]境外所得税收抵免审核表!G11</f>
        <v>0</v>
      </c>
      <c r="H18" s="283">
        <f t="shared" si="1"/>
        <v>0</v>
      </c>
      <c r="I18" s="282">
        <f>[1]境外所得税收抵免审核表!I11</f>
        <v>0</v>
      </c>
      <c r="J18" s="283">
        <f t="shared" si="2"/>
        <v>0</v>
      </c>
      <c r="K18" s="282">
        <f>[1]境外所得税收抵免审核表!K11</f>
        <v>0</v>
      </c>
      <c r="L18" s="282">
        <f>[1]境外所得税收抵免审核表!L11</f>
        <v>0</v>
      </c>
      <c r="M18" s="283">
        <f t="shared" si="3"/>
        <v>0</v>
      </c>
      <c r="N18" s="283">
        <f t="shared" si="4"/>
        <v>0</v>
      </c>
      <c r="O18" s="283">
        <f>[1]境外所得税收抵免审核表!O11</f>
        <v>0</v>
      </c>
      <c r="P18" s="282">
        <f>[1]境外所得税收抵免审核表!P11</f>
        <v>0</v>
      </c>
      <c r="Q18" s="282">
        <f>[1]境外所得税收抵免审核表!Q11</f>
        <v>0</v>
      </c>
      <c r="R18" s="282">
        <f>[1]境外所得税收抵免审核表!R11</f>
        <v>0</v>
      </c>
      <c r="S18" s="283">
        <f t="shared" si="5"/>
        <v>0</v>
      </c>
      <c r="T18" s="283">
        <f t="shared" si="6"/>
        <v>0</v>
      </c>
    </row>
    <row r="19" spans="1:20" s="93" customFormat="1" ht="18.75" customHeight="1">
      <c r="A19" s="92">
        <v>7</v>
      </c>
      <c r="B19" s="142">
        <f>[1]境外所得税收抵免审核表!B12</f>
        <v>0</v>
      </c>
      <c r="C19" s="282">
        <f>[1]境外所得税收抵免审核表!C12</f>
        <v>0</v>
      </c>
      <c r="D19" s="282">
        <f>[1]境外所得税收抵免审核表!D12</f>
        <v>0</v>
      </c>
      <c r="E19" s="282">
        <f>[1]境外所得税收抵免审核表!E12</f>
        <v>0</v>
      </c>
      <c r="F19" s="283">
        <f t="shared" si="0"/>
        <v>0</v>
      </c>
      <c r="G19" s="282">
        <f>[1]境外所得税收抵免审核表!G12</f>
        <v>0</v>
      </c>
      <c r="H19" s="283">
        <f t="shared" si="1"/>
        <v>0</v>
      </c>
      <c r="I19" s="282">
        <f>[1]境外所得税收抵免审核表!I12</f>
        <v>0</v>
      </c>
      <c r="J19" s="283">
        <f t="shared" si="2"/>
        <v>0</v>
      </c>
      <c r="K19" s="282">
        <f>[1]境外所得税收抵免审核表!K12</f>
        <v>0</v>
      </c>
      <c r="L19" s="282">
        <f>[1]境外所得税收抵免审核表!L12</f>
        <v>0</v>
      </c>
      <c r="M19" s="283">
        <f t="shared" si="3"/>
        <v>0</v>
      </c>
      <c r="N19" s="283">
        <f t="shared" si="4"/>
        <v>0</v>
      </c>
      <c r="O19" s="283">
        <f>[1]境外所得税收抵免审核表!O12</f>
        <v>0</v>
      </c>
      <c r="P19" s="282">
        <f>[1]境外所得税收抵免审核表!P12</f>
        <v>0</v>
      </c>
      <c r="Q19" s="282">
        <f>[1]境外所得税收抵免审核表!Q12</f>
        <v>0</v>
      </c>
      <c r="R19" s="282">
        <f>[1]境外所得税收抵免审核表!R12</f>
        <v>0</v>
      </c>
      <c r="S19" s="283">
        <f t="shared" si="5"/>
        <v>0</v>
      </c>
      <c r="T19" s="283">
        <f t="shared" si="6"/>
        <v>0</v>
      </c>
    </row>
    <row r="20" spans="1:20" s="93" customFormat="1" ht="18.75" customHeight="1">
      <c r="A20" s="92">
        <v>8</v>
      </c>
      <c r="B20" s="142">
        <f>[1]境外所得税收抵免审核表!B13</f>
        <v>0</v>
      </c>
      <c r="C20" s="282">
        <f>[1]境外所得税收抵免审核表!C13</f>
        <v>0</v>
      </c>
      <c r="D20" s="282">
        <f>[1]境外所得税收抵免审核表!D13</f>
        <v>0</v>
      </c>
      <c r="E20" s="282">
        <f>[1]境外所得税收抵免审核表!E13</f>
        <v>0</v>
      </c>
      <c r="F20" s="283">
        <f t="shared" si="0"/>
        <v>0</v>
      </c>
      <c r="G20" s="282">
        <f>[1]境外所得税收抵免审核表!G13</f>
        <v>0</v>
      </c>
      <c r="H20" s="283">
        <f t="shared" si="1"/>
        <v>0</v>
      </c>
      <c r="I20" s="282">
        <f>[1]境外所得税收抵免审核表!I13</f>
        <v>0</v>
      </c>
      <c r="J20" s="283">
        <f t="shared" si="2"/>
        <v>0</v>
      </c>
      <c r="K20" s="282">
        <f>[1]境外所得税收抵免审核表!K13</f>
        <v>0</v>
      </c>
      <c r="L20" s="282">
        <f>[1]境外所得税收抵免审核表!L13</f>
        <v>0</v>
      </c>
      <c r="M20" s="283">
        <f t="shared" si="3"/>
        <v>0</v>
      </c>
      <c r="N20" s="283">
        <f t="shared" si="4"/>
        <v>0</v>
      </c>
      <c r="O20" s="283">
        <f>[1]境外所得税收抵免审核表!O13</f>
        <v>0</v>
      </c>
      <c r="P20" s="282">
        <f>[1]境外所得税收抵免审核表!P13</f>
        <v>0</v>
      </c>
      <c r="Q20" s="282">
        <f>[1]境外所得税收抵免审核表!Q13</f>
        <v>0</v>
      </c>
      <c r="R20" s="282">
        <f>[1]境外所得税收抵免审核表!R13</f>
        <v>0</v>
      </c>
      <c r="S20" s="283">
        <f t="shared" si="5"/>
        <v>0</v>
      </c>
      <c r="T20" s="283">
        <f t="shared" si="6"/>
        <v>0</v>
      </c>
    </row>
    <row r="21" spans="1:20" s="93" customFormat="1" ht="18.75" customHeight="1">
      <c r="A21" s="92">
        <v>9</v>
      </c>
      <c r="B21" s="142">
        <f>[1]境外所得税收抵免审核表!B14</f>
        <v>0</v>
      </c>
      <c r="C21" s="282">
        <f>[1]境外所得税收抵免审核表!C14</f>
        <v>0</v>
      </c>
      <c r="D21" s="282">
        <f>[1]境外所得税收抵免审核表!D14</f>
        <v>0</v>
      </c>
      <c r="E21" s="282">
        <f>[1]境外所得税收抵免审核表!E14</f>
        <v>0</v>
      </c>
      <c r="F21" s="283">
        <f t="shared" si="0"/>
        <v>0</v>
      </c>
      <c r="G21" s="282">
        <f>[1]境外所得税收抵免审核表!G14</f>
        <v>0</v>
      </c>
      <c r="H21" s="283">
        <f t="shared" si="1"/>
        <v>0</v>
      </c>
      <c r="I21" s="282">
        <f>[1]境外所得税收抵免审核表!I14</f>
        <v>0</v>
      </c>
      <c r="J21" s="283">
        <f t="shared" si="2"/>
        <v>0</v>
      </c>
      <c r="K21" s="282">
        <f>[1]境外所得税收抵免审核表!K14</f>
        <v>0</v>
      </c>
      <c r="L21" s="282">
        <f>[1]境外所得税收抵免审核表!L14</f>
        <v>0</v>
      </c>
      <c r="M21" s="283">
        <f t="shared" si="3"/>
        <v>0</v>
      </c>
      <c r="N21" s="283">
        <f t="shared" si="4"/>
        <v>0</v>
      </c>
      <c r="O21" s="283">
        <f>[1]境外所得税收抵免审核表!O14</f>
        <v>0</v>
      </c>
      <c r="P21" s="282">
        <f>[1]境外所得税收抵免审核表!P14</f>
        <v>0</v>
      </c>
      <c r="Q21" s="282">
        <f>[1]境外所得税收抵免审核表!Q14</f>
        <v>0</v>
      </c>
      <c r="R21" s="282">
        <f>[1]境外所得税收抵免审核表!R14</f>
        <v>0</v>
      </c>
      <c r="S21" s="283">
        <f t="shared" si="5"/>
        <v>0</v>
      </c>
      <c r="T21" s="283">
        <f t="shared" si="6"/>
        <v>0</v>
      </c>
    </row>
    <row r="22" spans="1:20" s="93" customFormat="1" ht="18.75" customHeight="1">
      <c r="A22" s="92">
        <v>10</v>
      </c>
      <c r="B22" s="92" t="s">
        <v>1459</v>
      </c>
      <c r="C22" s="283">
        <f>ROUND(SUM(C13:C21),2)</f>
        <v>0</v>
      </c>
      <c r="D22" s="283">
        <f>ROUND(SUM(D13:D21),2)</f>
        <v>0</v>
      </c>
      <c r="E22" s="283">
        <f>ROUND(SUM(E13:E21),2)</f>
        <v>0</v>
      </c>
      <c r="F22" s="283">
        <f t="shared" ref="F22:T22" si="7">ROUND(SUM(F13:F21),2)</f>
        <v>0</v>
      </c>
      <c r="G22" s="283">
        <f t="shared" si="7"/>
        <v>0</v>
      </c>
      <c r="H22" s="283">
        <f t="shared" si="7"/>
        <v>0</v>
      </c>
      <c r="I22" s="283">
        <f t="shared" si="7"/>
        <v>0</v>
      </c>
      <c r="J22" s="283">
        <f t="shared" si="7"/>
        <v>0</v>
      </c>
      <c r="K22" s="283">
        <f t="shared" si="7"/>
        <v>0</v>
      </c>
      <c r="L22" s="283">
        <f t="shared" si="7"/>
        <v>0</v>
      </c>
      <c r="M22" s="283">
        <f>ROUND(SUM(M13:M21),2)</f>
        <v>0</v>
      </c>
      <c r="N22" s="283">
        <f t="shared" si="7"/>
        <v>0</v>
      </c>
      <c r="O22" s="283">
        <f t="shared" si="7"/>
        <v>0</v>
      </c>
      <c r="P22" s="283">
        <f t="shared" si="7"/>
        <v>0</v>
      </c>
      <c r="Q22" s="283">
        <f t="shared" si="7"/>
        <v>0</v>
      </c>
      <c r="R22" s="283">
        <f t="shared" si="7"/>
        <v>0</v>
      </c>
      <c r="S22" s="283">
        <f t="shared" si="7"/>
        <v>0</v>
      </c>
      <c r="T22" s="283">
        <f t="shared" si="7"/>
        <v>0</v>
      </c>
    </row>
    <row r="23" spans="1:20" s="238" customFormat="1" ht="15" customHeight="1">
      <c r="A23" s="720"/>
      <c r="B23" s="721"/>
      <c r="C23" s="721"/>
      <c r="D23" s="721"/>
      <c r="E23" s="721"/>
      <c r="F23" s="721"/>
      <c r="G23" s="721"/>
      <c r="H23" s="721"/>
      <c r="I23" s="721"/>
      <c r="J23" s="721"/>
      <c r="K23" s="721"/>
      <c r="L23" s="721"/>
      <c r="M23" s="721"/>
      <c r="N23" s="721"/>
      <c r="O23" s="721"/>
      <c r="P23" s="721"/>
      <c r="Q23" s="721"/>
      <c r="R23" s="721"/>
      <c r="S23" s="721"/>
      <c r="T23" s="721"/>
    </row>
    <row r="24" spans="1:20">
      <c r="B24" s="239"/>
    </row>
    <row r="25" spans="1:20">
      <c r="B25" s="239"/>
    </row>
    <row r="26" spans="1:20">
      <c r="B26" s="239"/>
    </row>
  </sheetData>
  <mergeCells count="43">
    <mergeCell ref="T10:T12"/>
    <mergeCell ref="A23:T23"/>
    <mergeCell ref="N10:N12"/>
    <mergeCell ref="O10:O12"/>
    <mergeCell ref="P10:P12"/>
    <mergeCell ref="Q10:Q12"/>
    <mergeCell ref="R10:R12"/>
    <mergeCell ref="S10:S12"/>
    <mergeCell ref="H10:H12"/>
    <mergeCell ref="I10:I12"/>
    <mergeCell ref="J10:J12"/>
    <mergeCell ref="K10:K12"/>
    <mergeCell ref="L10:L12"/>
    <mergeCell ref="M10:M12"/>
    <mergeCell ref="B10:B12"/>
    <mergeCell ref="C10:C12"/>
    <mergeCell ref="D10:D12"/>
    <mergeCell ref="E10:E12"/>
    <mergeCell ref="F10:F12"/>
    <mergeCell ref="G10:G12"/>
    <mergeCell ref="O3:O9"/>
    <mergeCell ref="I3:I9"/>
    <mergeCell ref="J3:J9"/>
    <mergeCell ref="K3:K9"/>
    <mergeCell ref="L3:L9"/>
    <mergeCell ref="M3:M9"/>
    <mergeCell ref="N3:N9"/>
    <mergeCell ref="A1:T1"/>
    <mergeCell ref="A2:T2"/>
    <mergeCell ref="A3:A12"/>
    <mergeCell ref="B3:B9"/>
    <mergeCell ref="C3:C9"/>
    <mergeCell ref="D3:D9"/>
    <mergeCell ref="E3:E9"/>
    <mergeCell ref="F3:F9"/>
    <mergeCell ref="G3:G9"/>
    <mergeCell ref="H3:H9"/>
    <mergeCell ref="P3:S3"/>
    <mergeCell ref="T3:T9"/>
    <mergeCell ref="P4:P9"/>
    <mergeCell ref="Q4:Q9"/>
    <mergeCell ref="R4:R9"/>
    <mergeCell ref="S4:S9"/>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T24"/>
  <sheetViews>
    <sheetView workbookViewId="0">
      <selection activeCell="C14" sqref="C14:S23"/>
    </sheetView>
  </sheetViews>
  <sheetFormatPr defaultColWidth="9.75" defaultRowHeight="12.75"/>
  <cols>
    <col min="1" max="1" width="5.75" style="236" customWidth="1"/>
    <col min="2" max="2" width="11.625" style="236" customWidth="1"/>
    <col min="3" max="19" width="12.5" style="236" customWidth="1"/>
    <col min="20" max="16384" width="9.75" style="236"/>
  </cols>
  <sheetData>
    <row r="1" spans="1:19" s="93" customFormat="1" ht="20.100000000000001" customHeight="1">
      <c r="A1" s="602" t="s">
        <v>685</v>
      </c>
      <c r="B1" s="602"/>
      <c r="C1" s="602"/>
      <c r="D1" s="602"/>
      <c r="E1" s="602"/>
      <c r="F1" s="602"/>
      <c r="G1" s="602"/>
      <c r="H1" s="602"/>
      <c r="I1" s="602"/>
      <c r="J1" s="602"/>
      <c r="K1" s="602"/>
      <c r="L1" s="602"/>
      <c r="M1" s="602"/>
      <c r="N1" s="602"/>
      <c r="O1" s="602"/>
      <c r="P1" s="602"/>
      <c r="Q1" s="602"/>
      <c r="R1" s="602"/>
      <c r="S1" s="602"/>
    </row>
    <row r="2" spans="1:19" s="240" customFormat="1" ht="25.5" customHeight="1">
      <c r="A2" s="719" t="s">
        <v>1460</v>
      </c>
      <c r="B2" s="719"/>
      <c r="C2" s="719"/>
      <c r="D2" s="719"/>
      <c r="E2" s="719"/>
      <c r="F2" s="719"/>
      <c r="G2" s="719"/>
      <c r="H2" s="719"/>
      <c r="I2" s="719"/>
      <c r="J2" s="719"/>
      <c r="K2" s="719"/>
      <c r="L2" s="719"/>
      <c r="M2" s="719"/>
      <c r="N2" s="719"/>
      <c r="O2" s="719"/>
      <c r="P2" s="719"/>
      <c r="Q2" s="719"/>
      <c r="R2" s="719"/>
      <c r="S2" s="719"/>
    </row>
    <row r="3" spans="1:19" s="237" customFormat="1" ht="18.75" customHeight="1">
      <c r="A3" s="457" t="s">
        <v>1441</v>
      </c>
      <c r="B3" s="457" t="s">
        <v>76</v>
      </c>
      <c r="C3" s="612" t="s">
        <v>81</v>
      </c>
      <c r="D3" s="550"/>
      <c r="E3" s="550"/>
      <c r="F3" s="550"/>
      <c r="G3" s="550"/>
      <c r="H3" s="550"/>
      <c r="I3" s="550"/>
      <c r="J3" s="613"/>
      <c r="K3" s="612" t="s">
        <v>1461</v>
      </c>
      <c r="L3" s="550"/>
      <c r="M3" s="550"/>
      <c r="N3" s="613"/>
      <c r="O3" s="457" t="s">
        <v>1442</v>
      </c>
      <c r="P3" s="457" t="s">
        <v>1462</v>
      </c>
      <c r="Q3" s="457" t="s">
        <v>82</v>
      </c>
      <c r="R3" s="457" t="s">
        <v>1463</v>
      </c>
      <c r="S3" s="457" t="s">
        <v>77</v>
      </c>
    </row>
    <row r="4" spans="1:19" s="237" customFormat="1" ht="18.75" customHeight="1">
      <c r="A4" s="457"/>
      <c r="B4" s="457"/>
      <c r="C4" s="672"/>
      <c r="D4" s="674"/>
      <c r="E4" s="674"/>
      <c r="F4" s="674"/>
      <c r="G4" s="674"/>
      <c r="H4" s="674"/>
      <c r="I4" s="674"/>
      <c r="J4" s="673"/>
      <c r="K4" s="672"/>
      <c r="L4" s="674"/>
      <c r="M4" s="674"/>
      <c r="N4" s="673"/>
      <c r="O4" s="457"/>
      <c r="P4" s="457"/>
      <c r="Q4" s="457"/>
      <c r="R4" s="457"/>
      <c r="S4" s="457"/>
    </row>
    <row r="5" spans="1:19" s="237" customFormat="1" ht="18.75" customHeight="1">
      <c r="A5" s="457"/>
      <c r="B5" s="457"/>
      <c r="C5" s="571" t="s">
        <v>1464</v>
      </c>
      <c r="D5" s="571" t="s">
        <v>1465</v>
      </c>
      <c r="E5" s="571" t="s">
        <v>1466</v>
      </c>
      <c r="F5" s="571" t="s">
        <v>1467</v>
      </c>
      <c r="G5" s="571" t="s">
        <v>1468</v>
      </c>
      <c r="H5" s="571" t="s">
        <v>1469</v>
      </c>
      <c r="I5" s="571" t="s">
        <v>1470</v>
      </c>
      <c r="J5" s="571" t="s">
        <v>1430</v>
      </c>
      <c r="K5" s="571" t="s">
        <v>1471</v>
      </c>
      <c r="L5" s="571" t="s">
        <v>1472</v>
      </c>
      <c r="M5" s="571" t="s">
        <v>1473</v>
      </c>
      <c r="N5" s="571" t="s">
        <v>1430</v>
      </c>
      <c r="O5" s="457"/>
      <c r="P5" s="457"/>
      <c r="Q5" s="457"/>
      <c r="R5" s="457"/>
      <c r="S5" s="457"/>
    </row>
    <row r="6" spans="1:19" s="237" customFormat="1" ht="18.75" customHeight="1">
      <c r="A6" s="457"/>
      <c r="B6" s="457"/>
      <c r="C6" s="603"/>
      <c r="D6" s="603"/>
      <c r="E6" s="603"/>
      <c r="F6" s="603"/>
      <c r="G6" s="603"/>
      <c r="H6" s="603"/>
      <c r="I6" s="603"/>
      <c r="J6" s="603"/>
      <c r="K6" s="603"/>
      <c r="L6" s="603"/>
      <c r="M6" s="603"/>
      <c r="N6" s="603"/>
      <c r="O6" s="457"/>
      <c r="P6" s="457"/>
      <c r="Q6" s="457"/>
      <c r="R6" s="457"/>
      <c r="S6" s="457"/>
    </row>
    <row r="7" spans="1:19" s="237" customFormat="1" ht="18.75" customHeight="1">
      <c r="A7" s="457"/>
      <c r="B7" s="457"/>
      <c r="C7" s="603"/>
      <c r="D7" s="603"/>
      <c r="E7" s="603"/>
      <c r="F7" s="603"/>
      <c r="G7" s="603"/>
      <c r="H7" s="603"/>
      <c r="I7" s="603"/>
      <c r="J7" s="603"/>
      <c r="K7" s="603"/>
      <c r="L7" s="603"/>
      <c r="M7" s="603"/>
      <c r="N7" s="603"/>
      <c r="O7" s="457"/>
      <c r="P7" s="457"/>
      <c r="Q7" s="457"/>
      <c r="R7" s="457"/>
      <c r="S7" s="457"/>
    </row>
    <row r="8" spans="1:19" s="237" customFormat="1" ht="18.75" customHeight="1">
      <c r="A8" s="457"/>
      <c r="B8" s="457"/>
      <c r="C8" s="603"/>
      <c r="D8" s="603"/>
      <c r="E8" s="603"/>
      <c r="F8" s="603"/>
      <c r="G8" s="603"/>
      <c r="H8" s="603"/>
      <c r="I8" s="603"/>
      <c r="J8" s="603"/>
      <c r="K8" s="603"/>
      <c r="L8" s="603"/>
      <c r="M8" s="603"/>
      <c r="N8" s="603"/>
      <c r="O8" s="457"/>
      <c r="P8" s="457"/>
      <c r="Q8" s="457"/>
      <c r="R8" s="457"/>
      <c r="S8" s="457"/>
    </row>
    <row r="9" spans="1:19" s="237" customFormat="1" ht="18.75" customHeight="1">
      <c r="A9" s="457"/>
      <c r="B9" s="457"/>
      <c r="C9" s="572"/>
      <c r="D9" s="572"/>
      <c r="E9" s="572"/>
      <c r="F9" s="572"/>
      <c r="G9" s="572"/>
      <c r="H9" s="572"/>
      <c r="I9" s="572"/>
      <c r="J9" s="572"/>
      <c r="K9" s="572"/>
      <c r="L9" s="572"/>
      <c r="M9" s="572"/>
      <c r="N9" s="572"/>
      <c r="O9" s="457"/>
      <c r="P9" s="457"/>
      <c r="Q9" s="457"/>
      <c r="R9" s="457"/>
      <c r="S9" s="457"/>
    </row>
    <row r="10" spans="1:19" s="237" customFormat="1" ht="18.75" customHeight="1">
      <c r="A10" s="457"/>
      <c r="B10" s="571">
        <v>1</v>
      </c>
      <c r="C10" s="571">
        <v>2</v>
      </c>
      <c r="D10" s="571">
        <v>3</v>
      </c>
      <c r="E10" s="571">
        <v>4</v>
      </c>
      <c r="F10" s="571">
        <v>5</v>
      </c>
      <c r="G10" s="571">
        <v>6</v>
      </c>
      <c r="H10" s="571">
        <v>7</v>
      </c>
      <c r="I10" s="571">
        <v>8</v>
      </c>
      <c r="J10" s="571" t="s">
        <v>1474</v>
      </c>
      <c r="K10" s="571">
        <v>10</v>
      </c>
      <c r="L10" s="571">
        <v>11</v>
      </c>
      <c r="M10" s="571">
        <v>12</v>
      </c>
      <c r="N10" s="571" t="s">
        <v>1475</v>
      </c>
      <c r="O10" s="571" t="s">
        <v>1476</v>
      </c>
      <c r="P10" s="571">
        <v>15</v>
      </c>
      <c r="Q10" s="571">
        <v>16</v>
      </c>
      <c r="R10" s="571">
        <v>17</v>
      </c>
      <c r="S10" s="571" t="s">
        <v>1477</v>
      </c>
    </row>
    <row r="11" spans="1:19" s="237" customFormat="1" ht="18.75" customHeight="1">
      <c r="A11" s="457"/>
      <c r="B11" s="603"/>
      <c r="C11" s="603"/>
      <c r="D11" s="603"/>
      <c r="E11" s="603"/>
      <c r="F11" s="603"/>
      <c r="G11" s="603"/>
      <c r="H11" s="603"/>
      <c r="I11" s="603"/>
      <c r="J11" s="603"/>
      <c r="K11" s="603"/>
      <c r="L11" s="603"/>
      <c r="M11" s="603"/>
      <c r="N11" s="603"/>
      <c r="O11" s="603"/>
      <c r="P11" s="603"/>
      <c r="Q11" s="603"/>
      <c r="R11" s="603"/>
      <c r="S11" s="603"/>
    </row>
    <row r="12" spans="1:19" s="237" customFormat="1" ht="18.75" customHeight="1">
      <c r="A12" s="457"/>
      <c r="B12" s="603"/>
      <c r="C12" s="603"/>
      <c r="D12" s="603"/>
      <c r="E12" s="603"/>
      <c r="F12" s="603"/>
      <c r="G12" s="603"/>
      <c r="H12" s="603"/>
      <c r="I12" s="603"/>
      <c r="J12" s="603"/>
      <c r="K12" s="603"/>
      <c r="L12" s="603"/>
      <c r="M12" s="603"/>
      <c r="N12" s="603"/>
      <c r="O12" s="603"/>
      <c r="P12" s="603"/>
      <c r="Q12" s="603"/>
      <c r="R12" s="603"/>
      <c r="S12" s="603"/>
    </row>
    <row r="13" spans="1:19" s="237" customFormat="1" ht="18.75" customHeight="1">
      <c r="A13" s="457"/>
      <c r="B13" s="572"/>
      <c r="C13" s="572"/>
      <c r="D13" s="572"/>
      <c r="E13" s="572"/>
      <c r="F13" s="572"/>
      <c r="G13" s="572"/>
      <c r="H13" s="572"/>
      <c r="I13" s="572"/>
      <c r="J13" s="572"/>
      <c r="K13" s="572"/>
      <c r="L13" s="572"/>
      <c r="M13" s="572"/>
      <c r="N13" s="572"/>
      <c r="O13" s="572"/>
      <c r="P13" s="572"/>
      <c r="Q13" s="572"/>
      <c r="R13" s="572"/>
      <c r="S13" s="572"/>
    </row>
    <row r="14" spans="1:19" s="93" customFormat="1" ht="18.75" customHeight="1">
      <c r="A14" s="92">
        <v>1</v>
      </c>
      <c r="B14" s="142">
        <f>[1]境外所得纳税调整后所得审核表!B6</f>
        <v>0</v>
      </c>
      <c r="C14" s="282">
        <f>[1]境外所得纳税调整后所得审核表!C6</f>
        <v>0</v>
      </c>
      <c r="D14" s="282">
        <f>[1]境外所得纳税调整后所得审核表!D6</f>
        <v>0</v>
      </c>
      <c r="E14" s="282">
        <f>[1]境外所得纳税调整后所得审核表!E6</f>
        <v>0</v>
      </c>
      <c r="F14" s="282">
        <f>[1]境外所得纳税调整后所得审核表!F6</f>
        <v>0</v>
      </c>
      <c r="G14" s="282">
        <f>[1]境外所得纳税调整后所得审核表!G6</f>
        <v>0</v>
      </c>
      <c r="H14" s="282">
        <f>[1]境外所得纳税调整后所得审核表!H6</f>
        <v>0</v>
      </c>
      <c r="I14" s="282">
        <f>[1]境外所得纳税调整后所得审核表!I6</f>
        <v>0</v>
      </c>
      <c r="J14" s="283">
        <f>ROUND(SUM(C14:I14),2)</f>
        <v>0</v>
      </c>
      <c r="K14" s="282">
        <f>[1]境外所得纳税调整后所得审核表!K6</f>
        <v>0</v>
      </c>
      <c r="L14" s="282">
        <f>[1]境外所得纳税调整后所得审核表!L6</f>
        <v>0</v>
      </c>
      <c r="M14" s="282">
        <f>[1]境外所得纳税调整后所得审核表!M6</f>
        <v>0</v>
      </c>
      <c r="N14" s="283">
        <f>ROUND(SUM(K14:M14),2)</f>
        <v>0</v>
      </c>
      <c r="O14" s="283">
        <f>ROUND(J14+K14+L14,2)</f>
        <v>0</v>
      </c>
      <c r="P14" s="282">
        <f>[1]境外所得纳税调整后所得审核表!P6</f>
        <v>0</v>
      </c>
      <c r="Q14" s="282">
        <f>[1]境外所得纳税调整后所得审核表!Q6</f>
        <v>0</v>
      </c>
      <c r="R14" s="282">
        <f>[1]境外所得纳税调整后所得审核表!R6</f>
        <v>0</v>
      </c>
      <c r="S14" s="283">
        <f>ROUND(O14+P14-Q14-R14,2)</f>
        <v>0</v>
      </c>
    </row>
    <row r="15" spans="1:19" s="93" customFormat="1" ht="18.75" customHeight="1">
      <c r="A15" s="92">
        <v>2</v>
      </c>
      <c r="B15" s="142">
        <f>[1]境外所得纳税调整后所得审核表!B7</f>
        <v>0</v>
      </c>
      <c r="C15" s="282">
        <f>[1]境外所得纳税调整后所得审核表!C7</f>
        <v>0</v>
      </c>
      <c r="D15" s="282">
        <f>[1]境外所得纳税调整后所得审核表!D7</f>
        <v>0</v>
      </c>
      <c r="E15" s="282">
        <f>[1]境外所得纳税调整后所得审核表!E7</f>
        <v>0</v>
      </c>
      <c r="F15" s="282">
        <f>[1]境外所得纳税调整后所得审核表!F7</f>
        <v>0</v>
      </c>
      <c r="G15" s="282">
        <f>[1]境外所得纳税调整后所得审核表!G7</f>
        <v>0</v>
      </c>
      <c r="H15" s="282">
        <f>[1]境外所得纳税调整后所得审核表!H7</f>
        <v>0</v>
      </c>
      <c r="I15" s="282">
        <f>[1]境外所得纳税调整后所得审核表!I7</f>
        <v>0</v>
      </c>
      <c r="J15" s="283">
        <f t="shared" ref="J15:J22" si="0">ROUND(SUM(C15:I15),2)</f>
        <v>0</v>
      </c>
      <c r="K15" s="282">
        <f>[1]境外所得纳税调整后所得审核表!K7</f>
        <v>0</v>
      </c>
      <c r="L15" s="282">
        <f>[1]境外所得纳税调整后所得审核表!L7</f>
        <v>0</v>
      </c>
      <c r="M15" s="282">
        <f>[1]境外所得纳税调整后所得审核表!M7</f>
        <v>0</v>
      </c>
      <c r="N15" s="283">
        <f t="shared" ref="N15:N22" si="1">ROUND(SUM(K15:M15),2)</f>
        <v>0</v>
      </c>
      <c r="O15" s="283">
        <f t="shared" ref="O15:O22" si="2">ROUND(SUM(J15+K15+L15),2)</f>
        <v>0</v>
      </c>
      <c r="P15" s="282">
        <f>[1]境外所得纳税调整后所得审核表!P7</f>
        <v>0</v>
      </c>
      <c r="Q15" s="282">
        <f>[1]境外所得纳税调整后所得审核表!Q7</f>
        <v>0</v>
      </c>
      <c r="R15" s="282">
        <f>[1]境外所得纳税调整后所得审核表!R7</f>
        <v>0</v>
      </c>
      <c r="S15" s="283">
        <f t="shared" ref="S15:S22" si="3">ROUND(O15+P15-Q15-R15,2)</f>
        <v>0</v>
      </c>
    </row>
    <row r="16" spans="1:19" s="93" customFormat="1" ht="18.75" customHeight="1">
      <c r="A16" s="92">
        <v>3</v>
      </c>
      <c r="B16" s="142">
        <f>[1]境外所得纳税调整后所得审核表!B8</f>
        <v>0</v>
      </c>
      <c r="C16" s="282">
        <f>[1]境外所得纳税调整后所得审核表!C8</f>
        <v>0</v>
      </c>
      <c r="D16" s="282">
        <f>[1]境外所得纳税调整后所得审核表!D8</f>
        <v>0</v>
      </c>
      <c r="E16" s="282">
        <f>[1]境外所得纳税调整后所得审核表!E8</f>
        <v>0</v>
      </c>
      <c r="F16" s="282">
        <f>[1]境外所得纳税调整后所得审核表!F8</f>
        <v>0</v>
      </c>
      <c r="G16" s="282">
        <f>[1]境外所得纳税调整后所得审核表!G8</f>
        <v>0</v>
      </c>
      <c r="H16" s="282">
        <f>[1]境外所得纳税调整后所得审核表!H8</f>
        <v>0</v>
      </c>
      <c r="I16" s="282">
        <f>[1]境外所得纳税调整后所得审核表!I8</f>
        <v>0</v>
      </c>
      <c r="J16" s="283">
        <f t="shared" si="0"/>
        <v>0</v>
      </c>
      <c r="K16" s="282">
        <f>[1]境外所得纳税调整后所得审核表!K8</f>
        <v>0</v>
      </c>
      <c r="L16" s="282">
        <f>[1]境外所得纳税调整后所得审核表!L8</f>
        <v>0</v>
      </c>
      <c r="M16" s="282">
        <f>[1]境外所得纳税调整后所得审核表!M8</f>
        <v>0</v>
      </c>
      <c r="N16" s="283">
        <f t="shared" si="1"/>
        <v>0</v>
      </c>
      <c r="O16" s="283">
        <f t="shared" si="2"/>
        <v>0</v>
      </c>
      <c r="P16" s="282">
        <f>[1]境外所得纳税调整后所得审核表!P8</f>
        <v>0</v>
      </c>
      <c r="Q16" s="282">
        <f>[1]境外所得纳税调整后所得审核表!Q8</f>
        <v>0</v>
      </c>
      <c r="R16" s="282">
        <f>[1]境外所得纳税调整后所得审核表!R8</f>
        <v>0</v>
      </c>
      <c r="S16" s="283">
        <f t="shared" si="3"/>
        <v>0</v>
      </c>
    </row>
    <row r="17" spans="1:20" s="93" customFormat="1" ht="18.75" customHeight="1">
      <c r="A17" s="92">
        <v>4</v>
      </c>
      <c r="B17" s="142">
        <f>[1]境外所得纳税调整后所得审核表!B9</f>
        <v>0</v>
      </c>
      <c r="C17" s="282">
        <f>[1]境外所得纳税调整后所得审核表!C9</f>
        <v>0</v>
      </c>
      <c r="D17" s="282">
        <f>[1]境外所得纳税调整后所得审核表!D9</f>
        <v>0</v>
      </c>
      <c r="E17" s="282">
        <f>[1]境外所得纳税调整后所得审核表!E9</f>
        <v>0</v>
      </c>
      <c r="F17" s="282">
        <f>[1]境外所得纳税调整后所得审核表!F9</f>
        <v>0</v>
      </c>
      <c r="G17" s="282">
        <f>[1]境外所得纳税调整后所得审核表!G9</f>
        <v>0</v>
      </c>
      <c r="H17" s="282">
        <f>[1]境外所得纳税调整后所得审核表!H9</f>
        <v>0</v>
      </c>
      <c r="I17" s="282">
        <f>[1]境外所得纳税调整后所得审核表!I9</f>
        <v>0</v>
      </c>
      <c r="J17" s="283">
        <f t="shared" si="0"/>
        <v>0</v>
      </c>
      <c r="K17" s="282">
        <f>[1]境外所得纳税调整后所得审核表!K9</f>
        <v>0</v>
      </c>
      <c r="L17" s="282">
        <f>[1]境外所得纳税调整后所得审核表!L9</f>
        <v>0</v>
      </c>
      <c r="M17" s="282">
        <f>[1]境外所得纳税调整后所得审核表!M9</f>
        <v>0</v>
      </c>
      <c r="N17" s="283">
        <f t="shared" si="1"/>
        <v>0</v>
      </c>
      <c r="O17" s="283">
        <f t="shared" si="2"/>
        <v>0</v>
      </c>
      <c r="P17" s="282">
        <f>[1]境外所得纳税调整后所得审核表!P9</f>
        <v>0</v>
      </c>
      <c r="Q17" s="282">
        <f>[1]境外所得纳税调整后所得审核表!Q9</f>
        <v>0</v>
      </c>
      <c r="R17" s="282">
        <f>[1]境外所得纳税调整后所得审核表!R9</f>
        <v>0</v>
      </c>
      <c r="S17" s="283">
        <f t="shared" si="3"/>
        <v>0</v>
      </c>
    </row>
    <row r="18" spans="1:20" s="93" customFormat="1" ht="18.75" customHeight="1">
      <c r="A18" s="92">
        <v>5</v>
      </c>
      <c r="B18" s="142">
        <f>[1]境外所得纳税调整后所得审核表!B10</f>
        <v>0</v>
      </c>
      <c r="C18" s="282">
        <f>[1]境外所得纳税调整后所得审核表!C10</f>
        <v>0</v>
      </c>
      <c r="D18" s="282">
        <f>[1]境外所得纳税调整后所得审核表!D10</f>
        <v>0</v>
      </c>
      <c r="E18" s="282">
        <f>[1]境外所得纳税调整后所得审核表!E10</f>
        <v>0</v>
      </c>
      <c r="F18" s="282">
        <f>[1]境外所得纳税调整后所得审核表!F10</f>
        <v>0</v>
      </c>
      <c r="G18" s="282">
        <f>[1]境外所得纳税调整后所得审核表!G10</f>
        <v>0</v>
      </c>
      <c r="H18" s="282">
        <f>[1]境外所得纳税调整后所得审核表!H10</f>
        <v>0</v>
      </c>
      <c r="I18" s="282">
        <f>[1]境外所得纳税调整后所得审核表!I10</f>
        <v>0</v>
      </c>
      <c r="J18" s="283">
        <f t="shared" si="0"/>
        <v>0</v>
      </c>
      <c r="K18" s="282">
        <f>[1]境外所得纳税调整后所得审核表!K10</f>
        <v>0</v>
      </c>
      <c r="L18" s="282">
        <f>[1]境外所得纳税调整后所得审核表!L10</f>
        <v>0</v>
      </c>
      <c r="M18" s="282">
        <f>[1]境外所得纳税调整后所得审核表!M10</f>
        <v>0</v>
      </c>
      <c r="N18" s="283">
        <f t="shared" si="1"/>
        <v>0</v>
      </c>
      <c r="O18" s="283">
        <f t="shared" si="2"/>
        <v>0</v>
      </c>
      <c r="P18" s="282">
        <f>[1]境外所得纳税调整后所得审核表!P10</f>
        <v>0</v>
      </c>
      <c r="Q18" s="282">
        <f>[1]境外所得纳税调整后所得审核表!Q10</f>
        <v>0</v>
      </c>
      <c r="R18" s="282">
        <f>[1]境外所得纳税调整后所得审核表!R10</f>
        <v>0</v>
      </c>
      <c r="S18" s="283">
        <f t="shared" si="3"/>
        <v>0</v>
      </c>
    </row>
    <row r="19" spans="1:20" s="93" customFormat="1" ht="18.75" customHeight="1">
      <c r="A19" s="92">
        <v>6</v>
      </c>
      <c r="B19" s="142">
        <f>[1]境外所得纳税调整后所得审核表!B11</f>
        <v>0</v>
      </c>
      <c r="C19" s="282">
        <f>[1]境外所得纳税调整后所得审核表!C11</f>
        <v>0</v>
      </c>
      <c r="D19" s="282">
        <f>[1]境外所得纳税调整后所得审核表!D11</f>
        <v>0</v>
      </c>
      <c r="E19" s="282">
        <f>[1]境外所得纳税调整后所得审核表!E11</f>
        <v>0</v>
      </c>
      <c r="F19" s="282">
        <f>[1]境外所得纳税调整后所得审核表!F11</f>
        <v>0</v>
      </c>
      <c r="G19" s="282">
        <f>[1]境外所得纳税调整后所得审核表!G11</f>
        <v>0</v>
      </c>
      <c r="H19" s="282">
        <f>[1]境外所得纳税调整后所得审核表!H11</f>
        <v>0</v>
      </c>
      <c r="I19" s="282">
        <f>[1]境外所得纳税调整后所得审核表!I11</f>
        <v>0</v>
      </c>
      <c r="J19" s="283">
        <f t="shared" si="0"/>
        <v>0</v>
      </c>
      <c r="K19" s="282">
        <f>[1]境外所得纳税调整后所得审核表!K11</f>
        <v>0</v>
      </c>
      <c r="L19" s="282">
        <f>[1]境外所得纳税调整后所得审核表!L11</f>
        <v>0</v>
      </c>
      <c r="M19" s="282">
        <f>[1]境外所得纳税调整后所得审核表!M11</f>
        <v>0</v>
      </c>
      <c r="N19" s="283">
        <f t="shared" si="1"/>
        <v>0</v>
      </c>
      <c r="O19" s="283">
        <f t="shared" si="2"/>
        <v>0</v>
      </c>
      <c r="P19" s="282">
        <f>[1]境外所得纳税调整后所得审核表!P11</f>
        <v>0</v>
      </c>
      <c r="Q19" s="282">
        <f>[1]境外所得纳税调整后所得审核表!Q11</f>
        <v>0</v>
      </c>
      <c r="R19" s="282">
        <f>[1]境外所得纳税调整后所得审核表!R11</f>
        <v>0</v>
      </c>
      <c r="S19" s="283">
        <f t="shared" si="3"/>
        <v>0</v>
      </c>
    </row>
    <row r="20" spans="1:20" s="93" customFormat="1" ht="18.75" customHeight="1">
      <c r="A20" s="92">
        <v>7</v>
      </c>
      <c r="B20" s="142">
        <f>[1]境外所得纳税调整后所得审核表!B12</f>
        <v>0</v>
      </c>
      <c r="C20" s="282">
        <f>[1]境外所得纳税调整后所得审核表!C12</f>
        <v>0</v>
      </c>
      <c r="D20" s="282">
        <f>[1]境外所得纳税调整后所得审核表!D12</f>
        <v>0</v>
      </c>
      <c r="E20" s="282">
        <f>[1]境外所得纳税调整后所得审核表!E12</f>
        <v>0</v>
      </c>
      <c r="F20" s="282">
        <f>[1]境外所得纳税调整后所得审核表!F12</f>
        <v>0</v>
      </c>
      <c r="G20" s="282">
        <f>[1]境外所得纳税调整后所得审核表!G12</f>
        <v>0</v>
      </c>
      <c r="H20" s="282">
        <f>[1]境外所得纳税调整后所得审核表!H12</f>
        <v>0</v>
      </c>
      <c r="I20" s="282">
        <f>[1]境外所得纳税调整后所得审核表!I12</f>
        <v>0</v>
      </c>
      <c r="J20" s="283">
        <f t="shared" si="0"/>
        <v>0</v>
      </c>
      <c r="K20" s="282">
        <f>[1]境外所得纳税调整后所得审核表!K12</f>
        <v>0</v>
      </c>
      <c r="L20" s="282">
        <f>[1]境外所得纳税调整后所得审核表!L12</f>
        <v>0</v>
      </c>
      <c r="M20" s="282">
        <f>[1]境外所得纳税调整后所得审核表!M12</f>
        <v>0</v>
      </c>
      <c r="N20" s="283">
        <f t="shared" si="1"/>
        <v>0</v>
      </c>
      <c r="O20" s="283">
        <f t="shared" si="2"/>
        <v>0</v>
      </c>
      <c r="P20" s="282">
        <f>[1]境外所得纳税调整后所得审核表!P12</f>
        <v>0</v>
      </c>
      <c r="Q20" s="282">
        <f>[1]境外所得纳税调整后所得审核表!Q12</f>
        <v>0</v>
      </c>
      <c r="R20" s="282">
        <f>[1]境外所得纳税调整后所得审核表!R12</f>
        <v>0</v>
      </c>
      <c r="S20" s="283">
        <f t="shared" si="3"/>
        <v>0</v>
      </c>
    </row>
    <row r="21" spans="1:20" s="93" customFormat="1" ht="18.75" customHeight="1">
      <c r="A21" s="92">
        <v>8</v>
      </c>
      <c r="B21" s="142">
        <f>[1]境外所得纳税调整后所得审核表!B13</f>
        <v>0</v>
      </c>
      <c r="C21" s="282">
        <f>[1]境外所得纳税调整后所得审核表!C13</f>
        <v>0</v>
      </c>
      <c r="D21" s="282">
        <f>[1]境外所得纳税调整后所得审核表!D13</f>
        <v>0</v>
      </c>
      <c r="E21" s="282">
        <f>[1]境外所得纳税调整后所得审核表!E13</f>
        <v>0</v>
      </c>
      <c r="F21" s="282">
        <f>[1]境外所得纳税调整后所得审核表!F13</f>
        <v>0</v>
      </c>
      <c r="G21" s="282">
        <f>[1]境外所得纳税调整后所得审核表!G13</f>
        <v>0</v>
      </c>
      <c r="H21" s="282">
        <f>[1]境外所得纳税调整后所得审核表!H13</f>
        <v>0</v>
      </c>
      <c r="I21" s="282">
        <f>[1]境外所得纳税调整后所得审核表!I13</f>
        <v>0</v>
      </c>
      <c r="J21" s="283">
        <f t="shared" si="0"/>
        <v>0</v>
      </c>
      <c r="K21" s="282">
        <f>[1]境外所得纳税调整后所得审核表!K13</f>
        <v>0</v>
      </c>
      <c r="L21" s="282">
        <f>[1]境外所得纳税调整后所得审核表!L13</f>
        <v>0</v>
      </c>
      <c r="M21" s="282">
        <f>[1]境外所得纳税调整后所得审核表!M13</f>
        <v>0</v>
      </c>
      <c r="N21" s="283">
        <f t="shared" si="1"/>
        <v>0</v>
      </c>
      <c r="O21" s="283">
        <f t="shared" si="2"/>
        <v>0</v>
      </c>
      <c r="P21" s="282">
        <f>[1]境外所得纳税调整后所得审核表!P13</f>
        <v>0</v>
      </c>
      <c r="Q21" s="282">
        <f>[1]境外所得纳税调整后所得审核表!Q13</f>
        <v>0</v>
      </c>
      <c r="R21" s="282">
        <f>[1]境外所得纳税调整后所得审核表!R13</f>
        <v>0</v>
      </c>
      <c r="S21" s="283">
        <f t="shared" si="3"/>
        <v>0</v>
      </c>
    </row>
    <row r="22" spans="1:20" s="93" customFormat="1" ht="18.75" customHeight="1">
      <c r="A22" s="92">
        <v>9</v>
      </c>
      <c r="B22" s="142">
        <f>[1]境外所得纳税调整后所得审核表!B14</f>
        <v>0</v>
      </c>
      <c r="C22" s="282">
        <f>[1]境外所得纳税调整后所得审核表!C14</f>
        <v>0</v>
      </c>
      <c r="D22" s="282">
        <f>[1]境外所得纳税调整后所得审核表!D14</f>
        <v>0</v>
      </c>
      <c r="E22" s="282">
        <f>[1]境外所得纳税调整后所得审核表!E14</f>
        <v>0</v>
      </c>
      <c r="F22" s="282">
        <f>[1]境外所得纳税调整后所得审核表!F14</f>
        <v>0</v>
      </c>
      <c r="G22" s="282">
        <f>[1]境外所得纳税调整后所得审核表!G14</f>
        <v>0</v>
      </c>
      <c r="H22" s="282">
        <f>[1]境外所得纳税调整后所得审核表!H14</f>
        <v>0</v>
      </c>
      <c r="I22" s="282">
        <f>[1]境外所得纳税调整后所得审核表!I14</f>
        <v>0</v>
      </c>
      <c r="J22" s="283">
        <f t="shared" si="0"/>
        <v>0</v>
      </c>
      <c r="K22" s="282">
        <f>[1]境外所得纳税调整后所得审核表!K14</f>
        <v>0</v>
      </c>
      <c r="L22" s="282">
        <f>[1]境外所得纳税调整后所得审核表!L14</f>
        <v>0</v>
      </c>
      <c r="M22" s="282">
        <f>[1]境外所得纳税调整后所得审核表!M14</f>
        <v>0</v>
      </c>
      <c r="N22" s="283">
        <f t="shared" si="1"/>
        <v>0</v>
      </c>
      <c r="O22" s="283">
        <f t="shared" si="2"/>
        <v>0</v>
      </c>
      <c r="P22" s="282">
        <f>[1]境外所得纳税调整后所得审核表!P14</f>
        <v>0</v>
      </c>
      <c r="Q22" s="282">
        <f>[1]境外所得纳税调整后所得审核表!Q14</f>
        <v>0</v>
      </c>
      <c r="R22" s="282">
        <f>[1]境外所得纳税调整后所得审核表!R14</f>
        <v>0</v>
      </c>
      <c r="S22" s="283">
        <f t="shared" si="3"/>
        <v>0</v>
      </c>
    </row>
    <row r="23" spans="1:20" s="93" customFormat="1" ht="18.75" customHeight="1">
      <c r="A23" s="92">
        <v>10</v>
      </c>
      <c r="B23" s="92" t="s">
        <v>131</v>
      </c>
      <c r="C23" s="283">
        <f>ROUND(SUM(C14:C22),2)</f>
        <v>0</v>
      </c>
      <c r="D23" s="283">
        <f t="shared" ref="D23:R23" si="4">ROUND(SUM(D14:D22),2)</f>
        <v>0</v>
      </c>
      <c r="E23" s="283">
        <f t="shared" si="4"/>
        <v>0</v>
      </c>
      <c r="F23" s="283">
        <f t="shared" si="4"/>
        <v>0</v>
      </c>
      <c r="G23" s="283">
        <f>ROUND(SUM(G14:G22),2)</f>
        <v>0</v>
      </c>
      <c r="H23" s="283">
        <f t="shared" si="4"/>
        <v>0</v>
      </c>
      <c r="I23" s="283">
        <f t="shared" si="4"/>
        <v>0</v>
      </c>
      <c r="J23" s="283">
        <f>ROUND(SUM(J14:J22),2)</f>
        <v>0</v>
      </c>
      <c r="K23" s="283">
        <f t="shared" si="4"/>
        <v>0</v>
      </c>
      <c r="L23" s="283">
        <f t="shared" si="4"/>
        <v>0</v>
      </c>
      <c r="M23" s="283">
        <f t="shared" si="4"/>
        <v>0</v>
      </c>
      <c r="N23" s="283">
        <f t="shared" si="4"/>
        <v>0</v>
      </c>
      <c r="O23" s="283">
        <f t="shared" si="4"/>
        <v>0</v>
      </c>
      <c r="P23" s="283">
        <f>ROUND(SUM(P14:P22),2)</f>
        <v>0</v>
      </c>
      <c r="Q23" s="283">
        <f t="shared" si="4"/>
        <v>0</v>
      </c>
      <c r="R23" s="283">
        <f t="shared" si="4"/>
        <v>0</v>
      </c>
      <c r="S23" s="283">
        <f>ROUND(SUM(S14:S22),2)</f>
        <v>0</v>
      </c>
    </row>
    <row r="24" spans="1:20" ht="16.5">
      <c r="A24" s="722"/>
      <c r="B24" s="723"/>
      <c r="C24" s="723"/>
      <c r="D24" s="723"/>
      <c r="E24" s="723"/>
      <c r="F24" s="723"/>
      <c r="G24" s="723"/>
      <c r="H24" s="723"/>
      <c r="I24" s="723"/>
      <c r="J24" s="723"/>
      <c r="K24" s="723"/>
      <c r="L24" s="723"/>
      <c r="M24" s="723"/>
      <c r="N24" s="723"/>
      <c r="O24" s="723"/>
      <c r="P24" s="723"/>
      <c r="Q24" s="723"/>
      <c r="R24" s="723"/>
      <c r="S24" s="723"/>
      <c r="T24" s="241"/>
    </row>
  </sheetData>
  <mergeCells count="42">
    <mergeCell ref="A24:S24"/>
    <mergeCell ref="I10:I13"/>
    <mergeCell ref="J10:J13"/>
    <mergeCell ref="K10:K13"/>
    <mergeCell ref="L10:L13"/>
    <mergeCell ref="M10:M13"/>
    <mergeCell ref="N10:N13"/>
    <mergeCell ref="O10:O13"/>
    <mergeCell ref="P10:P13"/>
    <mergeCell ref="Q10:Q13"/>
    <mergeCell ref="R10:R13"/>
    <mergeCell ref="S10:S13"/>
    <mergeCell ref="M5:M9"/>
    <mergeCell ref="N5:N9"/>
    <mergeCell ref="B10:B13"/>
    <mergeCell ref="C10:C13"/>
    <mergeCell ref="D10:D13"/>
    <mergeCell ref="E10:E13"/>
    <mergeCell ref="F10:F13"/>
    <mergeCell ref="G10:G13"/>
    <mergeCell ref="H10:H13"/>
    <mergeCell ref="H5:H9"/>
    <mergeCell ref="I5:I9"/>
    <mergeCell ref="J5:J9"/>
    <mergeCell ref="K5:K9"/>
    <mergeCell ref="L5:L9"/>
    <mergeCell ref="A1:S1"/>
    <mergeCell ref="A2:S2"/>
    <mergeCell ref="A3:A13"/>
    <mergeCell ref="B3:B9"/>
    <mergeCell ref="C3:J4"/>
    <mergeCell ref="K3:N4"/>
    <mergeCell ref="O3:O9"/>
    <mergeCell ref="P3:P9"/>
    <mergeCell ref="Q3:Q9"/>
    <mergeCell ref="R3:R9"/>
    <mergeCell ref="S3:S9"/>
    <mergeCell ref="C5:C9"/>
    <mergeCell ref="D5:D9"/>
    <mergeCell ref="E5:E9"/>
    <mergeCell ref="F5:F9"/>
    <mergeCell ref="G5:G9"/>
  </mergeCells>
  <phoneticPr fontId="22" type="noConversion"/>
  <hyperlinks>
    <hyperlink ref="A1:S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9" orientation="landscape" blackAndWhite="1" verticalDpi="0" r:id="rId1"/>
  <headerFooter>
    <oddHeader>&amp;L&amp;G</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filterMode="1">
    <tabColor rgb="FFFFFF00"/>
    <pageSetUpPr fitToPage="1"/>
  </sheetPr>
  <dimension ref="A1:I203"/>
  <sheetViews>
    <sheetView workbookViewId="0">
      <selection activeCell="F21" sqref="A1:WVN203"/>
    </sheetView>
  </sheetViews>
  <sheetFormatPr defaultRowHeight="16.5"/>
  <cols>
    <col min="1" max="1" width="23.25" style="33" customWidth="1"/>
    <col min="2" max="2" width="16.75" style="33" customWidth="1"/>
    <col min="3" max="3" width="4" style="33" customWidth="1"/>
    <col min="4" max="4" width="13.5" style="33" customWidth="1"/>
    <col min="5" max="5" width="16" style="33" customWidth="1"/>
    <col min="6" max="6" width="16.5" style="33" customWidth="1"/>
    <col min="7" max="7" width="9" style="33"/>
    <col min="8" max="256" width="9" style="34"/>
    <col min="257" max="257" width="23.25" style="34" customWidth="1"/>
    <col min="258" max="258" width="16.75" style="34" customWidth="1"/>
    <col min="259" max="259" width="4" style="34" customWidth="1"/>
    <col min="260" max="260" width="13.5" style="34" customWidth="1"/>
    <col min="261" max="261" width="14" style="34" customWidth="1"/>
    <col min="262" max="262" width="13.75" style="34" customWidth="1"/>
    <col min="263" max="512" width="9" style="34"/>
    <col min="513" max="513" width="23.25" style="34" customWidth="1"/>
    <col min="514" max="514" width="16.75" style="34" customWidth="1"/>
    <col min="515" max="515" width="4" style="34" customWidth="1"/>
    <col min="516" max="516" width="13.5" style="34" customWidth="1"/>
    <col min="517" max="517" width="14" style="34" customWidth="1"/>
    <col min="518" max="518" width="13.75" style="34" customWidth="1"/>
    <col min="519" max="768" width="9" style="34"/>
    <col min="769" max="769" width="23.25" style="34" customWidth="1"/>
    <col min="770" max="770" width="16.75" style="34" customWidth="1"/>
    <col min="771" max="771" width="4" style="34" customWidth="1"/>
    <col min="772" max="772" width="13.5" style="34" customWidth="1"/>
    <col min="773" max="773" width="14" style="34" customWidth="1"/>
    <col min="774" max="774" width="13.75" style="34" customWidth="1"/>
    <col min="775" max="1024" width="9" style="34"/>
    <col min="1025" max="1025" width="23.25" style="34" customWidth="1"/>
    <col min="1026" max="1026" width="16.75" style="34" customWidth="1"/>
    <col min="1027" max="1027" width="4" style="34" customWidth="1"/>
    <col min="1028" max="1028" width="13.5" style="34" customWidth="1"/>
    <col min="1029" max="1029" width="14" style="34" customWidth="1"/>
    <col min="1030" max="1030" width="13.75" style="34" customWidth="1"/>
    <col min="1031" max="1280" width="9" style="34"/>
    <col min="1281" max="1281" width="23.25" style="34" customWidth="1"/>
    <col min="1282" max="1282" width="16.75" style="34" customWidth="1"/>
    <col min="1283" max="1283" width="4" style="34" customWidth="1"/>
    <col min="1284" max="1284" width="13.5" style="34" customWidth="1"/>
    <col min="1285" max="1285" width="14" style="34" customWidth="1"/>
    <col min="1286" max="1286" width="13.75" style="34" customWidth="1"/>
    <col min="1287" max="1536" width="9" style="34"/>
    <col min="1537" max="1537" width="23.25" style="34" customWidth="1"/>
    <col min="1538" max="1538" width="16.75" style="34" customWidth="1"/>
    <col min="1539" max="1539" width="4" style="34" customWidth="1"/>
    <col min="1540" max="1540" width="13.5" style="34" customWidth="1"/>
    <col min="1541" max="1541" width="14" style="34" customWidth="1"/>
    <col min="1542" max="1542" width="13.75" style="34" customWidth="1"/>
    <col min="1543" max="1792" width="9" style="34"/>
    <col min="1793" max="1793" width="23.25" style="34" customWidth="1"/>
    <col min="1794" max="1794" width="16.75" style="34" customWidth="1"/>
    <col min="1795" max="1795" width="4" style="34" customWidth="1"/>
    <col min="1796" max="1796" width="13.5" style="34" customWidth="1"/>
    <col min="1797" max="1797" width="14" style="34" customWidth="1"/>
    <col min="1798" max="1798" width="13.75" style="34" customWidth="1"/>
    <col min="1799" max="2048" width="9" style="34"/>
    <col min="2049" max="2049" width="23.25" style="34" customWidth="1"/>
    <col min="2050" max="2050" width="16.75" style="34" customWidth="1"/>
    <col min="2051" max="2051" width="4" style="34" customWidth="1"/>
    <col min="2052" max="2052" width="13.5" style="34" customWidth="1"/>
    <col min="2053" max="2053" width="14" style="34" customWidth="1"/>
    <col min="2054" max="2054" width="13.75" style="34" customWidth="1"/>
    <col min="2055" max="2304" width="9" style="34"/>
    <col min="2305" max="2305" width="23.25" style="34" customWidth="1"/>
    <col min="2306" max="2306" width="16.75" style="34" customWidth="1"/>
    <col min="2307" max="2307" width="4" style="34" customWidth="1"/>
    <col min="2308" max="2308" width="13.5" style="34" customWidth="1"/>
    <col min="2309" max="2309" width="14" style="34" customWidth="1"/>
    <col min="2310" max="2310" width="13.75" style="34" customWidth="1"/>
    <col min="2311" max="2560" width="9" style="34"/>
    <col min="2561" max="2561" width="23.25" style="34" customWidth="1"/>
    <col min="2562" max="2562" width="16.75" style="34" customWidth="1"/>
    <col min="2563" max="2563" width="4" style="34" customWidth="1"/>
    <col min="2564" max="2564" width="13.5" style="34" customWidth="1"/>
    <col min="2565" max="2565" width="14" style="34" customWidth="1"/>
    <col min="2566" max="2566" width="13.75" style="34" customWidth="1"/>
    <col min="2567" max="2816" width="9" style="34"/>
    <col min="2817" max="2817" width="23.25" style="34" customWidth="1"/>
    <col min="2818" max="2818" width="16.75" style="34" customWidth="1"/>
    <col min="2819" max="2819" width="4" style="34" customWidth="1"/>
    <col min="2820" max="2820" width="13.5" style="34" customWidth="1"/>
    <col min="2821" max="2821" width="14" style="34" customWidth="1"/>
    <col min="2822" max="2822" width="13.75" style="34" customWidth="1"/>
    <col min="2823" max="3072" width="9" style="34"/>
    <col min="3073" max="3073" width="23.25" style="34" customWidth="1"/>
    <col min="3074" max="3074" width="16.75" style="34" customWidth="1"/>
    <col min="3075" max="3075" width="4" style="34" customWidth="1"/>
    <col min="3076" max="3076" width="13.5" style="34" customWidth="1"/>
    <col min="3077" max="3077" width="14" style="34" customWidth="1"/>
    <col min="3078" max="3078" width="13.75" style="34" customWidth="1"/>
    <col min="3079" max="3328" width="9" style="34"/>
    <col min="3329" max="3329" width="23.25" style="34" customWidth="1"/>
    <col min="3330" max="3330" width="16.75" style="34" customWidth="1"/>
    <col min="3331" max="3331" width="4" style="34" customWidth="1"/>
    <col min="3332" max="3332" width="13.5" style="34" customWidth="1"/>
    <col min="3333" max="3333" width="14" style="34" customWidth="1"/>
    <col min="3334" max="3334" width="13.75" style="34" customWidth="1"/>
    <col min="3335" max="3584" width="9" style="34"/>
    <col min="3585" max="3585" width="23.25" style="34" customWidth="1"/>
    <col min="3586" max="3586" width="16.75" style="34" customWidth="1"/>
    <col min="3587" max="3587" width="4" style="34" customWidth="1"/>
    <col min="3588" max="3588" width="13.5" style="34" customWidth="1"/>
    <col min="3589" max="3589" width="14" style="34" customWidth="1"/>
    <col min="3590" max="3590" width="13.75" style="34" customWidth="1"/>
    <col min="3591" max="3840" width="9" style="34"/>
    <col min="3841" max="3841" width="23.25" style="34" customWidth="1"/>
    <col min="3842" max="3842" width="16.75" style="34" customWidth="1"/>
    <col min="3843" max="3843" width="4" style="34" customWidth="1"/>
    <col min="3844" max="3844" width="13.5" style="34" customWidth="1"/>
    <col min="3845" max="3845" width="14" style="34" customWidth="1"/>
    <col min="3846" max="3846" width="13.75" style="34" customWidth="1"/>
    <col min="3847" max="4096" width="9" style="34"/>
    <col min="4097" max="4097" width="23.25" style="34" customWidth="1"/>
    <col min="4098" max="4098" width="16.75" style="34" customWidth="1"/>
    <col min="4099" max="4099" width="4" style="34" customWidth="1"/>
    <col min="4100" max="4100" width="13.5" style="34" customWidth="1"/>
    <col min="4101" max="4101" width="14" style="34" customWidth="1"/>
    <col min="4102" max="4102" width="13.75" style="34" customWidth="1"/>
    <col min="4103" max="4352" width="9" style="34"/>
    <col min="4353" max="4353" width="23.25" style="34" customWidth="1"/>
    <col min="4354" max="4354" width="16.75" style="34" customWidth="1"/>
    <col min="4355" max="4355" width="4" style="34" customWidth="1"/>
    <col min="4356" max="4356" width="13.5" style="34" customWidth="1"/>
    <col min="4357" max="4357" width="14" style="34" customWidth="1"/>
    <col min="4358" max="4358" width="13.75" style="34" customWidth="1"/>
    <col min="4359" max="4608" width="9" style="34"/>
    <col min="4609" max="4609" width="23.25" style="34" customWidth="1"/>
    <col min="4610" max="4610" width="16.75" style="34" customWidth="1"/>
    <col min="4611" max="4611" width="4" style="34" customWidth="1"/>
    <col min="4612" max="4612" width="13.5" style="34" customWidth="1"/>
    <col min="4613" max="4613" width="14" style="34" customWidth="1"/>
    <col min="4614" max="4614" width="13.75" style="34" customWidth="1"/>
    <col min="4615" max="4864" width="9" style="34"/>
    <col min="4865" max="4865" width="23.25" style="34" customWidth="1"/>
    <col min="4866" max="4866" width="16.75" style="34" customWidth="1"/>
    <col min="4867" max="4867" width="4" style="34" customWidth="1"/>
    <col min="4868" max="4868" width="13.5" style="34" customWidth="1"/>
    <col min="4869" max="4869" width="14" style="34" customWidth="1"/>
    <col min="4870" max="4870" width="13.75" style="34" customWidth="1"/>
    <col min="4871" max="5120" width="9" style="34"/>
    <col min="5121" max="5121" width="23.25" style="34" customWidth="1"/>
    <col min="5122" max="5122" width="16.75" style="34" customWidth="1"/>
    <col min="5123" max="5123" width="4" style="34" customWidth="1"/>
    <col min="5124" max="5124" width="13.5" style="34" customWidth="1"/>
    <col min="5125" max="5125" width="14" style="34" customWidth="1"/>
    <col min="5126" max="5126" width="13.75" style="34" customWidth="1"/>
    <col min="5127" max="5376" width="9" style="34"/>
    <col min="5377" max="5377" width="23.25" style="34" customWidth="1"/>
    <col min="5378" max="5378" width="16.75" style="34" customWidth="1"/>
    <col min="5379" max="5379" width="4" style="34" customWidth="1"/>
    <col min="5380" max="5380" width="13.5" style="34" customWidth="1"/>
    <col min="5381" max="5381" width="14" style="34" customWidth="1"/>
    <col min="5382" max="5382" width="13.75" style="34" customWidth="1"/>
    <col min="5383" max="5632" width="9" style="34"/>
    <col min="5633" max="5633" width="23.25" style="34" customWidth="1"/>
    <col min="5634" max="5634" width="16.75" style="34" customWidth="1"/>
    <col min="5635" max="5635" width="4" style="34" customWidth="1"/>
    <col min="5636" max="5636" width="13.5" style="34" customWidth="1"/>
    <col min="5637" max="5637" width="14" style="34" customWidth="1"/>
    <col min="5638" max="5638" width="13.75" style="34" customWidth="1"/>
    <col min="5639" max="5888" width="9" style="34"/>
    <col min="5889" max="5889" width="23.25" style="34" customWidth="1"/>
    <col min="5890" max="5890" width="16.75" style="34" customWidth="1"/>
    <col min="5891" max="5891" width="4" style="34" customWidth="1"/>
    <col min="5892" max="5892" width="13.5" style="34" customWidth="1"/>
    <col min="5893" max="5893" width="14" style="34" customWidth="1"/>
    <col min="5894" max="5894" width="13.75" style="34" customWidth="1"/>
    <col min="5895" max="6144" width="9" style="34"/>
    <col min="6145" max="6145" width="23.25" style="34" customWidth="1"/>
    <col min="6146" max="6146" width="16.75" style="34" customWidth="1"/>
    <col min="6147" max="6147" width="4" style="34" customWidth="1"/>
    <col min="6148" max="6148" width="13.5" style="34" customWidth="1"/>
    <col min="6149" max="6149" width="14" style="34" customWidth="1"/>
    <col min="6150" max="6150" width="13.75" style="34" customWidth="1"/>
    <col min="6151" max="6400" width="9" style="34"/>
    <col min="6401" max="6401" width="23.25" style="34" customWidth="1"/>
    <col min="6402" max="6402" width="16.75" style="34" customWidth="1"/>
    <col min="6403" max="6403" width="4" style="34" customWidth="1"/>
    <col min="6404" max="6404" width="13.5" style="34" customWidth="1"/>
    <col min="6405" max="6405" width="14" style="34" customWidth="1"/>
    <col min="6406" max="6406" width="13.75" style="34" customWidth="1"/>
    <col min="6407" max="6656" width="9" style="34"/>
    <col min="6657" max="6657" width="23.25" style="34" customWidth="1"/>
    <col min="6658" max="6658" width="16.75" style="34" customWidth="1"/>
    <col min="6659" max="6659" width="4" style="34" customWidth="1"/>
    <col min="6660" max="6660" width="13.5" style="34" customWidth="1"/>
    <col min="6661" max="6661" width="14" style="34" customWidth="1"/>
    <col min="6662" max="6662" width="13.75" style="34" customWidth="1"/>
    <col min="6663" max="6912" width="9" style="34"/>
    <col min="6913" max="6913" width="23.25" style="34" customWidth="1"/>
    <col min="6914" max="6914" width="16.75" style="34" customWidth="1"/>
    <col min="6915" max="6915" width="4" style="34" customWidth="1"/>
    <col min="6916" max="6916" width="13.5" style="34" customWidth="1"/>
    <col min="6917" max="6917" width="14" style="34" customWidth="1"/>
    <col min="6918" max="6918" width="13.75" style="34" customWidth="1"/>
    <col min="6919" max="7168" width="9" style="34"/>
    <col min="7169" max="7169" width="23.25" style="34" customWidth="1"/>
    <col min="7170" max="7170" width="16.75" style="34" customWidth="1"/>
    <col min="7171" max="7171" width="4" style="34" customWidth="1"/>
    <col min="7172" max="7172" width="13.5" style="34" customWidth="1"/>
    <col min="7173" max="7173" width="14" style="34" customWidth="1"/>
    <col min="7174" max="7174" width="13.75" style="34" customWidth="1"/>
    <col min="7175" max="7424" width="9" style="34"/>
    <col min="7425" max="7425" width="23.25" style="34" customWidth="1"/>
    <col min="7426" max="7426" width="16.75" style="34" customWidth="1"/>
    <col min="7427" max="7427" width="4" style="34" customWidth="1"/>
    <col min="7428" max="7428" width="13.5" style="34" customWidth="1"/>
    <col min="7429" max="7429" width="14" style="34" customWidth="1"/>
    <col min="7430" max="7430" width="13.75" style="34" customWidth="1"/>
    <col min="7431" max="7680" width="9" style="34"/>
    <col min="7681" max="7681" width="23.25" style="34" customWidth="1"/>
    <col min="7682" max="7682" width="16.75" style="34" customWidth="1"/>
    <col min="7683" max="7683" width="4" style="34" customWidth="1"/>
    <col min="7684" max="7684" width="13.5" style="34" customWidth="1"/>
    <col min="7685" max="7685" width="14" style="34" customWidth="1"/>
    <col min="7686" max="7686" width="13.75" style="34" customWidth="1"/>
    <col min="7687" max="7936" width="9" style="34"/>
    <col min="7937" max="7937" width="23.25" style="34" customWidth="1"/>
    <col min="7938" max="7938" width="16.75" style="34" customWidth="1"/>
    <col min="7939" max="7939" width="4" style="34" customWidth="1"/>
    <col min="7940" max="7940" width="13.5" style="34" customWidth="1"/>
    <col min="7941" max="7941" width="14" style="34" customWidth="1"/>
    <col min="7942" max="7942" width="13.75" style="34" customWidth="1"/>
    <col min="7943" max="8192" width="9" style="34"/>
    <col min="8193" max="8193" width="23.25" style="34" customWidth="1"/>
    <col min="8194" max="8194" width="16.75" style="34" customWidth="1"/>
    <col min="8195" max="8195" width="4" style="34" customWidth="1"/>
    <col min="8196" max="8196" width="13.5" style="34" customWidth="1"/>
    <col min="8197" max="8197" width="14" style="34" customWidth="1"/>
    <col min="8198" max="8198" width="13.75" style="34" customWidth="1"/>
    <col min="8199" max="8448" width="9" style="34"/>
    <col min="8449" max="8449" width="23.25" style="34" customWidth="1"/>
    <col min="8450" max="8450" width="16.75" style="34" customWidth="1"/>
    <col min="8451" max="8451" width="4" style="34" customWidth="1"/>
    <col min="8452" max="8452" width="13.5" style="34" customWidth="1"/>
    <col min="8453" max="8453" width="14" style="34" customWidth="1"/>
    <col min="8454" max="8454" width="13.75" style="34" customWidth="1"/>
    <col min="8455" max="8704" width="9" style="34"/>
    <col min="8705" max="8705" width="23.25" style="34" customWidth="1"/>
    <col min="8706" max="8706" width="16.75" style="34" customWidth="1"/>
    <col min="8707" max="8707" width="4" style="34" customWidth="1"/>
    <col min="8708" max="8708" width="13.5" style="34" customWidth="1"/>
    <col min="8709" max="8709" width="14" style="34" customWidth="1"/>
    <col min="8710" max="8710" width="13.75" style="34" customWidth="1"/>
    <col min="8711" max="8960" width="9" style="34"/>
    <col min="8961" max="8961" width="23.25" style="34" customWidth="1"/>
    <col min="8962" max="8962" width="16.75" style="34" customWidth="1"/>
    <col min="8963" max="8963" width="4" style="34" customWidth="1"/>
    <col min="8964" max="8964" width="13.5" style="34" customWidth="1"/>
    <col min="8965" max="8965" width="14" style="34" customWidth="1"/>
    <col min="8966" max="8966" width="13.75" style="34" customWidth="1"/>
    <col min="8967" max="9216" width="9" style="34"/>
    <col min="9217" max="9217" width="23.25" style="34" customWidth="1"/>
    <col min="9218" max="9218" width="16.75" style="34" customWidth="1"/>
    <col min="9219" max="9219" width="4" style="34" customWidth="1"/>
    <col min="9220" max="9220" width="13.5" style="34" customWidth="1"/>
    <col min="9221" max="9221" width="14" style="34" customWidth="1"/>
    <col min="9222" max="9222" width="13.75" style="34" customWidth="1"/>
    <col min="9223" max="9472" width="9" style="34"/>
    <col min="9473" max="9473" width="23.25" style="34" customWidth="1"/>
    <col min="9474" max="9474" width="16.75" style="34" customWidth="1"/>
    <col min="9475" max="9475" width="4" style="34" customWidth="1"/>
    <col min="9476" max="9476" width="13.5" style="34" customWidth="1"/>
    <col min="9477" max="9477" width="14" style="34" customWidth="1"/>
    <col min="9478" max="9478" width="13.75" style="34" customWidth="1"/>
    <col min="9479" max="9728" width="9" style="34"/>
    <col min="9729" max="9729" width="23.25" style="34" customWidth="1"/>
    <col min="9730" max="9730" width="16.75" style="34" customWidth="1"/>
    <col min="9731" max="9731" width="4" style="34" customWidth="1"/>
    <col min="9732" max="9732" width="13.5" style="34" customWidth="1"/>
    <col min="9733" max="9733" width="14" style="34" customWidth="1"/>
    <col min="9734" max="9734" width="13.75" style="34" customWidth="1"/>
    <col min="9735" max="9984" width="9" style="34"/>
    <col min="9985" max="9985" width="23.25" style="34" customWidth="1"/>
    <col min="9986" max="9986" width="16.75" style="34" customWidth="1"/>
    <col min="9987" max="9987" width="4" style="34" customWidth="1"/>
    <col min="9988" max="9988" width="13.5" style="34" customWidth="1"/>
    <col min="9989" max="9989" width="14" style="34" customWidth="1"/>
    <col min="9990" max="9990" width="13.75" style="34" customWidth="1"/>
    <col min="9991" max="10240" width="9" style="34"/>
    <col min="10241" max="10241" width="23.25" style="34" customWidth="1"/>
    <col min="10242" max="10242" width="16.75" style="34" customWidth="1"/>
    <col min="10243" max="10243" width="4" style="34" customWidth="1"/>
    <col min="10244" max="10244" width="13.5" style="34" customWidth="1"/>
    <col min="10245" max="10245" width="14" style="34" customWidth="1"/>
    <col min="10246" max="10246" width="13.75" style="34" customWidth="1"/>
    <col min="10247" max="10496" width="9" style="34"/>
    <col min="10497" max="10497" width="23.25" style="34" customWidth="1"/>
    <col min="10498" max="10498" width="16.75" style="34" customWidth="1"/>
    <col min="10499" max="10499" width="4" style="34" customWidth="1"/>
    <col min="10500" max="10500" width="13.5" style="34" customWidth="1"/>
    <col min="10501" max="10501" width="14" style="34" customWidth="1"/>
    <col min="10502" max="10502" width="13.75" style="34" customWidth="1"/>
    <col min="10503" max="10752" width="9" style="34"/>
    <col min="10753" max="10753" width="23.25" style="34" customWidth="1"/>
    <col min="10754" max="10754" width="16.75" style="34" customWidth="1"/>
    <col min="10755" max="10755" width="4" style="34" customWidth="1"/>
    <col min="10756" max="10756" width="13.5" style="34" customWidth="1"/>
    <col min="10757" max="10757" width="14" style="34" customWidth="1"/>
    <col min="10758" max="10758" width="13.75" style="34" customWidth="1"/>
    <col min="10759" max="11008" width="9" style="34"/>
    <col min="11009" max="11009" width="23.25" style="34" customWidth="1"/>
    <col min="11010" max="11010" width="16.75" style="34" customWidth="1"/>
    <col min="11011" max="11011" width="4" style="34" customWidth="1"/>
    <col min="11012" max="11012" width="13.5" style="34" customWidth="1"/>
    <col min="11013" max="11013" width="14" style="34" customWidth="1"/>
    <col min="11014" max="11014" width="13.75" style="34" customWidth="1"/>
    <col min="11015" max="11264" width="9" style="34"/>
    <col min="11265" max="11265" width="23.25" style="34" customWidth="1"/>
    <col min="11266" max="11266" width="16.75" style="34" customWidth="1"/>
    <col min="11267" max="11267" width="4" style="34" customWidth="1"/>
    <col min="11268" max="11268" width="13.5" style="34" customWidth="1"/>
    <col min="11269" max="11269" width="14" style="34" customWidth="1"/>
    <col min="11270" max="11270" width="13.75" style="34" customWidth="1"/>
    <col min="11271" max="11520" width="9" style="34"/>
    <col min="11521" max="11521" width="23.25" style="34" customWidth="1"/>
    <col min="11522" max="11522" width="16.75" style="34" customWidth="1"/>
    <col min="11523" max="11523" width="4" style="34" customWidth="1"/>
    <col min="11524" max="11524" width="13.5" style="34" customWidth="1"/>
    <col min="11525" max="11525" width="14" style="34" customWidth="1"/>
    <col min="11526" max="11526" width="13.75" style="34" customWidth="1"/>
    <col min="11527" max="11776" width="9" style="34"/>
    <col min="11777" max="11777" width="23.25" style="34" customWidth="1"/>
    <col min="11778" max="11778" width="16.75" style="34" customWidth="1"/>
    <col min="11779" max="11779" width="4" style="34" customWidth="1"/>
    <col min="11780" max="11780" width="13.5" style="34" customWidth="1"/>
    <col min="11781" max="11781" width="14" style="34" customWidth="1"/>
    <col min="11782" max="11782" width="13.75" style="34" customWidth="1"/>
    <col min="11783" max="12032" width="9" style="34"/>
    <col min="12033" max="12033" width="23.25" style="34" customWidth="1"/>
    <col min="12034" max="12034" width="16.75" style="34" customWidth="1"/>
    <col min="12035" max="12035" width="4" style="34" customWidth="1"/>
    <col min="12036" max="12036" width="13.5" style="34" customWidth="1"/>
    <col min="12037" max="12037" width="14" style="34" customWidth="1"/>
    <col min="12038" max="12038" width="13.75" style="34" customWidth="1"/>
    <col min="12039" max="12288" width="9" style="34"/>
    <col min="12289" max="12289" width="23.25" style="34" customWidth="1"/>
    <col min="12290" max="12290" width="16.75" style="34" customWidth="1"/>
    <col min="12291" max="12291" width="4" style="34" customWidth="1"/>
    <col min="12292" max="12292" width="13.5" style="34" customWidth="1"/>
    <col min="12293" max="12293" width="14" style="34" customWidth="1"/>
    <col min="12294" max="12294" width="13.75" style="34" customWidth="1"/>
    <col min="12295" max="12544" width="9" style="34"/>
    <col min="12545" max="12545" width="23.25" style="34" customWidth="1"/>
    <col min="12546" max="12546" width="16.75" style="34" customWidth="1"/>
    <col min="12547" max="12547" width="4" style="34" customWidth="1"/>
    <col min="12548" max="12548" width="13.5" style="34" customWidth="1"/>
    <col min="12549" max="12549" width="14" style="34" customWidth="1"/>
    <col min="12550" max="12550" width="13.75" style="34" customWidth="1"/>
    <col min="12551" max="12800" width="9" style="34"/>
    <col min="12801" max="12801" width="23.25" style="34" customWidth="1"/>
    <col min="12802" max="12802" width="16.75" style="34" customWidth="1"/>
    <col min="12803" max="12803" width="4" style="34" customWidth="1"/>
    <col min="12804" max="12804" width="13.5" style="34" customWidth="1"/>
    <col min="12805" max="12805" width="14" style="34" customWidth="1"/>
    <col min="12806" max="12806" width="13.75" style="34" customWidth="1"/>
    <col min="12807" max="13056" width="9" style="34"/>
    <col min="13057" max="13057" width="23.25" style="34" customWidth="1"/>
    <col min="13058" max="13058" width="16.75" style="34" customWidth="1"/>
    <col min="13059" max="13059" width="4" style="34" customWidth="1"/>
    <col min="13060" max="13060" width="13.5" style="34" customWidth="1"/>
    <col min="13061" max="13061" width="14" style="34" customWidth="1"/>
    <col min="13062" max="13062" width="13.75" style="34" customWidth="1"/>
    <col min="13063" max="13312" width="9" style="34"/>
    <col min="13313" max="13313" width="23.25" style="34" customWidth="1"/>
    <col min="13314" max="13314" width="16.75" style="34" customWidth="1"/>
    <col min="13315" max="13315" width="4" style="34" customWidth="1"/>
    <col min="13316" max="13316" width="13.5" style="34" customWidth="1"/>
    <col min="13317" max="13317" width="14" style="34" customWidth="1"/>
    <col min="13318" max="13318" width="13.75" style="34" customWidth="1"/>
    <col min="13319" max="13568" width="9" style="34"/>
    <col min="13569" max="13569" width="23.25" style="34" customWidth="1"/>
    <col min="13570" max="13570" width="16.75" style="34" customWidth="1"/>
    <col min="13571" max="13571" width="4" style="34" customWidth="1"/>
    <col min="13572" max="13572" width="13.5" style="34" customWidth="1"/>
    <col min="13573" max="13573" width="14" style="34" customWidth="1"/>
    <col min="13574" max="13574" width="13.75" style="34" customWidth="1"/>
    <col min="13575" max="13824" width="9" style="34"/>
    <col min="13825" max="13825" width="23.25" style="34" customWidth="1"/>
    <col min="13826" max="13826" width="16.75" style="34" customWidth="1"/>
    <col min="13827" max="13827" width="4" style="34" customWidth="1"/>
    <col min="13828" max="13828" width="13.5" style="34" customWidth="1"/>
    <col min="13829" max="13829" width="14" style="34" customWidth="1"/>
    <col min="13830" max="13830" width="13.75" style="34" customWidth="1"/>
    <col min="13831" max="14080" width="9" style="34"/>
    <col min="14081" max="14081" width="23.25" style="34" customWidth="1"/>
    <col min="14082" max="14082" width="16.75" style="34" customWidth="1"/>
    <col min="14083" max="14083" width="4" style="34" customWidth="1"/>
    <col min="14084" max="14084" width="13.5" style="34" customWidth="1"/>
    <col min="14085" max="14085" width="14" style="34" customWidth="1"/>
    <col min="14086" max="14086" width="13.75" style="34" customWidth="1"/>
    <col min="14087" max="14336" width="9" style="34"/>
    <col min="14337" max="14337" width="23.25" style="34" customWidth="1"/>
    <col min="14338" max="14338" width="16.75" style="34" customWidth="1"/>
    <col min="14339" max="14339" width="4" style="34" customWidth="1"/>
    <col min="14340" max="14340" width="13.5" style="34" customWidth="1"/>
    <col min="14341" max="14341" width="14" style="34" customWidth="1"/>
    <col min="14342" max="14342" width="13.75" style="34" customWidth="1"/>
    <col min="14343" max="14592" width="9" style="34"/>
    <col min="14593" max="14593" width="23.25" style="34" customWidth="1"/>
    <col min="14594" max="14594" width="16.75" style="34" customWidth="1"/>
    <col min="14595" max="14595" width="4" style="34" customWidth="1"/>
    <col min="14596" max="14596" width="13.5" style="34" customWidth="1"/>
    <col min="14597" max="14597" width="14" style="34" customWidth="1"/>
    <col min="14598" max="14598" width="13.75" style="34" customWidth="1"/>
    <col min="14599" max="14848" width="9" style="34"/>
    <col min="14849" max="14849" width="23.25" style="34" customWidth="1"/>
    <col min="14850" max="14850" width="16.75" style="34" customWidth="1"/>
    <col min="14851" max="14851" width="4" style="34" customWidth="1"/>
    <col min="14852" max="14852" width="13.5" style="34" customWidth="1"/>
    <col min="14853" max="14853" width="14" style="34" customWidth="1"/>
    <col min="14854" max="14854" width="13.75" style="34" customWidth="1"/>
    <col min="14855" max="15104" width="9" style="34"/>
    <col min="15105" max="15105" width="23.25" style="34" customWidth="1"/>
    <col min="15106" max="15106" width="16.75" style="34" customWidth="1"/>
    <col min="15107" max="15107" width="4" style="34" customWidth="1"/>
    <col min="15108" max="15108" width="13.5" style="34" customWidth="1"/>
    <col min="15109" max="15109" width="14" style="34" customWidth="1"/>
    <col min="15110" max="15110" width="13.75" style="34" customWidth="1"/>
    <col min="15111" max="15360" width="9" style="34"/>
    <col min="15361" max="15361" width="23.25" style="34" customWidth="1"/>
    <col min="15362" max="15362" width="16.75" style="34" customWidth="1"/>
    <col min="15363" max="15363" width="4" style="34" customWidth="1"/>
    <col min="15364" max="15364" width="13.5" style="34" customWidth="1"/>
    <col min="15365" max="15365" width="14" style="34" customWidth="1"/>
    <col min="15366" max="15366" width="13.75" style="34" customWidth="1"/>
    <col min="15367" max="15616" width="9" style="34"/>
    <col min="15617" max="15617" width="23.25" style="34" customWidth="1"/>
    <col min="15618" max="15618" width="16.75" style="34" customWidth="1"/>
    <col min="15619" max="15619" width="4" style="34" customWidth="1"/>
    <col min="15620" max="15620" width="13.5" style="34" customWidth="1"/>
    <col min="15621" max="15621" width="14" style="34" customWidth="1"/>
    <col min="15622" max="15622" width="13.75" style="34" customWidth="1"/>
    <col min="15623" max="15872" width="9" style="34"/>
    <col min="15873" max="15873" width="23.25" style="34" customWidth="1"/>
    <col min="15874" max="15874" width="16.75" style="34" customWidth="1"/>
    <col min="15875" max="15875" width="4" style="34" customWidth="1"/>
    <col min="15876" max="15876" width="13.5" style="34" customWidth="1"/>
    <col min="15877" max="15877" width="14" style="34" customWidth="1"/>
    <col min="15878" max="15878" width="13.75" style="34" customWidth="1"/>
    <col min="15879" max="16128" width="9" style="34"/>
    <col min="16129" max="16129" width="23.25" style="34" customWidth="1"/>
    <col min="16130" max="16130" width="16.75" style="34" customWidth="1"/>
    <col min="16131" max="16131" width="4" style="34" customWidth="1"/>
    <col min="16132" max="16132" width="13.5" style="34" customWidth="1"/>
    <col min="16133" max="16133" width="14" style="34" customWidth="1"/>
    <col min="16134" max="16134" width="13.75" style="34" customWidth="1"/>
    <col min="16135" max="16384" width="9" style="34"/>
  </cols>
  <sheetData>
    <row r="1" spans="1:9" ht="41.25" customHeight="1">
      <c r="A1" s="392" t="s">
        <v>408</v>
      </c>
      <c r="B1" s="392"/>
      <c r="C1" s="392"/>
      <c r="D1" s="392"/>
      <c r="E1" s="393"/>
      <c r="F1" s="393"/>
    </row>
    <row r="2" spans="1:9" ht="21.75" customHeight="1">
      <c r="A2" s="394" t="s">
        <v>289</v>
      </c>
      <c r="B2" s="394"/>
      <c r="C2" s="394"/>
      <c r="D2" s="394"/>
      <c r="E2" s="35"/>
    </row>
    <row r="3" spans="1:9" ht="21.75" customHeight="1">
      <c r="A3" s="387" t="s">
        <v>290</v>
      </c>
      <c r="B3" s="387"/>
      <c r="C3" s="388" t="str">
        <f>[1]基本情况!C25&amp;""</f>
        <v>0</v>
      </c>
      <c r="D3" s="388"/>
      <c r="E3" s="389"/>
      <c r="F3" s="389"/>
      <c r="I3" s="36"/>
    </row>
    <row r="4" spans="1:9" ht="21.75" customHeight="1">
      <c r="A4" s="387" t="s">
        <v>291</v>
      </c>
      <c r="B4" s="387"/>
      <c r="C4" s="388" t="str">
        <f>[1]基本情况!C11&amp;""</f>
        <v>0</v>
      </c>
      <c r="D4" s="388"/>
      <c r="E4" s="389"/>
      <c r="F4" s="389"/>
    </row>
    <row r="5" spans="1:9" ht="21.75" customHeight="1">
      <c r="A5" s="387" t="s">
        <v>292</v>
      </c>
      <c r="B5" s="387"/>
      <c r="C5" s="388" t="str">
        <f>[1]基本情况!C12&amp;""</f>
        <v>0</v>
      </c>
      <c r="D5" s="388"/>
      <c r="E5" s="389"/>
      <c r="F5" s="389"/>
    </row>
    <row r="6" spans="1:9" ht="21.75" customHeight="1">
      <c r="A6" s="387" t="s">
        <v>293</v>
      </c>
      <c r="B6" s="387"/>
      <c r="C6" s="388" t="str">
        <f>[1]基本情况!C15&amp;""</f>
        <v>0</v>
      </c>
      <c r="D6" s="388"/>
      <c r="E6" s="389"/>
      <c r="F6" s="389"/>
    </row>
    <row r="7" spans="1:9" ht="21.75" customHeight="1">
      <c r="A7" s="387" t="s">
        <v>294</v>
      </c>
      <c r="B7" s="387"/>
      <c r="C7" s="390" t="str">
        <f>TEXT([1]基本情况!C53/10000,"#,##0.00")</f>
        <v>0.00</v>
      </c>
      <c r="D7" s="390"/>
      <c r="E7" s="391"/>
      <c r="F7" s="391"/>
    </row>
    <row r="8" spans="1:9" ht="21.75" customHeight="1">
      <c r="A8" s="387" t="s">
        <v>295</v>
      </c>
      <c r="B8" s="387"/>
      <c r="C8" s="390" t="str">
        <f>TEXT([1]基本情况!F53/10000,"#,##0.00")</f>
        <v>0.00</v>
      </c>
      <c r="D8" s="390"/>
      <c r="E8" s="391"/>
      <c r="F8" s="391"/>
    </row>
    <row r="9" spans="1:9" ht="21.75" customHeight="1">
      <c r="A9" s="387" t="s">
        <v>296</v>
      </c>
      <c r="B9" s="387"/>
      <c r="C9" s="388" t="e">
        <f>[1]基本情况!D21</f>
        <v>#N/A</v>
      </c>
      <c r="D9" s="388"/>
      <c r="E9" s="389"/>
      <c r="F9" s="389"/>
    </row>
    <row r="10" spans="1:9" ht="26.45" customHeight="1">
      <c r="A10" s="387" t="s">
        <v>297</v>
      </c>
      <c r="B10" s="387"/>
      <c r="C10" s="396" t="str">
        <f>[1]基本情况!B26&amp;""</f>
        <v/>
      </c>
      <c r="D10" s="396"/>
      <c r="E10" s="397"/>
      <c r="F10" s="397"/>
    </row>
    <row r="11" spans="1:9" ht="21.75" customHeight="1">
      <c r="A11" s="387" t="s">
        <v>298</v>
      </c>
      <c r="B11" s="387"/>
      <c r="C11" s="388" t="e">
        <f>[1]基本情况!D22</f>
        <v>#N/A</v>
      </c>
      <c r="D11" s="388"/>
      <c r="E11" s="389"/>
      <c r="F11" s="389"/>
    </row>
    <row r="12" spans="1:9" ht="21.75" customHeight="1">
      <c r="A12" s="395" t="s">
        <v>299</v>
      </c>
      <c r="B12" s="395"/>
      <c r="C12" s="388"/>
      <c r="D12" s="388"/>
      <c r="E12" s="389"/>
      <c r="F12" s="389"/>
    </row>
    <row r="13" spans="1:9" ht="21.75" customHeight="1">
      <c r="A13" s="395" t="str">
        <f>"   10．"&amp;IF(LEN(C13)=18,"统一社会代码","税务登记证号")</f>
        <v xml:space="preserve">   10．税务登记证号</v>
      </c>
      <c r="B13" s="395"/>
      <c r="C13" s="388" t="str">
        <f>[1]基本情况!C32&amp;""</f>
        <v>0</v>
      </c>
      <c r="D13" s="388"/>
      <c r="E13" s="389"/>
      <c r="F13" s="389"/>
    </row>
    <row r="14" spans="1:9" ht="21.75" customHeight="1">
      <c r="A14" s="394" t="s">
        <v>300</v>
      </c>
      <c r="B14" s="394"/>
      <c r="C14" s="394"/>
      <c r="D14" s="394"/>
      <c r="E14" s="37"/>
      <c r="F14" s="38"/>
    </row>
    <row r="15" spans="1:9" ht="21.75" customHeight="1">
      <c r="A15" s="387" t="s">
        <v>301</v>
      </c>
      <c r="B15" s="387"/>
      <c r="C15" s="388" t="str">
        <f>[1]基本情况!C18&amp;""</f>
        <v>小企业会计准则</v>
      </c>
      <c r="D15" s="388"/>
      <c r="E15" s="389"/>
      <c r="F15" s="389"/>
    </row>
    <row r="16" spans="1:9" ht="21.75" customHeight="1">
      <c r="A16" s="39" t="s">
        <v>302</v>
      </c>
      <c r="B16" s="40">
        <f>DATE([1]基本情况!$F$6,MONTH([1]基本情况!$F$7),DAY([1]基本情况!$F$7))</f>
        <v>42736</v>
      </c>
      <c r="C16" s="41" t="s">
        <v>303</v>
      </c>
      <c r="D16" s="404">
        <f>DATE([1]基本情况!$F$6,MONTH([1]基本情况!$F$8),DAY([1]基本情况!$F$8))</f>
        <v>43100</v>
      </c>
      <c r="E16" s="405">
        <f>DATE([1]基本情况!$F$6,MONTH([1]基本情况!$F$7),DAY([1]基本情况!$F$7))</f>
        <v>42736</v>
      </c>
      <c r="F16" s="38"/>
    </row>
    <row r="17" spans="1:8" ht="53.25" customHeight="1">
      <c r="A17" s="42" t="s">
        <v>304</v>
      </c>
      <c r="B17" s="396" t="s">
        <v>422</v>
      </c>
      <c r="C17" s="396"/>
      <c r="D17" s="389"/>
      <c r="E17" s="389"/>
      <c r="F17" s="389"/>
    </row>
    <row r="18" spans="1:8" ht="27.75" customHeight="1">
      <c r="A18" s="395" t="s">
        <v>305</v>
      </c>
      <c r="B18" s="395"/>
      <c r="C18" s="395"/>
      <c r="D18" s="395"/>
      <c r="E18" s="393"/>
      <c r="F18" s="393"/>
    </row>
    <row r="19" spans="1:8" ht="21.75" customHeight="1">
      <c r="A19" s="395" t="s">
        <v>306</v>
      </c>
      <c r="B19" s="395"/>
      <c r="C19" s="398"/>
      <c r="D19" s="398"/>
      <c r="E19" s="43"/>
    </row>
    <row r="20" spans="1:8" ht="21.75" customHeight="1">
      <c r="A20" s="399" t="s">
        <v>307</v>
      </c>
      <c r="B20" s="399"/>
      <c r="C20" s="399"/>
      <c r="D20" s="399"/>
      <c r="E20" s="35"/>
    </row>
    <row r="21" spans="1:8" ht="21.75" customHeight="1">
      <c r="A21" s="394" t="str">
        <f>"   （一）纳税调整增加额为"&amp;TEXT(SUMIF(E23:E76,"&lt;9.99E+307"),"#,##0.00")&amp;"元，明细如下："</f>
        <v xml:space="preserve">   （一）纳税调整增加额为0.00元，明细如下：</v>
      </c>
      <c r="B21" s="394"/>
      <c r="C21" s="394"/>
      <c r="D21" s="394"/>
      <c r="E21" s="394"/>
      <c r="H21" s="34" t="s">
        <v>400</v>
      </c>
    </row>
    <row r="22" spans="1:8" ht="21.75" hidden="1" customHeight="1">
      <c r="A22" s="44" t="s">
        <v>308</v>
      </c>
      <c r="B22" s="45" t="s">
        <v>309</v>
      </c>
      <c r="C22" s="400" t="s">
        <v>310</v>
      </c>
      <c r="D22" s="401"/>
      <c r="E22" s="46" t="s">
        <v>311</v>
      </c>
      <c r="F22" s="44" t="s">
        <v>312</v>
      </c>
      <c r="H22" s="34">
        <f>IF(E23="",0,1)</f>
        <v>0</v>
      </c>
    </row>
    <row r="23" spans="1:8" ht="24" hidden="1" customHeight="1">
      <c r="A23" s="47" t="str">
        <f>IFERROR(INDEX([1]调整事项!$C$8:$C$94,MATCH($G23,[1]调整事项!$K$8:$K$94,0)),"")</f>
        <v/>
      </c>
      <c r="B23" s="48" t="str">
        <f>IFERROR(INDEX([1]调整事项!$F$8:$F$94,MATCH($G23,[1]调整事项!$K$8:$K$94,0)),"")</f>
        <v/>
      </c>
      <c r="C23" s="402" t="str">
        <f>IFERROR(INDEX([1]调整事项!$G$8:$G$94,MATCH($G23,[1]调整事项!$K$8:$K$94,0)),"")</f>
        <v/>
      </c>
      <c r="D23" s="403"/>
      <c r="E23" s="49" t="str">
        <f>IFERROR(INDEX([1]调整事项!$H$8:$H$94,MATCH($G23,[1]调整事项!$K$8:$K$94,0)),"")</f>
        <v/>
      </c>
      <c r="F23" s="48" t="s">
        <v>423</v>
      </c>
      <c r="G23" s="50" t="s">
        <v>424</v>
      </c>
      <c r="H23" s="34">
        <f>IF(E23="",0,1)</f>
        <v>0</v>
      </c>
    </row>
    <row r="24" spans="1:8" ht="24" hidden="1" customHeight="1">
      <c r="A24" s="47" t="str">
        <f>IFERROR(INDEX([1]调整事项!$C$8:$C$94,MATCH($G24,[1]调整事项!$K$8:$K$94,0)),"")</f>
        <v/>
      </c>
      <c r="B24" s="48" t="str">
        <f>IFERROR(INDEX([1]调整事项!$F$8:$F$94,MATCH($G24,[1]调整事项!$K$8:$K$94,0)),"")</f>
        <v/>
      </c>
      <c r="C24" s="402" t="str">
        <f>IFERROR(INDEX([1]调整事项!$G$8:$G$94,MATCH($G24,[1]调整事项!$K$8:$K$94,0)),"")</f>
        <v/>
      </c>
      <c r="D24" s="403"/>
      <c r="E24" s="49" t="str">
        <f>IFERROR(INDEX([1]调整事项!$H$8:$H$94,MATCH($G24,[1]调整事项!$K$8:$K$94,0)),"")</f>
        <v/>
      </c>
      <c r="F24" s="48" t="s">
        <v>423</v>
      </c>
      <c r="G24" s="50" t="s">
        <v>425</v>
      </c>
      <c r="H24" s="34">
        <f t="shared" ref="H24:H76" si="0">IF(E24="",0,1)</f>
        <v>0</v>
      </c>
    </row>
    <row r="25" spans="1:8" ht="24" hidden="1" customHeight="1">
      <c r="A25" s="47" t="str">
        <f>IFERROR(INDEX([1]调整事项!$C$8:$C$94,MATCH($G25,[1]调整事项!$K$8:$K$94,0)),"")</f>
        <v/>
      </c>
      <c r="B25" s="48" t="str">
        <f>IFERROR(INDEX([1]调整事项!$F$8:$F$94,MATCH($G25,[1]调整事项!$K$8:$K$94,0)),"")</f>
        <v/>
      </c>
      <c r="C25" s="402" t="str">
        <f>IFERROR(INDEX([1]调整事项!$G$8:$G$94,MATCH($G25,[1]调整事项!$K$8:$K$94,0)),"")</f>
        <v/>
      </c>
      <c r="D25" s="403"/>
      <c r="E25" s="49" t="str">
        <f>IFERROR(INDEX([1]调整事项!$H$8:$H$94,MATCH($G25,[1]调整事项!$K$8:$K$94,0)),"")</f>
        <v/>
      </c>
      <c r="F25" s="48" t="s">
        <v>423</v>
      </c>
      <c r="G25" s="50" t="s">
        <v>426</v>
      </c>
      <c r="H25" s="34">
        <f t="shared" si="0"/>
        <v>0</v>
      </c>
    </row>
    <row r="26" spans="1:8" ht="24" hidden="1" customHeight="1">
      <c r="A26" s="47" t="str">
        <f>IFERROR(INDEX([1]调整事项!$C$8:$C$94,MATCH($G26,[1]调整事项!$K$8:$K$94,0)),"")</f>
        <v/>
      </c>
      <c r="B26" s="48" t="str">
        <f>IFERROR(INDEX([1]调整事项!$F$8:$F$94,MATCH($G26,[1]调整事项!$K$8:$K$94,0)),"")</f>
        <v/>
      </c>
      <c r="C26" s="402" t="str">
        <f>IFERROR(INDEX([1]调整事项!$G$8:$G$94,MATCH($G26,[1]调整事项!$K$8:$K$94,0)),"")</f>
        <v/>
      </c>
      <c r="D26" s="403"/>
      <c r="E26" s="49" t="str">
        <f>IFERROR(INDEX([1]调整事项!$H$8:$H$94,MATCH($G26,[1]调整事项!$K$8:$K$94,0)),"")</f>
        <v/>
      </c>
      <c r="F26" s="48" t="s">
        <v>423</v>
      </c>
      <c r="G26" s="50" t="s">
        <v>427</v>
      </c>
      <c r="H26" s="34">
        <f t="shared" si="0"/>
        <v>0</v>
      </c>
    </row>
    <row r="27" spans="1:8" ht="24" hidden="1" customHeight="1">
      <c r="A27" s="47" t="str">
        <f>IFERROR(INDEX([1]调整事项!$C$8:$C$94,MATCH($G27,[1]调整事项!$K$8:$K$94,0)),"")</f>
        <v/>
      </c>
      <c r="B27" s="48" t="str">
        <f>IFERROR(INDEX([1]调整事项!$F$8:$F$94,MATCH($G27,[1]调整事项!$K$8:$K$94,0)),"")</f>
        <v/>
      </c>
      <c r="C27" s="402" t="str">
        <f>IFERROR(INDEX([1]调整事项!$G$8:$G$94,MATCH($G27,[1]调整事项!$K$8:$K$94,0)),"")</f>
        <v/>
      </c>
      <c r="D27" s="403"/>
      <c r="E27" s="49" t="str">
        <f>IFERROR(INDEX([1]调整事项!$H$8:$H$94,MATCH($G27,[1]调整事项!$K$8:$K$94,0)),"")</f>
        <v/>
      </c>
      <c r="F27" s="48" t="s">
        <v>423</v>
      </c>
      <c r="G27" s="50" t="s">
        <v>428</v>
      </c>
      <c r="H27" s="34">
        <f t="shared" si="0"/>
        <v>0</v>
      </c>
    </row>
    <row r="28" spans="1:8" ht="24" hidden="1" customHeight="1">
      <c r="A28" s="47" t="str">
        <f>IFERROR(INDEX([1]调整事项!$C$8:$C$94,MATCH($G28,[1]调整事项!$K$8:$K$94,0)),"")</f>
        <v/>
      </c>
      <c r="B28" s="48" t="str">
        <f>IFERROR(INDEX([1]调整事项!$F$8:$F$94,MATCH($G28,[1]调整事项!$K$8:$K$94,0)),"")</f>
        <v/>
      </c>
      <c r="C28" s="402" t="str">
        <f>IFERROR(INDEX([1]调整事项!$G$8:$G$94,MATCH($G28,[1]调整事项!$K$8:$K$94,0)),"")</f>
        <v/>
      </c>
      <c r="D28" s="403"/>
      <c r="E28" s="49" t="str">
        <f>IFERROR(INDEX([1]调整事项!$H$8:$H$94,MATCH($G28,[1]调整事项!$K$8:$K$94,0)),"")</f>
        <v/>
      </c>
      <c r="F28" s="48" t="s">
        <v>423</v>
      </c>
      <c r="G28" s="50" t="s">
        <v>429</v>
      </c>
      <c r="H28" s="34">
        <f t="shared" si="0"/>
        <v>0</v>
      </c>
    </row>
    <row r="29" spans="1:8" ht="24" hidden="1" customHeight="1">
      <c r="A29" s="47" t="str">
        <f>IFERROR(INDEX([1]调整事项!$C$8:$C$94,MATCH($G29,[1]调整事项!$K$8:$K$94,0)),"")</f>
        <v/>
      </c>
      <c r="B29" s="48" t="str">
        <f>IFERROR(INDEX([1]调整事项!$F$8:$F$94,MATCH($G29,[1]调整事项!$K$8:$K$94,0)),"")</f>
        <v/>
      </c>
      <c r="C29" s="402" t="str">
        <f>IFERROR(INDEX([1]调整事项!$G$8:$G$94,MATCH($G29,[1]调整事项!$K$8:$K$94,0)),"")</f>
        <v/>
      </c>
      <c r="D29" s="403"/>
      <c r="E29" s="49" t="str">
        <f>IFERROR(INDEX([1]调整事项!$H$8:$H$94,MATCH($G29,[1]调整事项!$K$8:$K$94,0)),"")</f>
        <v/>
      </c>
      <c r="F29" s="48" t="s">
        <v>423</v>
      </c>
      <c r="G29" s="50" t="s">
        <v>430</v>
      </c>
      <c r="H29" s="34">
        <f t="shared" si="0"/>
        <v>0</v>
      </c>
    </row>
    <row r="30" spans="1:8" ht="24" hidden="1" customHeight="1">
      <c r="A30" s="47" t="str">
        <f>IFERROR(INDEX([1]调整事项!$C$8:$C$94,MATCH($G30,[1]调整事项!$K$8:$K$94,0)),"")</f>
        <v/>
      </c>
      <c r="B30" s="48" t="str">
        <f>IFERROR(INDEX([1]调整事项!$F$8:$F$94,MATCH($G30,[1]调整事项!$K$8:$K$94,0)),"")</f>
        <v/>
      </c>
      <c r="C30" s="402" t="str">
        <f>IFERROR(INDEX([1]调整事项!$G$8:$G$94,MATCH($G30,[1]调整事项!$K$8:$K$94,0)),"")</f>
        <v/>
      </c>
      <c r="D30" s="403"/>
      <c r="E30" s="49" t="str">
        <f>IFERROR(INDEX([1]调整事项!$H$8:$H$94,MATCH($G30,[1]调整事项!$K$8:$K$94,0)),"")</f>
        <v/>
      </c>
      <c r="F30" s="48" t="s">
        <v>423</v>
      </c>
      <c r="G30" s="50" t="s">
        <v>431</v>
      </c>
      <c r="H30" s="34">
        <f t="shared" si="0"/>
        <v>0</v>
      </c>
    </row>
    <row r="31" spans="1:8" ht="24" hidden="1" customHeight="1">
      <c r="A31" s="47" t="str">
        <f>IFERROR(INDEX([1]调整事项!$C$8:$C$94,MATCH($G31,[1]调整事项!$K$8:$K$94,0)),"")</f>
        <v/>
      </c>
      <c r="B31" s="48" t="str">
        <f>IFERROR(INDEX([1]调整事项!$F$8:$F$94,MATCH($G31,[1]调整事项!$K$8:$K$94,0)),"")</f>
        <v/>
      </c>
      <c r="C31" s="402" t="str">
        <f>IFERROR(INDEX([1]调整事项!$G$8:$G$94,MATCH($G31,[1]调整事项!$K$8:$K$94,0)),"")</f>
        <v/>
      </c>
      <c r="D31" s="403"/>
      <c r="E31" s="49" t="str">
        <f>IFERROR(INDEX([1]调整事项!$H$8:$H$94,MATCH($G31,[1]调整事项!$K$8:$K$94,0)),"")</f>
        <v/>
      </c>
      <c r="F31" s="48" t="s">
        <v>423</v>
      </c>
      <c r="G31" s="50" t="s">
        <v>432</v>
      </c>
      <c r="H31" s="34">
        <f t="shared" si="0"/>
        <v>0</v>
      </c>
    </row>
    <row r="32" spans="1:8" ht="24" hidden="1" customHeight="1">
      <c r="A32" s="47" t="str">
        <f>IFERROR(INDEX([1]调整事项!$C$8:$C$94,MATCH($G32,[1]调整事项!$K$8:$K$94,0)),"")</f>
        <v/>
      </c>
      <c r="B32" s="48" t="str">
        <f>IFERROR(INDEX([1]调整事项!$F$8:$F$94,MATCH($G32,[1]调整事项!$K$8:$K$94,0)),"")</f>
        <v/>
      </c>
      <c r="C32" s="402" t="str">
        <f>IFERROR(INDEX([1]调整事项!$G$8:$G$94,MATCH($G32,[1]调整事项!$K$8:$K$94,0)),"")</f>
        <v/>
      </c>
      <c r="D32" s="403"/>
      <c r="E32" s="49" t="str">
        <f>IFERROR(INDEX([1]调整事项!$H$8:$H$94,MATCH($G32,[1]调整事项!$K$8:$K$94,0)),"")</f>
        <v/>
      </c>
      <c r="F32" s="48" t="s">
        <v>423</v>
      </c>
      <c r="G32" s="50" t="s">
        <v>433</v>
      </c>
      <c r="H32" s="34">
        <f t="shared" si="0"/>
        <v>0</v>
      </c>
    </row>
    <row r="33" spans="1:8" ht="24" hidden="1" customHeight="1">
      <c r="A33" s="47" t="str">
        <f>IFERROR(INDEX([1]调整事项!$C$8:$C$94,MATCH($G33,[1]调整事项!$K$8:$K$94,0)),"")</f>
        <v/>
      </c>
      <c r="B33" s="48" t="str">
        <f>IFERROR(INDEX([1]调整事项!$F$8:$F$94,MATCH($G33,[1]调整事项!$K$8:$K$94,0)),"")</f>
        <v/>
      </c>
      <c r="C33" s="402" t="str">
        <f>IFERROR(INDEX([1]调整事项!$G$8:$G$94,MATCH($G33,[1]调整事项!$K$8:$K$94,0)),"")</f>
        <v/>
      </c>
      <c r="D33" s="403"/>
      <c r="E33" s="49" t="str">
        <f>IFERROR(INDEX([1]调整事项!$H$8:$H$94,MATCH($G33,[1]调整事项!$K$8:$K$94,0)),"")</f>
        <v/>
      </c>
      <c r="F33" s="48" t="s">
        <v>423</v>
      </c>
      <c r="G33" s="50" t="s">
        <v>434</v>
      </c>
      <c r="H33" s="34">
        <f t="shared" si="0"/>
        <v>0</v>
      </c>
    </row>
    <row r="34" spans="1:8" ht="24" hidden="1" customHeight="1">
      <c r="A34" s="47" t="str">
        <f>IFERROR(INDEX([1]调整事项!$C$8:$C$94,MATCH($G34,[1]调整事项!$K$8:$K$94,0)),"")</f>
        <v/>
      </c>
      <c r="B34" s="48" t="str">
        <f>IFERROR(INDEX([1]调整事项!$F$8:$F$94,MATCH($G34,[1]调整事项!$K$8:$K$94,0)),"")</f>
        <v/>
      </c>
      <c r="C34" s="402" t="str">
        <f>IFERROR(INDEX([1]调整事项!$G$8:$G$94,MATCH($G34,[1]调整事项!$K$8:$K$94,0)),"")</f>
        <v/>
      </c>
      <c r="D34" s="403"/>
      <c r="E34" s="49" t="str">
        <f>IFERROR(INDEX([1]调整事项!$H$8:$H$94,MATCH($G34,[1]调整事项!$K$8:$K$94,0)),"")</f>
        <v/>
      </c>
      <c r="F34" s="48" t="s">
        <v>423</v>
      </c>
      <c r="G34" s="50" t="s">
        <v>435</v>
      </c>
      <c r="H34" s="34">
        <f t="shared" si="0"/>
        <v>0</v>
      </c>
    </row>
    <row r="35" spans="1:8" ht="24" hidden="1" customHeight="1">
      <c r="A35" s="47" t="str">
        <f>IFERROR(INDEX([1]调整事项!$C$8:$C$94,MATCH($G35,[1]调整事项!$K$8:$K$94,0)),"")</f>
        <v/>
      </c>
      <c r="B35" s="48" t="str">
        <f>IFERROR(INDEX([1]调整事项!$F$8:$F$94,MATCH($G35,[1]调整事项!$K$8:$K$94,0)),"")</f>
        <v/>
      </c>
      <c r="C35" s="402" t="str">
        <f>IFERROR(INDEX([1]调整事项!$G$8:$G$94,MATCH($G35,[1]调整事项!$K$8:$K$94,0)),"")</f>
        <v/>
      </c>
      <c r="D35" s="403"/>
      <c r="E35" s="49" t="str">
        <f>IFERROR(INDEX([1]调整事项!$H$8:$H$94,MATCH($G35,[1]调整事项!$K$8:$K$94,0)),"")</f>
        <v/>
      </c>
      <c r="F35" s="48" t="s">
        <v>423</v>
      </c>
      <c r="G35" s="50" t="s">
        <v>436</v>
      </c>
      <c r="H35" s="34">
        <f t="shared" si="0"/>
        <v>0</v>
      </c>
    </row>
    <row r="36" spans="1:8" ht="24" hidden="1" customHeight="1">
      <c r="A36" s="47" t="str">
        <f>IFERROR(INDEX([1]调整事项!$C$8:$C$94,MATCH($G36,[1]调整事项!$K$8:$K$94,0)),"")</f>
        <v/>
      </c>
      <c r="B36" s="48" t="str">
        <f>IFERROR(INDEX([1]调整事项!$F$8:$F$94,MATCH($G36,[1]调整事项!$K$8:$K$94,0)),"")</f>
        <v/>
      </c>
      <c r="C36" s="402" t="str">
        <f>IFERROR(INDEX([1]调整事项!$G$8:$G$94,MATCH($G36,[1]调整事项!$K$8:$K$94,0)),"")</f>
        <v/>
      </c>
      <c r="D36" s="403"/>
      <c r="E36" s="49" t="str">
        <f>IFERROR(INDEX([1]调整事项!$H$8:$H$94,MATCH($G36,[1]调整事项!$K$8:$K$94,0)),"")</f>
        <v/>
      </c>
      <c r="F36" s="48" t="s">
        <v>423</v>
      </c>
      <c r="G36" s="50" t="s">
        <v>437</v>
      </c>
      <c r="H36" s="34">
        <f t="shared" si="0"/>
        <v>0</v>
      </c>
    </row>
    <row r="37" spans="1:8" ht="24" hidden="1" customHeight="1">
      <c r="A37" s="47" t="str">
        <f>IFERROR(INDEX([1]调整事项!$C$8:$C$94,MATCH($G37,[1]调整事项!$K$8:$K$94,0)),"")</f>
        <v/>
      </c>
      <c r="B37" s="48" t="str">
        <f>IFERROR(INDEX([1]调整事项!$F$8:$F$94,MATCH($G37,[1]调整事项!$K$8:$K$94,0)),"")</f>
        <v/>
      </c>
      <c r="C37" s="402" t="str">
        <f>IFERROR(INDEX([1]调整事项!$G$8:$G$94,MATCH($G37,[1]调整事项!$K$8:$K$94,0)),"")</f>
        <v/>
      </c>
      <c r="D37" s="403"/>
      <c r="E37" s="49" t="str">
        <f>IFERROR(INDEX([1]调整事项!$H$8:$H$94,MATCH($G37,[1]调整事项!$K$8:$K$94,0)),"")</f>
        <v/>
      </c>
      <c r="F37" s="48" t="s">
        <v>423</v>
      </c>
      <c r="G37" s="50" t="s">
        <v>438</v>
      </c>
      <c r="H37" s="34">
        <f t="shared" si="0"/>
        <v>0</v>
      </c>
    </row>
    <row r="38" spans="1:8" ht="24" hidden="1" customHeight="1">
      <c r="A38" s="47" t="str">
        <f>IFERROR(INDEX([1]调整事项!$C$8:$C$94,MATCH($G38,[1]调整事项!$K$8:$K$94,0)),"")</f>
        <v/>
      </c>
      <c r="B38" s="48" t="str">
        <f>IFERROR(INDEX([1]调整事项!$F$8:$F$94,MATCH($G38,[1]调整事项!$K$8:$K$94,0)),"")</f>
        <v/>
      </c>
      <c r="C38" s="402" t="str">
        <f>IFERROR(INDEX([1]调整事项!$G$8:$G$94,MATCH($G38,[1]调整事项!$K$8:$K$94,0)),"")</f>
        <v/>
      </c>
      <c r="D38" s="403"/>
      <c r="E38" s="49" t="str">
        <f>IFERROR(INDEX([1]调整事项!$H$8:$H$94,MATCH($G38,[1]调整事项!$K$8:$K$94,0)),"")</f>
        <v/>
      </c>
      <c r="F38" s="48" t="s">
        <v>423</v>
      </c>
      <c r="G38" s="50" t="s">
        <v>439</v>
      </c>
      <c r="H38" s="34">
        <f t="shared" si="0"/>
        <v>0</v>
      </c>
    </row>
    <row r="39" spans="1:8" ht="24" hidden="1" customHeight="1">
      <c r="A39" s="47" t="str">
        <f>IFERROR(INDEX([1]调整事项!$C$8:$C$94,MATCH($G39,[1]调整事项!$K$8:$K$94,0)),"")</f>
        <v/>
      </c>
      <c r="B39" s="48" t="str">
        <f>IFERROR(INDEX([1]调整事项!$F$8:$F$94,MATCH($G39,[1]调整事项!$K$8:$K$94,0)),"")</f>
        <v/>
      </c>
      <c r="C39" s="402" t="str">
        <f>IFERROR(INDEX([1]调整事项!$G$8:$G$94,MATCH($G39,[1]调整事项!$K$8:$K$94,0)),"")</f>
        <v/>
      </c>
      <c r="D39" s="403"/>
      <c r="E39" s="49" t="str">
        <f>IFERROR(INDEX([1]调整事项!$H$8:$H$94,MATCH($G39,[1]调整事项!$K$8:$K$94,0)),"")</f>
        <v/>
      </c>
      <c r="F39" s="48" t="s">
        <v>423</v>
      </c>
      <c r="G39" s="50" t="s">
        <v>440</v>
      </c>
      <c r="H39" s="34">
        <f t="shared" si="0"/>
        <v>0</v>
      </c>
    </row>
    <row r="40" spans="1:8" ht="24" hidden="1" customHeight="1">
      <c r="A40" s="47" t="str">
        <f>IFERROR(INDEX([1]调整事项!$C$8:$C$94,MATCH($G40,[1]调整事项!$K$8:$K$94,0)),"")</f>
        <v/>
      </c>
      <c r="B40" s="48" t="str">
        <f>IFERROR(INDEX([1]调整事项!$F$8:$F$94,MATCH($G40,[1]调整事项!$K$8:$K$94,0)),"")</f>
        <v/>
      </c>
      <c r="C40" s="402" t="str">
        <f>IFERROR(INDEX([1]调整事项!$G$8:$G$94,MATCH($G40,[1]调整事项!$K$8:$K$94,0)),"")</f>
        <v/>
      </c>
      <c r="D40" s="403"/>
      <c r="E40" s="49" t="str">
        <f>IFERROR(INDEX([1]调整事项!$H$8:$H$94,MATCH($G40,[1]调整事项!$K$8:$K$94,0)),"")</f>
        <v/>
      </c>
      <c r="F40" s="48" t="s">
        <v>423</v>
      </c>
      <c r="G40" s="50" t="s">
        <v>441</v>
      </c>
      <c r="H40" s="34">
        <f t="shared" si="0"/>
        <v>0</v>
      </c>
    </row>
    <row r="41" spans="1:8" ht="24" hidden="1" customHeight="1">
      <c r="A41" s="47" t="str">
        <f>IFERROR(INDEX([1]调整事项!$C$8:$C$94,MATCH($G41,[1]调整事项!$K$8:$K$94,0)),"")</f>
        <v/>
      </c>
      <c r="B41" s="48" t="str">
        <f>IFERROR(INDEX([1]调整事项!$F$8:$F$94,MATCH($G41,[1]调整事项!$K$8:$K$94,0)),"")</f>
        <v/>
      </c>
      <c r="C41" s="402" t="str">
        <f>IFERROR(INDEX([1]调整事项!$G$8:$G$94,MATCH($G41,[1]调整事项!$K$8:$K$94,0)),"")</f>
        <v/>
      </c>
      <c r="D41" s="403"/>
      <c r="E41" s="49" t="str">
        <f>IFERROR(INDEX([1]调整事项!$H$8:$H$94,MATCH($G41,[1]调整事项!$K$8:$K$94,0)),"")</f>
        <v/>
      </c>
      <c r="F41" s="48" t="s">
        <v>423</v>
      </c>
      <c r="G41" s="50" t="s">
        <v>442</v>
      </c>
      <c r="H41" s="34">
        <f t="shared" si="0"/>
        <v>0</v>
      </c>
    </row>
    <row r="42" spans="1:8" ht="24" hidden="1" customHeight="1">
      <c r="A42" s="47" t="str">
        <f>IFERROR(INDEX([1]调整事项!$C$8:$C$94,MATCH($G42,[1]调整事项!$K$8:$K$94,0)),"")</f>
        <v/>
      </c>
      <c r="B42" s="48" t="str">
        <f>IFERROR(INDEX([1]调整事项!$F$8:$F$94,MATCH($G42,[1]调整事项!$K$8:$K$94,0)),"")</f>
        <v/>
      </c>
      <c r="C42" s="402" t="str">
        <f>IFERROR(INDEX([1]调整事项!$G$8:$G$94,MATCH($G42,[1]调整事项!$K$8:$K$94,0)),"")</f>
        <v/>
      </c>
      <c r="D42" s="403"/>
      <c r="E42" s="49" t="str">
        <f>IFERROR(INDEX([1]调整事项!$H$8:$H$94,MATCH($G42,[1]调整事项!$K$8:$K$94,0)),"")</f>
        <v/>
      </c>
      <c r="F42" s="48" t="s">
        <v>423</v>
      </c>
      <c r="G42" s="50" t="s">
        <v>443</v>
      </c>
      <c r="H42" s="34">
        <f t="shared" si="0"/>
        <v>0</v>
      </c>
    </row>
    <row r="43" spans="1:8" ht="24" hidden="1" customHeight="1">
      <c r="A43" s="47" t="str">
        <f>IFERROR(INDEX([1]调整事项!$C$8:$C$94,MATCH($G43,[1]调整事项!$K$8:$K$94,0)),"")</f>
        <v/>
      </c>
      <c r="B43" s="48" t="str">
        <f>IFERROR(INDEX([1]调整事项!$F$8:$F$94,MATCH($G43,[1]调整事项!$K$8:$K$94,0)),"")</f>
        <v/>
      </c>
      <c r="C43" s="402" t="str">
        <f>IFERROR(INDEX([1]调整事项!$G$8:$G$94,MATCH($G43,[1]调整事项!$K$8:$K$94,0)),"")</f>
        <v/>
      </c>
      <c r="D43" s="403"/>
      <c r="E43" s="49" t="str">
        <f>IFERROR(INDEX([1]调整事项!$H$8:$H$94,MATCH($G43,[1]调整事项!$K$8:$K$94,0)),"")</f>
        <v/>
      </c>
      <c r="F43" s="48" t="s">
        <v>423</v>
      </c>
      <c r="G43" s="50" t="s">
        <v>444</v>
      </c>
      <c r="H43" s="34">
        <f t="shared" si="0"/>
        <v>0</v>
      </c>
    </row>
    <row r="44" spans="1:8" ht="24" hidden="1" customHeight="1">
      <c r="A44" s="47" t="str">
        <f>IFERROR(INDEX([1]调整事项!$C$8:$C$94,MATCH($G44,[1]调整事项!$K$8:$K$94,0)),"")</f>
        <v/>
      </c>
      <c r="B44" s="48" t="str">
        <f>IFERROR(INDEX([1]调整事项!$F$8:$F$94,MATCH($G44,[1]调整事项!$K$8:$K$94,0)),"")</f>
        <v/>
      </c>
      <c r="C44" s="402" t="str">
        <f>IFERROR(INDEX([1]调整事项!$G$8:$G$94,MATCH($G44,[1]调整事项!$K$8:$K$94,0)),"")</f>
        <v/>
      </c>
      <c r="D44" s="403"/>
      <c r="E44" s="49" t="str">
        <f>IFERROR(INDEX([1]调整事项!$H$8:$H$94,MATCH($G44,[1]调整事项!$K$8:$K$94,0)),"")</f>
        <v/>
      </c>
      <c r="F44" s="48" t="s">
        <v>423</v>
      </c>
      <c r="G44" s="50" t="s">
        <v>445</v>
      </c>
      <c r="H44" s="34">
        <f t="shared" si="0"/>
        <v>0</v>
      </c>
    </row>
    <row r="45" spans="1:8" ht="24" hidden="1" customHeight="1">
      <c r="A45" s="47" t="str">
        <f>IFERROR(INDEX([1]调整事项!$C$8:$C$94,MATCH($G45,[1]调整事项!$K$8:$K$94,0)),"")</f>
        <v/>
      </c>
      <c r="B45" s="48" t="str">
        <f>IFERROR(INDEX([1]调整事项!$F$8:$F$94,MATCH($G45,[1]调整事项!$K$8:$K$94,0)),"")</f>
        <v/>
      </c>
      <c r="C45" s="402" t="str">
        <f>IFERROR(INDEX([1]调整事项!$G$8:$G$94,MATCH($G45,[1]调整事项!$K$8:$K$94,0)),"")</f>
        <v/>
      </c>
      <c r="D45" s="403"/>
      <c r="E45" s="49" t="str">
        <f>IFERROR(INDEX([1]调整事项!$H$8:$H$94,MATCH($G45,[1]调整事项!$K$8:$K$94,0)),"")</f>
        <v/>
      </c>
      <c r="F45" s="48" t="s">
        <v>423</v>
      </c>
      <c r="G45" s="50" t="s">
        <v>446</v>
      </c>
      <c r="H45" s="34">
        <f t="shared" si="0"/>
        <v>0</v>
      </c>
    </row>
    <row r="46" spans="1:8" ht="24" hidden="1" customHeight="1">
      <c r="A46" s="47" t="str">
        <f>IFERROR(INDEX([1]调整事项!$C$8:$C$94,MATCH($G46,[1]调整事项!$K$8:$K$94,0)),"")</f>
        <v/>
      </c>
      <c r="B46" s="48" t="str">
        <f>IFERROR(INDEX([1]调整事项!$F$8:$F$94,MATCH($G46,[1]调整事项!$K$8:$K$94,0)),"")</f>
        <v/>
      </c>
      <c r="C46" s="402" t="str">
        <f>IFERROR(INDEX([1]调整事项!$G$8:$G$94,MATCH($G46,[1]调整事项!$K$8:$K$94,0)),"")</f>
        <v/>
      </c>
      <c r="D46" s="403"/>
      <c r="E46" s="49" t="str">
        <f>IFERROR(INDEX([1]调整事项!$H$8:$H$94,MATCH($G46,[1]调整事项!$K$8:$K$94,0)),"")</f>
        <v/>
      </c>
      <c r="F46" s="48" t="s">
        <v>423</v>
      </c>
      <c r="G46" s="50" t="s">
        <v>447</v>
      </c>
      <c r="H46" s="34">
        <f t="shared" si="0"/>
        <v>0</v>
      </c>
    </row>
    <row r="47" spans="1:8" ht="24" hidden="1" customHeight="1">
      <c r="A47" s="47" t="str">
        <f>IFERROR(INDEX([1]调整事项!$C$8:$C$94,MATCH($G47,[1]调整事项!$K$8:$K$94,0)),"")</f>
        <v/>
      </c>
      <c r="B47" s="48" t="str">
        <f>IFERROR(INDEX([1]调整事项!$F$8:$F$94,MATCH($G47,[1]调整事项!$K$8:$K$94,0)),"")</f>
        <v/>
      </c>
      <c r="C47" s="402" t="str">
        <f>IFERROR(INDEX([1]调整事项!$G$8:$G$94,MATCH($G47,[1]调整事项!$K$8:$K$94,0)),"")</f>
        <v/>
      </c>
      <c r="D47" s="403"/>
      <c r="E47" s="49" t="str">
        <f>IFERROR(INDEX([1]调整事项!$H$8:$H$94,MATCH($G47,[1]调整事项!$K$8:$K$94,0)),"")</f>
        <v/>
      </c>
      <c r="F47" s="48" t="s">
        <v>423</v>
      </c>
      <c r="G47" s="50" t="s">
        <v>448</v>
      </c>
      <c r="H47" s="34">
        <f t="shared" si="0"/>
        <v>0</v>
      </c>
    </row>
    <row r="48" spans="1:8" ht="24" hidden="1" customHeight="1">
      <c r="A48" s="47" t="str">
        <f>IFERROR(INDEX([1]调整事项!$C$8:$C$94,MATCH($G48,[1]调整事项!$K$8:$K$94,0)),"")</f>
        <v/>
      </c>
      <c r="B48" s="48" t="str">
        <f>IFERROR(INDEX([1]调整事项!$F$8:$F$94,MATCH($G48,[1]调整事项!$K$8:$K$94,0)),"")</f>
        <v/>
      </c>
      <c r="C48" s="402" t="str">
        <f>IFERROR(INDEX([1]调整事项!$G$8:$G$94,MATCH($G48,[1]调整事项!$K$8:$K$94,0)),"")</f>
        <v/>
      </c>
      <c r="D48" s="403"/>
      <c r="E48" s="49" t="str">
        <f>IFERROR(INDEX([1]调整事项!$H$8:$H$94,MATCH($G48,[1]调整事项!$K$8:$K$94,0)),"")</f>
        <v/>
      </c>
      <c r="F48" s="48" t="s">
        <v>423</v>
      </c>
      <c r="G48" s="50" t="s">
        <v>449</v>
      </c>
      <c r="H48" s="34">
        <f t="shared" si="0"/>
        <v>0</v>
      </c>
    </row>
    <row r="49" spans="1:8" ht="24" hidden="1" customHeight="1">
      <c r="A49" s="47" t="str">
        <f>IFERROR(INDEX([1]调整事项!$C$8:$C$94,MATCH($G49,[1]调整事项!$K$8:$K$94,0)),"")</f>
        <v/>
      </c>
      <c r="B49" s="48" t="str">
        <f>IFERROR(INDEX([1]调整事项!$F$8:$F$94,MATCH($G49,[1]调整事项!$K$8:$K$94,0)),"")</f>
        <v/>
      </c>
      <c r="C49" s="402" t="str">
        <f>IFERROR(INDEX([1]调整事项!$G$8:$G$94,MATCH($G49,[1]调整事项!$K$8:$K$94,0)),"")</f>
        <v/>
      </c>
      <c r="D49" s="403"/>
      <c r="E49" s="49" t="str">
        <f>IFERROR(INDEX([1]调整事项!$H$8:$H$94,MATCH($G49,[1]调整事项!$K$8:$K$94,0)),"")</f>
        <v/>
      </c>
      <c r="F49" s="48" t="s">
        <v>423</v>
      </c>
      <c r="G49" s="50" t="s">
        <v>450</v>
      </c>
      <c r="H49" s="34">
        <f t="shared" si="0"/>
        <v>0</v>
      </c>
    </row>
    <row r="50" spans="1:8" ht="24" hidden="1" customHeight="1">
      <c r="A50" s="47" t="str">
        <f>IFERROR(INDEX([1]调整事项!$C$8:$C$94,MATCH($G50,[1]调整事项!$K$8:$K$94,0)),"")</f>
        <v/>
      </c>
      <c r="B50" s="48" t="str">
        <f>IFERROR(INDEX([1]调整事项!$F$8:$F$94,MATCH($G50,[1]调整事项!$K$8:$K$94,0)),"")</f>
        <v/>
      </c>
      <c r="C50" s="402" t="str">
        <f>IFERROR(INDEX([1]调整事项!$G$8:$G$94,MATCH($G50,[1]调整事项!$K$8:$K$94,0)),"")</f>
        <v/>
      </c>
      <c r="D50" s="403"/>
      <c r="E50" s="49" t="str">
        <f>IFERROR(INDEX([1]调整事项!$H$8:$H$94,MATCH($G50,[1]调整事项!$K$8:$K$94,0)),"")</f>
        <v/>
      </c>
      <c r="F50" s="48" t="s">
        <v>423</v>
      </c>
      <c r="G50" s="50" t="s">
        <v>451</v>
      </c>
      <c r="H50" s="34">
        <f t="shared" si="0"/>
        <v>0</v>
      </c>
    </row>
    <row r="51" spans="1:8" ht="24" hidden="1" customHeight="1">
      <c r="A51" s="47" t="str">
        <f>IFERROR(INDEX([1]调整事项!$C$8:$C$94,MATCH($G51,[1]调整事项!$K$8:$K$94,0)),"")</f>
        <v/>
      </c>
      <c r="B51" s="48" t="str">
        <f>IFERROR(INDEX([1]调整事项!$F$8:$F$94,MATCH($G51,[1]调整事项!$K$8:$K$94,0)),"")</f>
        <v/>
      </c>
      <c r="C51" s="402" t="str">
        <f>IFERROR(INDEX([1]调整事项!$G$8:$G$94,MATCH($G51,[1]调整事项!$K$8:$K$94,0)),"")</f>
        <v/>
      </c>
      <c r="D51" s="403"/>
      <c r="E51" s="49" t="str">
        <f>IFERROR(INDEX([1]调整事项!$H$8:$H$94,MATCH($G51,[1]调整事项!$K$8:$K$94,0)),"")</f>
        <v/>
      </c>
      <c r="F51" s="48" t="s">
        <v>423</v>
      </c>
      <c r="G51" s="50" t="s">
        <v>452</v>
      </c>
      <c r="H51" s="34">
        <f t="shared" si="0"/>
        <v>0</v>
      </c>
    </row>
    <row r="52" spans="1:8" ht="24" hidden="1" customHeight="1">
      <c r="A52" s="47" t="str">
        <f>IFERROR(INDEX([1]调整事项!$C$8:$C$94,MATCH($G52,[1]调整事项!$K$8:$K$94,0)),"")</f>
        <v/>
      </c>
      <c r="B52" s="48" t="str">
        <f>IFERROR(INDEX([1]调整事项!$F$8:$F$94,MATCH($G52,[1]调整事项!$K$8:$K$94,0)),"")</f>
        <v/>
      </c>
      <c r="C52" s="402" t="str">
        <f>IFERROR(INDEX([1]调整事项!$G$8:$G$94,MATCH($G52,[1]调整事项!$K$8:$K$94,0)),"")</f>
        <v/>
      </c>
      <c r="D52" s="403"/>
      <c r="E52" s="49" t="str">
        <f>IFERROR(INDEX([1]调整事项!$H$8:$H$94,MATCH($G52,[1]调整事项!$K$8:$K$94,0)),"")</f>
        <v/>
      </c>
      <c r="F52" s="48" t="s">
        <v>423</v>
      </c>
      <c r="G52" s="50" t="s">
        <v>453</v>
      </c>
      <c r="H52" s="34">
        <f t="shared" si="0"/>
        <v>0</v>
      </c>
    </row>
    <row r="53" spans="1:8" ht="24" hidden="1" customHeight="1">
      <c r="A53" s="47" t="str">
        <f>IFERROR(INDEX([1]调整事项!$C$8:$C$94,MATCH($G53,[1]调整事项!$K$8:$K$94,0)),"")</f>
        <v/>
      </c>
      <c r="B53" s="48" t="str">
        <f>IFERROR(INDEX([1]调整事项!$F$8:$F$94,MATCH($G53,[1]调整事项!$K$8:$K$94,0)),"")</f>
        <v/>
      </c>
      <c r="C53" s="402" t="str">
        <f>IFERROR(INDEX([1]调整事项!$G$8:$G$94,MATCH($G53,[1]调整事项!$K$8:$K$94,0)),"")</f>
        <v/>
      </c>
      <c r="D53" s="403"/>
      <c r="E53" s="49" t="str">
        <f>IFERROR(INDEX([1]调整事项!$H$8:$H$94,MATCH($G53,[1]调整事项!$K$8:$K$94,0)),"")</f>
        <v/>
      </c>
      <c r="F53" s="48" t="s">
        <v>423</v>
      </c>
      <c r="G53" s="50" t="s">
        <v>454</v>
      </c>
      <c r="H53" s="34">
        <f t="shared" si="0"/>
        <v>0</v>
      </c>
    </row>
    <row r="54" spans="1:8" ht="24" hidden="1" customHeight="1">
      <c r="A54" s="47" t="str">
        <f>IFERROR(INDEX([1]调整事项!$C$8:$C$94,MATCH($G54,[1]调整事项!$K$8:$K$94,0)),"")</f>
        <v/>
      </c>
      <c r="B54" s="48" t="str">
        <f>IFERROR(INDEX([1]调整事项!$F$8:$F$94,MATCH($G54,[1]调整事项!$K$8:$K$94,0)),"")</f>
        <v/>
      </c>
      <c r="C54" s="402" t="str">
        <f>IFERROR(INDEX([1]调整事项!$G$8:$G$94,MATCH($G54,[1]调整事项!$K$8:$K$94,0)),"")</f>
        <v/>
      </c>
      <c r="D54" s="403"/>
      <c r="E54" s="49" t="str">
        <f>IFERROR(INDEX([1]调整事项!$H$8:$H$94,MATCH($G54,[1]调整事项!$K$8:$K$94,0)),"")</f>
        <v/>
      </c>
      <c r="F54" s="48" t="s">
        <v>423</v>
      </c>
      <c r="G54" s="50" t="s">
        <v>455</v>
      </c>
      <c r="H54" s="34">
        <f t="shared" si="0"/>
        <v>0</v>
      </c>
    </row>
    <row r="55" spans="1:8" ht="24" hidden="1" customHeight="1">
      <c r="A55" s="47" t="str">
        <f>IFERROR(INDEX([1]调整事项!$C$8:$C$94,MATCH($G55,[1]调整事项!$K$8:$K$94,0)),"")</f>
        <v/>
      </c>
      <c r="B55" s="48" t="str">
        <f>IFERROR(INDEX([1]调整事项!$F$8:$F$94,MATCH($G55,[1]调整事项!$K$8:$K$94,0)),"")</f>
        <v/>
      </c>
      <c r="C55" s="402" t="str">
        <f>IFERROR(INDEX([1]调整事项!$G$8:$G$94,MATCH($G55,[1]调整事项!$K$8:$K$94,0)),"")</f>
        <v/>
      </c>
      <c r="D55" s="403"/>
      <c r="E55" s="49" t="str">
        <f>IFERROR(INDEX([1]调整事项!$H$8:$H$94,MATCH($G55,[1]调整事项!$K$8:$K$94,0)),"")</f>
        <v/>
      </c>
      <c r="F55" s="48" t="s">
        <v>423</v>
      </c>
      <c r="G55" s="50" t="s">
        <v>456</v>
      </c>
      <c r="H55" s="34">
        <f t="shared" si="0"/>
        <v>0</v>
      </c>
    </row>
    <row r="56" spans="1:8" ht="24" hidden="1" customHeight="1">
      <c r="A56" s="47" t="str">
        <f>IFERROR(INDEX([1]调整事项!$C$8:$C$94,MATCH($G56,[1]调整事项!$K$8:$K$94,0)),"")</f>
        <v/>
      </c>
      <c r="B56" s="48" t="str">
        <f>IFERROR(INDEX([1]调整事项!$F$8:$F$94,MATCH($G56,[1]调整事项!$K$8:$K$94,0)),"")</f>
        <v/>
      </c>
      <c r="C56" s="402" t="str">
        <f>IFERROR(INDEX([1]调整事项!$G$8:$G$94,MATCH($G56,[1]调整事项!$K$8:$K$94,0)),"")</f>
        <v/>
      </c>
      <c r="D56" s="403"/>
      <c r="E56" s="49" t="str">
        <f>IFERROR(INDEX([1]调整事项!$H$8:$H$94,MATCH($G56,[1]调整事项!$K$8:$K$94,0)),"")</f>
        <v/>
      </c>
      <c r="F56" s="48" t="s">
        <v>423</v>
      </c>
      <c r="G56" s="50" t="s">
        <v>457</v>
      </c>
      <c r="H56" s="34">
        <f t="shared" si="0"/>
        <v>0</v>
      </c>
    </row>
    <row r="57" spans="1:8" ht="24" hidden="1" customHeight="1">
      <c r="A57" s="47" t="str">
        <f>IFERROR(INDEX([1]调整事项!$C$8:$C$94,MATCH($G57,[1]调整事项!$K$8:$K$94,0)),"")</f>
        <v/>
      </c>
      <c r="B57" s="48" t="str">
        <f>IFERROR(INDEX([1]调整事项!$F$8:$F$94,MATCH($G57,[1]调整事项!$K$8:$K$94,0)),"")</f>
        <v/>
      </c>
      <c r="C57" s="402" t="str">
        <f>IFERROR(INDEX([1]调整事项!$G$8:$G$94,MATCH($G57,[1]调整事项!$K$8:$K$94,0)),"")</f>
        <v/>
      </c>
      <c r="D57" s="403"/>
      <c r="E57" s="49" t="str">
        <f>IFERROR(INDEX([1]调整事项!$H$8:$H$94,MATCH($G57,[1]调整事项!$K$8:$K$94,0)),"")</f>
        <v/>
      </c>
      <c r="F57" s="48" t="s">
        <v>423</v>
      </c>
      <c r="G57" s="50" t="s">
        <v>458</v>
      </c>
      <c r="H57" s="34">
        <f t="shared" si="0"/>
        <v>0</v>
      </c>
    </row>
    <row r="58" spans="1:8" ht="24" hidden="1" customHeight="1">
      <c r="A58" s="47" t="str">
        <f>IFERROR(INDEX([1]调整事项!$C$8:$C$94,MATCH($G58,[1]调整事项!$K$8:$K$94,0)),"")</f>
        <v/>
      </c>
      <c r="B58" s="48" t="str">
        <f>IFERROR(INDEX([1]调整事项!$F$8:$F$94,MATCH($G58,[1]调整事项!$K$8:$K$94,0)),"")</f>
        <v/>
      </c>
      <c r="C58" s="402" t="str">
        <f>IFERROR(INDEX([1]调整事项!$G$8:$G$94,MATCH($G58,[1]调整事项!$K$8:$K$94,0)),"")</f>
        <v/>
      </c>
      <c r="D58" s="403"/>
      <c r="E58" s="49" t="str">
        <f>IFERROR(INDEX([1]调整事项!$H$8:$H$94,MATCH($G58,[1]调整事项!$K$8:$K$94,0)),"")</f>
        <v/>
      </c>
      <c r="F58" s="48" t="s">
        <v>423</v>
      </c>
      <c r="G58" s="50" t="s">
        <v>459</v>
      </c>
      <c r="H58" s="34">
        <f t="shared" si="0"/>
        <v>0</v>
      </c>
    </row>
    <row r="59" spans="1:8" ht="24" hidden="1" customHeight="1">
      <c r="A59" s="47" t="str">
        <f>IFERROR(INDEX([1]调整事项!$C$8:$C$94,MATCH($G59,[1]调整事项!$K$8:$K$94,0)),"")</f>
        <v/>
      </c>
      <c r="B59" s="48" t="str">
        <f>IFERROR(INDEX([1]调整事项!$F$8:$F$94,MATCH($G59,[1]调整事项!$K$8:$K$94,0)),"")</f>
        <v/>
      </c>
      <c r="C59" s="402" t="str">
        <f>IFERROR(INDEX([1]调整事项!$G$8:$G$94,MATCH($G59,[1]调整事项!$K$8:$K$94,0)),"")</f>
        <v/>
      </c>
      <c r="D59" s="403"/>
      <c r="E59" s="49" t="str">
        <f>IFERROR(INDEX([1]调整事项!$H$8:$H$94,MATCH($G59,[1]调整事项!$K$8:$K$94,0)),"")</f>
        <v/>
      </c>
      <c r="F59" s="48" t="s">
        <v>423</v>
      </c>
      <c r="G59" s="50" t="s">
        <v>460</v>
      </c>
      <c r="H59" s="34">
        <f t="shared" si="0"/>
        <v>0</v>
      </c>
    </row>
    <row r="60" spans="1:8" ht="24" hidden="1" customHeight="1">
      <c r="A60" s="47" t="str">
        <f>IFERROR(INDEX([1]调整事项!$C$8:$C$94,MATCH($G60,[1]调整事项!$K$8:$K$94,0)),"")</f>
        <v/>
      </c>
      <c r="B60" s="48" t="str">
        <f>IFERROR(INDEX([1]调整事项!$F$8:$F$94,MATCH($G60,[1]调整事项!$K$8:$K$94,0)),"")</f>
        <v/>
      </c>
      <c r="C60" s="402" t="str">
        <f>IFERROR(INDEX([1]调整事项!$G$8:$G$94,MATCH($G60,[1]调整事项!$K$8:$K$94,0)),"")</f>
        <v/>
      </c>
      <c r="D60" s="403"/>
      <c r="E60" s="49" t="str">
        <f>IFERROR(INDEX([1]调整事项!$H$8:$H$94,MATCH($G60,[1]调整事项!$K$8:$K$94,0)),"")</f>
        <v/>
      </c>
      <c r="F60" s="48" t="s">
        <v>423</v>
      </c>
      <c r="G60" s="50" t="s">
        <v>461</v>
      </c>
      <c r="H60" s="34">
        <f t="shared" si="0"/>
        <v>0</v>
      </c>
    </row>
    <row r="61" spans="1:8" ht="24" hidden="1" customHeight="1">
      <c r="A61" s="47" t="str">
        <f>IFERROR(INDEX([1]调整事项!$C$8:$C$94,MATCH($G61,[1]调整事项!$K$8:$K$94,0)),"")</f>
        <v/>
      </c>
      <c r="B61" s="48" t="str">
        <f>IFERROR(INDEX([1]调整事项!$F$8:$F$94,MATCH($G61,[1]调整事项!$K$8:$K$94,0)),"")</f>
        <v/>
      </c>
      <c r="C61" s="402" t="str">
        <f>IFERROR(INDEX([1]调整事项!$G$8:$G$94,MATCH($G61,[1]调整事项!$K$8:$K$94,0)),"")</f>
        <v/>
      </c>
      <c r="D61" s="403"/>
      <c r="E61" s="49" t="str">
        <f>IFERROR(INDEX([1]调整事项!$H$8:$H$94,MATCH($G61,[1]调整事项!$K$8:$K$94,0)),"")</f>
        <v/>
      </c>
      <c r="F61" s="48" t="s">
        <v>423</v>
      </c>
      <c r="G61" s="50" t="s">
        <v>462</v>
      </c>
      <c r="H61" s="34">
        <f t="shared" si="0"/>
        <v>0</v>
      </c>
    </row>
    <row r="62" spans="1:8" ht="24" hidden="1" customHeight="1">
      <c r="A62" s="47" t="str">
        <f>IFERROR(INDEX([1]调整事项!$C$8:$C$94,MATCH($G62,[1]调整事项!$K$8:$K$94,0)),"")</f>
        <v/>
      </c>
      <c r="B62" s="48" t="str">
        <f>IFERROR(INDEX([1]调整事项!$F$8:$F$94,MATCH($G62,[1]调整事项!$K$8:$K$94,0)),"")</f>
        <v/>
      </c>
      <c r="C62" s="402" t="str">
        <f>IFERROR(INDEX([1]调整事项!$G$8:$G$94,MATCH($G62,[1]调整事项!$K$8:$K$94,0)),"")</f>
        <v/>
      </c>
      <c r="D62" s="403"/>
      <c r="E62" s="49" t="str">
        <f>IFERROR(INDEX([1]调整事项!$H$8:$H$94,MATCH($G62,[1]调整事项!$K$8:$K$94,0)),"")</f>
        <v/>
      </c>
      <c r="F62" s="48" t="s">
        <v>423</v>
      </c>
      <c r="G62" s="50" t="s">
        <v>463</v>
      </c>
      <c r="H62" s="34">
        <f t="shared" si="0"/>
        <v>0</v>
      </c>
    </row>
    <row r="63" spans="1:8" ht="24" hidden="1" customHeight="1">
      <c r="A63" s="47" t="str">
        <f>IFERROR(INDEX([1]调整事项!$C$8:$C$94,MATCH($G63,[1]调整事项!$K$8:$K$94,0)),"")</f>
        <v/>
      </c>
      <c r="B63" s="48" t="str">
        <f>IFERROR(INDEX([1]调整事项!$F$8:$F$94,MATCH($G63,[1]调整事项!$K$8:$K$94,0)),"")</f>
        <v/>
      </c>
      <c r="C63" s="402" t="str">
        <f>IFERROR(INDEX([1]调整事项!$G$8:$G$94,MATCH($G63,[1]调整事项!$K$8:$K$94,0)),"")</f>
        <v/>
      </c>
      <c r="D63" s="403"/>
      <c r="E63" s="49" t="str">
        <f>IFERROR(INDEX([1]调整事项!$H$8:$H$94,MATCH($G63,[1]调整事项!$K$8:$K$94,0)),"")</f>
        <v/>
      </c>
      <c r="F63" s="48" t="s">
        <v>423</v>
      </c>
      <c r="G63" s="50" t="s">
        <v>464</v>
      </c>
      <c r="H63" s="34">
        <f t="shared" si="0"/>
        <v>0</v>
      </c>
    </row>
    <row r="64" spans="1:8" ht="24" hidden="1" customHeight="1">
      <c r="A64" s="47" t="str">
        <f>IFERROR(INDEX([1]调整事项!$C$8:$C$94,MATCH($G64,[1]调整事项!$K$8:$K$94,0)),"")</f>
        <v/>
      </c>
      <c r="B64" s="48" t="str">
        <f>IFERROR(INDEX([1]调整事项!$F$8:$F$94,MATCH($G64,[1]调整事项!$K$8:$K$94,0)),"")</f>
        <v/>
      </c>
      <c r="C64" s="402" t="str">
        <f>IFERROR(INDEX([1]调整事项!$G$8:$G$94,MATCH($G64,[1]调整事项!$K$8:$K$94,0)),"")</f>
        <v/>
      </c>
      <c r="D64" s="403"/>
      <c r="E64" s="49" t="str">
        <f>IFERROR(INDEX([1]调整事项!$H$8:$H$94,MATCH($G64,[1]调整事项!$K$8:$K$94,0)),"")</f>
        <v/>
      </c>
      <c r="F64" s="48" t="s">
        <v>423</v>
      </c>
      <c r="G64" s="50" t="s">
        <v>465</v>
      </c>
      <c r="H64" s="34">
        <f t="shared" si="0"/>
        <v>0</v>
      </c>
    </row>
    <row r="65" spans="1:8" ht="24" hidden="1" customHeight="1">
      <c r="A65" s="47" t="str">
        <f>IFERROR(INDEX([1]调整事项!$C$8:$C$94,MATCH($G65,[1]调整事项!$K$8:$K$94,0)),"")</f>
        <v/>
      </c>
      <c r="B65" s="48" t="str">
        <f>IFERROR(INDEX([1]调整事项!$F$8:$F$94,MATCH($G65,[1]调整事项!$K$8:$K$94,0)),"")</f>
        <v/>
      </c>
      <c r="C65" s="402" t="str">
        <f>IFERROR(INDEX([1]调整事项!$G$8:$G$94,MATCH($G65,[1]调整事项!$K$8:$K$94,0)),"")</f>
        <v/>
      </c>
      <c r="D65" s="403"/>
      <c r="E65" s="49" t="str">
        <f>IFERROR(INDEX([1]调整事项!$H$8:$H$94,MATCH($G65,[1]调整事项!$K$8:$K$94,0)),"")</f>
        <v/>
      </c>
      <c r="F65" s="48" t="s">
        <v>423</v>
      </c>
      <c r="G65" s="50" t="s">
        <v>466</v>
      </c>
      <c r="H65" s="34">
        <f t="shared" si="0"/>
        <v>0</v>
      </c>
    </row>
    <row r="66" spans="1:8" ht="24" hidden="1" customHeight="1">
      <c r="A66" s="47" t="str">
        <f>IFERROR(INDEX([1]调整事项!$C$8:$C$94,MATCH($G66,[1]调整事项!$K$8:$K$94,0)),"")</f>
        <v/>
      </c>
      <c r="B66" s="48" t="str">
        <f>IFERROR(INDEX([1]调整事项!$F$8:$F$94,MATCH($G66,[1]调整事项!$K$8:$K$94,0)),"")</f>
        <v/>
      </c>
      <c r="C66" s="402" t="str">
        <f>IFERROR(INDEX([1]调整事项!$G$8:$G$94,MATCH($G66,[1]调整事项!$K$8:$K$94,0)),"")</f>
        <v/>
      </c>
      <c r="D66" s="403"/>
      <c r="E66" s="49" t="str">
        <f>IFERROR(INDEX([1]调整事项!$H$8:$H$94,MATCH($G66,[1]调整事项!$K$8:$K$94,0)),"")</f>
        <v/>
      </c>
      <c r="F66" s="48" t="s">
        <v>423</v>
      </c>
      <c r="G66" s="50" t="s">
        <v>467</v>
      </c>
      <c r="H66" s="34">
        <f t="shared" si="0"/>
        <v>0</v>
      </c>
    </row>
    <row r="67" spans="1:8" ht="24" hidden="1" customHeight="1">
      <c r="A67" s="47" t="str">
        <f>IFERROR(INDEX([1]调整事项!$C$8:$C$94,MATCH($G67,[1]调整事项!$K$8:$K$94,0)),"")</f>
        <v/>
      </c>
      <c r="B67" s="48" t="str">
        <f>IFERROR(INDEX([1]调整事项!$F$8:$F$94,MATCH($G67,[1]调整事项!$K$8:$K$94,0)),"")</f>
        <v/>
      </c>
      <c r="C67" s="402" t="str">
        <f>IFERROR(INDEX([1]调整事项!$G$8:$G$94,MATCH($G67,[1]调整事项!$K$8:$K$94,0)),"")</f>
        <v/>
      </c>
      <c r="D67" s="403"/>
      <c r="E67" s="49" t="str">
        <f>IFERROR(INDEX([1]调整事项!$H$8:$H$94,MATCH($G67,[1]调整事项!$K$8:$K$94,0)),"")</f>
        <v/>
      </c>
      <c r="F67" s="48" t="s">
        <v>423</v>
      </c>
      <c r="G67" s="50" t="s">
        <v>468</v>
      </c>
      <c r="H67" s="34">
        <f t="shared" si="0"/>
        <v>0</v>
      </c>
    </row>
    <row r="68" spans="1:8" ht="24" hidden="1" customHeight="1">
      <c r="A68" s="47" t="str">
        <f>IFERROR(INDEX([1]调整事项!$C$8:$C$94,MATCH($G68,[1]调整事项!$K$8:$K$94,0)),"")</f>
        <v/>
      </c>
      <c r="B68" s="48" t="str">
        <f>IFERROR(INDEX([1]调整事项!$F$8:$F$94,MATCH($G68,[1]调整事项!$K$8:$K$94,0)),"")</f>
        <v/>
      </c>
      <c r="C68" s="402" t="str">
        <f>IFERROR(INDEX([1]调整事项!$G$8:$G$94,MATCH($G68,[1]调整事项!$K$8:$K$94,0)),"")</f>
        <v/>
      </c>
      <c r="D68" s="403"/>
      <c r="E68" s="49" t="str">
        <f>IFERROR(INDEX([1]调整事项!$H$8:$H$94,MATCH($G68,[1]调整事项!$K$8:$K$94,0)),"")</f>
        <v/>
      </c>
      <c r="F68" s="48" t="s">
        <v>423</v>
      </c>
      <c r="G68" s="50" t="s">
        <v>469</v>
      </c>
      <c r="H68" s="34">
        <f t="shared" si="0"/>
        <v>0</v>
      </c>
    </row>
    <row r="69" spans="1:8" ht="24" hidden="1" customHeight="1">
      <c r="A69" s="47" t="str">
        <f>IFERROR(INDEX([1]调整事项!$C$8:$C$94,MATCH($G69,[1]调整事项!$K$8:$K$94,0)),"")</f>
        <v/>
      </c>
      <c r="B69" s="48" t="str">
        <f>IFERROR(INDEX([1]调整事项!$F$8:$F$94,MATCH($G69,[1]调整事项!$K$8:$K$94,0)),"")</f>
        <v/>
      </c>
      <c r="C69" s="402" t="str">
        <f>IFERROR(INDEX([1]调整事项!$G$8:$G$94,MATCH($G69,[1]调整事项!$K$8:$K$94,0)),"")</f>
        <v/>
      </c>
      <c r="D69" s="403"/>
      <c r="E69" s="49" t="str">
        <f>IFERROR(INDEX([1]调整事项!$H$8:$H$94,MATCH($G69,[1]调整事项!$K$8:$K$94,0)),"")</f>
        <v/>
      </c>
      <c r="F69" s="48" t="s">
        <v>423</v>
      </c>
      <c r="G69" s="50" t="s">
        <v>470</v>
      </c>
      <c r="H69" s="34">
        <f t="shared" si="0"/>
        <v>0</v>
      </c>
    </row>
    <row r="70" spans="1:8" ht="24" hidden="1" customHeight="1">
      <c r="A70" s="47" t="str">
        <f>IFERROR(INDEX([1]调整事项!$C$8:$C$94,MATCH($G70,[1]调整事项!$K$8:$K$94,0)),"")</f>
        <v/>
      </c>
      <c r="B70" s="48" t="str">
        <f>IFERROR(INDEX([1]调整事项!$F$8:$F$94,MATCH($G70,[1]调整事项!$K$8:$K$94,0)),"")</f>
        <v/>
      </c>
      <c r="C70" s="402" t="str">
        <f>IFERROR(INDEX([1]调整事项!$G$8:$G$94,MATCH($G70,[1]调整事项!$K$8:$K$94,0)),"")</f>
        <v/>
      </c>
      <c r="D70" s="403"/>
      <c r="E70" s="49" t="str">
        <f>IFERROR(INDEX([1]调整事项!$H$8:$H$94,MATCH($G70,[1]调整事项!$K$8:$K$94,0)),"")</f>
        <v/>
      </c>
      <c r="F70" s="48" t="s">
        <v>423</v>
      </c>
      <c r="G70" s="50" t="s">
        <v>471</v>
      </c>
      <c r="H70" s="34">
        <f t="shared" si="0"/>
        <v>0</v>
      </c>
    </row>
    <row r="71" spans="1:8" ht="24" hidden="1" customHeight="1">
      <c r="A71" s="47" t="str">
        <f>IFERROR(INDEX([1]调整事项!$C$8:$C$94,MATCH($G71,[1]调整事项!$K$8:$K$94,0)),"")</f>
        <v/>
      </c>
      <c r="B71" s="48" t="str">
        <f>IFERROR(INDEX([1]调整事项!$F$8:$F$94,MATCH($G71,[1]调整事项!$K$8:$K$94,0)),"")</f>
        <v/>
      </c>
      <c r="C71" s="402" t="str">
        <f>IFERROR(INDEX([1]调整事项!$G$8:$G$94,MATCH($G71,[1]调整事项!$K$8:$K$94,0)),"")</f>
        <v/>
      </c>
      <c r="D71" s="403"/>
      <c r="E71" s="49" t="str">
        <f>IFERROR(INDEX([1]调整事项!$H$8:$H$94,MATCH($G71,[1]调整事项!$K$8:$K$94,0)),"")</f>
        <v/>
      </c>
      <c r="F71" s="48" t="s">
        <v>423</v>
      </c>
      <c r="G71" s="50" t="s">
        <v>472</v>
      </c>
      <c r="H71" s="34">
        <f t="shared" si="0"/>
        <v>0</v>
      </c>
    </row>
    <row r="72" spans="1:8" ht="24" hidden="1" customHeight="1">
      <c r="A72" s="47" t="str">
        <f>IFERROR(INDEX([1]调整事项!$C$8:$C$94,MATCH($G72,[1]调整事项!$K$8:$K$94,0)),"")</f>
        <v/>
      </c>
      <c r="B72" s="48" t="str">
        <f>IFERROR(INDEX([1]调整事项!$F$8:$F$94,MATCH($G72,[1]调整事项!$K$8:$K$94,0)),"")</f>
        <v/>
      </c>
      <c r="C72" s="402" t="str">
        <f>IFERROR(INDEX([1]调整事项!$G$8:$G$94,MATCH($G72,[1]调整事项!$K$8:$K$94,0)),"")</f>
        <v/>
      </c>
      <c r="D72" s="403"/>
      <c r="E72" s="49" t="str">
        <f>IFERROR(INDEX([1]调整事项!$H$8:$H$94,MATCH($G72,[1]调整事项!$K$8:$K$94,0)),"")</f>
        <v/>
      </c>
      <c r="F72" s="48" t="s">
        <v>423</v>
      </c>
      <c r="G72" s="50" t="s">
        <v>473</v>
      </c>
      <c r="H72" s="34">
        <f t="shared" si="0"/>
        <v>0</v>
      </c>
    </row>
    <row r="73" spans="1:8" ht="24" hidden="1" customHeight="1">
      <c r="A73" s="47" t="str">
        <f>IFERROR(INDEX([1]调整事项!$C$8:$C$94,MATCH($G73,[1]调整事项!$K$8:$K$94,0)),"")</f>
        <v/>
      </c>
      <c r="B73" s="48" t="str">
        <f>IFERROR(INDEX([1]调整事项!$F$8:$F$94,MATCH($G73,[1]调整事项!$K$8:$K$94,0)),"")</f>
        <v/>
      </c>
      <c r="C73" s="402" t="str">
        <f>IFERROR(INDEX([1]调整事项!$G$8:$G$94,MATCH($G73,[1]调整事项!$K$8:$K$94,0)),"")</f>
        <v/>
      </c>
      <c r="D73" s="403"/>
      <c r="E73" s="49" t="str">
        <f>IFERROR(INDEX([1]调整事项!$H$8:$H$94,MATCH($G73,[1]调整事项!$K$8:$K$94,0)),"")</f>
        <v/>
      </c>
      <c r="F73" s="48" t="s">
        <v>423</v>
      </c>
      <c r="G73" s="50" t="s">
        <v>474</v>
      </c>
      <c r="H73" s="34">
        <f t="shared" si="0"/>
        <v>0</v>
      </c>
    </row>
    <row r="74" spans="1:8" ht="24" hidden="1" customHeight="1">
      <c r="A74" s="47" t="str">
        <f>IFERROR(INDEX([1]调整事项!$C$8:$C$94,MATCH($G74,[1]调整事项!$K$8:$K$94,0)),"")</f>
        <v/>
      </c>
      <c r="B74" s="48" t="str">
        <f>IFERROR(INDEX([1]调整事项!$F$8:$F$94,MATCH($G74,[1]调整事项!$K$8:$K$94,0)),"")</f>
        <v/>
      </c>
      <c r="C74" s="402" t="str">
        <f>IFERROR(INDEX([1]调整事项!$G$8:$G$94,MATCH($G74,[1]调整事项!$K$8:$K$94,0)),"")</f>
        <v/>
      </c>
      <c r="D74" s="403"/>
      <c r="E74" s="49" t="str">
        <f>IFERROR(INDEX([1]调整事项!$H$8:$H$94,MATCH($G74,[1]调整事项!$K$8:$K$94,0)),"")</f>
        <v/>
      </c>
      <c r="F74" s="48" t="s">
        <v>423</v>
      </c>
      <c r="G74" s="50" t="s">
        <v>475</v>
      </c>
      <c r="H74" s="34">
        <f t="shared" si="0"/>
        <v>0</v>
      </c>
    </row>
    <row r="75" spans="1:8" ht="24" hidden="1" customHeight="1">
      <c r="A75" s="47" t="str">
        <f>IFERROR(INDEX([1]调整事项!$C$8:$C$94,MATCH($G75,[1]调整事项!$K$8:$K$94,0)),"")</f>
        <v/>
      </c>
      <c r="B75" s="48" t="str">
        <f>IFERROR(INDEX([1]调整事项!$F$8:$F$94,MATCH($G75,[1]调整事项!$K$8:$K$94,0)),"")</f>
        <v/>
      </c>
      <c r="C75" s="402" t="str">
        <f>IFERROR(INDEX([1]调整事项!$G$8:$G$94,MATCH($G75,[1]调整事项!$K$8:$K$94,0)),"")</f>
        <v/>
      </c>
      <c r="D75" s="403"/>
      <c r="E75" s="49" t="str">
        <f>IFERROR(INDEX([1]调整事项!$H$8:$H$94,MATCH($G75,[1]调整事项!$K$8:$K$94,0)),"")</f>
        <v/>
      </c>
      <c r="F75" s="48" t="s">
        <v>423</v>
      </c>
      <c r="G75" s="50" t="s">
        <v>476</v>
      </c>
      <c r="H75" s="34">
        <f t="shared" si="0"/>
        <v>0</v>
      </c>
    </row>
    <row r="76" spans="1:8" ht="24" hidden="1" customHeight="1">
      <c r="A76" s="47" t="str">
        <f>IFERROR(INDEX([1]调整事项!$C$8:$C$94,MATCH($G76,[1]调整事项!$K$8:$K$94,0)),"")</f>
        <v/>
      </c>
      <c r="B76" s="48" t="str">
        <f>IFERROR(INDEX([1]调整事项!$F$8:$F$94,MATCH($G76,[1]调整事项!$K$8:$K$94,0)),"")</f>
        <v/>
      </c>
      <c r="C76" s="402" t="str">
        <f>IFERROR(INDEX([1]调整事项!$G$8:$G$94,MATCH($G76,[1]调整事项!$K$8:$K$94,0)),"")</f>
        <v/>
      </c>
      <c r="D76" s="403"/>
      <c r="E76" s="49" t="str">
        <f>IFERROR(INDEX([1]调整事项!$H$8:$H$94,MATCH($G76,[1]调整事项!$K$8:$K$94,0)),"")</f>
        <v/>
      </c>
      <c r="F76" s="48" t="s">
        <v>423</v>
      </c>
      <c r="G76" s="50" t="s">
        <v>477</v>
      </c>
      <c r="H76" s="34">
        <f t="shared" si="0"/>
        <v>0</v>
      </c>
    </row>
    <row r="77" spans="1:8" ht="18" customHeight="1">
      <c r="A77" s="51" t="s">
        <v>313</v>
      </c>
      <c r="B77" s="51"/>
      <c r="C77" s="51"/>
      <c r="D77" s="51"/>
      <c r="E77" s="51"/>
      <c r="H77" s="34">
        <f>IF(E23="",1,0)</f>
        <v>1</v>
      </c>
    </row>
    <row r="78" spans="1:8" ht="21.6" customHeight="1">
      <c r="A78" s="407" t="str">
        <f>"   （二）纳税调整减少额为"&amp;TEXT(SUMIF(E80:E119,"&lt;9.99E+307"),"#,##0.00")&amp;"元，明细如下："</f>
        <v xml:space="preserve">   （二）纳税调整减少额为0.00元，明细如下：</v>
      </c>
      <c r="B78" s="407"/>
      <c r="C78" s="407"/>
      <c r="D78" s="407"/>
      <c r="E78" s="407"/>
      <c r="H78" s="34">
        <v>1</v>
      </c>
    </row>
    <row r="79" spans="1:8" ht="21.75" hidden="1" customHeight="1">
      <c r="A79" s="44" t="s">
        <v>308</v>
      </c>
      <c r="B79" s="45" t="s">
        <v>309</v>
      </c>
      <c r="C79" s="400" t="s">
        <v>310</v>
      </c>
      <c r="D79" s="401"/>
      <c r="E79" s="46" t="s">
        <v>399</v>
      </c>
      <c r="F79" s="44" t="s">
        <v>312</v>
      </c>
      <c r="H79" s="34">
        <f>IF(E80="",0,1)</f>
        <v>0</v>
      </c>
    </row>
    <row r="80" spans="1:8" ht="24" hidden="1" customHeight="1">
      <c r="A80" s="47" t="str">
        <f>IFERROR(INDEX([1]调整事项!$C$8:$C$94,MATCH($G80,[1]调整事项!$K$8:$K$94,0)),"")</f>
        <v/>
      </c>
      <c r="B80" s="48" t="str">
        <f>IFERROR(INDEX([1]调整事项!$F$8:$F$94,MATCH($G80,[1]调整事项!$K$8:$K$94,0)),"")</f>
        <v/>
      </c>
      <c r="C80" s="402" t="str">
        <f>IFERROR(INDEX([1]调整事项!$G$8:$G$94,MATCH($G80,[1]调整事项!$K$8:$K$94,0)),"")</f>
        <v/>
      </c>
      <c r="D80" s="406"/>
      <c r="E80" s="52" t="str">
        <f>IFERROR(INDEX([1]调整事项!$I$8:$I$94,MATCH($G80,[1]调整事项!$K$8:$K$94,0)),"")</f>
        <v/>
      </c>
      <c r="F80" s="48" t="s">
        <v>478</v>
      </c>
      <c r="G80" s="50" t="s">
        <v>479</v>
      </c>
      <c r="H80" s="34">
        <f>IF(E80="",0,1)</f>
        <v>0</v>
      </c>
    </row>
    <row r="81" spans="1:8" ht="24" hidden="1" customHeight="1">
      <c r="A81" s="47" t="str">
        <f>IFERROR(INDEX([1]调整事项!$C$8:$C$94,MATCH($G81,[1]调整事项!$K$8:$K$94,0)),"")</f>
        <v/>
      </c>
      <c r="B81" s="48" t="str">
        <f>IFERROR(INDEX([1]调整事项!$F$8:$F$94,MATCH($G81,[1]调整事项!$K$8:$K$94,0)),"")</f>
        <v/>
      </c>
      <c r="C81" s="402" t="str">
        <f>IFERROR(INDEX([1]调整事项!$G$8:$G$94,MATCH($G81,[1]调整事项!$K$8:$K$94,0)),"")</f>
        <v/>
      </c>
      <c r="D81" s="406"/>
      <c r="E81" s="52" t="str">
        <f>IFERROR(INDEX([1]调整事项!$I$8:$I$94,MATCH($G81,[1]调整事项!$K$8:$K$94,0)),"")</f>
        <v/>
      </c>
      <c r="F81" s="48" t="s">
        <v>478</v>
      </c>
      <c r="G81" s="50" t="s">
        <v>480</v>
      </c>
      <c r="H81" s="34">
        <f t="shared" ref="H81:H119" si="1">IF(E81="",0,1)</f>
        <v>0</v>
      </c>
    </row>
    <row r="82" spans="1:8" ht="24" hidden="1" customHeight="1">
      <c r="A82" s="47" t="str">
        <f>IFERROR(INDEX([1]调整事项!$C$8:$C$94,MATCH($G82,[1]调整事项!$K$8:$K$94,0)),"")</f>
        <v/>
      </c>
      <c r="B82" s="48" t="str">
        <f>IFERROR(INDEX([1]调整事项!$F$8:$F$94,MATCH($G82,[1]调整事项!$K$8:$K$94,0)),"")</f>
        <v/>
      </c>
      <c r="C82" s="402" t="str">
        <f>IFERROR(INDEX([1]调整事项!$G$8:$G$94,MATCH($G82,[1]调整事项!$K$8:$K$94,0)),"")</f>
        <v/>
      </c>
      <c r="D82" s="406"/>
      <c r="E82" s="52" t="str">
        <f>IFERROR(INDEX([1]调整事项!$I$8:$I$94,MATCH($G82,[1]调整事项!$K$8:$K$94,0)),"")</f>
        <v/>
      </c>
      <c r="F82" s="48" t="s">
        <v>478</v>
      </c>
      <c r="G82" s="50" t="s">
        <v>481</v>
      </c>
      <c r="H82" s="34">
        <f t="shared" si="1"/>
        <v>0</v>
      </c>
    </row>
    <row r="83" spans="1:8" ht="24" hidden="1" customHeight="1">
      <c r="A83" s="47" t="str">
        <f>IFERROR(INDEX([1]调整事项!$C$8:$C$94,MATCH($G83,[1]调整事项!$K$8:$K$94,0)),"")</f>
        <v/>
      </c>
      <c r="B83" s="48" t="str">
        <f>IFERROR(INDEX([1]调整事项!$F$8:$F$94,MATCH($G83,[1]调整事项!$K$8:$K$94,0)),"")</f>
        <v/>
      </c>
      <c r="C83" s="402" t="str">
        <f>IFERROR(INDEX([1]调整事项!$G$8:$G$94,MATCH($G83,[1]调整事项!$K$8:$K$94,0)),"")</f>
        <v/>
      </c>
      <c r="D83" s="406"/>
      <c r="E83" s="52" t="str">
        <f>IFERROR(INDEX([1]调整事项!$I$8:$I$94,MATCH($G83,[1]调整事项!$K$8:$K$94,0)),"")</f>
        <v/>
      </c>
      <c r="F83" s="48" t="s">
        <v>478</v>
      </c>
      <c r="G83" s="50" t="s">
        <v>482</v>
      </c>
      <c r="H83" s="34">
        <f t="shared" si="1"/>
        <v>0</v>
      </c>
    </row>
    <row r="84" spans="1:8" ht="24" hidden="1" customHeight="1">
      <c r="A84" s="47" t="str">
        <f>IFERROR(INDEX([1]调整事项!$C$8:$C$94,MATCH($G84,[1]调整事项!$K$8:$K$94,0)),"")</f>
        <v/>
      </c>
      <c r="B84" s="48" t="str">
        <f>IFERROR(INDEX([1]调整事项!$F$8:$F$94,MATCH($G84,[1]调整事项!$K$8:$K$94,0)),"")</f>
        <v/>
      </c>
      <c r="C84" s="402" t="str">
        <f>IFERROR(INDEX([1]调整事项!$G$8:$G$94,MATCH($G84,[1]调整事项!$K$8:$K$94,0)),"")</f>
        <v/>
      </c>
      <c r="D84" s="406"/>
      <c r="E84" s="52" t="str">
        <f>IFERROR(INDEX([1]调整事项!$I$8:$I$94,MATCH($G84,[1]调整事项!$K$8:$K$94,0)),"")</f>
        <v/>
      </c>
      <c r="F84" s="48" t="s">
        <v>478</v>
      </c>
      <c r="G84" s="50" t="s">
        <v>483</v>
      </c>
      <c r="H84" s="34">
        <f t="shared" si="1"/>
        <v>0</v>
      </c>
    </row>
    <row r="85" spans="1:8" ht="24" hidden="1" customHeight="1">
      <c r="A85" s="47" t="str">
        <f>IFERROR(INDEX([1]调整事项!$C$8:$C$94,MATCH($G85,[1]调整事项!$K$8:$K$94,0)),"")</f>
        <v/>
      </c>
      <c r="B85" s="48" t="str">
        <f>IFERROR(INDEX([1]调整事项!$F$8:$F$94,MATCH($G85,[1]调整事项!$K$8:$K$94,0)),"")</f>
        <v/>
      </c>
      <c r="C85" s="402" t="str">
        <f>IFERROR(INDEX([1]调整事项!$G$8:$G$94,MATCH($G85,[1]调整事项!$K$8:$K$94,0)),"")</f>
        <v/>
      </c>
      <c r="D85" s="406"/>
      <c r="E85" s="52" t="str">
        <f>IFERROR(INDEX([1]调整事项!$I$8:$I$94,MATCH($G85,[1]调整事项!$K$8:$K$94,0)),"")</f>
        <v/>
      </c>
      <c r="F85" s="48" t="s">
        <v>478</v>
      </c>
      <c r="G85" s="50" t="s">
        <v>484</v>
      </c>
      <c r="H85" s="34">
        <f t="shared" si="1"/>
        <v>0</v>
      </c>
    </row>
    <row r="86" spans="1:8" ht="24" hidden="1" customHeight="1">
      <c r="A86" s="47" t="str">
        <f>IFERROR(INDEX([1]调整事项!$C$8:$C$94,MATCH($G86,[1]调整事项!$K$8:$K$94,0)),"")</f>
        <v/>
      </c>
      <c r="B86" s="48" t="str">
        <f>IFERROR(INDEX([1]调整事项!$F$8:$F$94,MATCH($G86,[1]调整事项!$K$8:$K$94,0)),"")</f>
        <v/>
      </c>
      <c r="C86" s="402" t="str">
        <f>IFERROR(INDEX([1]调整事项!$G$8:$G$94,MATCH($G86,[1]调整事项!$K$8:$K$94,0)),"")</f>
        <v/>
      </c>
      <c r="D86" s="406"/>
      <c r="E86" s="52" t="str">
        <f>IFERROR(INDEX([1]调整事项!$I$8:$I$94,MATCH($G86,[1]调整事项!$K$8:$K$94,0)),"")</f>
        <v/>
      </c>
      <c r="F86" s="48" t="s">
        <v>478</v>
      </c>
      <c r="G86" s="50" t="s">
        <v>485</v>
      </c>
      <c r="H86" s="34">
        <f t="shared" si="1"/>
        <v>0</v>
      </c>
    </row>
    <row r="87" spans="1:8" ht="24" hidden="1" customHeight="1">
      <c r="A87" s="47" t="str">
        <f>IFERROR(INDEX([1]调整事项!$C$8:$C$94,MATCH($G87,[1]调整事项!$K$8:$K$94,0)),"")</f>
        <v/>
      </c>
      <c r="B87" s="48" t="str">
        <f>IFERROR(INDEX([1]调整事项!$F$8:$F$94,MATCH($G87,[1]调整事项!$K$8:$K$94,0)),"")</f>
        <v/>
      </c>
      <c r="C87" s="402" t="str">
        <f>IFERROR(INDEX([1]调整事项!$G$8:$G$94,MATCH($G87,[1]调整事项!$K$8:$K$94,0)),"")</f>
        <v/>
      </c>
      <c r="D87" s="406"/>
      <c r="E87" s="52" t="str">
        <f>IFERROR(INDEX([1]调整事项!$I$8:$I$94,MATCH($G87,[1]调整事项!$K$8:$K$94,0)),"")</f>
        <v/>
      </c>
      <c r="F87" s="48" t="s">
        <v>478</v>
      </c>
      <c r="G87" s="50" t="s">
        <v>486</v>
      </c>
      <c r="H87" s="34">
        <f t="shared" si="1"/>
        <v>0</v>
      </c>
    </row>
    <row r="88" spans="1:8" ht="24" hidden="1" customHeight="1">
      <c r="A88" s="47" t="str">
        <f>IFERROR(INDEX([1]调整事项!$C$8:$C$94,MATCH($G88,[1]调整事项!$K$8:$K$94,0)),"")</f>
        <v/>
      </c>
      <c r="B88" s="48" t="str">
        <f>IFERROR(INDEX([1]调整事项!$F$8:$F$94,MATCH($G88,[1]调整事项!$K$8:$K$94,0)),"")</f>
        <v/>
      </c>
      <c r="C88" s="402" t="str">
        <f>IFERROR(INDEX([1]调整事项!$G$8:$G$94,MATCH($G88,[1]调整事项!$K$8:$K$94,0)),"")</f>
        <v/>
      </c>
      <c r="D88" s="406"/>
      <c r="E88" s="52" t="str">
        <f>IFERROR(INDEX([1]调整事项!$I$8:$I$94,MATCH($G88,[1]调整事项!$K$8:$K$94,0)),"")</f>
        <v/>
      </c>
      <c r="F88" s="48" t="s">
        <v>478</v>
      </c>
      <c r="G88" s="50" t="s">
        <v>487</v>
      </c>
      <c r="H88" s="34">
        <f t="shared" si="1"/>
        <v>0</v>
      </c>
    </row>
    <row r="89" spans="1:8" ht="24" hidden="1" customHeight="1">
      <c r="A89" s="47" t="str">
        <f>IFERROR(INDEX([1]调整事项!$C$8:$C$94,MATCH($G89,[1]调整事项!$K$8:$K$94,0)),"")</f>
        <v/>
      </c>
      <c r="B89" s="48" t="str">
        <f>IFERROR(INDEX([1]调整事项!$F$8:$F$94,MATCH($G89,[1]调整事项!$K$8:$K$94,0)),"")</f>
        <v/>
      </c>
      <c r="C89" s="402" t="str">
        <f>IFERROR(INDEX([1]调整事项!$G$8:$G$94,MATCH($G89,[1]调整事项!$K$8:$K$94,0)),"")</f>
        <v/>
      </c>
      <c r="D89" s="406"/>
      <c r="E89" s="52" t="str">
        <f>IFERROR(INDEX([1]调整事项!$I$8:$I$94,MATCH($G89,[1]调整事项!$K$8:$K$94,0)),"")</f>
        <v/>
      </c>
      <c r="F89" s="48" t="s">
        <v>478</v>
      </c>
      <c r="G89" s="50" t="s">
        <v>488</v>
      </c>
      <c r="H89" s="34">
        <f t="shared" si="1"/>
        <v>0</v>
      </c>
    </row>
    <row r="90" spans="1:8" ht="24" hidden="1" customHeight="1">
      <c r="A90" s="47" t="str">
        <f>IFERROR(INDEX([1]调整事项!$C$8:$C$94,MATCH($G90,[1]调整事项!$K$8:$K$94,0)),"")</f>
        <v/>
      </c>
      <c r="B90" s="48" t="str">
        <f>IFERROR(INDEX([1]调整事项!$F$8:$F$94,MATCH($G90,[1]调整事项!$K$8:$K$94,0)),"")</f>
        <v/>
      </c>
      <c r="C90" s="402" t="str">
        <f>IFERROR(INDEX([1]调整事项!$G$8:$G$94,MATCH($G90,[1]调整事项!$K$8:$K$94,0)),"")</f>
        <v/>
      </c>
      <c r="D90" s="406"/>
      <c r="E90" s="52" t="str">
        <f>IFERROR(INDEX([1]调整事项!$I$8:$I$94,MATCH($G90,[1]调整事项!$K$8:$K$94,0)),"")</f>
        <v/>
      </c>
      <c r="F90" s="48" t="s">
        <v>478</v>
      </c>
      <c r="G90" s="50" t="s">
        <v>489</v>
      </c>
      <c r="H90" s="34">
        <f t="shared" si="1"/>
        <v>0</v>
      </c>
    </row>
    <row r="91" spans="1:8" ht="24" hidden="1" customHeight="1">
      <c r="A91" s="47" t="str">
        <f>IFERROR(INDEX([1]调整事项!$C$8:$C$94,MATCH($G91,[1]调整事项!$K$8:$K$94,0)),"")</f>
        <v/>
      </c>
      <c r="B91" s="48" t="str">
        <f>IFERROR(INDEX([1]调整事项!$F$8:$F$94,MATCH($G91,[1]调整事项!$K$8:$K$94,0)),"")</f>
        <v/>
      </c>
      <c r="C91" s="402" t="str">
        <f>IFERROR(INDEX([1]调整事项!$G$8:$G$94,MATCH($G91,[1]调整事项!$K$8:$K$94,0)),"")</f>
        <v/>
      </c>
      <c r="D91" s="406"/>
      <c r="E91" s="52" t="str">
        <f>IFERROR(INDEX([1]调整事项!$I$8:$I$94,MATCH($G91,[1]调整事项!$K$8:$K$94,0)),"")</f>
        <v/>
      </c>
      <c r="F91" s="48" t="s">
        <v>478</v>
      </c>
      <c r="G91" s="50" t="s">
        <v>490</v>
      </c>
      <c r="H91" s="34">
        <f t="shared" si="1"/>
        <v>0</v>
      </c>
    </row>
    <row r="92" spans="1:8" ht="24" hidden="1" customHeight="1">
      <c r="A92" s="47" t="str">
        <f>IFERROR(INDEX([1]调整事项!$C$8:$C$94,MATCH($G92,[1]调整事项!$K$8:$K$94,0)),"")</f>
        <v/>
      </c>
      <c r="B92" s="48" t="str">
        <f>IFERROR(INDEX([1]调整事项!$F$8:$F$94,MATCH($G92,[1]调整事项!$K$8:$K$94,0)),"")</f>
        <v/>
      </c>
      <c r="C92" s="402" t="str">
        <f>IFERROR(INDEX([1]调整事项!$G$8:$G$94,MATCH($G92,[1]调整事项!$K$8:$K$94,0)),"")</f>
        <v/>
      </c>
      <c r="D92" s="406"/>
      <c r="E92" s="52" t="str">
        <f>IFERROR(INDEX([1]调整事项!$I$8:$I$94,MATCH($G92,[1]调整事项!$K$8:$K$94,0)),"")</f>
        <v/>
      </c>
      <c r="F92" s="48" t="s">
        <v>478</v>
      </c>
      <c r="G92" s="50" t="s">
        <v>491</v>
      </c>
      <c r="H92" s="34">
        <f t="shared" si="1"/>
        <v>0</v>
      </c>
    </row>
    <row r="93" spans="1:8" ht="24" hidden="1" customHeight="1">
      <c r="A93" s="47" t="str">
        <f>IFERROR(INDEX([1]调整事项!$C$8:$C$94,MATCH($G93,[1]调整事项!$K$8:$K$94,0)),"")</f>
        <v/>
      </c>
      <c r="B93" s="48" t="str">
        <f>IFERROR(INDEX([1]调整事项!$F$8:$F$94,MATCH($G93,[1]调整事项!$K$8:$K$94,0)),"")</f>
        <v/>
      </c>
      <c r="C93" s="402" t="str">
        <f>IFERROR(INDEX([1]调整事项!$G$8:$G$94,MATCH($G93,[1]调整事项!$K$8:$K$94,0)),"")</f>
        <v/>
      </c>
      <c r="D93" s="406"/>
      <c r="E93" s="52" t="str">
        <f>IFERROR(INDEX([1]调整事项!$I$8:$I$94,MATCH($G93,[1]调整事项!$K$8:$K$94,0)),"")</f>
        <v/>
      </c>
      <c r="F93" s="48" t="s">
        <v>478</v>
      </c>
      <c r="G93" s="50" t="s">
        <v>492</v>
      </c>
      <c r="H93" s="34">
        <f t="shared" si="1"/>
        <v>0</v>
      </c>
    </row>
    <row r="94" spans="1:8" ht="24" hidden="1" customHeight="1">
      <c r="A94" s="47" t="str">
        <f>IFERROR(INDEX([1]调整事项!$C$8:$C$94,MATCH($G94,[1]调整事项!$K$8:$K$94,0)),"")</f>
        <v/>
      </c>
      <c r="B94" s="48" t="str">
        <f>IFERROR(INDEX([1]调整事项!$F$8:$F$94,MATCH($G94,[1]调整事项!$K$8:$K$94,0)),"")</f>
        <v/>
      </c>
      <c r="C94" s="402" t="str">
        <f>IFERROR(INDEX([1]调整事项!$G$8:$G$94,MATCH($G94,[1]调整事项!$K$8:$K$94,0)),"")</f>
        <v/>
      </c>
      <c r="D94" s="406"/>
      <c r="E94" s="52" t="str">
        <f>IFERROR(INDEX([1]调整事项!$I$8:$I$94,MATCH($G94,[1]调整事项!$K$8:$K$94,0)),"")</f>
        <v/>
      </c>
      <c r="F94" s="48" t="s">
        <v>478</v>
      </c>
      <c r="G94" s="50" t="s">
        <v>493</v>
      </c>
      <c r="H94" s="34">
        <f t="shared" si="1"/>
        <v>0</v>
      </c>
    </row>
    <row r="95" spans="1:8" ht="24" hidden="1" customHeight="1">
      <c r="A95" s="47" t="str">
        <f>IFERROR(INDEX([1]调整事项!$C$8:$C$94,MATCH($G95,[1]调整事项!$K$8:$K$94,0)),"")</f>
        <v/>
      </c>
      <c r="B95" s="48" t="str">
        <f>IFERROR(INDEX([1]调整事项!$F$8:$F$94,MATCH($G95,[1]调整事项!$K$8:$K$94,0)),"")</f>
        <v/>
      </c>
      <c r="C95" s="402" t="str">
        <f>IFERROR(INDEX([1]调整事项!$G$8:$G$94,MATCH($G95,[1]调整事项!$K$8:$K$94,0)),"")</f>
        <v/>
      </c>
      <c r="D95" s="406"/>
      <c r="E95" s="52" t="str">
        <f>IFERROR(INDEX([1]调整事项!$I$8:$I$94,MATCH($G95,[1]调整事项!$K$8:$K$94,0)),"")</f>
        <v/>
      </c>
      <c r="F95" s="48" t="s">
        <v>478</v>
      </c>
      <c r="G95" s="50" t="s">
        <v>494</v>
      </c>
      <c r="H95" s="34">
        <f t="shared" si="1"/>
        <v>0</v>
      </c>
    </row>
    <row r="96" spans="1:8" ht="24" hidden="1" customHeight="1">
      <c r="A96" s="47" t="str">
        <f>IFERROR(INDEX([1]调整事项!$C$8:$C$94,MATCH($G96,[1]调整事项!$K$8:$K$94,0)),"")</f>
        <v/>
      </c>
      <c r="B96" s="48" t="str">
        <f>IFERROR(INDEX([1]调整事项!$F$8:$F$94,MATCH($G96,[1]调整事项!$K$8:$K$94,0)),"")</f>
        <v/>
      </c>
      <c r="C96" s="402" t="str">
        <f>IFERROR(INDEX([1]调整事项!$G$8:$G$94,MATCH($G96,[1]调整事项!$K$8:$K$94,0)),"")</f>
        <v/>
      </c>
      <c r="D96" s="406"/>
      <c r="E96" s="52" t="str">
        <f>IFERROR(INDEX([1]调整事项!$I$8:$I$94,MATCH($G96,[1]调整事项!$K$8:$K$94,0)),"")</f>
        <v/>
      </c>
      <c r="F96" s="48" t="s">
        <v>478</v>
      </c>
      <c r="G96" s="50" t="s">
        <v>495</v>
      </c>
      <c r="H96" s="34">
        <f t="shared" si="1"/>
        <v>0</v>
      </c>
    </row>
    <row r="97" spans="1:8" ht="24" hidden="1" customHeight="1">
      <c r="A97" s="47" t="str">
        <f>IFERROR(INDEX([1]调整事项!$C$8:$C$94,MATCH($G97,[1]调整事项!$K$8:$K$94,0)),"")</f>
        <v/>
      </c>
      <c r="B97" s="48" t="str">
        <f>IFERROR(INDEX([1]调整事项!$F$8:$F$94,MATCH($G97,[1]调整事项!$K$8:$K$94,0)),"")</f>
        <v/>
      </c>
      <c r="C97" s="402" t="str">
        <f>IFERROR(INDEX([1]调整事项!$G$8:$G$94,MATCH($G97,[1]调整事项!$K$8:$K$94,0)),"")</f>
        <v/>
      </c>
      <c r="D97" s="406"/>
      <c r="E97" s="52" t="str">
        <f>IFERROR(INDEX([1]调整事项!$I$8:$I$94,MATCH($G97,[1]调整事项!$K$8:$K$94,0)),"")</f>
        <v/>
      </c>
      <c r="F97" s="48" t="s">
        <v>478</v>
      </c>
      <c r="G97" s="50" t="s">
        <v>496</v>
      </c>
      <c r="H97" s="34">
        <f t="shared" si="1"/>
        <v>0</v>
      </c>
    </row>
    <row r="98" spans="1:8" ht="24" hidden="1" customHeight="1">
      <c r="A98" s="47" t="str">
        <f>IFERROR(INDEX([1]调整事项!$C$8:$C$94,MATCH($G98,[1]调整事项!$K$8:$K$94,0)),"")</f>
        <v/>
      </c>
      <c r="B98" s="48" t="str">
        <f>IFERROR(INDEX([1]调整事项!$F$8:$F$94,MATCH($G98,[1]调整事项!$K$8:$K$94,0)),"")</f>
        <v/>
      </c>
      <c r="C98" s="402" t="str">
        <f>IFERROR(INDEX([1]调整事项!$G$8:$G$94,MATCH($G98,[1]调整事项!$K$8:$K$94,0)),"")</f>
        <v/>
      </c>
      <c r="D98" s="406"/>
      <c r="E98" s="52" t="str">
        <f>IFERROR(INDEX([1]调整事项!$I$8:$I$94,MATCH($G98,[1]调整事项!$K$8:$K$94,0)),"")</f>
        <v/>
      </c>
      <c r="F98" s="48" t="s">
        <v>478</v>
      </c>
      <c r="G98" s="50" t="s">
        <v>497</v>
      </c>
      <c r="H98" s="34">
        <f t="shared" si="1"/>
        <v>0</v>
      </c>
    </row>
    <row r="99" spans="1:8" ht="24" hidden="1" customHeight="1">
      <c r="A99" s="47" t="str">
        <f>IFERROR(INDEX([1]调整事项!$C$8:$C$94,MATCH($G99,[1]调整事项!$K$8:$K$94,0)),"")</f>
        <v/>
      </c>
      <c r="B99" s="48" t="str">
        <f>IFERROR(INDEX([1]调整事项!$F$8:$F$94,MATCH($G99,[1]调整事项!$K$8:$K$94,0)),"")</f>
        <v/>
      </c>
      <c r="C99" s="402" t="str">
        <f>IFERROR(INDEX([1]调整事项!$G$8:$G$94,MATCH($G99,[1]调整事项!$K$8:$K$94,0)),"")</f>
        <v/>
      </c>
      <c r="D99" s="406"/>
      <c r="E99" s="52" t="str">
        <f>IFERROR(INDEX([1]调整事项!$I$8:$I$94,MATCH($G99,[1]调整事项!$K$8:$K$94,0)),"")</f>
        <v/>
      </c>
      <c r="F99" s="48" t="s">
        <v>478</v>
      </c>
      <c r="G99" s="50" t="s">
        <v>498</v>
      </c>
      <c r="H99" s="34">
        <f t="shared" si="1"/>
        <v>0</v>
      </c>
    </row>
    <row r="100" spans="1:8" ht="24" hidden="1" customHeight="1">
      <c r="A100" s="47" t="str">
        <f>IFERROR(INDEX([1]调整事项!$C$8:$C$94,MATCH($G100,[1]调整事项!$K$8:$K$94,0)),"")</f>
        <v/>
      </c>
      <c r="B100" s="48" t="str">
        <f>IFERROR(INDEX([1]调整事项!$F$8:$F$94,MATCH($G100,[1]调整事项!$K$8:$K$94,0)),"")</f>
        <v/>
      </c>
      <c r="C100" s="402" t="str">
        <f>IFERROR(INDEX([1]调整事项!$G$8:$G$94,MATCH($G100,[1]调整事项!$K$8:$K$94,0)),"")</f>
        <v/>
      </c>
      <c r="D100" s="406"/>
      <c r="E100" s="52" t="str">
        <f>IFERROR(INDEX([1]调整事项!$I$8:$I$94,MATCH($G100,[1]调整事项!$K$8:$K$94,0)),"")</f>
        <v/>
      </c>
      <c r="F100" s="48" t="s">
        <v>478</v>
      </c>
      <c r="G100" s="50" t="s">
        <v>499</v>
      </c>
      <c r="H100" s="34">
        <f t="shared" si="1"/>
        <v>0</v>
      </c>
    </row>
    <row r="101" spans="1:8" ht="24" hidden="1" customHeight="1">
      <c r="A101" s="47" t="str">
        <f>IFERROR(INDEX([1]调整事项!$C$8:$C$94,MATCH($G101,[1]调整事项!$K$8:$K$94,0)),"")</f>
        <v/>
      </c>
      <c r="B101" s="48" t="str">
        <f>IFERROR(INDEX([1]调整事项!$F$8:$F$94,MATCH($G101,[1]调整事项!$K$8:$K$94,0)),"")</f>
        <v/>
      </c>
      <c r="C101" s="402" t="str">
        <f>IFERROR(INDEX([1]调整事项!$G$8:$G$94,MATCH($G101,[1]调整事项!$K$8:$K$94,0)),"")</f>
        <v/>
      </c>
      <c r="D101" s="406"/>
      <c r="E101" s="52" t="str">
        <f>IFERROR(INDEX([1]调整事项!$I$8:$I$94,MATCH($G101,[1]调整事项!$K$8:$K$94,0)),"")</f>
        <v/>
      </c>
      <c r="F101" s="48" t="s">
        <v>478</v>
      </c>
      <c r="G101" s="50" t="s">
        <v>500</v>
      </c>
      <c r="H101" s="34">
        <f t="shared" si="1"/>
        <v>0</v>
      </c>
    </row>
    <row r="102" spans="1:8" ht="24" hidden="1" customHeight="1">
      <c r="A102" s="47" t="str">
        <f>IFERROR(INDEX([1]调整事项!$C$8:$C$94,MATCH($G102,[1]调整事项!$K$8:$K$94,0)),"")</f>
        <v/>
      </c>
      <c r="B102" s="48" t="str">
        <f>IFERROR(INDEX([1]调整事项!$F$8:$F$94,MATCH($G102,[1]调整事项!$K$8:$K$94,0)),"")</f>
        <v/>
      </c>
      <c r="C102" s="402" t="str">
        <f>IFERROR(INDEX([1]调整事项!$G$8:$G$94,MATCH($G102,[1]调整事项!$K$8:$K$94,0)),"")</f>
        <v/>
      </c>
      <c r="D102" s="406"/>
      <c r="E102" s="52" t="str">
        <f>IFERROR(INDEX([1]调整事项!$I$8:$I$94,MATCH($G102,[1]调整事项!$K$8:$K$94,0)),"")</f>
        <v/>
      </c>
      <c r="F102" s="48" t="s">
        <v>478</v>
      </c>
      <c r="G102" s="50" t="s">
        <v>501</v>
      </c>
      <c r="H102" s="34">
        <f t="shared" si="1"/>
        <v>0</v>
      </c>
    </row>
    <row r="103" spans="1:8" ht="24" hidden="1" customHeight="1">
      <c r="A103" s="47" t="str">
        <f>IFERROR(INDEX([1]调整事项!$C$8:$C$94,MATCH($G103,[1]调整事项!$K$8:$K$94,0)),"")</f>
        <v/>
      </c>
      <c r="B103" s="48" t="str">
        <f>IFERROR(INDEX([1]调整事项!$F$8:$F$94,MATCH($G103,[1]调整事项!$K$8:$K$94,0)),"")</f>
        <v/>
      </c>
      <c r="C103" s="402" t="str">
        <f>IFERROR(INDEX([1]调整事项!$G$8:$G$94,MATCH($G103,[1]调整事项!$K$8:$K$94,0)),"")</f>
        <v/>
      </c>
      <c r="D103" s="406"/>
      <c r="E103" s="52" t="str">
        <f>IFERROR(INDEX([1]调整事项!$I$8:$I$94,MATCH($G103,[1]调整事项!$K$8:$K$94,0)),"")</f>
        <v/>
      </c>
      <c r="F103" s="48" t="s">
        <v>478</v>
      </c>
      <c r="G103" s="50" t="s">
        <v>502</v>
      </c>
      <c r="H103" s="34">
        <f t="shared" si="1"/>
        <v>0</v>
      </c>
    </row>
    <row r="104" spans="1:8" ht="24" hidden="1" customHeight="1">
      <c r="A104" s="47" t="str">
        <f>IFERROR(INDEX([1]调整事项!$C$8:$C$94,MATCH($G104,[1]调整事项!$K$8:$K$94,0)),"")</f>
        <v/>
      </c>
      <c r="B104" s="48" t="str">
        <f>IFERROR(INDEX([1]调整事项!$F$8:$F$94,MATCH($G104,[1]调整事项!$K$8:$K$94,0)),"")</f>
        <v/>
      </c>
      <c r="C104" s="402" t="str">
        <f>IFERROR(INDEX([1]调整事项!$G$8:$G$94,MATCH($G104,[1]调整事项!$K$8:$K$94,0)),"")</f>
        <v/>
      </c>
      <c r="D104" s="406"/>
      <c r="E104" s="52" t="str">
        <f>IFERROR(INDEX([1]调整事项!$I$8:$I$94,MATCH($G104,[1]调整事项!$K$8:$K$94,0)),"")</f>
        <v/>
      </c>
      <c r="F104" s="48" t="s">
        <v>478</v>
      </c>
      <c r="G104" s="50" t="s">
        <v>503</v>
      </c>
      <c r="H104" s="34">
        <f t="shared" si="1"/>
        <v>0</v>
      </c>
    </row>
    <row r="105" spans="1:8" ht="24" hidden="1" customHeight="1">
      <c r="A105" s="47" t="str">
        <f>IFERROR(INDEX([1]调整事项!$C$8:$C$94,MATCH($G105,[1]调整事项!$K$8:$K$94,0)),"")</f>
        <v/>
      </c>
      <c r="B105" s="48" t="str">
        <f>IFERROR(INDEX([1]调整事项!$F$8:$F$94,MATCH($G105,[1]调整事项!$K$8:$K$94,0)),"")</f>
        <v/>
      </c>
      <c r="C105" s="402" t="str">
        <f>IFERROR(INDEX([1]调整事项!$G$8:$G$94,MATCH($G105,[1]调整事项!$K$8:$K$94,0)),"")</f>
        <v/>
      </c>
      <c r="D105" s="406"/>
      <c r="E105" s="52" t="str">
        <f>IFERROR(INDEX([1]调整事项!$I$8:$I$94,MATCH($G105,[1]调整事项!$K$8:$K$94,0)),"")</f>
        <v/>
      </c>
      <c r="F105" s="48" t="s">
        <v>478</v>
      </c>
      <c r="G105" s="50" t="s">
        <v>504</v>
      </c>
      <c r="H105" s="34">
        <f t="shared" si="1"/>
        <v>0</v>
      </c>
    </row>
    <row r="106" spans="1:8" ht="24" hidden="1" customHeight="1">
      <c r="A106" s="47" t="str">
        <f>IFERROR(INDEX([1]调整事项!$C$8:$C$94,MATCH($G106,[1]调整事项!$K$8:$K$94,0)),"")</f>
        <v/>
      </c>
      <c r="B106" s="48" t="str">
        <f>IFERROR(INDEX([1]调整事项!$F$8:$F$94,MATCH($G106,[1]调整事项!$K$8:$K$94,0)),"")</f>
        <v/>
      </c>
      <c r="C106" s="402" t="str">
        <f>IFERROR(INDEX([1]调整事项!$G$8:$G$94,MATCH($G106,[1]调整事项!$K$8:$K$94,0)),"")</f>
        <v/>
      </c>
      <c r="D106" s="406"/>
      <c r="E106" s="52" t="str">
        <f>IFERROR(INDEX([1]调整事项!$I$8:$I$94,MATCH($G106,[1]调整事项!$K$8:$K$94,0)),"")</f>
        <v/>
      </c>
      <c r="F106" s="48" t="s">
        <v>478</v>
      </c>
      <c r="G106" s="50" t="s">
        <v>505</v>
      </c>
      <c r="H106" s="34">
        <f t="shared" si="1"/>
        <v>0</v>
      </c>
    </row>
    <row r="107" spans="1:8" ht="24" hidden="1" customHeight="1">
      <c r="A107" s="47" t="str">
        <f>IFERROR(INDEX([1]调整事项!$C$8:$C$94,MATCH($G107,[1]调整事项!$K$8:$K$94,0)),"")</f>
        <v/>
      </c>
      <c r="B107" s="48" t="str">
        <f>IFERROR(INDEX([1]调整事项!$F$8:$F$94,MATCH($G107,[1]调整事项!$K$8:$K$94,0)),"")</f>
        <v/>
      </c>
      <c r="C107" s="402" t="str">
        <f>IFERROR(INDEX([1]调整事项!$G$8:$G$94,MATCH($G107,[1]调整事项!$K$8:$K$94,0)),"")</f>
        <v/>
      </c>
      <c r="D107" s="406"/>
      <c r="E107" s="52" t="str">
        <f>IFERROR(INDEX([1]调整事项!$I$8:$I$94,MATCH($G107,[1]调整事项!$K$8:$K$94,0)),"")</f>
        <v/>
      </c>
      <c r="F107" s="48" t="s">
        <v>478</v>
      </c>
      <c r="G107" s="50" t="s">
        <v>506</v>
      </c>
      <c r="H107" s="34">
        <f t="shared" si="1"/>
        <v>0</v>
      </c>
    </row>
    <row r="108" spans="1:8" ht="24" hidden="1" customHeight="1">
      <c r="A108" s="47" t="str">
        <f>IFERROR(INDEX([1]调整事项!$C$8:$C$94,MATCH($G108,[1]调整事项!$K$8:$K$94,0)),"")</f>
        <v/>
      </c>
      <c r="B108" s="48" t="str">
        <f>IFERROR(INDEX([1]调整事项!$F$8:$F$94,MATCH($G108,[1]调整事项!$K$8:$K$94,0)),"")</f>
        <v/>
      </c>
      <c r="C108" s="402" t="str">
        <f>IFERROR(INDEX([1]调整事项!$G$8:$G$94,MATCH($G108,[1]调整事项!$K$8:$K$94,0)),"")</f>
        <v/>
      </c>
      <c r="D108" s="406"/>
      <c r="E108" s="52" t="str">
        <f>IFERROR(INDEX([1]调整事项!$I$8:$I$94,MATCH($G108,[1]调整事项!$K$8:$K$94,0)),"")</f>
        <v/>
      </c>
      <c r="F108" s="48" t="s">
        <v>478</v>
      </c>
      <c r="G108" s="50" t="s">
        <v>507</v>
      </c>
      <c r="H108" s="34">
        <f t="shared" si="1"/>
        <v>0</v>
      </c>
    </row>
    <row r="109" spans="1:8" ht="24" hidden="1" customHeight="1">
      <c r="A109" s="47" t="str">
        <f>IFERROR(INDEX([1]调整事项!$C$8:$C$94,MATCH($G109,[1]调整事项!$K$8:$K$94,0)),"")</f>
        <v/>
      </c>
      <c r="B109" s="48" t="str">
        <f>IFERROR(INDEX([1]调整事项!$F$8:$F$94,MATCH($G109,[1]调整事项!$K$8:$K$94,0)),"")</f>
        <v/>
      </c>
      <c r="C109" s="402" t="str">
        <f>IFERROR(INDEX([1]调整事项!$G$8:$G$94,MATCH($G109,[1]调整事项!$K$8:$K$94,0)),"")</f>
        <v/>
      </c>
      <c r="D109" s="406"/>
      <c r="E109" s="52" t="str">
        <f>IFERROR(INDEX([1]调整事项!$I$8:$I$94,MATCH($G109,[1]调整事项!$K$8:$K$94,0)),"")</f>
        <v/>
      </c>
      <c r="F109" s="48" t="s">
        <v>478</v>
      </c>
      <c r="G109" s="50" t="s">
        <v>508</v>
      </c>
      <c r="H109" s="34">
        <f t="shared" si="1"/>
        <v>0</v>
      </c>
    </row>
    <row r="110" spans="1:8" ht="24" hidden="1" customHeight="1">
      <c r="A110" s="47" t="str">
        <f>IFERROR(INDEX([1]调整事项!$C$8:$C$94,MATCH($G110,[1]调整事项!$K$8:$K$94,0)),"")</f>
        <v/>
      </c>
      <c r="B110" s="48" t="str">
        <f>IFERROR(INDEX([1]调整事项!$F$8:$F$94,MATCH($G110,[1]调整事项!$K$8:$K$94,0)),"")</f>
        <v/>
      </c>
      <c r="C110" s="402" t="str">
        <f>IFERROR(INDEX([1]调整事项!$G$8:$G$94,MATCH($G110,[1]调整事项!$K$8:$K$94,0)),"")</f>
        <v/>
      </c>
      <c r="D110" s="406"/>
      <c r="E110" s="52" t="str">
        <f>IFERROR(INDEX([1]调整事项!$I$8:$I$94,MATCH($G110,[1]调整事项!$K$8:$K$94,0)),"")</f>
        <v/>
      </c>
      <c r="F110" s="48" t="s">
        <v>478</v>
      </c>
      <c r="G110" s="50" t="s">
        <v>509</v>
      </c>
      <c r="H110" s="34">
        <f t="shared" si="1"/>
        <v>0</v>
      </c>
    </row>
    <row r="111" spans="1:8" ht="24" hidden="1" customHeight="1">
      <c r="A111" s="47" t="str">
        <f>IFERROR(INDEX([1]调整事项!$C$8:$C$94,MATCH($G111,[1]调整事项!$K$8:$K$94,0)),"")</f>
        <v/>
      </c>
      <c r="B111" s="48" t="str">
        <f>IFERROR(INDEX([1]调整事项!$F$8:$F$94,MATCH($G111,[1]调整事项!$K$8:$K$94,0)),"")</f>
        <v/>
      </c>
      <c r="C111" s="402" t="str">
        <f>IFERROR(INDEX([1]调整事项!$G$8:$G$94,MATCH($G111,[1]调整事项!$K$8:$K$94,0)),"")</f>
        <v/>
      </c>
      <c r="D111" s="406"/>
      <c r="E111" s="52" t="str">
        <f>IFERROR(INDEX([1]调整事项!$I$8:$I$94,MATCH($G111,[1]调整事项!$K$8:$K$94,0)),"")</f>
        <v/>
      </c>
      <c r="F111" s="48" t="s">
        <v>478</v>
      </c>
      <c r="G111" s="50" t="s">
        <v>510</v>
      </c>
      <c r="H111" s="34">
        <f t="shared" si="1"/>
        <v>0</v>
      </c>
    </row>
    <row r="112" spans="1:8" ht="24" hidden="1" customHeight="1">
      <c r="A112" s="47" t="str">
        <f>IFERROR(INDEX([1]调整事项!$C$8:$C$94,MATCH($G112,[1]调整事项!$K$8:$K$94,0)),"")</f>
        <v/>
      </c>
      <c r="B112" s="48" t="str">
        <f>IFERROR(INDEX([1]调整事项!$F$8:$F$94,MATCH($G112,[1]调整事项!$K$8:$K$94,0)),"")</f>
        <v/>
      </c>
      <c r="C112" s="402" t="str">
        <f>IFERROR(INDEX([1]调整事项!$G$8:$G$94,MATCH($G112,[1]调整事项!$K$8:$K$94,0)),"")</f>
        <v/>
      </c>
      <c r="D112" s="406"/>
      <c r="E112" s="52" t="str">
        <f>IFERROR(INDEX([1]调整事项!$I$8:$I$94,MATCH($G112,[1]调整事项!$K$8:$K$94,0)),"")</f>
        <v/>
      </c>
      <c r="F112" s="48" t="s">
        <v>478</v>
      </c>
      <c r="G112" s="50" t="s">
        <v>511</v>
      </c>
      <c r="H112" s="34">
        <f t="shared" si="1"/>
        <v>0</v>
      </c>
    </row>
    <row r="113" spans="1:8" ht="24" hidden="1" customHeight="1">
      <c r="A113" s="47" t="str">
        <f>IFERROR(INDEX([1]调整事项!$C$8:$C$94,MATCH($G113,[1]调整事项!$K$8:$K$94,0)),"")</f>
        <v/>
      </c>
      <c r="B113" s="48" t="str">
        <f>IFERROR(INDEX([1]调整事项!$F$8:$F$94,MATCH($G113,[1]调整事项!$K$8:$K$94,0)),"")</f>
        <v/>
      </c>
      <c r="C113" s="402" t="str">
        <f>IFERROR(INDEX([1]调整事项!$G$8:$G$94,MATCH($G113,[1]调整事项!$K$8:$K$94,0)),"")</f>
        <v/>
      </c>
      <c r="D113" s="406"/>
      <c r="E113" s="52" t="str">
        <f>IFERROR(INDEX([1]调整事项!$I$8:$I$94,MATCH($G113,[1]调整事项!$K$8:$K$94,0)),"")</f>
        <v/>
      </c>
      <c r="F113" s="48" t="s">
        <v>478</v>
      </c>
      <c r="G113" s="50" t="s">
        <v>512</v>
      </c>
      <c r="H113" s="34">
        <f t="shared" si="1"/>
        <v>0</v>
      </c>
    </row>
    <row r="114" spans="1:8" ht="24" hidden="1" customHeight="1">
      <c r="A114" s="47" t="str">
        <f>IFERROR(INDEX([1]调整事项!$C$8:$C$94,MATCH($G114,[1]调整事项!$K$8:$K$94,0)),"")</f>
        <v/>
      </c>
      <c r="B114" s="48" t="str">
        <f>IFERROR(INDEX([1]调整事项!$F$8:$F$94,MATCH($G114,[1]调整事项!$K$8:$K$94,0)),"")</f>
        <v/>
      </c>
      <c r="C114" s="402" t="str">
        <f>IFERROR(INDEX([1]调整事项!$G$8:$G$94,MATCH($G114,[1]调整事项!$K$8:$K$94,0)),"")</f>
        <v/>
      </c>
      <c r="D114" s="406"/>
      <c r="E114" s="52" t="str">
        <f>IFERROR(INDEX([1]调整事项!$I$8:$I$94,MATCH($G114,[1]调整事项!$K$8:$K$94,0)),"")</f>
        <v/>
      </c>
      <c r="F114" s="48" t="s">
        <v>478</v>
      </c>
      <c r="G114" s="50" t="s">
        <v>513</v>
      </c>
      <c r="H114" s="34">
        <f t="shared" si="1"/>
        <v>0</v>
      </c>
    </row>
    <row r="115" spans="1:8" ht="24" hidden="1" customHeight="1">
      <c r="A115" s="47" t="str">
        <f>IFERROR(INDEX([1]调整事项!$C$8:$C$94,MATCH($G115,[1]调整事项!$K$8:$K$94,0)),"")</f>
        <v/>
      </c>
      <c r="B115" s="48" t="str">
        <f>IFERROR(INDEX([1]调整事项!$F$8:$F$94,MATCH($G115,[1]调整事项!$K$8:$K$94,0)),"")</f>
        <v/>
      </c>
      <c r="C115" s="402" t="str">
        <f>IFERROR(INDEX([1]调整事项!$G$8:$G$94,MATCH($G115,[1]调整事项!$K$8:$K$94,0)),"")</f>
        <v/>
      </c>
      <c r="D115" s="406"/>
      <c r="E115" s="52" t="str">
        <f>IFERROR(INDEX([1]调整事项!$I$8:$I$94,MATCH($G115,[1]调整事项!$K$8:$K$94,0)),"")</f>
        <v/>
      </c>
      <c r="F115" s="48" t="s">
        <v>478</v>
      </c>
      <c r="G115" s="50" t="s">
        <v>514</v>
      </c>
      <c r="H115" s="34">
        <f t="shared" si="1"/>
        <v>0</v>
      </c>
    </row>
    <row r="116" spans="1:8" ht="24" hidden="1" customHeight="1">
      <c r="A116" s="47" t="str">
        <f>IFERROR(INDEX([1]调整事项!$C$8:$C$94,MATCH($G116,[1]调整事项!$K$8:$K$94,0)),"")</f>
        <v/>
      </c>
      <c r="B116" s="48" t="str">
        <f>IFERROR(INDEX([1]调整事项!$F$8:$F$94,MATCH($G116,[1]调整事项!$K$8:$K$94,0)),"")</f>
        <v/>
      </c>
      <c r="C116" s="402" t="str">
        <f>IFERROR(INDEX([1]调整事项!$G$8:$G$94,MATCH($G116,[1]调整事项!$K$8:$K$94,0)),"")</f>
        <v/>
      </c>
      <c r="D116" s="406"/>
      <c r="E116" s="52" t="str">
        <f>IFERROR(INDEX([1]调整事项!$I$8:$I$94,MATCH($G116,[1]调整事项!$K$8:$K$94,0)),"")</f>
        <v/>
      </c>
      <c r="F116" s="48" t="s">
        <v>478</v>
      </c>
      <c r="G116" s="50" t="s">
        <v>515</v>
      </c>
      <c r="H116" s="34">
        <f t="shared" si="1"/>
        <v>0</v>
      </c>
    </row>
    <row r="117" spans="1:8" ht="24" hidden="1" customHeight="1">
      <c r="A117" s="47" t="str">
        <f>IFERROR(INDEX([1]调整事项!$C$8:$C$94,MATCH($G117,[1]调整事项!$K$8:$K$94,0)),"")</f>
        <v/>
      </c>
      <c r="B117" s="48" t="str">
        <f>IFERROR(INDEX([1]调整事项!$F$8:$F$94,MATCH($G117,[1]调整事项!$K$8:$K$94,0)),"")</f>
        <v/>
      </c>
      <c r="C117" s="402" t="str">
        <f>IFERROR(INDEX([1]调整事项!$G$8:$G$94,MATCH($G117,[1]调整事项!$K$8:$K$94,0)),"")</f>
        <v/>
      </c>
      <c r="D117" s="406"/>
      <c r="E117" s="52" t="str">
        <f>IFERROR(INDEX([1]调整事项!$I$8:$I$94,MATCH($G117,[1]调整事项!$K$8:$K$94,0)),"")</f>
        <v/>
      </c>
      <c r="F117" s="48" t="s">
        <v>478</v>
      </c>
      <c r="G117" s="50" t="s">
        <v>516</v>
      </c>
      <c r="H117" s="34">
        <f t="shared" si="1"/>
        <v>0</v>
      </c>
    </row>
    <row r="118" spans="1:8" ht="24" hidden="1" customHeight="1">
      <c r="A118" s="47" t="str">
        <f>IFERROR(INDEX([1]调整事项!$C$8:$C$94,MATCH($G118,[1]调整事项!$K$8:$K$94,0)),"")</f>
        <v/>
      </c>
      <c r="B118" s="48" t="str">
        <f>IFERROR(INDEX([1]调整事项!$F$8:$F$94,MATCH($G118,[1]调整事项!$K$8:$K$94,0)),"")</f>
        <v/>
      </c>
      <c r="C118" s="402" t="str">
        <f>IFERROR(INDEX([1]调整事项!$G$8:$G$94,MATCH($G118,[1]调整事项!$K$8:$K$94,0)),"")</f>
        <v/>
      </c>
      <c r="D118" s="406"/>
      <c r="E118" s="52" t="str">
        <f>IFERROR(INDEX([1]调整事项!$I$8:$I$94,MATCH($G118,[1]调整事项!$K$8:$K$94,0)),"")</f>
        <v/>
      </c>
      <c r="F118" s="48" t="s">
        <v>478</v>
      </c>
      <c r="G118" s="50" t="s">
        <v>517</v>
      </c>
      <c r="H118" s="34">
        <f t="shared" si="1"/>
        <v>0</v>
      </c>
    </row>
    <row r="119" spans="1:8" ht="24" hidden="1" customHeight="1">
      <c r="A119" s="47" t="str">
        <f>IFERROR(INDEX([1]调整事项!$C$8:$C$94,MATCH($G119,[1]调整事项!$K$8:$K$94,0)),"")</f>
        <v/>
      </c>
      <c r="B119" s="48" t="str">
        <f>IFERROR(INDEX([1]调整事项!$F$8:$F$94,MATCH($G119,[1]调整事项!$K$8:$K$94,0)),"")</f>
        <v/>
      </c>
      <c r="C119" s="402" t="str">
        <f>IFERROR(INDEX([1]调整事项!$G$8:$G$94,MATCH($G119,[1]调整事项!$K$8:$K$94,0)),"")</f>
        <v/>
      </c>
      <c r="D119" s="406"/>
      <c r="E119" s="52" t="str">
        <f>IFERROR(INDEX([1]调整事项!$I$8:$I$94,MATCH($G119,[1]调整事项!$K$8:$K$94,0)),"")</f>
        <v/>
      </c>
      <c r="F119" s="48" t="s">
        <v>478</v>
      </c>
      <c r="G119" s="50" t="s">
        <v>518</v>
      </c>
      <c r="H119" s="34">
        <f t="shared" si="1"/>
        <v>0</v>
      </c>
    </row>
    <row r="120" spans="1:8" ht="18" customHeight="1">
      <c r="A120" s="51" t="s">
        <v>313</v>
      </c>
      <c r="B120" s="51"/>
      <c r="C120" s="51"/>
      <c r="D120" s="51"/>
      <c r="E120" s="51"/>
      <c r="H120" s="34">
        <f>IF(E80="",1,0)</f>
        <v>1</v>
      </c>
    </row>
    <row r="121" spans="1:8">
      <c r="A121" s="394" t="s">
        <v>314</v>
      </c>
      <c r="B121" s="394"/>
      <c r="C121" s="394"/>
      <c r="D121" s="394"/>
      <c r="E121" s="35"/>
      <c r="H121" s="34">
        <v>1</v>
      </c>
    </row>
    <row r="122" spans="1:8">
      <c r="A122" s="408" t="s">
        <v>315</v>
      </c>
      <c r="B122" s="409"/>
      <c r="C122" s="410" t="s">
        <v>316</v>
      </c>
      <c r="D122" s="409"/>
      <c r="E122" s="53" t="s">
        <v>317</v>
      </c>
      <c r="F122" s="53" t="s">
        <v>318</v>
      </c>
      <c r="H122" s="34">
        <v>1</v>
      </c>
    </row>
    <row r="123" spans="1:8" ht="23.25" customHeight="1">
      <c r="A123" s="408" t="s">
        <v>319</v>
      </c>
      <c r="B123" s="409"/>
      <c r="C123" s="411" t="str">
        <f>[1]基本情况!C56</f>
        <v>否</v>
      </c>
      <c r="D123" s="401"/>
      <c r="E123" s="54" t="str">
        <f>[1]基本情况!D56&amp;""</f>
        <v/>
      </c>
      <c r="F123" s="55">
        <f>[1]基本情况!E56</f>
        <v>0</v>
      </c>
      <c r="H123" s="34">
        <v>1</v>
      </c>
    </row>
    <row r="124" spans="1:8" ht="38.450000000000003" customHeight="1">
      <c r="A124" s="408" t="s">
        <v>320</v>
      </c>
      <c r="B124" s="409"/>
      <c r="C124" s="411" t="str">
        <f>[1]基本情况!C57</f>
        <v>否</v>
      </c>
      <c r="D124" s="401"/>
      <c r="E124" s="54" t="str">
        <f>[1]基本情况!D57&amp;""</f>
        <v/>
      </c>
      <c r="F124" s="55">
        <f>[1]基本情况!E57</f>
        <v>0</v>
      </c>
      <c r="H124" s="34">
        <v>1</v>
      </c>
    </row>
    <row r="125" spans="1:8" ht="21" customHeight="1">
      <c r="A125" s="408" t="s">
        <v>321</v>
      </c>
      <c r="B125" s="409"/>
      <c r="C125" s="411" t="str">
        <f>[1]基本情况!C58</f>
        <v>否</v>
      </c>
      <c r="D125" s="401"/>
      <c r="E125" s="54" t="str">
        <f>[1]基本情况!D58&amp;""</f>
        <v/>
      </c>
      <c r="F125" s="55">
        <f>[1]基本情况!E58</f>
        <v>0</v>
      </c>
      <c r="H125" s="34">
        <v>1</v>
      </c>
    </row>
    <row r="126" spans="1:8" ht="21" customHeight="1">
      <c r="A126" s="408" t="s">
        <v>322</v>
      </c>
      <c r="B126" s="409"/>
      <c r="C126" s="411" t="str">
        <f>[1]基本情况!C59</f>
        <v>否</v>
      </c>
      <c r="D126" s="401"/>
      <c r="E126" s="54" t="str">
        <f>[1]基本情况!D59&amp;""</f>
        <v/>
      </c>
      <c r="F126" s="55">
        <f>[1]基本情况!E59</f>
        <v>0</v>
      </c>
      <c r="H126" s="34">
        <v>1</v>
      </c>
    </row>
    <row r="127" spans="1:8" ht="17.25" customHeight="1">
      <c r="A127" s="56" t="s">
        <v>323</v>
      </c>
      <c r="B127" s="57"/>
      <c r="C127" s="412"/>
      <c r="D127" s="412"/>
      <c r="E127" s="35"/>
      <c r="H127" s="34">
        <v>1</v>
      </c>
    </row>
    <row r="128" spans="1:8" ht="72.599999999999994" customHeight="1">
      <c r="A128" s="398" t="str">
        <f>[1]基本情况!D60</f>
        <v>1、本报告仅供贵单位向主管税务机关办理企业所得税年度纳税申报时使用，不作其他用途。因使用不当造成的后果，与执行本审核业务的税务师事务所及其注册税务师无关。
2、贵公司缴纳的印花税及代扣代缴的个人所得税，系以账面记录和已提供的纳税资料为准，提请贵公司自核自缴。</v>
      </c>
      <c r="B128" s="398"/>
      <c r="C128" s="398"/>
      <c r="D128" s="398"/>
      <c r="E128" s="398"/>
      <c r="F128" s="393"/>
      <c r="H128" s="34">
        <v>1</v>
      </c>
    </row>
    <row r="129" spans="1:5">
      <c r="A129" s="58"/>
      <c r="B129" s="58"/>
      <c r="C129" s="58"/>
      <c r="D129" s="58"/>
      <c r="E129" s="59"/>
    </row>
    <row r="130" spans="1:5">
      <c r="A130" s="58"/>
      <c r="B130" s="58"/>
      <c r="C130" s="58"/>
      <c r="D130" s="58"/>
      <c r="E130" s="59"/>
    </row>
    <row r="131" spans="1:5">
      <c r="A131" s="58"/>
      <c r="B131" s="58"/>
      <c r="C131" s="58"/>
      <c r="D131" s="58"/>
      <c r="E131" s="59"/>
    </row>
    <row r="132" spans="1:5">
      <c r="A132" s="58"/>
      <c r="B132" s="58"/>
      <c r="C132" s="58"/>
      <c r="D132" s="58"/>
      <c r="E132" s="59"/>
    </row>
    <row r="133" spans="1:5">
      <c r="A133" s="58"/>
      <c r="B133" s="58"/>
      <c r="C133" s="58"/>
      <c r="D133" s="58"/>
      <c r="E133" s="59"/>
    </row>
    <row r="134" spans="1:5">
      <c r="A134" s="58"/>
      <c r="B134" s="58"/>
      <c r="C134" s="58"/>
      <c r="D134" s="58"/>
      <c r="E134" s="59"/>
    </row>
    <row r="135" spans="1:5">
      <c r="A135" s="58"/>
      <c r="B135" s="58"/>
      <c r="C135" s="58"/>
      <c r="D135" s="58"/>
      <c r="E135" s="59"/>
    </row>
    <row r="136" spans="1:5">
      <c r="A136" s="58"/>
      <c r="B136" s="58"/>
      <c r="C136" s="58"/>
      <c r="D136" s="58"/>
      <c r="E136" s="59"/>
    </row>
    <row r="137" spans="1:5">
      <c r="A137" s="413" t="s">
        <v>324</v>
      </c>
      <c r="B137" s="413"/>
      <c r="C137" s="413"/>
      <c r="D137" s="413"/>
      <c r="E137" s="413"/>
    </row>
    <row r="138" spans="1:5">
      <c r="A138" s="414" t="s">
        <v>325</v>
      </c>
      <c r="B138" s="414"/>
      <c r="C138" s="58"/>
      <c r="D138" s="414" t="s">
        <v>326</v>
      </c>
      <c r="E138" s="414"/>
    </row>
    <row r="139" spans="1:5">
      <c r="A139" s="60" t="s">
        <v>332</v>
      </c>
      <c r="B139" s="61" t="s">
        <v>155</v>
      </c>
      <c r="C139" s="58"/>
      <c r="D139" s="62" t="s">
        <v>397</v>
      </c>
      <c r="E139" s="61" t="s">
        <v>215</v>
      </c>
    </row>
    <row r="140" spans="1:5">
      <c r="A140" s="60" t="s">
        <v>334</v>
      </c>
      <c r="B140" s="61" t="s">
        <v>156</v>
      </c>
      <c r="C140" s="58"/>
      <c r="D140" s="62" t="s">
        <v>398</v>
      </c>
      <c r="E140" s="61" t="s">
        <v>216</v>
      </c>
    </row>
    <row r="141" spans="1:5">
      <c r="A141" s="60" t="s">
        <v>333</v>
      </c>
      <c r="B141" s="61" t="s">
        <v>157</v>
      </c>
      <c r="C141" s="58"/>
      <c r="D141" s="62" t="s">
        <v>217</v>
      </c>
      <c r="E141" s="61" t="s">
        <v>218</v>
      </c>
    </row>
    <row r="142" spans="1:5">
      <c r="A142" s="60" t="s">
        <v>335</v>
      </c>
      <c r="B142" s="61" t="s">
        <v>158</v>
      </c>
      <c r="C142" s="58"/>
      <c r="D142" s="62" t="s">
        <v>219</v>
      </c>
      <c r="E142" s="61" t="s">
        <v>220</v>
      </c>
    </row>
    <row r="143" spans="1:5">
      <c r="A143" s="60" t="s">
        <v>336</v>
      </c>
      <c r="B143" s="61" t="s">
        <v>159</v>
      </c>
      <c r="C143" s="58"/>
      <c r="D143" s="62" t="s">
        <v>221</v>
      </c>
      <c r="E143" s="61" t="s">
        <v>222</v>
      </c>
    </row>
    <row r="144" spans="1:5">
      <c r="A144" s="60" t="s">
        <v>337</v>
      </c>
      <c r="B144" s="61" t="s">
        <v>160</v>
      </c>
      <c r="C144" s="58"/>
      <c r="D144" s="62" t="s">
        <v>223</v>
      </c>
      <c r="E144" s="61" t="s">
        <v>224</v>
      </c>
    </row>
    <row r="145" spans="1:5">
      <c r="A145" s="60" t="s">
        <v>338</v>
      </c>
      <c r="B145" s="61" t="s">
        <v>161</v>
      </c>
      <c r="C145" s="58"/>
      <c r="D145" s="62" t="s">
        <v>225</v>
      </c>
      <c r="E145" s="61" t="s">
        <v>226</v>
      </c>
    </row>
    <row r="146" spans="1:5">
      <c r="A146" s="60" t="s">
        <v>339</v>
      </c>
      <c r="B146" s="61" t="s">
        <v>162</v>
      </c>
      <c r="C146" s="58"/>
      <c r="D146" s="62" t="s">
        <v>227</v>
      </c>
      <c r="E146" s="61" t="s">
        <v>228</v>
      </c>
    </row>
    <row r="147" spans="1:5">
      <c r="A147" s="60" t="s">
        <v>340</v>
      </c>
      <c r="B147" s="61" t="s">
        <v>163</v>
      </c>
      <c r="C147" s="58"/>
      <c r="D147" s="62" t="s">
        <v>229</v>
      </c>
      <c r="E147" s="61" t="s">
        <v>230</v>
      </c>
    </row>
    <row r="148" spans="1:5">
      <c r="A148" s="60" t="s">
        <v>341</v>
      </c>
      <c r="B148" s="61" t="s">
        <v>164</v>
      </c>
      <c r="C148" s="58"/>
      <c r="D148" s="62" t="s">
        <v>231</v>
      </c>
      <c r="E148" s="61" t="s">
        <v>232</v>
      </c>
    </row>
    <row r="149" spans="1:5">
      <c r="A149" s="60" t="s">
        <v>342</v>
      </c>
      <c r="B149" s="61" t="s">
        <v>165</v>
      </c>
      <c r="C149" s="58"/>
      <c r="D149" s="62" t="s">
        <v>233</v>
      </c>
      <c r="E149" s="61" t="s">
        <v>234</v>
      </c>
    </row>
    <row r="150" spans="1:5">
      <c r="A150" s="60" t="s">
        <v>343</v>
      </c>
      <c r="B150" s="61" t="s">
        <v>166</v>
      </c>
      <c r="C150" s="58"/>
      <c r="D150" s="62" t="s">
        <v>235</v>
      </c>
      <c r="E150" s="61" t="s">
        <v>236</v>
      </c>
    </row>
    <row r="151" spans="1:5">
      <c r="A151" s="60" t="s">
        <v>344</v>
      </c>
      <c r="B151" s="61" t="s">
        <v>167</v>
      </c>
      <c r="C151" s="58"/>
      <c r="D151" s="62" t="s">
        <v>237</v>
      </c>
      <c r="E151" s="61" t="s">
        <v>238</v>
      </c>
    </row>
    <row r="152" spans="1:5">
      <c r="A152" s="60" t="s">
        <v>345</v>
      </c>
      <c r="B152" s="61" t="s">
        <v>168</v>
      </c>
      <c r="C152" s="58"/>
      <c r="D152" s="62" t="s">
        <v>239</v>
      </c>
      <c r="E152" s="61" t="s">
        <v>240</v>
      </c>
    </row>
    <row r="153" spans="1:5">
      <c r="A153" s="60" t="s">
        <v>346</v>
      </c>
      <c r="B153" s="61" t="s">
        <v>169</v>
      </c>
      <c r="C153" s="58"/>
      <c r="D153" s="62" t="s">
        <v>241</v>
      </c>
      <c r="E153" s="61" t="s">
        <v>242</v>
      </c>
    </row>
    <row r="154" spans="1:5">
      <c r="A154" s="60" t="s">
        <v>347</v>
      </c>
      <c r="B154" s="61" t="s">
        <v>170</v>
      </c>
      <c r="C154" s="58"/>
      <c r="D154" s="62" t="s">
        <v>243</v>
      </c>
      <c r="E154" s="61" t="s">
        <v>244</v>
      </c>
    </row>
    <row r="155" spans="1:5">
      <c r="A155" s="60" t="s">
        <v>348</v>
      </c>
      <c r="B155" s="61" t="s">
        <v>171</v>
      </c>
      <c r="C155" s="58"/>
      <c r="D155" s="62" t="s">
        <v>245</v>
      </c>
      <c r="E155" s="61" t="s">
        <v>246</v>
      </c>
    </row>
    <row r="156" spans="1:5">
      <c r="A156" s="60" t="s">
        <v>349</v>
      </c>
      <c r="B156" s="61" t="s">
        <v>172</v>
      </c>
      <c r="C156" s="58"/>
      <c r="D156" s="62" t="s">
        <v>247</v>
      </c>
      <c r="E156" s="61" t="s">
        <v>248</v>
      </c>
    </row>
    <row r="157" spans="1:5">
      <c r="A157" s="60" t="s">
        <v>395</v>
      </c>
      <c r="B157" s="61" t="s">
        <v>173</v>
      </c>
      <c r="C157" s="58"/>
      <c r="D157" s="62" t="s">
        <v>249</v>
      </c>
      <c r="E157" s="61" t="s">
        <v>250</v>
      </c>
    </row>
    <row r="158" spans="1:5">
      <c r="A158" s="60" t="s">
        <v>350</v>
      </c>
      <c r="B158" s="61" t="s">
        <v>174</v>
      </c>
      <c r="C158" s="58"/>
      <c r="D158" s="62" t="s">
        <v>251</v>
      </c>
      <c r="E158" s="61" t="s">
        <v>252</v>
      </c>
    </row>
    <row r="159" spans="1:5">
      <c r="A159" s="60" t="s">
        <v>396</v>
      </c>
      <c r="B159" s="61" t="s">
        <v>327</v>
      </c>
      <c r="C159" s="58"/>
      <c r="D159" s="58"/>
      <c r="E159" s="59"/>
    </row>
    <row r="160" spans="1:5">
      <c r="A160" s="60" t="s">
        <v>351</v>
      </c>
      <c r="B160" s="61" t="s">
        <v>175</v>
      </c>
      <c r="C160" s="58"/>
      <c r="D160" s="58"/>
      <c r="E160" s="59"/>
    </row>
    <row r="161" spans="1:5">
      <c r="A161" s="60" t="s">
        <v>352</v>
      </c>
      <c r="B161" s="61" t="s">
        <v>176</v>
      </c>
      <c r="C161" s="58"/>
      <c r="D161" s="58"/>
      <c r="E161" s="59"/>
    </row>
    <row r="162" spans="1:5">
      <c r="A162" s="60" t="s">
        <v>353</v>
      </c>
      <c r="B162" s="61" t="s">
        <v>177</v>
      </c>
      <c r="C162" s="58"/>
      <c r="D162" s="58"/>
      <c r="E162" s="59"/>
    </row>
    <row r="163" spans="1:5">
      <c r="A163" s="60" t="s">
        <v>354</v>
      </c>
      <c r="B163" s="61" t="s">
        <v>328</v>
      </c>
      <c r="C163" s="58"/>
      <c r="D163" s="58"/>
      <c r="E163" s="59"/>
    </row>
    <row r="164" spans="1:5">
      <c r="A164" s="60" t="s">
        <v>355</v>
      </c>
      <c r="B164" s="61" t="s">
        <v>178</v>
      </c>
      <c r="C164" s="58"/>
      <c r="D164" s="58"/>
      <c r="E164" s="59"/>
    </row>
    <row r="165" spans="1:5">
      <c r="A165" s="60" t="s">
        <v>356</v>
      </c>
      <c r="B165" s="61" t="s">
        <v>179</v>
      </c>
      <c r="C165" s="58"/>
      <c r="D165" s="58"/>
      <c r="E165" s="59"/>
    </row>
    <row r="166" spans="1:5">
      <c r="A166" s="60" t="s">
        <v>357</v>
      </c>
      <c r="B166" s="61" t="s">
        <v>180</v>
      </c>
      <c r="C166" s="58"/>
      <c r="D166" s="58"/>
      <c r="E166" s="59"/>
    </row>
    <row r="167" spans="1:5">
      <c r="A167" s="60" t="s">
        <v>358</v>
      </c>
      <c r="B167" s="61" t="s">
        <v>181</v>
      </c>
      <c r="C167" s="58"/>
      <c r="D167" s="58"/>
      <c r="E167" s="59"/>
    </row>
    <row r="168" spans="1:5">
      <c r="A168" s="60" t="s">
        <v>359</v>
      </c>
      <c r="B168" s="61" t="s">
        <v>182</v>
      </c>
      <c r="C168" s="58"/>
      <c r="D168" s="58"/>
      <c r="E168" s="59"/>
    </row>
    <row r="169" spans="1:5">
      <c r="A169" s="60" t="s">
        <v>360</v>
      </c>
      <c r="B169" s="61" t="s">
        <v>183</v>
      </c>
      <c r="C169" s="58"/>
      <c r="D169" s="58"/>
      <c r="E169" s="59"/>
    </row>
    <row r="170" spans="1:5">
      <c r="A170" s="60" t="s">
        <v>361</v>
      </c>
      <c r="B170" s="61" t="s">
        <v>329</v>
      </c>
      <c r="C170" s="58"/>
      <c r="D170" s="58"/>
      <c r="E170" s="59"/>
    </row>
    <row r="171" spans="1:5">
      <c r="A171" s="60" t="s">
        <v>362</v>
      </c>
      <c r="B171" s="61" t="s">
        <v>184</v>
      </c>
      <c r="C171" s="58"/>
      <c r="D171" s="58"/>
      <c r="E171" s="59"/>
    </row>
    <row r="172" spans="1:5">
      <c r="A172" s="60" t="s">
        <v>363</v>
      </c>
      <c r="B172" s="61" t="s">
        <v>185</v>
      </c>
      <c r="C172" s="58"/>
      <c r="D172" s="58"/>
      <c r="E172" s="59"/>
    </row>
    <row r="173" spans="1:5">
      <c r="A173" s="60" t="s">
        <v>364</v>
      </c>
      <c r="B173" s="61" t="s">
        <v>330</v>
      </c>
      <c r="C173" s="58"/>
      <c r="D173" s="58"/>
      <c r="E173" s="59"/>
    </row>
    <row r="174" spans="1:5">
      <c r="A174" s="60" t="s">
        <v>394</v>
      </c>
      <c r="B174" s="61" t="s">
        <v>331</v>
      </c>
      <c r="C174" s="58"/>
      <c r="D174" s="58"/>
      <c r="E174" s="59"/>
    </row>
    <row r="175" spans="1:5">
      <c r="A175" s="60" t="s">
        <v>365</v>
      </c>
      <c r="B175" s="61" t="s">
        <v>186</v>
      </c>
      <c r="C175" s="58"/>
      <c r="D175" s="58"/>
      <c r="E175" s="59"/>
    </row>
    <row r="176" spans="1:5">
      <c r="A176" s="60" t="s">
        <v>366</v>
      </c>
      <c r="B176" s="61" t="s">
        <v>187</v>
      </c>
      <c r="C176" s="58"/>
      <c r="D176" s="58"/>
      <c r="E176" s="59"/>
    </row>
    <row r="177" spans="1:5">
      <c r="A177" s="60" t="s">
        <v>367</v>
      </c>
      <c r="B177" s="61" t="s">
        <v>188</v>
      </c>
      <c r="C177" s="58"/>
      <c r="D177" s="58"/>
      <c r="E177" s="59"/>
    </row>
    <row r="178" spans="1:5">
      <c r="A178" s="60" t="s">
        <v>368</v>
      </c>
      <c r="B178" s="61" t="s">
        <v>189</v>
      </c>
      <c r="C178" s="58"/>
      <c r="D178" s="58"/>
      <c r="E178" s="59"/>
    </row>
    <row r="179" spans="1:5">
      <c r="A179" s="60" t="s">
        <v>369</v>
      </c>
      <c r="B179" s="61" t="s">
        <v>190</v>
      </c>
      <c r="C179" s="58"/>
      <c r="D179" s="58"/>
      <c r="E179" s="59"/>
    </row>
    <row r="180" spans="1:5">
      <c r="A180" s="60" t="s">
        <v>370</v>
      </c>
      <c r="B180" s="61" t="s">
        <v>191</v>
      </c>
      <c r="C180" s="58"/>
      <c r="D180" s="58"/>
      <c r="E180" s="59"/>
    </row>
    <row r="181" spans="1:5">
      <c r="A181" s="60" t="s">
        <v>371</v>
      </c>
      <c r="B181" s="61" t="s">
        <v>192</v>
      </c>
      <c r="C181" s="58"/>
      <c r="D181" s="58"/>
      <c r="E181" s="59"/>
    </row>
    <row r="182" spans="1:5">
      <c r="A182" s="60" t="s">
        <v>372</v>
      </c>
      <c r="B182" s="61" t="s">
        <v>193</v>
      </c>
      <c r="C182" s="58"/>
      <c r="D182" s="58"/>
      <c r="E182" s="59"/>
    </row>
    <row r="183" spans="1:5">
      <c r="A183" s="60" t="s">
        <v>373</v>
      </c>
      <c r="B183" s="61" t="s">
        <v>194</v>
      </c>
      <c r="C183" s="58"/>
      <c r="D183" s="58"/>
      <c r="E183" s="59"/>
    </row>
    <row r="184" spans="1:5">
      <c r="A184" s="60" t="s">
        <v>374</v>
      </c>
      <c r="B184" s="61" t="s">
        <v>195</v>
      </c>
      <c r="C184" s="58"/>
      <c r="D184" s="58"/>
      <c r="E184" s="59"/>
    </row>
    <row r="185" spans="1:5">
      <c r="A185" s="60" t="s">
        <v>375</v>
      </c>
      <c r="B185" s="61" t="s">
        <v>196</v>
      </c>
      <c r="C185" s="58"/>
      <c r="D185" s="58"/>
      <c r="E185" s="59"/>
    </row>
    <row r="186" spans="1:5">
      <c r="A186" s="60" t="s">
        <v>376</v>
      </c>
      <c r="B186" s="61" t="s">
        <v>197</v>
      </c>
      <c r="C186" s="58"/>
      <c r="D186" s="58"/>
      <c r="E186" s="59"/>
    </row>
    <row r="187" spans="1:5">
      <c r="A187" s="60" t="s">
        <v>377</v>
      </c>
      <c r="B187" s="61" t="s">
        <v>198</v>
      </c>
      <c r="C187" s="58"/>
      <c r="D187" s="58"/>
      <c r="E187" s="59"/>
    </row>
    <row r="188" spans="1:5">
      <c r="A188" s="60" t="s">
        <v>378</v>
      </c>
      <c r="B188" s="61" t="s">
        <v>199</v>
      </c>
      <c r="C188" s="58"/>
      <c r="D188" s="58"/>
      <c r="E188" s="59"/>
    </row>
    <row r="189" spans="1:5">
      <c r="A189" s="60" t="s">
        <v>379</v>
      </c>
      <c r="B189" s="61" t="s">
        <v>200</v>
      </c>
      <c r="C189" s="58"/>
      <c r="D189" s="58"/>
      <c r="E189" s="59"/>
    </row>
    <row r="190" spans="1:5">
      <c r="A190" s="60" t="s">
        <v>393</v>
      </c>
      <c r="B190" s="61" t="s">
        <v>201</v>
      </c>
      <c r="C190" s="58"/>
      <c r="D190" s="58"/>
      <c r="E190" s="59"/>
    </row>
    <row r="191" spans="1:5">
      <c r="A191" s="60" t="s">
        <v>380</v>
      </c>
      <c r="B191" s="61" t="s">
        <v>202</v>
      </c>
      <c r="C191" s="58"/>
      <c r="D191" s="58"/>
      <c r="E191" s="59"/>
    </row>
    <row r="192" spans="1:5">
      <c r="A192" s="60" t="s">
        <v>381</v>
      </c>
      <c r="B192" s="61" t="s">
        <v>203</v>
      </c>
      <c r="C192" s="58"/>
      <c r="D192" s="58"/>
      <c r="E192" s="59"/>
    </row>
    <row r="193" spans="1:5">
      <c r="A193" s="60" t="s">
        <v>382</v>
      </c>
      <c r="B193" s="61" t="s">
        <v>204</v>
      </c>
      <c r="C193" s="58"/>
      <c r="D193" s="58"/>
      <c r="E193" s="59"/>
    </row>
    <row r="194" spans="1:5">
      <c r="A194" s="60" t="s">
        <v>383</v>
      </c>
      <c r="B194" s="61" t="s">
        <v>205</v>
      </c>
      <c r="C194" s="58"/>
      <c r="D194" s="58"/>
      <c r="E194" s="59"/>
    </row>
    <row r="195" spans="1:5">
      <c r="A195" s="60" t="s">
        <v>384</v>
      </c>
      <c r="B195" s="61" t="s">
        <v>206</v>
      </c>
      <c r="C195" s="58"/>
      <c r="D195" s="58"/>
      <c r="E195" s="59"/>
    </row>
    <row r="196" spans="1:5">
      <c r="A196" s="60" t="s">
        <v>385</v>
      </c>
      <c r="B196" s="61" t="s">
        <v>207</v>
      </c>
      <c r="C196" s="58"/>
      <c r="D196" s="58"/>
      <c r="E196" s="59"/>
    </row>
    <row r="197" spans="1:5">
      <c r="A197" s="60" t="s">
        <v>386</v>
      </c>
      <c r="B197" s="61" t="s">
        <v>208</v>
      </c>
      <c r="C197" s="58"/>
      <c r="D197" s="58"/>
      <c r="E197" s="59"/>
    </row>
    <row r="198" spans="1:5">
      <c r="A198" s="60" t="s">
        <v>387</v>
      </c>
      <c r="B198" s="61" t="s">
        <v>209</v>
      </c>
      <c r="C198" s="58"/>
      <c r="D198" s="58"/>
      <c r="E198" s="59"/>
    </row>
    <row r="199" spans="1:5">
      <c r="A199" s="60" t="s">
        <v>388</v>
      </c>
      <c r="B199" s="61" t="s">
        <v>210</v>
      </c>
      <c r="C199" s="58"/>
      <c r="D199" s="58"/>
      <c r="E199" s="59"/>
    </row>
    <row r="200" spans="1:5">
      <c r="A200" s="60" t="s">
        <v>389</v>
      </c>
      <c r="B200" s="61" t="s">
        <v>211</v>
      </c>
      <c r="C200" s="58"/>
      <c r="D200" s="58"/>
      <c r="E200" s="59"/>
    </row>
    <row r="201" spans="1:5">
      <c r="A201" s="60" t="s">
        <v>390</v>
      </c>
      <c r="B201" s="61" t="s">
        <v>212</v>
      </c>
      <c r="C201" s="58"/>
      <c r="D201" s="58"/>
      <c r="E201" s="59"/>
    </row>
    <row r="202" spans="1:5">
      <c r="A202" s="60" t="s">
        <v>391</v>
      </c>
      <c r="B202" s="61" t="s">
        <v>213</v>
      </c>
      <c r="C202" s="58"/>
      <c r="D202" s="58"/>
      <c r="E202" s="59"/>
    </row>
    <row r="203" spans="1:5">
      <c r="A203" s="60" t="s">
        <v>392</v>
      </c>
      <c r="B203" s="61" t="s">
        <v>214</v>
      </c>
      <c r="C203" s="58"/>
      <c r="D203" s="58"/>
      <c r="E203" s="59"/>
    </row>
  </sheetData>
  <autoFilter ref="H21:H128">
    <filterColumn colId="0">
      <filters>
        <filter val="1"/>
      </filters>
    </filterColumn>
  </autoFilter>
  <mergeCells count="146">
    <mergeCell ref="A126:B126"/>
    <mergeCell ref="C126:D126"/>
    <mergeCell ref="C127:D127"/>
    <mergeCell ref="A128:F128"/>
    <mergeCell ref="A137:E137"/>
    <mergeCell ref="A138:B138"/>
    <mergeCell ref="D138:E138"/>
    <mergeCell ref="A123:B123"/>
    <mergeCell ref="C123:D123"/>
    <mergeCell ref="A124:B124"/>
    <mergeCell ref="C124:D124"/>
    <mergeCell ref="A125:B125"/>
    <mergeCell ref="C125:D125"/>
    <mergeCell ref="C116:D116"/>
    <mergeCell ref="C117:D117"/>
    <mergeCell ref="C118:D118"/>
    <mergeCell ref="C119:D119"/>
    <mergeCell ref="A121:D121"/>
    <mergeCell ref="A122:B122"/>
    <mergeCell ref="C122:D122"/>
    <mergeCell ref="C110:D110"/>
    <mergeCell ref="C111:D111"/>
    <mergeCell ref="C112:D112"/>
    <mergeCell ref="C113:D113"/>
    <mergeCell ref="C114:D114"/>
    <mergeCell ref="C115:D115"/>
    <mergeCell ref="C104:D104"/>
    <mergeCell ref="C105:D105"/>
    <mergeCell ref="C106:D106"/>
    <mergeCell ref="C107:D107"/>
    <mergeCell ref="C108:D108"/>
    <mergeCell ref="C109:D109"/>
    <mergeCell ref="C98:D98"/>
    <mergeCell ref="C99:D99"/>
    <mergeCell ref="C100:D100"/>
    <mergeCell ref="C101:D101"/>
    <mergeCell ref="C102:D102"/>
    <mergeCell ref="C103:D103"/>
    <mergeCell ref="C92:D92"/>
    <mergeCell ref="C93:D93"/>
    <mergeCell ref="C94:D94"/>
    <mergeCell ref="C95:D95"/>
    <mergeCell ref="C96:D96"/>
    <mergeCell ref="C97:D97"/>
    <mergeCell ref="C86:D86"/>
    <mergeCell ref="C87:D87"/>
    <mergeCell ref="C88:D88"/>
    <mergeCell ref="C89:D89"/>
    <mergeCell ref="C90:D90"/>
    <mergeCell ref="C91:D91"/>
    <mergeCell ref="C80:D80"/>
    <mergeCell ref="C81:D81"/>
    <mergeCell ref="C82:D82"/>
    <mergeCell ref="C83:D83"/>
    <mergeCell ref="C84:D84"/>
    <mergeCell ref="C85:D85"/>
    <mergeCell ref="C73:D73"/>
    <mergeCell ref="C74:D74"/>
    <mergeCell ref="C75:D75"/>
    <mergeCell ref="C76:D76"/>
    <mergeCell ref="A78:E78"/>
    <mergeCell ref="C79:D79"/>
    <mergeCell ref="C67:D67"/>
    <mergeCell ref="C68:D68"/>
    <mergeCell ref="C69:D69"/>
    <mergeCell ref="C70:D70"/>
    <mergeCell ref="C71:D71"/>
    <mergeCell ref="C72:D72"/>
    <mergeCell ref="C61:D61"/>
    <mergeCell ref="C62:D62"/>
    <mergeCell ref="C63:D63"/>
    <mergeCell ref="C64:D64"/>
    <mergeCell ref="C65:D65"/>
    <mergeCell ref="C66:D66"/>
    <mergeCell ref="C55:D55"/>
    <mergeCell ref="C56:D56"/>
    <mergeCell ref="C57:D57"/>
    <mergeCell ref="C58:D58"/>
    <mergeCell ref="C59:D59"/>
    <mergeCell ref="C60:D60"/>
    <mergeCell ref="C49:D49"/>
    <mergeCell ref="C50:D50"/>
    <mergeCell ref="C51:D51"/>
    <mergeCell ref="C52:D52"/>
    <mergeCell ref="C53:D53"/>
    <mergeCell ref="C54:D54"/>
    <mergeCell ref="C43:D43"/>
    <mergeCell ref="C44:D44"/>
    <mergeCell ref="C45:D45"/>
    <mergeCell ref="C46:D46"/>
    <mergeCell ref="C47:D47"/>
    <mergeCell ref="C48:D48"/>
    <mergeCell ref="C37:D37"/>
    <mergeCell ref="C38:D38"/>
    <mergeCell ref="C39:D39"/>
    <mergeCell ref="C40:D40"/>
    <mergeCell ref="C41:D41"/>
    <mergeCell ref="C42:D42"/>
    <mergeCell ref="C31:D31"/>
    <mergeCell ref="C32:D32"/>
    <mergeCell ref="C33:D33"/>
    <mergeCell ref="C34:D34"/>
    <mergeCell ref="C35:D35"/>
    <mergeCell ref="C36:D36"/>
    <mergeCell ref="C25:D25"/>
    <mergeCell ref="C26:D26"/>
    <mergeCell ref="C27:D27"/>
    <mergeCell ref="C28:D28"/>
    <mergeCell ref="C29:D29"/>
    <mergeCell ref="C30:D30"/>
    <mergeCell ref="A19:D19"/>
    <mergeCell ref="A20:D20"/>
    <mergeCell ref="A21:E21"/>
    <mergeCell ref="C22:D22"/>
    <mergeCell ref="C23:D23"/>
    <mergeCell ref="C24:D24"/>
    <mergeCell ref="A14:D14"/>
    <mergeCell ref="A15:B15"/>
    <mergeCell ref="C15:F15"/>
    <mergeCell ref="D16:E16"/>
    <mergeCell ref="B17:F17"/>
    <mergeCell ref="A18:F18"/>
    <mergeCell ref="A11:B11"/>
    <mergeCell ref="C11:F11"/>
    <mergeCell ref="A12:B12"/>
    <mergeCell ref="C12:F12"/>
    <mergeCell ref="A13:B13"/>
    <mergeCell ref="C13:F13"/>
    <mergeCell ref="A8:B8"/>
    <mergeCell ref="C8:F8"/>
    <mergeCell ref="A9:B9"/>
    <mergeCell ref="C9:F9"/>
    <mergeCell ref="A10:B10"/>
    <mergeCell ref="C10:F10"/>
    <mergeCell ref="A5:B5"/>
    <mergeCell ref="C5:F5"/>
    <mergeCell ref="A6:B6"/>
    <mergeCell ref="C6:F6"/>
    <mergeCell ref="A7:B7"/>
    <mergeCell ref="C7:F7"/>
    <mergeCell ref="A1:F1"/>
    <mergeCell ref="A2:D2"/>
    <mergeCell ref="A3:B3"/>
    <mergeCell ref="C3:F3"/>
    <mergeCell ref="A4:B4"/>
    <mergeCell ref="C4:F4"/>
  </mergeCells>
  <phoneticPr fontId="22" type="noConversion"/>
  <printOptions horizontalCentered="1"/>
  <pageMargins left="0.39370078740157477" right="0.39370078740157477" top="0.59055118110236215" bottom="0.59055118110236215" header="0.31496062992125984" footer="0.31496062992125984"/>
  <pageSetup paperSize="9" fitToHeight="0" orientation="portrait" blackAndWhite="1" r:id="rId1"/>
  <headerFooter>
    <oddHeader>&amp;L&amp;G</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23"/>
  <sheetViews>
    <sheetView workbookViewId="0">
      <selection activeCell="B13" sqref="B13"/>
    </sheetView>
  </sheetViews>
  <sheetFormatPr defaultColWidth="9.75" defaultRowHeight="12"/>
  <cols>
    <col min="1" max="1" width="5.75" style="82" customWidth="1"/>
    <col min="2" max="2" width="9.75" style="82" customWidth="1"/>
    <col min="3" max="20" width="12.5" style="82" customWidth="1"/>
    <col min="21" max="16384" width="9.75" style="82"/>
  </cols>
  <sheetData>
    <row r="1" spans="1:20" s="135" customFormat="1" ht="20.100000000000001" customHeight="1">
      <c r="A1" s="602" t="s">
        <v>685</v>
      </c>
      <c r="B1" s="602"/>
      <c r="C1" s="602"/>
      <c r="D1" s="602"/>
      <c r="E1" s="602"/>
      <c r="F1" s="602"/>
      <c r="G1" s="602"/>
      <c r="H1" s="602"/>
      <c r="I1" s="602"/>
      <c r="J1" s="602"/>
      <c r="K1" s="602"/>
      <c r="L1" s="602"/>
      <c r="M1" s="602"/>
      <c r="N1" s="602"/>
      <c r="O1" s="602"/>
      <c r="P1" s="602"/>
      <c r="Q1" s="602"/>
      <c r="R1" s="602"/>
      <c r="S1" s="602"/>
      <c r="T1" s="602"/>
    </row>
    <row r="2" spans="1:20" s="141" customFormat="1" ht="25.5" customHeight="1">
      <c r="A2" s="567" t="s">
        <v>1478</v>
      </c>
      <c r="B2" s="724"/>
      <c r="C2" s="724"/>
      <c r="D2" s="724"/>
      <c r="E2" s="724"/>
      <c r="F2" s="724"/>
      <c r="G2" s="724"/>
      <c r="H2" s="724"/>
      <c r="I2" s="724"/>
      <c r="J2" s="724"/>
      <c r="K2" s="724"/>
      <c r="L2" s="724"/>
      <c r="M2" s="724"/>
      <c r="N2" s="724"/>
      <c r="O2" s="724"/>
      <c r="P2" s="724"/>
      <c r="Q2" s="724"/>
      <c r="R2" s="724"/>
      <c r="S2" s="724"/>
      <c r="T2" s="724"/>
    </row>
    <row r="3" spans="1:20" s="93" customFormat="1" ht="18.75" customHeight="1">
      <c r="A3" s="571" t="s">
        <v>1441</v>
      </c>
      <c r="B3" s="457" t="s">
        <v>76</v>
      </c>
      <c r="C3" s="457" t="s">
        <v>83</v>
      </c>
      <c r="D3" s="457"/>
      <c r="E3" s="457"/>
      <c r="F3" s="457"/>
      <c r="G3" s="457" t="s">
        <v>84</v>
      </c>
      <c r="H3" s="457"/>
      <c r="I3" s="457"/>
      <c r="J3" s="457"/>
      <c r="K3" s="457"/>
      <c r="L3" s="457"/>
      <c r="M3" s="457"/>
      <c r="N3" s="457"/>
      <c r="O3" s="457"/>
      <c r="P3" s="457"/>
      <c r="Q3" s="457"/>
      <c r="R3" s="457"/>
      <c r="S3" s="457"/>
      <c r="T3" s="457"/>
    </row>
    <row r="4" spans="1:20" s="93" customFormat="1" ht="18.75" customHeight="1">
      <c r="A4" s="603"/>
      <c r="B4" s="457"/>
      <c r="C4" s="457" t="s">
        <v>85</v>
      </c>
      <c r="D4" s="457" t="s">
        <v>86</v>
      </c>
      <c r="E4" s="457" t="s">
        <v>1479</v>
      </c>
      <c r="F4" s="457" t="s">
        <v>87</v>
      </c>
      <c r="G4" s="457" t="s">
        <v>1480</v>
      </c>
      <c r="H4" s="457"/>
      <c r="I4" s="457"/>
      <c r="J4" s="457"/>
      <c r="K4" s="457"/>
      <c r="L4" s="457"/>
      <c r="M4" s="457" t="s">
        <v>88</v>
      </c>
      <c r="N4" s="457" t="s">
        <v>1481</v>
      </c>
      <c r="O4" s="457" t="s">
        <v>89</v>
      </c>
      <c r="P4" s="457"/>
      <c r="Q4" s="457"/>
      <c r="R4" s="457"/>
      <c r="S4" s="457"/>
      <c r="T4" s="457"/>
    </row>
    <row r="5" spans="1:20" s="93" customFormat="1" ht="18.75" customHeight="1">
      <c r="A5" s="603"/>
      <c r="B5" s="457"/>
      <c r="C5" s="457"/>
      <c r="D5" s="457"/>
      <c r="E5" s="457"/>
      <c r="F5" s="457"/>
      <c r="G5" s="457"/>
      <c r="H5" s="457"/>
      <c r="I5" s="457"/>
      <c r="J5" s="457"/>
      <c r="K5" s="457"/>
      <c r="L5" s="457"/>
      <c r="M5" s="457"/>
      <c r="N5" s="457"/>
      <c r="O5" s="457"/>
      <c r="P5" s="457"/>
      <c r="Q5" s="457"/>
      <c r="R5" s="457"/>
      <c r="S5" s="457"/>
      <c r="T5" s="457"/>
    </row>
    <row r="6" spans="1:20" s="93" customFormat="1" ht="18.75" customHeight="1">
      <c r="A6" s="603"/>
      <c r="B6" s="457"/>
      <c r="C6" s="457"/>
      <c r="D6" s="457"/>
      <c r="E6" s="457"/>
      <c r="F6" s="457"/>
      <c r="G6" s="457"/>
      <c r="H6" s="457"/>
      <c r="I6" s="457"/>
      <c r="J6" s="457"/>
      <c r="K6" s="457"/>
      <c r="L6" s="457"/>
      <c r="M6" s="457"/>
      <c r="N6" s="457"/>
      <c r="O6" s="457"/>
      <c r="P6" s="457"/>
      <c r="Q6" s="457"/>
      <c r="R6" s="457"/>
      <c r="S6" s="457"/>
      <c r="T6" s="457"/>
    </row>
    <row r="7" spans="1:20" s="93" customFormat="1" ht="18.75" customHeight="1">
      <c r="A7" s="603"/>
      <c r="B7" s="457"/>
      <c r="C7" s="457"/>
      <c r="D7" s="457"/>
      <c r="E7" s="457"/>
      <c r="F7" s="457"/>
      <c r="G7" s="457" t="s">
        <v>90</v>
      </c>
      <c r="H7" s="457" t="s">
        <v>91</v>
      </c>
      <c r="I7" s="457" t="s">
        <v>92</v>
      </c>
      <c r="J7" s="457" t="s">
        <v>93</v>
      </c>
      <c r="K7" s="457" t="s">
        <v>94</v>
      </c>
      <c r="L7" s="457" t="s">
        <v>74</v>
      </c>
      <c r="M7" s="457"/>
      <c r="N7" s="457"/>
      <c r="O7" s="457" t="s">
        <v>91</v>
      </c>
      <c r="P7" s="457" t="s">
        <v>92</v>
      </c>
      <c r="Q7" s="457" t="s">
        <v>93</v>
      </c>
      <c r="R7" s="457" t="s">
        <v>94</v>
      </c>
      <c r="S7" s="457" t="s">
        <v>132</v>
      </c>
      <c r="T7" s="457" t="s">
        <v>74</v>
      </c>
    </row>
    <row r="8" spans="1:20" s="93" customFormat="1" ht="18.75" customHeight="1">
      <c r="A8" s="603"/>
      <c r="B8" s="457"/>
      <c r="C8" s="457"/>
      <c r="D8" s="457"/>
      <c r="E8" s="457"/>
      <c r="F8" s="457"/>
      <c r="G8" s="457"/>
      <c r="H8" s="457"/>
      <c r="I8" s="457"/>
      <c r="J8" s="457"/>
      <c r="K8" s="457"/>
      <c r="L8" s="457"/>
      <c r="M8" s="457"/>
      <c r="N8" s="457"/>
      <c r="O8" s="457"/>
      <c r="P8" s="457"/>
      <c r="Q8" s="457"/>
      <c r="R8" s="457"/>
      <c r="S8" s="457"/>
      <c r="T8" s="457"/>
    </row>
    <row r="9" spans="1:20" ht="18.75" customHeight="1">
      <c r="A9" s="603"/>
      <c r="B9" s="568">
        <v>1</v>
      </c>
      <c r="C9" s="568">
        <v>2</v>
      </c>
      <c r="D9" s="568">
        <v>3</v>
      </c>
      <c r="E9" s="568">
        <v>4</v>
      </c>
      <c r="F9" s="457" t="s">
        <v>1482</v>
      </c>
      <c r="G9" s="568">
        <v>6</v>
      </c>
      <c r="H9" s="568">
        <v>7</v>
      </c>
      <c r="I9" s="568">
        <v>8</v>
      </c>
      <c r="J9" s="568">
        <v>9</v>
      </c>
      <c r="K9" s="568">
        <v>10</v>
      </c>
      <c r="L9" s="571" t="s">
        <v>1483</v>
      </c>
      <c r="M9" s="568">
        <v>12</v>
      </c>
      <c r="N9" s="568">
        <v>13</v>
      </c>
      <c r="O9" s="568">
        <v>14</v>
      </c>
      <c r="P9" s="568">
        <v>15</v>
      </c>
      <c r="Q9" s="568">
        <v>16</v>
      </c>
      <c r="R9" s="568">
        <v>17</v>
      </c>
      <c r="S9" s="568">
        <v>18</v>
      </c>
      <c r="T9" s="571" t="s">
        <v>1484</v>
      </c>
    </row>
    <row r="10" spans="1:20" ht="18.75" customHeight="1">
      <c r="A10" s="603"/>
      <c r="B10" s="569"/>
      <c r="C10" s="569"/>
      <c r="D10" s="569"/>
      <c r="E10" s="569"/>
      <c r="F10" s="457"/>
      <c r="G10" s="569"/>
      <c r="H10" s="569"/>
      <c r="I10" s="569"/>
      <c r="J10" s="569"/>
      <c r="K10" s="569"/>
      <c r="L10" s="603"/>
      <c r="M10" s="569"/>
      <c r="N10" s="569"/>
      <c r="O10" s="569"/>
      <c r="P10" s="569"/>
      <c r="Q10" s="569"/>
      <c r="R10" s="569"/>
      <c r="S10" s="569"/>
      <c r="T10" s="603"/>
    </row>
    <row r="11" spans="1:20" ht="18.75" customHeight="1">
      <c r="A11" s="603"/>
      <c r="B11" s="569"/>
      <c r="C11" s="569"/>
      <c r="D11" s="569"/>
      <c r="E11" s="569"/>
      <c r="F11" s="457"/>
      <c r="G11" s="569"/>
      <c r="H11" s="569"/>
      <c r="I11" s="569"/>
      <c r="J11" s="569"/>
      <c r="K11" s="569"/>
      <c r="L11" s="603"/>
      <c r="M11" s="569"/>
      <c r="N11" s="569"/>
      <c r="O11" s="569"/>
      <c r="P11" s="569"/>
      <c r="Q11" s="569"/>
      <c r="R11" s="569"/>
      <c r="S11" s="569"/>
      <c r="T11" s="603"/>
    </row>
    <row r="12" spans="1:20" ht="18.75" customHeight="1">
      <c r="A12" s="572"/>
      <c r="B12" s="570"/>
      <c r="C12" s="570"/>
      <c r="D12" s="570"/>
      <c r="E12" s="570"/>
      <c r="F12" s="457"/>
      <c r="G12" s="570"/>
      <c r="H12" s="570"/>
      <c r="I12" s="570"/>
      <c r="J12" s="570"/>
      <c r="K12" s="570"/>
      <c r="L12" s="572"/>
      <c r="M12" s="570"/>
      <c r="N12" s="570"/>
      <c r="O12" s="570"/>
      <c r="P12" s="570"/>
      <c r="Q12" s="570"/>
      <c r="R12" s="570"/>
      <c r="S12" s="570"/>
      <c r="T12" s="572"/>
    </row>
    <row r="13" spans="1:20" ht="18.75" customHeight="1">
      <c r="A13" s="84">
        <v>1</v>
      </c>
      <c r="B13" s="136">
        <f>[1]境外分支机构弥补亏损审核表!B9</f>
        <v>0</v>
      </c>
      <c r="C13" s="282">
        <f>[1]境外分支机构弥补亏损审核表!C9</f>
        <v>0</v>
      </c>
      <c r="D13" s="282">
        <f>[1]境外分支机构弥补亏损审核表!D9</f>
        <v>0</v>
      </c>
      <c r="E13" s="282">
        <f>[1]境外分支机构弥补亏损审核表!E9</f>
        <v>0</v>
      </c>
      <c r="F13" s="283">
        <f>ROUND(C13+D13-E13,2)</f>
        <v>0</v>
      </c>
      <c r="G13" s="282">
        <f>[1]境外分支机构弥补亏损审核表!G9</f>
        <v>0</v>
      </c>
      <c r="H13" s="282">
        <f>[1]境外分支机构弥补亏损审核表!H9</f>
        <v>0</v>
      </c>
      <c r="I13" s="282">
        <f>[1]境外分支机构弥补亏损审核表!I9</f>
        <v>0</v>
      </c>
      <c r="J13" s="282">
        <f>[1]境外分支机构弥补亏损审核表!J9</f>
        <v>0</v>
      </c>
      <c r="K13" s="282">
        <f>[1]境外分支机构弥补亏损审核表!K9</f>
        <v>0</v>
      </c>
      <c r="L13" s="283">
        <f>ROUND(SUM(G13:K13),2)</f>
        <v>0</v>
      </c>
      <c r="M13" s="282">
        <f>[1]境外分支机构弥补亏损审核表!M9</f>
        <v>0</v>
      </c>
      <c r="N13" s="282">
        <f>[1]境外分支机构弥补亏损审核表!N9</f>
        <v>0</v>
      </c>
      <c r="O13" s="282">
        <f>[1]境外分支机构弥补亏损审核表!O9</f>
        <v>0</v>
      </c>
      <c r="P13" s="282">
        <f>[1]境外分支机构弥补亏损审核表!P9</f>
        <v>0</v>
      </c>
      <c r="Q13" s="282">
        <f>[1]境外分支机构弥补亏损审核表!Q9</f>
        <v>0</v>
      </c>
      <c r="R13" s="282">
        <f>[1]境外分支机构弥补亏损审核表!R9</f>
        <v>0</v>
      </c>
      <c r="S13" s="282">
        <f>[1]境外分支机构弥补亏损审核表!S9</f>
        <v>0</v>
      </c>
      <c r="T13" s="283">
        <f>ROUND(SUM(O13:S13),2)</f>
        <v>0</v>
      </c>
    </row>
    <row r="14" spans="1:20" ht="18.75" customHeight="1">
      <c r="A14" s="84">
        <v>2</v>
      </c>
      <c r="B14" s="136">
        <f>[1]境外分支机构弥补亏损审核表!B10</f>
        <v>0</v>
      </c>
      <c r="C14" s="282">
        <f>[1]境外分支机构弥补亏损审核表!C10</f>
        <v>0</v>
      </c>
      <c r="D14" s="282">
        <f>[1]境外分支机构弥补亏损审核表!D10</f>
        <v>0</v>
      </c>
      <c r="E14" s="282">
        <f>[1]境外分支机构弥补亏损审核表!E10</f>
        <v>0</v>
      </c>
      <c r="F14" s="283">
        <f t="shared" ref="F14:F21" si="0">ROUND(C14+D14-E14,2)</f>
        <v>0</v>
      </c>
      <c r="G14" s="282">
        <f>[1]境外分支机构弥补亏损审核表!G10</f>
        <v>0</v>
      </c>
      <c r="H14" s="282">
        <f>[1]境外分支机构弥补亏损审核表!H10</f>
        <v>0</v>
      </c>
      <c r="I14" s="282">
        <f>[1]境外分支机构弥补亏损审核表!I10</f>
        <v>0</v>
      </c>
      <c r="J14" s="282">
        <f>[1]境外分支机构弥补亏损审核表!J10</f>
        <v>0</v>
      </c>
      <c r="K14" s="282">
        <f>[1]境外分支机构弥补亏损审核表!K10</f>
        <v>0</v>
      </c>
      <c r="L14" s="283">
        <f>ROUND(SUM(G14:K14),2)</f>
        <v>0</v>
      </c>
      <c r="M14" s="282">
        <f>[1]境外分支机构弥补亏损审核表!M10</f>
        <v>0</v>
      </c>
      <c r="N14" s="282">
        <f>[1]境外分支机构弥补亏损审核表!N10</f>
        <v>0</v>
      </c>
      <c r="O14" s="282">
        <f>[1]境外分支机构弥补亏损审核表!O10</f>
        <v>0</v>
      </c>
      <c r="P14" s="282">
        <f>[1]境外分支机构弥补亏损审核表!P10</f>
        <v>0</v>
      </c>
      <c r="Q14" s="282">
        <f>[1]境外分支机构弥补亏损审核表!Q10</f>
        <v>0</v>
      </c>
      <c r="R14" s="282">
        <f>[1]境外分支机构弥补亏损审核表!R10</f>
        <v>0</v>
      </c>
      <c r="S14" s="282">
        <f>[1]境外分支机构弥补亏损审核表!S10</f>
        <v>0</v>
      </c>
      <c r="T14" s="283">
        <f t="shared" ref="T14:T21" si="1">ROUND(SUM(O14:S14),2)</f>
        <v>0</v>
      </c>
    </row>
    <row r="15" spans="1:20" ht="18.75" customHeight="1">
      <c r="A15" s="84">
        <v>3</v>
      </c>
      <c r="B15" s="136">
        <f>[1]境外分支机构弥补亏损审核表!B11</f>
        <v>0</v>
      </c>
      <c r="C15" s="282">
        <f>[1]境外分支机构弥补亏损审核表!C11</f>
        <v>0</v>
      </c>
      <c r="D15" s="282">
        <f>[1]境外分支机构弥补亏损审核表!D11</f>
        <v>0</v>
      </c>
      <c r="E15" s="282">
        <f>[1]境外分支机构弥补亏损审核表!E11</f>
        <v>0</v>
      </c>
      <c r="F15" s="283">
        <f t="shared" si="0"/>
        <v>0</v>
      </c>
      <c r="G15" s="282">
        <f>[1]境外分支机构弥补亏损审核表!G11</f>
        <v>0</v>
      </c>
      <c r="H15" s="282">
        <f>[1]境外分支机构弥补亏损审核表!H11</f>
        <v>0</v>
      </c>
      <c r="I15" s="282">
        <f>[1]境外分支机构弥补亏损审核表!I11</f>
        <v>0</v>
      </c>
      <c r="J15" s="282">
        <f>[1]境外分支机构弥补亏损审核表!J11</f>
        <v>0</v>
      </c>
      <c r="K15" s="282">
        <f>[1]境外分支机构弥补亏损审核表!K11</f>
        <v>0</v>
      </c>
      <c r="L15" s="283">
        <f t="shared" ref="L15:L21" si="2">ROUND(SUM(G15:K15),2)</f>
        <v>0</v>
      </c>
      <c r="M15" s="282">
        <f>[1]境外分支机构弥补亏损审核表!M11</f>
        <v>0</v>
      </c>
      <c r="N15" s="282">
        <f>[1]境外分支机构弥补亏损审核表!N11</f>
        <v>0</v>
      </c>
      <c r="O15" s="282">
        <f>[1]境外分支机构弥补亏损审核表!O11</f>
        <v>0</v>
      </c>
      <c r="P15" s="282">
        <f>[1]境外分支机构弥补亏损审核表!P11</f>
        <v>0</v>
      </c>
      <c r="Q15" s="282">
        <f>[1]境外分支机构弥补亏损审核表!Q11</f>
        <v>0</v>
      </c>
      <c r="R15" s="282">
        <f>[1]境外分支机构弥补亏损审核表!R11</f>
        <v>0</v>
      </c>
      <c r="S15" s="282">
        <f>[1]境外分支机构弥补亏损审核表!S11</f>
        <v>0</v>
      </c>
      <c r="T15" s="283">
        <f t="shared" si="1"/>
        <v>0</v>
      </c>
    </row>
    <row r="16" spans="1:20" ht="18.75" customHeight="1">
      <c r="A16" s="84">
        <v>4</v>
      </c>
      <c r="B16" s="136">
        <f>[1]境外分支机构弥补亏损审核表!B12</f>
        <v>0</v>
      </c>
      <c r="C16" s="282">
        <f>[1]境外分支机构弥补亏损审核表!C12</f>
        <v>0</v>
      </c>
      <c r="D16" s="282">
        <f>[1]境外分支机构弥补亏损审核表!D12</f>
        <v>0</v>
      </c>
      <c r="E16" s="282">
        <f>[1]境外分支机构弥补亏损审核表!E12</f>
        <v>0</v>
      </c>
      <c r="F16" s="283">
        <f t="shared" si="0"/>
        <v>0</v>
      </c>
      <c r="G16" s="282">
        <f>[1]境外分支机构弥补亏损审核表!G12</f>
        <v>0</v>
      </c>
      <c r="H16" s="282">
        <f>[1]境外分支机构弥补亏损审核表!H12</f>
        <v>0</v>
      </c>
      <c r="I16" s="282">
        <f>[1]境外分支机构弥补亏损审核表!I12</f>
        <v>0</v>
      </c>
      <c r="J16" s="282">
        <f>[1]境外分支机构弥补亏损审核表!J12</f>
        <v>0</v>
      </c>
      <c r="K16" s="282">
        <f>[1]境外分支机构弥补亏损审核表!K12</f>
        <v>0</v>
      </c>
      <c r="L16" s="283">
        <f t="shared" si="2"/>
        <v>0</v>
      </c>
      <c r="M16" s="282">
        <f>[1]境外分支机构弥补亏损审核表!M12</f>
        <v>0</v>
      </c>
      <c r="N16" s="282">
        <f>[1]境外分支机构弥补亏损审核表!N12</f>
        <v>0</v>
      </c>
      <c r="O16" s="282">
        <f>[1]境外分支机构弥补亏损审核表!O12</f>
        <v>0</v>
      </c>
      <c r="P16" s="282">
        <f>[1]境外分支机构弥补亏损审核表!P12</f>
        <v>0</v>
      </c>
      <c r="Q16" s="282">
        <f>[1]境外分支机构弥补亏损审核表!Q12</f>
        <v>0</v>
      </c>
      <c r="R16" s="282">
        <f>[1]境外分支机构弥补亏损审核表!R12</f>
        <v>0</v>
      </c>
      <c r="S16" s="282">
        <f>[1]境外分支机构弥补亏损审核表!S12</f>
        <v>0</v>
      </c>
      <c r="T16" s="283">
        <f t="shared" si="1"/>
        <v>0</v>
      </c>
    </row>
    <row r="17" spans="1:20" ht="18.75" customHeight="1">
      <c r="A17" s="84">
        <v>5</v>
      </c>
      <c r="B17" s="136">
        <f>[1]境外分支机构弥补亏损审核表!B13</f>
        <v>0</v>
      </c>
      <c r="C17" s="282">
        <f>[1]境外分支机构弥补亏损审核表!C13</f>
        <v>0</v>
      </c>
      <c r="D17" s="282">
        <f>[1]境外分支机构弥补亏损审核表!D13</f>
        <v>0</v>
      </c>
      <c r="E17" s="282">
        <f>[1]境外分支机构弥补亏损审核表!E13</f>
        <v>0</v>
      </c>
      <c r="F17" s="283">
        <f t="shared" si="0"/>
        <v>0</v>
      </c>
      <c r="G17" s="282">
        <f>[1]境外分支机构弥补亏损审核表!G13</f>
        <v>0</v>
      </c>
      <c r="H17" s="282">
        <f>[1]境外分支机构弥补亏损审核表!H13</f>
        <v>0</v>
      </c>
      <c r="I17" s="282">
        <f>[1]境外分支机构弥补亏损审核表!I13</f>
        <v>0</v>
      </c>
      <c r="J17" s="282">
        <f>[1]境外分支机构弥补亏损审核表!J13</f>
        <v>0</v>
      </c>
      <c r="K17" s="282">
        <f>[1]境外分支机构弥补亏损审核表!K13</f>
        <v>0</v>
      </c>
      <c r="L17" s="283">
        <f t="shared" si="2"/>
        <v>0</v>
      </c>
      <c r="M17" s="282">
        <f>[1]境外分支机构弥补亏损审核表!M13</f>
        <v>0</v>
      </c>
      <c r="N17" s="282">
        <f>[1]境外分支机构弥补亏损审核表!N13</f>
        <v>0</v>
      </c>
      <c r="O17" s="282">
        <f>[1]境外分支机构弥补亏损审核表!O13</f>
        <v>0</v>
      </c>
      <c r="P17" s="282">
        <f>[1]境外分支机构弥补亏损审核表!P13</f>
        <v>0</v>
      </c>
      <c r="Q17" s="282">
        <f>[1]境外分支机构弥补亏损审核表!Q13</f>
        <v>0</v>
      </c>
      <c r="R17" s="282">
        <f>[1]境外分支机构弥补亏损审核表!R13</f>
        <v>0</v>
      </c>
      <c r="S17" s="282">
        <f>[1]境外分支机构弥补亏损审核表!S13</f>
        <v>0</v>
      </c>
      <c r="T17" s="283">
        <f t="shared" si="1"/>
        <v>0</v>
      </c>
    </row>
    <row r="18" spans="1:20" ht="18.75" customHeight="1">
      <c r="A18" s="84">
        <v>6</v>
      </c>
      <c r="B18" s="136">
        <f>[1]境外分支机构弥补亏损审核表!B14</f>
        <v>0</v>
      </c>
      <c r="C18" s="282">
        <f>[1]境外分支机构弥补亏损审核表!C14</f>
        <v>0</v>
      </c>
      <c r="D18" s="282">
        <f>[1]境外分支机构弥补亏损审核表!D14</f>
        <v>0</v>
      </c>
      <c r="E18" s="282">
        <f>[1]境外分支机构弥补亏损审核表!E14</f>
        <v>0</v>
      </c>
      <c r="F18" s="283">
        <f t="shared" si="0"/>
        <v>0</v>
      </c>
      <c r="G18" s="282">
        <f>[1]境外分支机构弥补亏损审核表!G14</f>
        <v>0</v>
      </c>
      <c r="H18" s="282">
        <f>[1]境外分支机构弥补亏损审核表!H14</f>
        <v>0</v>
      </c>
      <c r="I18" s="282">
        <f>[1]境外分支机构弥补亏损审核表!I14</f>
        <v>0</v>
      </c>
      <c r="J18" s="282">
        <f>[1]境外分支机构弥补亏损审核表!J14</f>
        <v>0</v>
      </c>
      <c r="K18" s="282">
        <f>[1]境外分支机构弥补亏损审核表!K14</f>
        <v>0</v>
      </c>
      <c r="L18" s="283">
        <f t="shared" si="2"/>
        <v>0</v>
      </c>
      <c r="M18" s="282">
        <f>[1]境外分支机构弥补亏损审核表!M14</f>
        <v>0</v>
      </c>
      <c r="N18" s="282">
        <f>[1]境外分支机构弥补亏损审核表!N14</f>
        <v>0</v>
      </c>
      <c r="O18" s="282">
        <f>[1]境外分支机构弥补亏损审核表!O14</f>
        <v>0</v>
      </c>
      <c r="P18" s="282">
        <f>[1]境外分支机构弥补亏损审核表!P14</f>
        <v>0</v>
      </c>
      <c r="Q18" s="282">
        <f>[1]境外分支机构弥补亏损审核表!Q14</f>
        <v>0</v>
      </c>
      <c r="R18" s="282">
        <f>[1]境外分支机构弥补亏损审核表!R14</f>
        <v>0</v>
      </c>
      <c r="S18" s="282">
        <f>[1]境外分支机构弥补亏损审核表!S14</f>
        <v>0</v>
      </c>
      <c r="T18" s="283">
        <f t="shared" si="1"/>
        <v>0</v>
      </c>
    </row>
    <row r="19" spans="1:20" ht="18.75" customHeight="1">
      <c r="A19" s="84">
        <v>7</v>
      </c>
      <c r="B19" s="136">
        <f>[1]境外分支机构弥补亏损审核表!B15</f>
        <v>0</v>
      </c>
      <c r="C19" s="282">
        <f>[1]境外分支机构弥补亏损审核表!C15</f>
        <v>0</v>
      </c>
      <c r="D19" s="282">
        <f>[1]境外分支机构弥补亏损审核表!D15</f>
        <v>0</v>
      </c>
      <c r="E19" s="282">
        <f>[1]境外分支机构弥补亏损审核表!E15</f>
        <v>0</v>
      </c>
      <c r="F19" s="283">
        <f t="shared" si="0"/>
        <v>0</v>
      </c>
      <c r="G19" s="282">
        <f>[1]境外分支机构弥补亏损审核表!G15</f>
        <v>0</v>
      </c>
      <c r="H19" s="282">
        <f>[1]境外分支机构弥补亏损审核表!H15</f>
        <v>0</v>
      </c>
      <c r="I19" s="282">
        <f>[1]境外分支机构弥补亏损审核表!I15</f>
        <v>0</v>
      </c>
      <c r="J19" s="282">
        <f>[1]境外分支机构弥补亏损审核表!J15</f>
        <v>0</v>
      </c>
      <c r="K19" s="282">
        <f>[1]境外分支机构弥补亏损审核表!K15</f>
        <v>0</v>
      </c>
      <c r="L19" s="283">
        <f t="shared" si="2"/>
        <v>0</v>
      </c>
      <c r="M19" s="282">
        <f>[1]境外分支机构弥补亏损审核表!M15</f>
        <v>0</v>
      </c>
      <c r="N19" s="282">
        <f>[1]境外分支机构弥补亏损审核表!N15</f>
        <v>0</v>
      </c>
      <c r="O19" s="282">
        <f>[1]境外分支机构弥补亏损审核表!O15</f>
        <v>0</v>
      </c>
      <c r="P19" s="282">
        <f>[1]境外分支机构弥补亏损审核表!P15</f>
        <v>0</v>
      </c>
      <c r="Q19" s="282">
        <f>[1]境外分支机构弥补亏损审核表!Q15</f>
        <v>0</v>
      </c>
      <c r="R19" s="282">
        <f>[1]境外分支机构弥补亏损审核表!R15</f>
        <v>0</v>
      </c>
      <c r="S19" s="282">
        <f>[1]境外分支机构弥补亏损审核表!S15</f>
        <v>0</v>
      </c>
      <c r="T19" s="283">
        <f t="shared" si="1"/>
        <v>0</v>
      </c>
    </row>
    <row r="20" spans="1:20" ht="18.75" customHeight="1">
      <c r="A20" s="84">
        <v>8</v>
      </c>
      <c r="B20" s="136">
        <f>[1]境外分支机构弥补亏损审核表!B16</f>
        <v>0</v>
      </c>
      <c r="C20" s="282">
        <f>[1]境外分支机构弥补亏损审核表!C16</f>
        <v>0</v>
      </c>
      <c r="D20" s="282">
        <f>[1]境外分支机构弥补亏损审核表!D16</f>
        <v>0</v>
      </c>
      <c r="E20" s="282">
        <f>[1]境外分支机构弥补亏损审核表!E16</f>
        <v>0</v>
      </c>
      <c r="F20" s="283">
        <f t="shared" si="0"/>
        <v>0</v>
      </c>
      <c r="G20" s="282">
        <f>[1]境外分支机构弥补亏损审核表!G16</f>
        <v>0</v>
      </c>
      <c r="H20" s="282">
        <f>[1]境外分支机构弥补亏损审核表!H16</f>
        <v>0</v>
      </c>
      <c r="I20" s="282">
        <f>[1]境外分支机构弥补亏损审核表!I16</f>
        <v>0</v>
      </c>
      <c r="J20" s="282">
        <f>[1]境外分支机构弥补亏损审核表!J16</f>
        <v>0</v>
      </c>
      <c r="K20" s="282">
        <f>[1]境外分支机构弥补亏损审核表!K16</f>
        <v>0</v>
      </c>
      <c r="L20" s="283">
        <f t="shared" si="2"/>
        <v>0</v>
      </c>
      <c r="M20" s="282">
        <f>[1]境外分支机构弥补亏损审核表!M16</f>
        <v>0</v>
      </c>
      <c r="N20" s="282">
        <f>[1]境外分支机构弥补亏损审核表!N16</f>
        <v>0</v>
      </c>
      <c r="O20" s="282">
        <f>[1]境外分支机构弥补亏损审核表!O16</f>
        <v>0</v>
      </c>
      <c r="P20" s="282">
        <f>[1]境外分支机构弥补亏损审核表!P16</f>
        <v>0</v>
      </c>
      <c r="Q20" s="282">
        <f>[1]境外分支机构弥补亏损审核表!Q16</f>
        <v>0</v>
      </c>
      <c r="R20" s="282">
        <f>[1]境外分支机构弥补亏损审核表!R16</f>
        <v>0</v>
      </c>
      <c r="S20" s="282">
        <f>[1]境外分支机构弥补亏损审核表!S16</f>
        <v>0</v>
      </c>
      <c r="T20" s="283">
        <f t="shared" si="1"/>
        <v>0</v>
      </c>
    </row>
    <row r="21" spans="1:20" ht="18.75" customHeight="1">
      <c r="A21" s="84">
        <v>9</v>
      </c>
      <c r="B21" s="136">
        <f>[1]境外分支机构弥补亏损审核表!B17</f>
        <v>0</v>
      </c>
      <c r="C21" s="282">
        <f>[1]境外分支机构弥补亏损审核表!C17</f>
        <v>0</v>
      </c>
      <c r="D21" s="282">
        <f>[1]境外分支机构弥补亏损审核表!D17</f>
        <v>0</v>
      </c>
      <c r="E21" s="282">
        <f>[1]境外分支机构弥补亏损审核表!E17</f>
        <v>0</v>
      </c>
      <c r="F21" s="283">
        <f t="shared" si="0"/>
        <v>0</v>
      </c>
      <c r="G21" s="282">
        <f>[1]境外分支机构弥补亏损审核表!G17</f>
        <v>0</v>
      </c>
      <c r="H21" s="282">
        <f>[1]境外分支机构弥补亏损审核表!H17</f>
        <v>0</v>
      </c>
      <c r="I21" s="282">
        <f>[1]境外分支机构弥补亏损审核表!I17</f>
        <v>0</v>
      </c>
      <c r="J21" s="282">
        <f>[1]境外分支机构弥补亏损审核表!J17</f>
        <v>0</v>
      </c>
      <c r="K21" s="282">
        <f>[1]境外分支机构弥补亏损审核表!K17</f>
        <v>0</v>
      </c>
      <c r="L21" s="283">
        <f t="shared" si="2"/>
        <v>0</v>
      </c>
      <c r="M21" s="282">
        <f>[1]境外分支机构弥补亏损审核表!M17</f>
        <v>0</v>
      </c>
      <c r="N21" s="282">
        <f>[1]境外分支机构弥补亏损审核表!N17</f>
        <v>0</v>
      </c>
      <c r="O21" s="282">
        <f>[1]境外分支机构弥补亏损审核表!O17</f>
        <v>0</v>
      </c>
      <c r="P21" s="282">
        <f>[1]境外分支机构弥补亏损审核表!P17</f>
        <v>0</v>
      </c>
      <c r="Q21" s="282">
        <f>[1]境外分支机构弥补亏损审核表!Q17</f>
        <v>0</v>
      </c>
      <c r="R21" s="282">
        <f>[1]境外分支机构弥补亏损审核表!R17</f>
        <v>0</v>
      </c>
      <c r="S21" s="282">
        <f>[1]境外分支机构弥补亏损审核表!S17</f>
        <v>0</v>
      </c>
      <c r="T21" s="283">
        <f t="shared" si="1"/>
        <v>0</v>
      </c>
    </row>
    <row r="22" spans="1:20" ht="18.75" customHeight="1">
      <c r="A22" s="84">
        <v>10</v>
      </c>
      <c r="B22" s="84" t="s">
        <v>131</v>
      </c>
      <c r="C22" s="283">
        <f>ROUND(SUM(C13:C21),2)</f>
        <v>0</v>
      </c>
      <c r="D22" s="283">
        <f>ROUND(SUM(D13:D21),2)</f>
        <v>0</v>
      </c>
      <c r="E22" s="283">
        <f t="shared" ref="E22:T22" si="3">ROUND(SUM(E13:E21),2)</f>
        <v>0</v>
      </c>
      <c r="F22" s="283">
        <f t="shared" si="3"/>
        <v>0</v>
      </c>
      <c r="G22" s="283">
        <f t="shared" si="3"/>
        <v>0</v>
      </c>
      <c r="H22" s="283">
        <f t="shared" si="3"/>
        <v>0</v>
      </c>
      <c r="I22" s="283">
        <f t="shared" si="3"/>
        <v>0</v>
      </c>
      <c r="J22" s="283">
        <f t="shared" si="3"/>
        <v>0</v>
      </c>
      <c r="K22" s="283">
        <f t="shared" si="3"/>
        <v>0</v>
      </c>
      <c r="L22" s="283">
        <f t="shared" si="3"/>
        <v>0</v>
      </c>
      <c r="M22" s="283">
        <f>ROUND(SUM(M13:M21),2)</f>
        <v>0</v>
      </c>
      <c r="N22" s="283">
        <f t="shared" si="3"/>
        <v>0</v>
      </c>
      <c r="O22" s="283">
        <f t="shared" si="3"/>
        <v>0</v>
      </c>
      <c r="P22" s="283">
        <f t="shared" si="3"/>
        <v>0</v>
      </c>
      <c r="Q22" s="283">
        <f t="shared" si="3"/>
        <v>0</v>
      </c>
      <c r="R22" s="283">
        <f t="shared" si="3"/>
        <v>0</v>
      </c>
      <c r="S22" s="283">
        <f t="shared" si="3"/>
        <v>0</v>
      </c>
      <c r="T22" s="283">
        <f t="shared" si="3"/>
        <v>0</v>
      </c>
    </row>
    <row r="23" spans="1:20" s="236" customFormat="1" ht="15" customHeight="1">
      <c r="A23" s="722"/>
      <c r="B23" s="722"/>
      <c r="C23" s="722"/>
      <c r="D23" s="722"/>
      <c r="E23" s="722"/>
      <c r="F23" s="722"/>
      <c r="G23" s="722"/>
      <c r="H23" s="722"/>
      <c r="I23" s="722"/>
      <c r="J23" s="722"/>
      <c r="K23" s="722"/>
      <c r="L23" s="722"/>
      <c r="M23" s="722"/>
      <c r="N23" s="722"/>
      <c r="O23" s="722"/>
      <c r="P23" s="722"/>
      <c r="Q23" s="722"/>
      <c r="R23" s="722"/>
      <c r="S23" s="722"/>
      <c r="T23" s="722"/>
    </row>
  </sheetData>
  <mergeCells count="46">
    <mergeCell ref="A23:T23"/>
    <mergeCell ref="N9:N12"/>
    <mergeCell ref="O9:O12"/>
    <mergeCell ref="P9:P12"/>
    <mergeCell ref="Q9:Q12"/>
    <mergeCell ref="R9:R12"/>
    <mergeCell ref="S9:S12"/>
    <mergeCell ref="H9:H12"/>
    <mergeCell ref="I9:I12"/>
    <mergeCell ref="J9:J12"/>
    <mergeCell ref="K9:K12"/>
    <mergeCell ref="L9:L12"/>
    <mergeCell ref="M9:M12"/>
    <mergeCell ref="B9:B12"/>
    <mergeCell ref="C9:C12"/>
    <mergeCell ref="Q7:Q8"/>
    <mergeCell ref="R7:R8"/>
    <mergeCell ref="S7:S8"/>
    <mergeCell ref="T7:T8"/>
    <mergeCell ref="D9:D12"/>
    <mergeCell ref="E9:E12"/>
    <mergeCell ref="F9:F12"/>
    <mergeCell ref="G9:G12"/>
    <mergeCell ref="O7:O8"/>
    <mergeCell ref="T9:T12"/>
    <mergeCell ref="I7:I8"/>
    <mergeCell ref="J7:J8"/>
    <mergeCell ref="K7:K8"/>
    <mergeCell ref="L7:L8"/>
    <mergeCell ref="P7:P8"/>
    <mergeCell ref="A1:T1"/>
    <mergeCell ref="A2:T2"/>
    <mergeCell ref="A3:A12"/>
    <mergeCell ref="B3:B8"/>
    <mergeCell ref="C3:F3"/>
    <mergeCell ref="G3:T3"/>
    <mergeCell ref="C4:C8"/>
    <mergeCell ref="D4:D8"/>
    <mergeCell ref="E4:E8"/>
    <mergeCell ref="F4:F8"/>
    <mergeCell ref="G4:L6"/>
    <mergeCell ref="M4:M8"/>
    <mergeCell ref="N4:N8"/>
    <mergeCell ref="O4:T6"/>
    <mergeCell ref="G7:G8"/>
    <mergeCell ref="H7:H8"/>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T17"/>
  <sheetViews>
    <sheetView workbookViewId="0">
      <selection activeCell="B8" sqref="B8"/>
    </sheetView>
  </sheetViews>
  <sheetFormatPr defaultColWidth="12.625" defaultRowHeight="12.75"/>
  <cols>
    <col min="1" max="1" width="5.75" style="242" customWidth="1"/>
    <col min="2" max="2" width="9.75" style="242" customWidth="1"/>
    <col min="3" max="20" width="12.25" style="242" customWidth="1"/>
    <col min="21" max="16384" width="12.625" style="242"/>
  </cols>
  <sheetData>
    <row r="1" spans="1:20" s="196" customFormat="1" ht="20.100000000000001" customHeight="1">
      <c r="A1" s="602" t="s">
        <v>685</v>
      </c>
      <c r="B1" s="602"/>
      <c r="C1" s="602"/>
      <c r="D1" s="602"/>
      <c r="E1" s="602"/>
      <c r="F1" s="602"/>
      <c r="G1" s="602"/>
      <c r="H1" s="602"/>
      <c r="I1" s="602"/>
      <c r="J1" s="602"/>
      <c r="K1" s="602"/>
      <c r="L1" s="602"/>
      <c r="M1" s="602"/>
      <c r="N1" s="602"/>
      <c r="O1" s="602"/>
      <c r="P1" s="602"/>
      <c r="Q1" s="602"/>
      <c r="R1" s="602"/>
      <c r="S1" s="602"/>
      <c r="T1" s="602"/>
    </row>
    <row r="2" spans="1:20" s="197" customFormat="1" ht="25.5" customHeight="1">
      <c r="A2" s="565" t="s">
        <v>1485</v>
      </c>
      <c r="B2" s="565"/>
      <c r="C2" s="565"/>
      <c r="D2" s="565"/>
      <c r="E2" s="565"/>
      <c r="F2" s="565"/>
      <c r="G2" s="565"/>
      <c r="H2" s="565"/>
      <c r="I2" s="565"/>
      <c r="J2" s="565"/>
      <c r="K2" s="565"/>
      <c r="L2" s="565"/>
      <c r="M2" s="565"/>
      <c r="N2" s="565"/>
      <c r="O2" s="565"/>
      <c r="P2" s="565"/>
      <c r="Q2" s="565"/>
      <c r="R2" s="565"/>
      <c r="S2" s="565"/>
      <c r="T2" s="565"/>
    </row>
    <row r="3" spans="1:20" s="93" customFormat="1" ht="18.75" customHeight="1">
      <c r="A3" s="457" t="s">
        <v>1441</v>
      </c>
      <c r="B3" s="457" t="s">
        <v>76</v>
      </c>
      <c r="C3" s="457" t="s">
        <v>95</v>
      </c>
      <c r="D3" s="457"/>
      <c r="E3" s="457"/>
      <c r="F3" s="457"/>
      <c r="G3" s="457"/>
      <c r="H3" s="457"/>
      <c r="I3" s="457" t="s">
        <v>1486</v>
      </c>
      <c r="J3" s="457"/>
      <c r="K3" s="457"/>
      <c r="L3" s="457"/>
      <c r="M3" s="457"/>
      <c r="N3" s="457"/>
      <c r="O3" s="457" t="s">
        <v>96</v>
      </c>
      <c r="P3" s="457"/>
      <c r="Q3" s="457"/>
      <c r="R3" s="457"/>
      <c r="S3" s="457"/>
      <c r="T3" s="457"/>
    </row>
    <row r="4" spans="1:20" s="93" customFormat="1" ht="18.75" customHeight="1">
      <c r="A4" s="457"/>
      <c r="B4" s="457"/>
      <c r="C4" s="92" t="s">
        <v>90</v>
      </c>
      <c r="D4" s="92" t="s">
        <v>91</v>
      </c>
      <c r="E4" s="92" t="s">
        <v>92</v>
      </c>
      <c r="F4" s="92" t="s">
        <v>93</v>
      </c>
      <c r="G4" s="92" t="s">
        <v>94</v>
      </c>
      <c r="H4" s="92" t="s">
        <v>1430</v>
      </c>
      <c r="I4" s="92" t="s">
        <v>90</v>
      </c>
      <c r="J4" s="92" t="s">
        <v>91</v>
      </c>
      <c r="K4" s="92" t="s">
        <v>92</v>
      </c>
      <c r="L4" s="92" t="s">
        <v>93</v>
      </c>
      <c r="M4" s="92" t="s">
        <v>94</v>
      </c>
      <c r="N4" s="92" t="s">
        <v>1430</v>
      </c>
      <c r="O4" s="92" t="s">
        <v>91</v>
      </c>
      <c r="P4" s="92" t="s">
        <v>92</v>
      </c>
      <c r="Q4" s="92" t="s">
        <v>93</v>
      </c>
      <c r="R4" s="92" t="s">
        <v>94</v>
      </c>
      <c r="S4" s="92" t="s">
        <v>132</v>
      </c>
      <c r="T4" s="92" t="s">
        <v>1430</v>
      </c>
    </row>
    <row r="5" spans="1:20" s="93" customFormat="1" ht="18.75" customHeight="1">
      <c r="A5" s="457"/>
      <c r="B5" s="571">
        <v>1</v>
      </c>
      <c r="C5" s="571">
        <v>2</v>
      </c>
      <c r="D5" s="571">
        <v>3</v>
      </c>
      <c r="E5" s="571">
        <v>4</v>
      </c>
      <c r="F5" s="571">
        <v>5</v>
      </c>
      <c r="G5" s="571">
        <v>6</v>
      </c>
      <c r="H5" s="571" t="s">
        <v>1487</v>
      </c>
      <c r="I5" s="571">
        <v>8</v>
      </c>
      <c r="J5" s="571">
        <v>9</v>
      </c>
      <c r="K5" s="571">
        <v>10</v>
      </c>
      <c r="L5" s="571">
        <v>11</v>
      </c>
      <c r="M5" s="571">
        <v>12</v>
      </c>
      <c r="N5" s="571" t="s">
        <v>1488</v>
      </c>
      <c r="O5" s="571" t="s">
        <v>1489</v>
      </c>
      <c r="P5" s="571" t="s">
        <v>1490</v>
      </c>
      <c r="Q5" s="571" t="s">
        <v>1491</v>
      </c>
      <c r="R5" s="571" t="s">
        <v>1492</v>
      </c>
      <c r="S5" s="571">
        <v>18</v>
      </c>
      <c r="T5" s="571" t="s">
        <v>1484</v>
      </c>
    </row>
    <row r="6" spans="1:20" s="93" customFormat="1" ht="18.75" customHeight="1">
      <c r="A6" s="457"/>
      <c r="B6" s="603"/>
      <c r="C6" s="603"/>
      <c r="D6" s="603"/>
      <c r="E6" s="603"/>
      <c r="F6" s="603"/>
      <c r="G6" s="603"/>
      <c r="H6" s="603"/>
      <c r="I6" s="603"/>
      <c r="J6" s="603"/>
      <c r="K6" s="603"/>
      <c r="L6" s="603"/>
      <c r="M6" s="603"/>
      <c r="N6" s="603"/>
      <c r="O6" s="603"/>
      <c r="P6" s="603"/>
      <c r="Q6" s="603"/>
      <c r="R6" s="603"/>
      <c r="S6" s="603"/>
      <c r="T6" s="603"/>
    </row>
    <row r="7" spans="1:20" s="93" customFormat="1" ht="18.75" customHeight="1">
      <c r="A7" s="457"/>
      <c r="B7" s="572"/>
      <c r="C7" s="572">
        <v>2</v>
      </c>
      <c r="D7" s="572">
        <v>3</v>
      </c>
      <c r="E7" s="572">
        <v>4</v>
      </c>
      <c r="F7" s="572">
        <v>5</v>
      </c>
      <c r="G7" s="572">
        <v>6</v>
      </c>
      <c r="H7" s="572"/>
      <c r="I7" s="572">
        <v>8</v>
      </c>
      <c r="J7" s="572">
        <v>9</v>
      </c>
      <c r="K7" s="572">
        <v>10</v>
      </c>
      <c r="L7" s="572">
        <v>11</v>
      </c>
      <c r="M7" s="572">
        <v>12</v>
      </c>
      <c r="N7" s="572"/>
      <c r="O7" s="572"/>
      <c r="P7" s="572"/>
      <c r="Q7" s="572"/>
      <c r="R7" s="572"/>
      <c r="S7" s="572">
        <v>18</v>
      </c>
      <c r="T7" s="572"/>
    </row>
    <row r="8" spans="1:20" s="93" customFormat="1" ht="18.75" customHeight="1">
      <c r="A8" s="92">
        <v>1</v>
      </c>
      <c r="B8" s="142" t="str">
        <f>[1]跨年度结转抵免境外所得税审核表!B6&amp;""</f>
        <v/>
      </c>
      <c r="C8" s="282">
        <f>[1]跨年度结转抵免境外所得税审核表!C6</f>
        <v>0</v>
      </c>
      <c r="D8" s="282">
        <f>[1]跨年度结转抵免境外所得税审核表!D6</f>
        <v>0</v>
      </c>
      <c r="E8" s="282">
        <f>[1]跨年度结转抵免境外所得税审核表!E6</f>
        <v>0</v>
      </c>
      <c r="F8" s="282">
        <f>[1]跨年度结转抵免境外所得税审核表!F6</f>
        <v>0</v>
      </c>
      <c r="G8" s="282">
        <f>[1]跨年度结转抵免境外所得税审核表!G6</f>
        <v>0</v>
      </c>
      <c r="H8" s="283">
        <f>ROUND(SUM(C8:G8),2)</f>
        <v>0</v>
      </c>
      <c r="I8" s="282">
        <f>[1]跨年度结转抵免境外所得税审核表!I6</f>
        <v>0</v>
      </c>
      <c r="J8" s="282">
        <f>[1]跨年度结转抵免境外所得税审核表!J6</f>
        <v>0</v>
      </c>
      <c r="K8" s="282">
        <f>[1]跨年度结转抵免境外所得税审核表!K6</f>
        <v>0</v>
      </c>
      <c r="L8" s="282">
        <f>[1]跨年度结转抵免境外所得税审核表!L6</f>
        <v>0</v>
      </c>
      <c r="M8" s="282">
        <f>[1]跨年度结转抵免境外所得税审核表!M6</f>
        <v>0</v>
      </c>
      <c r="N8" s="283">
        <f>ROUND(SUM(I8:M8),2)</f>
        <v>0</v>
      </c>
      <c r="O8" s="283">
        <f>ROUND(D8-J8,2)</f>
        <v>0</v>
      </c>
      <c r="P8" s="283">
        <f>ROUND(E8-K8,2)</f>
        <v>0</v>
      </c>
      <c r="Q8" s="283">
        <f>ROUND(F8-L8,2)</f>
        <v>0</v>
      </c>
      <c r="R8" s="283">
        <f>ROUND(G8-M8,2)</f>
        <v>0</v>
      </c>
      <c r="S8" s="282">
        <f>[1]跨年度结转抵免境外所得税审核表!S6</f>
        <v>0</v>
      </c>
      <c r="T8" s="283">
        <f>ROUND(SUM(O8:S8),2)</f>
        <v>0</v>
      </c>
    </row>
    <row r="9" spans="1:20" s="93" customFormat="1" ht="18.75" customHeight="1">
      <c r="A9" s="92">
        <v>2</v>
      </c>
      <c r="B9" s="142" t="str">
        <f>[1]跨年度结转抵免境外所得税审核表!B7&amp;""</f>
        <v/>
      </c>
      <c r="C9" s="282">
        <f>[1]跨年度结转抵免境外所得税审核表!C7</f>
        <v>0</v>
      </c>
      <c r="D9" s="282">
        <f>[1]跨年度结转抵免境外所得税审核表!D7</f>
        <v>0</v>
      </c>
      <c r="E9" s="282">
        <f>[1]跨年度结转抵免境外所得税审核表!E7</f>
        <v>0</v>
      </c>
      <c r="F9" s="282">
        <f>[1]跨年度结转抵免境外所得税审核表!F7</f>
        <v>0</v>
      </c>
      <c r="G9" s="282">
        <f>[1]跨年度结转抵免境外所得税审核表!G7</f>
        <v>0</v>
      </c>
      <c r="H9" s="283">
        <f t="shared" ref="H9:H17" si="0">ROUND(SUM(C9:G9),2)</f>
        <v>0</v>
      </c>
      <c r="I9" s="282">
        <f>[1]跨年度结转抵免境外所得税审核表!I7</f>
        <v>0</v>
      </c>
      <c r="J9" s="282">
        <f>[1]跨年度结转抵免境外所得税审核表!J7</f>
        <v>0</v>
      </c>
      <c r="K9" s="282">
        <f>[1]跨年度结转抵免境外所得税审核表!K7</f>
        <v>0</v>
      </c>
      <c r="L9" s="282">
        <f>[1]跨年度结转抵免境外所得税审核表!L7</f>
        <v>0</v>
      </c>
      <c r="M9" s="282">
        <f>[1]跨年度结转抵免境外所得税审核表!M7</f>
        <v>0</v>
      </c>
      <c r="N9" s="283">
        <f t="shared" ref="N9:N16" si="1">ROUND(SUM(I9:M9),2)</f>
        <v>0</v>
      </c>
      <c r="O9" s="283">
        <f t="shared" ref="O9:R17" si="2">ROUND(D9-J9,2)</f>
        <v>0</v>
      </c>
      <c r="P9" s="283">
        <f t="shared" si="2"/>
        <v>0</v>
      </c>
      <c r="Q9" s="283">
        <f t="shared" si="2"/>
        <v>0</v>
      </c>
      <c r="R9" s="283">
        <f t="shared" si="2"/>
        <v>0</v>
      </c>
      <c r="S9" s="282">
        <f>[1]跨年度结转抵免境外所得税审核表!S7</f>
        <v>0</v>
      </c>
      <c r="T9" s="283">
        <f t="shared" ref="T9:T17" si="3">ROUND(SUM(O9:S9),2)</f>
        <v>0</v>
      </c>
    </row>
    <row r="10" spans="1:20" s="93" customFormat="1" ht="18.75" customHeight="1">
      <c r="A10" s="92">
        <v>3</v>
      </c>
      <c r="B10" s="142" t="str">
        <f>[1]跨年度结转抵免境外所得税审核表!B8&amp;""</f>
        <v/>
      </c>
      <c r="C10" s="282">
        <f>[1]跨年度结转抵免境外所得税审核表!C8</f>
        <v>0</v>
      </c>
      <c r="D10" s="282">
        <f>[1]跨年度结转抵免境外所得税审核表!D8</f>
        <v>0</v>
      </c>
      <c r="E10" s="282">
        <f>[1]跨年度结转抵免境外所得税审核表!E8</f>
        <v>0</v>
      </c>
      <c r="F10" s="282">
        <f>[1]跨年度结转抵免境外所得税审核表!F8</f>
        <v>0</v>
      </c>
      <c r="G10" s="282">
        <f>[1]跨年度结转抵免境外所得税审核表!G8</f>
        <v>0</v>
      </c>
      <c r="H10" s="283">
        <f t="shared" si="0"/>
        <v>0</v>
      </c>
      <c r="I10" s="282">
        <f>[1]跨年度结转抵免境外所得税审核表!I8</f>
        <v>0</v>
      </c>
      <c r="J10" s="282">
        <f>[1]跨年度结转抵免境外所得税审核表!J8</f>
        <v>0</v>
      </c>
      <c r="K10" s="282">
        <f>[1]跨年度结转抵免境外所得税审核表!K8</f>
        <v>0</v>
      </c>
      <c r="L10" s="282">
        <f>[1]跨年度结转抵免境外所得税审核表!L8</f>
        <v>0</v>
      </c>
      <c r="M10" s="282">
        <f>[1]跨年度结转抵免境外所得税审核表!M8</f>
        <v>0</v>
      </c>
      <c r="N10" s="283">
        <f t="shared" si="1"/>
        <v>0</v>
      </c>
      <c r="O10" s="283">
        <f t="shared" si="2"/>
        <v>0</v>
      </c>
      <c r="P10" s="283">
        <f t="shared" si="2"/>
        <v>0</v>
      </c>
      <c r="Q10" s="283">
        <f t="shared" si="2"/>
        <v>0</v>
      </c>
      <c r="R10" s="283">
        <f t="shared" si="2"/>
        <v>0</v>
      </c>
      <c r="S10" s="282">
        <f>[1]跨年度结转抵免境外所得税审核表!S8</f>
        <v>0</v>
      </c>
      <c r="T10" s="283">
        <f t="shared" si="3"/>
        <v>0</v>
      </c>
    </row>
    <row r="11" spans="1:20" s="93" customFormat="1" ht="18.75" customHeight="1">
      <c r="A11" s="92">
        <v>4</v>
      </c>
      <c r="B11" s="142" t="str">
        <f>[1]跨年度结转抵免境外所得税审核表!B9&amp;""</f>
        <v/>
      </c>
      <c r="C11" s="282">
        <f>[1]跨年度结转抵免境外所得税审核表!C9</f>
        <v>0</v>
      </c>
      <c r="D11" s="282">
        <f>[1]跨年度结转抵免境外所得税审核表!D9</f>
        <v>0</v>
      </c>
      <c r="E11" s="282">
        <f>[1]跨年度结转抵免境外所得税审核表!E9</f>
        <v>0</v>
      </c>
      <c r="F11" s="282">
        <f>[1]跨年度结转抵免境外所得税审核表!F9</f>
        <v>0</v>
      </c>
      <c r="G11" s="282">
        <f>[1]跨年度结转抵免境外所得税审核表!G9</f>
        <v>0</v>
      </c>
      <c r="H11" s="283">
        <f t="shared" si="0"/>
        <v>0</v>
      </c>
      <c r="I11" s="282">
        <f>[1]跨年度结转抵免境外所得税审核表!I9</f>
        <v>0</v>
      </c>
      <c r="J11" s="282">
        <f>[1]跨年度结转抵免境外所得税审核表!J9</f>
        <v>0</v>
      </c>
      <c r="K11" s="282">
        <f>[1]跨年度结转抵免境外所得税审核表!K9</f>
        <v>0</v>
      </c>
      <c r="L11" s="282">
        <f>[1]跨年度结转抵免境外所得税审核表!L9</f>
        <v>0</v>
      </c>
      <c r="M11" s="282">
        <f>[1]跨年度结转抵免境外所得税审核表!M9</f>
        <v>0</v>
      </c>
      <c r="N11" s="283">
        <f t="shared" si="1"/>
        <v>0</v>
      </c>
      <c r="O11" s="283">
        <f t="shared" si="2"/>
        <v>0</v>
      </c>
      <c r="P11" s="283">
        <f t="shared" si="2"/>
        <v>0</v>
      </c>
      <c r="Q11" s="283">
        <f t="shared" si="2"/>
        <v>0</v>
      </c>
      <c r="R11" s="283">
        <f t="shared" si="2"/>
        <v>0</v>
      </c>
      <c r="S11" s="282">
        <f>[1]跨年度结转抵免境外所得税审核表!S9</f>
        <v>0</v>
      </c>
      <c r="T11" s="283">
        <f t="shared" si="3"/>
        <v>0</v>
      </c>
    </row>
    <row r="12" spans="1:20" s="93" customFormat="1" ht="18.75" customHeight="1">
      <c r="A12" s="92">
        <v>5</v>
      </c>
      <c r="B12" s="142" t="str">
        <f>[1]跨年度结转抵免境外所得税审核表!B10&amp;""</f>
        <v/>
      </c>
      <c r="C12" s="282">
        <f>[1]跨年度结转抵免境外所得税审核表!C10</f>
        <v>0</v>
      </c>
      <c r="D12" s="282">
        <f>[1]跨年度结转抵免境外所得税审核表!D10</f>
        <v>0</v>
      </c>
      <c r="E12" s="282">
        <f>[1]跨年度结转抵免境外所得税审核表!E10</f>
        <v>0</v>
      </c>
      <c r="F12" s="282">
        <f>[1]跨年度结转抵免境外所得税审核表!F10</f>
        <v>0</v>
      </c>
      <c r="G12" s="282">
        <f>[1]跨年度结转抵免境外所得税审核表!G10</f>
        <v>0</v>
      </c>
      <c r="H12" s="283">
        <f t="shared" si="0"/>
        <v>0</v>
      </c>
      <c r="I12" s="282">
        <f>[1]跨年度结转抵免境外所得税审核表!I10</f>
        <v>0</v>
      </c>
      <c r="J12" s="282">
        <f>[1]跨年度结转抵免境外所得税审核表!J10</f>
        <v>0</v>
      </c>
      <c r="K12" s="282">
        <f>[1]跨年度结转抵免境外所得税审核表!K10</f>
        <v>0</v>
      </c>
      <c r="L12" s="282">
        <f>[1]跨年度结转抵免境外所得税审核表!L10</f>
        <v>0</v>
      </c>
      <c r="M12" s="282">
        <f>[1]跨年度结转抵免境外所得税审核表!M10</f>
        <v>0</v>
      </c>
      <c r="N12" s="283">
        <f t="shared" si="1"/>
        <v>0</v>
      </c>
      <c r="O12" s="283">
        <f t="shared" si="2"/>
        <v>0</v>
      </c>
      <c r="P12" s="283">
        <f t="shared" si="2"/>
        <v>0</v>
      </c>
      <c r="Q12" s="283">
        <f t="shared" si="2"/>
        <v>0</v>
      </c>
      <c r="R12" s="283">
        <f t="shared" si="2"/>
        <v>0</v>
      </c>
      <c r="S12" s="282">
        <f>[1]跨年度结转抵免境外所得税审核表!S10</f>
        <v>0</v>
      </c>
      <c r="T12" s="283">
        <f t="shared" si="3"/>
        <v>0</v>
      </c>
    </row>
    <row r="13" spans="1:20" s="93" customFormat="1" ht="18.75" customHeight="1">
      <c r="A13" s="92">
        <v>6</v>
      </c>
      <c r="B13" s="142" t="str">
        <f>[1]跨年度结转抵免境外所得税审核表!B11&amp;""</f>
        <v/>
      </c>
      <c r="C13" s="282">
        <f>[1]跨年度结转抵免境外所得税审核表!C11</f>
        <v>0</v>
      </c>
      <c r="D13" s="282">
        <f>[1]跨年度结转抵免境外所得税审核表!D11</f>
        <v>0</v>
      </c>
      <c r="E13" s="282">
        <f>[1]跨年度结转抵免境外所得税审核表!E11</f>
        <v>0</v>
      </c>
      <c r="F13" s="282">
        <f>[1]跨年度结转抵免境外所得税审核表!F11</f>
        <v>0</v>
      </c>
      <c r="G13" s="282">
        <f>[1]跨年度结转抵免境外所得税审核表!G11</f>
        <v>0</v>
      </c>
      <c r="H13" s="283">
        <f t="shared" si="0"/>
        <v>0</v>
      </c>
      <c r="I13" s="282">
        <f>[1]跨年度结转抵免境外所得税审核表!I11</f>
        <v>0</v>
      </c>
      <c r="J13" s="282">
        <f>[1]跨年度结转抵免境外所得税审核表!J11</f>
        <v>0</v>
      </c>
      <c r="K13" s="282">
        <f>[1]跨年度结转抵免境外所得税审核表!K11</f>
        <v>0</v>
      </c>
      <c r="L13" s="282">
        <f>[1]跨年度结转抵免境外所得税审核表!L11</f>
        <v>0</v>
      </c>
      <c r="M13" s="282">
        <f>[1]跨年度结转抵免境外所得税审核表!M11</f>
        <v>0</v>
      </c>
      <c r="N13" s="283">
        <f t="shared" si="1"/>
        <v>0</v>
      </c>
      <c r="O13" s="283">
        <f t="shared" si="2"/>
        <v>0</v>
      </c>
      <c r="P13" s="283">
        <f t="shared" si="2"/>
        <v>0</v>
      </c>
      <c r="Q13" s="283">
        <f t="shared" si="2"/>
        <v>0</v>
      </c>
      <c r="R13" s="283">
        <f t="shared" si="2"/>
        <v>0</v>
      </c>
      <c r="S13" s="282">
        <f>[1]跨年度结转抵免境外所得税审核表!S11</f>
        <v>0</v>
      </c>
      <c r="T13" s="283">
        <f t="shared" si="3"/>
        <v>0</v>
      </c>
    </row>
    <row r="14" spans="1:20" s="93" customFormat="1" ht="18.75" customHeight="1">
      <c r="A14" s="92">
        <v>7</v>
      </c>
      <c r="B14" s="142" t="str">
        <f>[1]跨年度结转抵免境外所得税审核表!B12&amp;""</f>
        <v/>
      </c>
      <c r="C14" s="282">
        <f>[1]跨年度结转抵免境外所得税审核表!C12</f>
        <v>0</v>
      </c>
      <c r="D14" s="282">
        <f>[1]跨年度结转抵免境外所得税审核表!D12</f>
        <v>0</v>
      </c>
      <c r="E14" s="282">
        <f>[1]跨年度结转抵免境外所得税审核表!E12</f>
        <v>0</v>
      </c>
      <c r="F14" s="282">
        <f>[1]跨年度结转抵免境外所得税审核表!F12</f>
        <v>0</v>
      </c>
      <c r="G14" s="282">
        <f>[1]跨年度结转抵免境外所得税审核表!G12</f>
        <v>0</v>
      </c>
      <c r="H14" s="283">
        <f t="shared" si="0"/>
        <v>0</v>
      </c>
      <c r="I14" s="282">
        <f>[1]跨年度结转抵免境外所得税审核表!I12</f>
        <v>0</v>
      </c>
      <c r="J14" s="282">
        <f>[1]跨年度结转抵免境外所得税审核表!J12</f>
        <v>0</v>
      </c>
      <c r="K14" s="282">
        <f>[1]跨年度结转抵免境外所得税审核表!K12</f>
        <v>0</v>
      </c>
      <c r="L14" s="282">
        <f>[1]跨年度结转抵免境外所得税审核表!L12</f>
        <v>0</v>
      </c>
      <c r="M14" s="282">
        <f>[1]跨年度结转抵免境外所得税审核表!M12</f>
        <v>0</v>
      </c>
      <c r="N14" s="283">
        <f t="shared" si="1"/>
        <v>0</v>
      </c>
      <c r="O14" s="283">
        <f t="shared" si="2"/>
        <v>0</v>
      </c>
      <c r="P14" s="283">
        <f t="shared" si="2"/>
        <v>0</v>
      </c>
      <c r="Q14" s="283">
        <f t="shared" si="2"/>
        <v>0</v>
      </c>
      <c r="R14" s="283">
        <f t="shared" si="2"/>
        <v>0</v>
      </c>
      <c r="S14" s="282">
        <f>[1]跨年度结转抵免境外所得税审核表!S12</f>
        <v>0</v>
      </c>
      <c r="T14" s="283">
        <f t="shared" si="3"/>
        <v>0</v>
      </c>
    </row>
    <row r="15" spans="1:20" s="93" customFormat="1" ht="18.75" customHeight="1">
      <c r="A15" s="92">
        <v>8</v>
      </c>
      <c r="B15" s="142" t="str">
        <f>[1]跨年度结转抵免境外所得税审核表!B13&amp;""</f>
        <v/>
      </c>
      <c r="C15" s="282">
        <f>[1]跨年度结转抵免境外所得税审核表!C13</f>
        <v>0</v>
      </c>
      <c r="D15" s="282">
        <f>[1]跨年度结转抵免境外所得税审核表!D13</f>
        <v>0</v>
      </c>
      <c r="E15" s="282">
        <f>[1]跨年度结转抵免境外所得税审核表!E13</f>
        <v>0</v>
      </c>
      <c r="F15" s="282">
        <f>[1]跨年度结转抵免境外所得税审核表!F13</f>
        <v>0</v>
      </c>
      <c r="G15" s="282">
        <f>[1]跨年度结转抵免境外所得税审核表!G13</f>
        <v>0</v>
      </c>
      <c r="H15" s="283">
        <f t="shared" si="0"/>
        <v>0</v>
      </c>
      <c r="I15" s="282">
        <f>[1]跨年度结转抵免境外所得税审核表!I13</f>
        <v>0</v>
      </c>
      <c r="J15" s="282">
        <f>[1]跨年度结转抵免境外所得税审核表!J13</f>
        <v>0</v>
      </c>
      <c r="K15" s="282">
        <f>[1]跨年度结转抵免境外所得税审核表!K13</f>
        <v>0</v>
      </c>
      <c r="L15" s="282">
        <f>[1]跨年度结转抵免境外所得税审核表!L13</f>
        <v>0</v>
      </c>
      <c r="M15" s="282">
        <f>[1]跨年度结转抵免境外所得税审核表!M13</f>
        <v>0</v>
      </c>
      <c r="N15" s="283">
        <f t="shared" si="1"/>
        <v>0</v>
      </c>
      <c r="O15" s="283">
        <f t="shared" si="2"/>
        <v>0</v>
      </c>
      <c r="P15" s="283">
        <f t="shared" si="2"/>
        <v>0</v>
      </c>
      <c r="Q15" s="283">
        <f t="shared" si="2"/>
        <v>0</v>
      </c>
      <c r="R15" s="283">
        <f t="shared" si="2"/>
        <v>0</v>
      </c>
      <c r="S15" s="282">
        <f>[1]跨年度结转抵免境外所得税审核表!S13</f>
        <v>0</v>
      </c>
      <c r="T15" s="283">
        <f t="shared" si="3"/>
        <v>0</v>
      </c>
    </row>
    <row r="16" spans="1:20" s="139" customFormat="1" ht="18.75" customHeight="1">
      <c r="A16" s="92">
        <v>9</v>
      </c>
      <c r="B16" s="142" t="str">
        <f>[1]跨年度结转抵免境外所得税审核表!B14&amp;""</f>
        <v/>
      </c>
      <c r="C16" s="282">
        <f>[1]跨年度结转抵免境外所得税审核表!C14</f>
        <v>0</v>
      </c>
      <c r="D16" s="282">
        <f>[1]跨年度结转抵免境外所得税审核表!D14</f>
        <v>0</v>
      </c>
      <c r="E16" s="282">
        <f>[1]跨年度结转抵免境外所得税审核表!E14</f>
        <v>0</v>
      </c>
      <c r="F16" s="282">
        <f>[1]跨年度结转抵免境外所得税审核表!F14</f>
        <v>0</v>
      </c>
      <c r="G16" s="282">
        <f>[1]跨年度结转抵免境外所得税审核表!G14</f>
        <v>0</v>
      </c>
      <c r="H16" s="283">
        <f t="shared" si="0"/>
        <v>0</v>
      </c>
      <c r="I16" s="282">
        <f>[1]跨年度结转抵免境外所得税审核表!I14</f>
        <v>0</v>
      </c>
      <c r="J16" s="282">
        <f>[1]跨年度结转抵免境外所得税审核表!J14</f>
        <v>0</v>
      </c>
      <c r="K16" s="282">
        <f>[1]跨年度结转抵免境外所得税审核表!K14</f>
        <v>0</v>
      </c>
      <c r="L16" s="282">
        <f>[1]跨年度结转抵免境外所得税审核表!L14</f>
        <v>0</v>
      </c>
      <c r="M16" s="282">
        <f>[1]跨年度结转抵免境外所得税审核表!M14</f>
        <v>0</v>
      </c>
      <c r="N16" s="283">
        <f t="shared" si="1"/>
        <v>0</v>
      </c>
      <c r="O16" s="283">
        <f t="shared" si="2"/>
        <v>0</v>
      </c>
      <c r="P16" s="283">
        <f t="shared" si="2"/>
        <v>0</v>
      </c>
      <c r="Q16" s="283">
        <f t="shared" si="2"/>
        <v>0</v>
      </c>
      <c r="R16" s="283">
        <f t="shared" si="2"/>
        <v>0</v>
      </c>
      <c r="S16" s="282">
        <f>[1]跨年度结转抵免境外所得税审核表!S14</f>
        <v>0</v>
      </c>
      <c r="T16" s="283">
        <f t="shared" si="3"/>
        <v>0</v>
      </c>
    </row>
    <row r="17" spans="1:20" s="139" customFormat="1" ht="18.75" customHeight="1">
      <c r="A17" s="92">
        <v>10</v>
      </c>
      <c r="B17" s="84" t="s">
        <v>131</v>
      </c>
      <c r="C17" s="283">
        <f>ROUND(SUM(C8:C16),2)</f>
        <v>0</v>
      </c>
      <c r="D17" s="283">
        <f>ROUND(SUM(D8:D16),2)</f>
        <v>0</v>
      </c>
      <c r="E17" s="283">
        <f>ROUND(SUM(E8:E16),2)</f>
        <v>0</v>
      </c>
      <c r="F17" s="283">
        <f>ROUND(SUM(F8:F16),2)</f>
        <v>0</v>
      </c>
      <c r="G17" s="283">
        <f>ROUND(SUM(G8:G16),2)</f>
        <v>0</v>
      </c>
      <c r="H17" s="283">
        <f t="shared" si="0"/>
        <v>0</v>
      </c>
      <c r="I17" s="283">
        <f>ROUND(SUM(I8:I16),2)</f>
        <v>0</v>
      </c>
      <c r="J17" s="283">
        <f>ROUND(SUM(J8:J16),2)</f>
        <v>0</v>
      </c>
      <c r="K17" s="283">
        <f>ROUND(SUM(K8:K16),2)</f>
        <v>0</v>
      </c>
      <c r="L17" s="283">
        <f>ROUND(SUM(L8:L16),2)</f>
        <v>0</v>
      </c>
      <c r="M17" s="283">
        <f>ROUND(SUM(M8:M16),2)</f>
        <v>0</v>
      </c>
      <c r="N17" s="283">
        <f>ROUND(SUM(I17:M17),2)</f>
        <v>0</v>
      </c>
      <c r="O17" s="283">
        <f t="shared" si="2"/>
        <v>0</v>
      </c>
      <c r="P17" s="283">
        <f t="shared" si="2"/>
        <v>0</v>
      </c>
      <c r="Q17" s="283">
        <f t="shared" si="2"/>
        <v>0</v>
      </c>
      <c r="R17" s="283">
        <f t="shared" si="2"/>
        <v>0</v>
      </c>
      <c r="S17" s="283">
        <f>ROUND(SUM(S8:S16),2)</f>
        <v>0</v>
      </c>
      <c r="T17" s="283">
        <f t="shared" si="3"/>
        <v>0</v>
      </c>
    </row>
  </sheetData>
  <mergeCells count="26">
    <mergeCell ref="Q5:Q7"/>
    <mergeCell ref="R5:R7"/>
    <mergeCell ref="S5:S7"/>
    <mergeCell ref="T5:T7"/>
    <mergeCell ref="K5:K7"/>
    <mergeCell ref="L5:L7"/>
    <mergeCell ref="M5:M7"/>
    <mergeCell ref="N5:N7"/>
    <mergeCell ref="O5:O7"/>
    <mergeCell ref="P5:P7"/>
    <mergeCell ref="J5:J7"/>
    <mergeCell ref="A1:T1"/>
    <mergeCell ref="A2:T2"/>
    <mergeCell ref="A3:A7"/>
    <mergeCell ref="B3:B4"/>
    <mergeCell ref="C3:H3"/>
    <mergeCell ref="I3:N3"/>
    <mergeCell ref="O3:T3"/>
    <mergeCell ref="B5:B7"/>
    <mergeCell ref="C5:C7"/>
    <mergeCell ref="D5:D7"/>
    <mergeCell ref="E5:E7"/>
    <mergeCell ref="F5:F7"/>
    <mergeCell ref="G5:G7"/>
    <mergeCell ref="H5:H7"/>
    <mergeCell ref="I5:I7"/>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7" orientation="landscape" blackAndWhite="1" verticalDpi="0" r:id="rId1"/>
  <headerFooter>
    <oddHeader>&amp;L&amp;G</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C21"/>
  <sheetViews>
    <sheetView workbookViewId="0">
      <selection activeCell="C4" sqref="C4:C20"/>
    </sheetView>
  </sheetViews>
  <sheetFormatPr defaultColWidth="12.625" defaultRowHeight="14.25"/>
  <cols>
    <col min="1" max="1" width="5.75" style="134" customWidth="1"/>
    <col min="2" max="2" width="64" style="134" customWidth="1"/>
    <col min="3" max="3" width="21.75" style="134" customWidth="1"/>
    <col min="4" max="16384" width="12.625" style="134"/>
  </cols>
  <sheetData>
    <row r="1" spans="1:3" s="135" customFormat="1" ht="20.100000000000001" customHeight="1">
      <c r="A1" s="650" t="s">
        <v>685</v>
      </c>
      <c r="B1" s="650"/>
      <c r="C1" s="650"/>
    </row>
    <row r="2" spans="1:3" s="141" customFormat="1" ht="25.5" customHeight="1">
      <c r="A2" s="566" t="s">
        <v>1493</v>
      </c>
      <c r="B2" s="566"/>
      <c r="C2" s="566"/>
    </row>
    <row r="3" spans="1:3" s="125" customFormat="1" ht="18.75" customHeight="1">
      <c r="A3" s="84" t="s">
        <v>118</v>
      </c>
      <c r="B3" s="84" t="s">
        <v>1494</v>
      </c>
      <c r="C3" s="84" t="s">
        <v>1495</v>
      </c>
    </row>
    <row r="4" spans="1:3" s="125" customFormat="1" ht="18.75" customHeight="1">
      <c r="A4" s="84">
        <v>1</v>
      </c>
      <c r="B4" s="127" t="s">
        <v>1496</v>
      </c>
      <c r="C4" s="287">
        <f>[1]跨地区经营汇总纳税企业年度分摊企业所得税审核表!C4</f>
        <v>0</v>
      </c>
    </row>
    <row r="5" spans="1:3" s="125" customFormat="1" ht="18.75" customHeight="1">
      <c r="A5" s="84">
        <v>2</v>
      </c>
      <c r="B5" s="127" t="s">
        <v>1497</v>
      </c>
      <c r="C5" s="287">
        <f>[1]跨地区经营汇总纳税企业年度分摊企业所得税审核表!C5</f>
        <v>0</v>
      </c>
    </row>
    <row r="6" spans="1:3" s="125" customFormat="1" ht="18.75" customHeight="1">
      <c r="A6" s="84">
        <v>3</v>
      </c>
      <c r="B6" s="127" t="s">
        <v>1498</v>
      </c>
      <c r="C6" s="287">
        <f>[1]跨地区经营汇总纳税企业年度分摊企业所得税审核表!C6</f>
        <v>0</v>
      </c>
    </row>
    <row r="7" spans="1:3" s="125" customFormat="1" ht="18.75" customHeight="1">
      <c r="A7" s="84">
        <v>4</v>
      </c>
      <c r="B7" s="136" t="s">
        <v>1499</v>
      </c>
      <c r="C7" s="288">
        <f>ROUND(C4-C5+C6,2)</f>
        <v>0</v>
      </c>
    </row>
    <row r="8" spans="1:3" s="125" customFormat="1" ht="18.75" customHeight="1">
      <c r="A8" s="84">
        <v>5</v>
      </c>
      <c r="B8" s="136" t="s">
        <v>1500</v>
      </c>
      <c r="C8" s="288">
        <f>ROUND(SUM(C9:C12),2)</f>
        <v>0</v>
      </c>
    </row>
    <row r="9" spans="1:3" s="125" customFormat="1" ht="18.75" customHeight="1">
      <c r="A9" s="84">
        <v>6</v>
      </c>
      <c r="B9" s="136" t="s">
        <v>1501</v>
      </c>
      <c r="C9" s="287">
        <f>[1]跨地区经营汇总纳税企业年度分摊企业所得税审核表!C9</f>
        <v>0</v>
      </c>
    </row>
    <row r="10" spans="1:3" s="125" customFormat="1" ht="18.75" customHeight="1">
      <c r="A10" s="84">
        <v>7</v>
      </c>
      <c r="B10" s="136" t="s">
        <v>1502</v>
      </c>
      <c r="C10" s="287">
        <f>[1]跨地区经营汇总纳税企业年度分摊企业所得税审核表!C10</f>
        <v>0</v>
      </c>
    </row>
    <row r="11" spans="1:3" s="125" customFormat="1" ht="18.75" customHeight="1">
      <c r="A11" s="84">
        <v>8</v>
      </c>
      <c r="B11" s="136" t="s">
        <v>1503</v>
      </c>
      <c r="C11" s="287">
        <f>[1]跨地区经营汇总纳税企业年度分摊企业所得税审核表!C11</f>
        <v>0</v>
      </c>
    </row>
    <row r="12" spans="1:3" s="125" customFormat="1" ht="18.75" customHeight="1">
      <c r="A12" s="84">
        <v>9</v>
      </c>
      <c r="B12" s="136" t="s">
        <v>1504</v>
      </c>
      <c r="C12" s="287">
        <f>[1]跨地区经营汇总纳税企业年度分摊企业所得税审核表!C12</f>
        <v>0</v>
      </c>
    </row>
    <row r="13" spans="1:3" s="125" customFormat="1" ht="18.75" customHeight="1">
      <c r="A13" s="84">
        <v>10</v>
      </c>
      <c r="B13" s="136" t="s">
        <v>1505</v>
      </c>
      <c r="C13" s="287">
        <f>[1]跨地区经营汇总纳税企业年度分摊企业所得税审核表!C13</f>
        <v>0</v>
      </c>
    </row>
    <row r="14" spans="1:3" s="125" customFormat="1" ht="18.75" customHeight="1">
      <c r="A14" s="84">
        <v>11</v>
      </c>
      <c r="B14" s="136" t="s">
        <v>1506</v>
      </c>
      <c r="C14" s="288">
        <f>ROUND(C7-C8,2)</f>
        <v>0</v>
      </c>
    </row>
    <row r="15" spans="1:3" s="125" customFormat="1" ht="18.75" customHeight="1">
      <c r="A15" s="84">
        <v>12</v>
      </c>
      <c r="B15" s="136" t="s">
        <v>1507</v>
      </c>
      <c r="C15" s="288">
        <f>ROUND(C14*0.25,2)</f>
        <v>0</v>
      </c>
    </row>
    <row r="16" spans="1:3" s="125" customFormat="1" ht="18.75" customHeight="1">
      <c r="A16" s="84">
        <v>13</v>
      </c>
      <c r="B16" s="136" t="s">
        <v>1508</v>
      </c>
      <c r="C16" s="288">
        <f>ROUND(C14*0.25,2)</f>
        <v>0</v>
      </c>
    </row>
    <row r="17" spans="1:3" s="125" customFormat="1" ht="18.75" customHeight="1">
      <c r="A17" s="84">
        <v>14</v>
      </c>
      <c r="B17" s="136" t="s">
        <v>1509</v>
      </c>
      <c r="C17" s="288">
        <f>ROUND(C14*0.5,2)</f>
        <v>0</v>
      </c>
    </row>
    <row r="18" spans="1:3" s="125" customFormat="1" ht="18.75" customHeight="1">
      <c r="A18" s="84">
        <v>15</v>
      </c>
      <c r="B18" s="136" t="s">
        <v>1510</v>
      </c>
      <c r="C18" s="287">
        <f>[1]跨地区经营汇总纳税企业年度分摊企业所得税审核表!C21</f>
        <v>0</v>
      </c>
    </row>
    <row r="19" spans="1:3" s="125" customFormat="1" ht="18.75" customHeight="1">
      <c r="A19" s="84">
        <v>16</v>
      </c>
      <c r="B19" s="136" t="s">
        <v>1511</v>
      </c>
      <c r="C19" s="288">
        <f>ROUND(C5-C6,2)</f>
        <v>0</v>
      </c>
    </row>
    <row r="20" spans="1:3" s="125" customFormat="1" ht="18.75" customHeight="1">
      <c r="A20" s="84">
        <v>17</v>
      </c>
      <c r="B20" s="136" t="s">
        <v>1512</v>
      </c>
      <c r="C20" s="288">
        <f>ROUND(C15+C16+C18+C19,2)</f>
        <v>0</v>
      </c>
    </row>
    <row r="21" spans="1:3" s="82" customFormat="1" ht="15" customHeight="1">
      <c r="A21" s="619"/>
      <c r="B21" s="619"/>
      <c r="C21" s="619"/>
    </row>
  </sheetData>
  <mergeCells count="3">
    <mergeCell ref="A1:C1"/>
    <mergeCell ref="A2:C2"/>
    <mergeCell ref="A21:C21"/>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I560"/>
  <sheetViews>
    <sheetView workbookViewId="0">
      <selection activeCell="H24" sqref="H10:H24"/>
    </sheetView>
  </sheetViews>
  <sheetFormatPr defaultColWidth="9" defaultRowHeight="16.5" zeroHeight="1"/>
  <cols>
    <col min="1" max="1" width="5.75" style="82" customWidth="1"/>
    <col min="2" max="2" width="26.75" style="241" customWidth="1"/>
    <col min="3" max="3" width="25.75" style="241" customWidth="1"/>
    <col min="4" max="6" width="16.75" style="241" customWidth="1"/>
    <col min="7" max="7" width="15.875" style="241" customWidth="1"/>
    <col min="8" max="8" width="19.875" style="241" customWidth="1"/>
    <col min="9" max="16384" width="9" style="241"/>
  </cols>
  <sheetData>
    <row r="1" spans="1:9" ht="20.100000000000001" customHeight="1">
      <c r="A1" s="729" t="s">
        <v>685</v>
      </c>
      <c r="B1" s="729"/>
      <c r="C1" s="729"/>
      <c r="D1" s="729"/>
      <c r="E1" s="729"/>
      <c r="F1" s="729"/>
      <c r="G1" s="729"/>
      <c r="H1" s="729"/>
    </row>
    <row r="2" spans="1:9" ht="25.5" customHeight="1">
      <c r="A2" s="730" t="s">
        <v>1513</v>
      </c>
      <c r="B2" s="730"/>
      <c r="C2" s="730"/>
      <c r="D2" s="730"/>
      <c r="E2" s="730"/>
      <c r="F2" s="730"/>
      <c r="G2" s="730"/>
      <c r="H2" s="730"/>
    </row>
    <row r="3" spans="1:9" s="82" customFormat="1" ht="14.25" customHeight="1">
      <c r="A3" s="731" t="str">
        <f>[1]企业所得税汇总纳税分支机构所得税分配表!A3</f>
        <v>税款所属期间： 2017年01月01日至2017年12月31日</v>
      </c>
      <c r="B3" s="731"/>
      <c r="C3" s="731"/>
      <c r="D3" s="731"/>
      <c r="E3" s="731"/>
      <c r="F3" s="731"/>
      <c r="G3" s="731"/>
      <c r="H3" s="731"/>
    </row>
    <row r="4" spans="1:9" s="82" customFormat="1" ht="18.75" customHeight="1">
      <c r="A4" s="732" t="str">
        <f>"总机构名称（盖章）:    "&amp;[1]企业所得税汇总纳税分支机构所得税分配表!$C$4</f>
        <v xml:space="preserve">总机构名称（盖章）:    </v>
      </c>
      <c r="B4" s="732"/>
      <c r="C4" s="732"/>
      <c r="D4" s="732"/>
      <c r="E4" s="243"/>
      <c r="F4" s="244"/>
      <c r="G4" s="244"/>
      <c r="H4" s="243"/>
    </row>
    <row r="5" spans="1:9" s="82" customFormat="1" ht="18.75" customHeight="1">
      <c r="A5" s="733" t="str">
        <f>"总机构统一社会信用代码（纳税人识别号）："&amp;[1]企业所得税汇总纳税分支机构所得税分配表!$C$5</f>
        <v>总机构统一社会信用代码（纳税人识别号）：</v>
      </c>
      <c r="B5" s="733"/>
      <c r="C5" s="733"/>
      <c r="D5" s="245"/>
      <c r="E5" s="243"/>
      <c r="F5" s="244"/>
      <c r="G5" s="244"/>
      <c r="H5" s="246" t="s">
        <v>1514</v>
      </c>
    </row>
    <row r="6" spans="1:9" s="82" customFormat="1" ht="18.75" customHeight="1">
      <c r="A6" s="725" t="s">
        <v>97</v>
      </c>
      <c r="B6" s="725"/>
      <c r="C6" s="247" t="s">
        <v>98</v>
      </c>
      <c r="D6" s="726" t="s">
        <v>99</v>
      </c>
      <c r="E6" s="727"/>
      <c r="F6" s="727"/>
      <c r="G6" s="727" t="s">
        <v>100</v>
      </c>
      <c r="H6" s="728"/>
      <c r="I6" s="248"/>
    </row>
    <row r="7" spans="1:9" s="239" customFormat="1" ht="18.75" customHeight="1">
      <c r="A7" s="734">
        <f>A109000跨地区经营汇总纳税企业年度分摊企业所得税明细表!C14</f>
        <v>0</v>
      </c>
      <c r="B7" s="735"/>
      <c r="C7" s="249">
        <f>[1]企业所得税汇总纳税分支机构所得税分配表!D7</f>
        <v>0</v>
      </c>
      <c r="D7" s="734">
        <f>[1]企业所得税汇总纳税分支机构所得税分配表!F7</f>
        <v>0</v>
      </c>
      <c r="E7" s="735"/>
      <c r="F7" s="736"/>
      <c r="G7" s="734">
        <f>[1]企业所得税汇总纳税分支机构所得税分配表!H7</f>
        <v>0</v>
      </c>
      <c r="H7" s="736"/>
      <c r="I7" s="248"/>
    </row>
    <row r="8" spans="1:9" s="239" customFormat="1" ht="18.75" customHeight="1">
      <c r="A8" s="737" t="s">
        <v>101</v>
      </c>
      <c r="B8" s="738" t="s">
        <v>102</v>
      </c>
      <c r="C8" s="725" t="s">
        <v>103</v>
      </c>
      <c r="D8" s="738" t="s">
        <v>104</v>
      </c>
      <c r="E8" s="738"/>
      <c r="F8" s="738"/>
      <c r="G8" s="725" t="s">
        <v>1515</v>
      </c>
      <c r="H8" s="725" t="s">
        <v>105</v>
      </c>
      <c r="I8" s="248"/>
    </row>
    <row r="9" spans="1:9" s="239" customFormat="1" ht="18.75" customHeight="1">
      <c r="A9" s="737"/>
      <c r="B9" s="738"/>
      <c r="C9" s="725"/>
      <c r="D9" s="250" t="s">
        <v>106</v>
      </c>
      <c r="E9" s="250" t="s">
        <v>107</v>
      </c>
      <c r="F9" s="250" t="s">
        <v>108</v>
      </c>
      <c r="G9" s="725"/>
      <c r="H9" s="725"/>
      <c r="I9" s="248"/>
    </row>
    <row r="10" spans="1:9" s="82" customFormat="1" ht="18.75" customHeight="1">
      <c r="A10" s="737"/>
      <c r="B10" s="251" t="str">
        <f>[1]企业所得税汇总纳税分支机构所得税分配表!B10&amp;""</f>
        <v/>
      </c>
      <c r="C10" s="251" t="str">
        <f>[1]企业所得税汇总纳税分支机构所得税分配表!C10&amp;""</f>
        <v/>
      </c>
      <c r="D10" s="284">
        <f>ROUND([1]企业所得税汇总纳税分支机构所得税分配表!D10,2)</f>
        <v>0</v>
      </c>
      <c r="E10" s="284">
        <f>ROUND([1]企业所得税汇总纳税分支机构所得税分配表!E10,2)</f>
        <v>0</v>
      </c>
      <c r="F10" s="284">
        <f>ROUND([1]企业所得税汇总纳税分支机构所得税分配表!F10,2)</f>
        <v>0</v>
      </c>
      <c r="G10" s="252">
        <f>'[1]A109010 企业所得税汇总纳税分支机构所得税分配表'!G10</f>
        <v>0</v>
      </c>
      <c r="H10" s="286">
        <f>ROUND(G10*G7,2)</f>
        <v>0</v>
      </c>
      <c r="I10" s="248"/>
    </row>
    <row r="11" spans="1:9" s="82" customFormat="1" ht="18.75" customHeight="1">
      <c r="A11" s="737"/>
      <c r="B11" s="251" t="str">
        <f>[1]企业所得税汇总纳税分支机构所得税分配表!B11&amp;""</f>
        <v/>
      </c>
      <c r="C11" s="251" t="str">
        <f>[1]企业所得税汇总纳税分支机构所得税分配表!C11&amp;""</f>
        <v/>
      </c>
      <c r="D11" s="284">
        <f>ROUND([1]企业所得税汇总纳税分支机构所得税分配表!D11,2)</f>
        <v>0</v>
      </c>
      <c r="E11" s="284">
        <f>ROUND([1]企业所得税汇总纳税分支机构所得税分配表!E11,2)</f>
        <v>0</v>
      </c>
      <c r="F11" s="284">
        <f>ROUND([1]企业所得税汇总纳税分支机构所得税分配表!F11,2)</f>
        <v>0</v>
      </c>
      <c r="G11" s="252">
        <f>'[1]A109010 企业所得税汇总纳税分支机构所得税分配表'!G11</f>
        <v>0</v>
      </c>
      <c r="H11" s="286">
        <f>ROUND(G11*G7,2)</f>
        <v>0</v>
      </c>
      <c r="I11" s="248"/>
    </row>
    <row r="12" spans="1:9" s="82" customFormat="1" ht="18.75" customHeight="1">
      <c r="A12" s="737"/>
      <c r="B12" s="251" t="str">
        <f>[1]企业所得税汇总纳税分支机构所得税分配表!B12&amp;""</f>
        <v/>
      </c>
      <c r="C12" s="251" t="str">
        <f>[1]企业所得税汇总纳税分支机构所得税分配表!C12&amp;""</f>
        <v/>
      </c>
      <c r="D12" s="284">
        <f>ROUND([1]企业所得税汇总纳税分支机构所得税分配表!D12,2)</f>
        <v>0</v>
      </c>
      <c r="E12" s="284">
        <f>ROUND([1]企业所得税汇总纳税分支机构所得税分配表!E12,2)</f>
        <v>0</v>
      </c>
      <c r="F12" s="284">
        <f>ROUND([1]企业所得税汇总纳税分支机构所得税分配表!F12,2)</f>
        <v>0</v>
      </c>
      <c r="G12" s="252">
        <f>'[1]A109010 企业所得税汇总纳税分支机构所得税分配表'!G12</f>
        <v>0</v>
      </c>
      <c r="H12" s="286">
        <f>ROUND(G12*G7,2)</f>
        <v>0</v>
      </c>
      <c r="I12" s="248"/>
    </row>
    <row r="13" spans="1:9" s="82" customFormat="1" ht="18.75" customHeight="1">
      <c r="A13" s="737"/>
      <c r="B13" s="251" t="str">
        <f>[1]企业所得税汇总纳税分支机构所得税分配表!B13&amp;""</f>
        <v/>
      </c>
      <c r="C13" s="251" t="str">
        <f>[1]企业所得税汇总纳税分支机构所得税分配表!C13&amp;""</f>
        <v/>
      </c>
      <c r="D13" s="284">
        <f>ROUND([1]企业所得税汇总纳税分支机构所得税分配表!D13,2)</f>
        <v>0</v>
      </c>
      <c r="E13" s="284">
        <f>ROUND([1]企业所得税汇总纳税分支机构所得税分配表!E13,2)</f>
        <v>0</v>
      </c>
      <c r="F13" s="284">
        <f>ROUND([1]企业所得税汇总纳税分支机构所得税分配表!F13,2)</f>
        <v>0</v>
      </c>
      <c r="G13" s="252">
        <f>'[1]A109010 企业所得税汇总纳税分支机构所得税分配表'!G13</f>
        <v>0</v>
      </c>
      <c r="H13" s="286">
        <f>ROUND(G13*G7,2)</f>
        <v>0</v>
      </c>
      <c r="I13" s="248"/>
    </row>
    <row r="14" spans="1:9" s="82" customFormat="1" ht="18.75" customHeight="1">
      <c r="A14" s="737"/>
      <c r="B14" s="251" t="str">
        <f>[1]企业所得税汇总纳税分支机构所得税分配表!B14&amp;""</f>
        <v/>
      </c>
      <c r="C14" s="251" t="str">
        <f>[1]企业所得税汇总纳税分支机构所得税分配表!C14&amp;""</f>
        <v/>
      </c>
      <c r="D14" s="284">
        <f>ROUND([1]企业所得税汇总纳税分支机构所得税分配表!D14,2)</f>
        <v>0</v>
      </c>
      <c r="E14" s="284">
        <f>ROUND([1]企业所得税汇总纳税分支机构所得税分配表!E14,2)</f>
        <v>0</v>
      </c>
      <c r="F14" s="284">
        <f>ROUND([1]企业所得税汇总纳税分支机构所得税分配表!F14,2)</f>
        <v>0</v>
      </c>
      <c r="G14" s="252">
        <f>'[1]A109010 企业所得税汇总纳税分支机构所得税分配表'!G14</f>
        <v>0</v>
      </c>
      <c r="H14" s="286">
        <f>ROUND(G14*G7,2)</f>
        <v>0</v>
      </c>
      <c r="I14" s="248"/>
    </row>
    <row r="15" spans="1:9" s="82" customFormat="1" ht="18.75" customHeight="1">
      <c r="A15" s="737"/>
      <c r="B15" s="251" t="str">
        <f>[1]企业所得税汇总纳税分支机构所得税分配表!B15&amp;""</f>
        <v/>
      </c>
      <c r="C15" s="251" t="str">
        <f>[1]企业所得税汇总纳税分支机构所得税分配表!C15&amp;""</f>
        <v/>
      </c>
      <c r="D15" s="284">
        <f>ROUND([1]企业所得税汇总纳税分支机构所得税分配表!D15,2)</f>
        <v>0</v>
      </c>
      <c r="E15" s="284">
        <f>ROUND([1]企业所得税汇总纳税分支机构所得税分配表!E15,2)</f>
        <v>0</v>
      </c>
      <c r="F15" s="284">
        <f>ROUND([1]企业所得税汇总纳税分支机构所得税分配表!F15,2)</f>
        <v>0</v>
      </c>
      <c r="G15" s="252">
        <f>'[1]A109010 企业所得税汇总纳税分支机构所得税分配表'!G15</f>
        <v>0</v>
      </c>
      <c r="H15" s="286">
        <f>ROUND(G15*G7,2)</f>
        <v>0</v>
      </c>
      <c r="I15" s="248"/>
    </row>
    <row r="16" spans="1:9" s="82" customFormat="1" ht="18.75" customHeight="1">
      <c r="A16" s="737"/>
      <c r="B16" s="251" t="str">
        <f>[1]企业所得税汇总纳税分支机构所得税分配表!B16&amp;""</f>
        <v/>
      </c>
      <c r="C16" s="251" t="str">
        <f>[1]企业所得税汇总纳税分支机构所得税分配表!C16&amp;""</f>
        <v/>
      </c>
      <c r="D16" s="284">
        <f>ROUND([1]企业所得税汇总纳税分支机构所得税分配表!D16,2)</f>
        <v>0</v>
      </c>
      <c r="E16" s="284">
        <f>ROUND([1]企业所得税汇总纳税分支机构所得税分配表!E16,2)</f>
        <v>0</v>
      </c>
      <c r="F16" s="284">
        <f>ROUND([1]企业所得税汇总纳税分支机构所得税分配表!F16,2)</f>
        <v>0</v>
      </c>
      <c r="G16" s="252">
        <f>'[1]A109010 企业所得税汇总纳税分支机构所得税分配表'!G16</f>
        <v>0</v>
      </c>
      <c r="H16" s="286">
        <f>ROUND(G16*G7,2)</f>
        <v>0</v>
      </c>
      <c r="I16" s="248"/>
    </row>
    <row r="17" spans="1:9" s="82" customFormat="1" ht="18.75" customHeight="1">
      <c r="A17" s="737"/>
      <c r="B17" s="251" t="str">
        <f>[1]企业所得税汇总纳税分支机构所得税分配表!B17&amp;""</f>
        <v/>
      </c>
      <c r="C17" s="251" t="str">
        <f>[1]企业所得税汇总纳税分支机构所得税分配表!C17&amp;""</f>
        <v/>
      </c>
      <c r="D17" s="284">
        <f>ROUND([1]企业所得税汇总纳税分支机构所得税分配表!D17,2)</f>
        <v>0</v>
      </c>
      <c r="E17" s="284">
        <f>ROUND([1]企业所得税汇总纳税分支机构所得税分配表!E17,2)</f>
        <v>0</v>
      </c>
      <c r="F17" s="284">
        <f>ROUND([1]企业所得税汇总纳税分支机构所得税分配表!F17,2)</f>
        <v>0</v>
      </c>
      <c r="G17" s="252">
        <f>'[1]A109010 企业所得税汇总纳税分支机构所得税分配表'!G17</f>
        <v>0</v>
      </c>
      <c r="H17" s="286">
        <f>ROUND(G17*G7,2)</f>
        <v>0</v>
      </c>
      <c r="I17" s="248"/>
    </row>
    <row r="18" spans="1:9" s="82" customFormat="1" ht="18.75" customHeight="1">
      <c r="A18" s="737"/>
      <c r="B18" s="251" t="str">
        <f>[1]企业所得税汇总纳税分支机构所得税分配表!B18&amp;""</f>
        <v/>
      </c>
      <c r="C18" s="251" t="str">
        <f>[1]企业所得税汇总纳税分支机构所得税分配表!C18&amp;""</f>
        <v/>
      </c>
      <c r="D18" s="284">
        <f>ROUND([1]企业所得税汇总纳税分支机构所得税分配表!D18,2)</f>
        <v>0</v>
      </c>
      <c r="E18" s="284">
        <f>ROUND([1]企业所得税汇总纳税分支机构所得税分配表!E18,2)</f>
        <v>0</v>
      </c>
      <c r="F18" s="284">
        <f>ROUND([1]企业所得税汇总纳税分支机构所得税分配表!F18,2)</f>
        <v>0</v>
      </c>
      <c r="G18" s="252">
        <f>'[1]A109010 企业所得税汇总纳税分支机构所得税分配表'!G18</f>
        <v>0</v>
      </c>
      <c r="H18" s="286">
        <f>ROUND(G18*G7,2)</f>
        <v>0</v>
      </c>
      <c r="I18" s="248"/>
    </row>
    <row r="19" spans="1:9" s="82" customFormat="1" ht="18.75" customHeight="1">
      <c r="A19" s="737"/>
      <c r="B19" s="251" t="str">
        <f>[1]企业所得税汇总纳税分支机构所得税分配表!B19&amp;""</f>
        <v/>
      </c>
      <c r="C19" s="251" t="str">
        <f>[1]企业所得税汇总纳税分支机构所得税分配表!C19&amp;""</f>
        <v/>
      </c>
      <c r="D19" s="284">
        <f>ROUND([1]企业所得税汇总纳税分支机构所得税分配表!D19,2)</f>
        <v>0</v>
      </c>
      <c r="E19" s="284">
        <f>ROUND([1]企业所得税汇总纳税分支机构所得税分配表!E19,2)</f>
        <v>0</v>
      </c>
      <c r="F19" s="284">
        <f>ROUND([1]企业所得税汇总纳税分支机构所得税分配表!F19,2)</f>
        <v>0</v>
      </c>
      <c r="G19" s="252">
        <f>'[1]A109010 企业所得税汇总纳税分支机构所得税分配表'!G19</f>
        <v>0</v>
      </c>
      <c r="H19" s="286">
        <f>ROUND(G19*G7,2)</f>
        <v>0</v>
      </c>
      <c r="I19" s="248"/>
    </row>
    <row r="20" spans="1:9" s="82" customFormat="1" ht="18.75" customHeight="1">
      <c r="A20" s="737"/>
      <c r="B20" s="251" t="str">
        <f>[1]企业所得税汇总纳税分支机构所得税分配表!B20&amp;""</f>
        <v/>
      </c>
      <c r="C20" s="251" t="str">
        <f>[1]企业所得税汇总纳税分支机构所得税分配表!C20&amp;""</f>
        <v/>
      </c>
      <c r="D20" s="284">
        <f>ROUND([1]企业所得税汇总纳税分支机构所得税分配表!D20,2)</f>
        <v>0</v>
      </c>
      <c r="E20" s="284">
        <f>ROUND([1]企业所得税汇总纳税分支机构所得税分配表!E20,2)</f>
        <v>0</v>
      </c>
      <c r="F20" s="284">
        <f>ROUND([1]企业所得税汇总纳税分支机构所得税分配表!F20,2)</f>
        <v>0</v>
      </c>
      <c r="G20" s="252">
        <f>'[1]A109010 企业所得税汇总纳税分支机构所得税分配表'!G20</f>
        <v>0</v>
      </c>
      <c r="H20" s="286">
        <f>ROUND(G20*G7,2)</f>
        <v>0</v>
      </c>
      <c r="I20" s="248"/>
    </row>
    <row r="21" spans="1:9" s="82" customFormat="1" ht="18.75" customHeight="1">
      <c r="A21" s="737"/>
      <c r="B21" s="251" t="str">
        <f>[1]企业所得税汇总纳税分支机构所得税分配表!B21&amp;""</f>
        <v/>
      </c>
      <c r="C21" s="251" t="str">
        <f>[1]企业所得税汇总纳税分支机构所得税分配表!C21&amp;""</f>
        <v/>
      </c>
      <c r="D21" s="284">
        <f>ROUND([1]企业所得税汇总纳税分支机构所得税分配表!D21,2)</f>
        <v>0</v>
      </c>
      <c r="E21" s="284">
        <f>ROUND([1]企业所得税汇总纳税分支机构所得税分配表!E21,2)</f>
        <v>0</v>
      </c>
      <c r="F21" s="284">
        <f>ROUND([1]企业所得税汇总纳税分支机构所得税分配表!F21,2)</f>
        <v>0</v>
      </c>
      <c r="G21" s="252">
        <f>'[1]A109010 企业所得税汇总纳税分支机构所得税分配表'!G21</f>
        <v>0</v>
      </c>
      <c r="H21" s="286">
        <f>ROUND(G21*G7,2)</f>
        <v>0</v>
      </c>
      <c r="I21" s="248"/>
    </row>
    <row r="22" spans="1:9" s="82" customFormat="1" ht="18.75" customHeight="1">
      <c r="A22" s="737"/>
      <c r="B22" s="251" t="str">
        <f>[1]企业所得税汇总纳税分支机构所得税分配表!B22&amp;""</f>
        <v/>
      </c>
      <c r="C22" s="251" t="str">
        <f>[1]企业所得税汇总纳税分支机构所得税分配表!C22&amp;""</f>
        <v/>
      </c>
      <c r="D22" s="284">
        <f>ROUND([1]企业所得税汇总纳税分支机构所得税分配表!D22,2)</f>
        <v>0</v>
      </c>
      <c r="E22" s="284">
        <f>ROUND([1]企业所得税汇总纳税分支机构所得税分配表!E22,2)</f>
        <v>0</v>
      </c>
      <c r="F22" s="284">
        <f>ROUND([1]企业所得税汇总纳税分支机构所得税分配表!F22,2)</f>
        <v>0</v>
      </c>
      <c r="G22" s="252">
        <f>'[1]A109010 企业所得税汇总纳税分支机构所得税分配表'!G22</f>
        <v>0</v>
      </c>
      <c r="H22" s="286">
        <f>ROUND(G22*G7,2)</f>
        <v>0</v>
      </c>
      <c r="I22" s="248"/>
    </row>
    <row r="23" spans="1:9" s="82" customFormat="1" ht="18.75" customHeight="1">
      <c r="A23" s="737"/>
      <c r="B23" s="251" t="str">
        <f>[1]企业所得税汇总纳税分支机构所得税分配表!B23&amp;""</f>
        <v/>
      </c>
      <c r="C23" s="251" t="str">
        <f>[1]企业所得税汇总纳税分支机构所得税分配表!C23&amp;""</f>
        <v/>
      </c>
      <c r="D23" s="284">
        <f>ROUND([1]企业所得税汇总纳税分支机构所得税分配表!D23,2)</f>
        <v>0</v>
      </c>
      <c r="E23" s="284">
        <f>ROUND([1]企业所得税汇总纳税分支机构所得税分配表!E23,2)</f>
        <v>0</v>
      </c>
      <c r="F23" s="284">
        <f>ROUND([1]企业所得税汇总纳税分支机构所得税分配表!F23,2)</f>
        <v>0</v>
      </c>
      <c r="G23" s="252">
        <f>'[1]A109010 企业所得税汇总纳税分支机构所得税分配表'!G23</f>
        <v>0</v>
      </c>
      <c r="H23" s="286">
        <f>ROUND(G23*G7,2)</f>
        <v>0</v>
      </c>
      <c r="I23" s="248"/>
    </row>
    <row r="24" spans="1:9" s="82" customFormat="1" ht="18.75" customHeight="1">
      <c r="A24" s="737"/>
      <c r="B24" s="247" t="s">
        <v>131</v>
      </c>
      <c r="C24" s="247" t="s">
        <v>109</v>
      </c>
      <c r="D24" s="285">
        <f>ROUND(SUM(D10:D23),2)</f>
        <v>0</v>
      </c>
      <c r="E24" s="285">
        <f>ROUND(SUM(E10:E23),2)</f>
        <v>0</v>
      </c>
      <c r="F24" s="285">
        <f>ROUND(SUM(F10:F23),2)</f>
        <v>0</v>
      </c>
      <c r="G24" s="253"/>
      <c r="H24" s="285">
        <f>ROUND(SUM(H10:H23),2)</f>
        <v>0</v>
      </c>
      <c r="I24" s="248"/>
    </row>
    <row r="25" spans="1:9" ht="15" customHeight="1">
      <c r="A25" s="619"/>
      <c r="B25" s="620"/>
      <c r="C25" s="620"/>
      <c r="D25" s="620"/>
      <c r="E25" s="620"/>
      <c r="F25" s="620"/>
      <c r="G25" s="620"/>
      <c r="H25" s="620"/>
    </row>
    <row r="26" spans="1:9" s="82" customFormat="1" ht="14.25" customHeight="1">
      <c r="B26" s="241"/>
      <c r="C26" s="241"/>
      <c r="D26" s="241"/>
      <c r="E26" s="241"/>
      <c r="F26" s="241"/>
      <c r="G26" s="241"/>
      <c r="H26" s="241"/>
      <c r="I26" s="241"/>
    </row>
    <row r="27" spans="1:9" s="82" customFormat="1" ht="14.25" customHeight="1">
      <c r="B27" s="241"/>
      <c r="C27" s="241"/>
      <c r="D27" s="241"/>
      <c r="E27" s="241"/>
      <c r="F27" s="241"/>
      <c r="G27" s="241"/>
      <c r="H27" s="241"/>
      <c r="I27" s="241"/>
    </row>
    <row r="28" spans="1:9" s="82" customFormat="1" ht="14.25" customHeight="1">
      <c r="B28" s="241"/>
      <c r="C28" s="241"/>
      <c r="D28" s="241"/>
      <c r="E28" s="241"/>
      <c r="F28" s="241"/>
      <c r="G28" s="241"/>
      <c r="H28" s="241"/>
      <c r="I28" s="241"/>
    </row>
    <row r="29" spans="1:9" s="82" customFormat="1" ht="14.25" customHeight="1">
      <c r="B29" s="241"/>
      <c r="C29" s="241"/>
      <c r="D29" s="241"/>
      <c r="E29" s="241"/>
      <c r="F29" s="241"/>
      <c r="G29" s="241"/>
      <c r="H29" s="241"/>
      <c r="I29" s="241"/>
    </row>
    <row r="30" spans="1:9" s="82" customFormat="1" ht="14.25" customHeight="1">
      <c r="B30" s="241"/>
      <c r="C30" s="241"/>
      <c r="D30" s="241"/>
      <c r="E30" s="241"/>
      <c r="F30" s="241"/>
      <c r="G30" s="241"/>
      <c r="H30" s="241"/>
      <c r="I30" s="241"/>
    </row>
    <row r="31" spans="1:9" s="82" customFormat="1" ht="14.25" customHeight="1">
      <c r="B31" s="241"/>
      <c r="C31" s="241"/>
      <c r="D31" s="241"/>
      <c r="E31" s="241"/>
      <c r="F31" s="241"/>
      <c r="G31" s="241"/>
      <c r="H31" s="241"/>
      <c r="I31" s="241"/>
    </row>
    <row r="32" spans="1:9" s="82" customFormat="1" ht="14.25" customHeight="1">
      <c r="B32" s="241"/>
      <c r="C32" s="241"/>
      <c r="D32" s="241"/>
      <c r="E32" s="241"/>
      <c r="F32" s="241"/>
      <c r="G32" s="241"/>
      <c r="H32" s="241"/>
      <c r="I32" s="241"/>
    </row>
    <row r="33" spans="2:9" s="82" customFormat="1" ht="14.25" customHeight="1">
      <c r="B33" s="241"/>
      <c r="C33" s="241"/>
      <c r="D33" s="241"/>
      <c r="E33" s="241"/>
      <c r="F33" s="241"/>
      <c r="G33" s="241"/>
      <c r="H33" s="241"/>
      <c r="I33" s="241"/>
    </row>
    <row r="34" spans="2:9" s="82" customFormat="1" ht="14.25" customHeight="1">
      <c r="B34" s="241"/>
      <c r="C34" s="241"/>
      <c r="D34" s="241"/>
      <c r="E34" s="241"/>
      <c r="F34" s="241"/>
      <c r="G34" s="241"/>
      <c r="H34" s="241"/>
      <c r="I34" s="241"/>
    </row>
    <row r="35" spans="2:9" s="82" customFormat="1" ht="14.25" customHeight="1">
      <c r="B35" s="241"/>
      <c r="C35" s="241"/>
      <c r="D35" s="241"/>
      <c r="E35" s="241"/>
      <c r="F35" s="241"/>
      <c r="G35" s="241"/>
      <c r="H35" s="241"/>
      <c r="I35" s="241"/>
    </row>
    <row r="36" spans="2:9" s="82" customFormat="1" ht="14.25" customHeight="1">
      <c r="B36" s="241"/>
      <c r="C36" s="241"/>
      <c r="D36" s="241"/>
      <c r="E36" s="241"/>
      <c r="F36" s="241"/>
      <c r="G36" s="241"/>
      <c r="H36" s="241"/>
      <c r="I36" s="241"/>
    </row>
    <row r="37" spans="2:9" s="82" customFormat="1" ht="14.25" customHeight="1">
      <c r="B37" s="241"/>
      <c r="C37" s="241"/>
      <c r="D37" s="241"/>
      <c r="E37" s="241"/>
      <c r="F37" s="241"/>
      <c r="G37" s="241"/>
      <c r="H37" s="241"/>
      <c r="I37" s="241"/>
    </row>
    <row r="38" spans="2:9" s="82" customFormat="1" ht="14.25" customHeight="1">
      <c r="B38" s="241"/>
      <c r="C38" s="241"/>
      <c r="D38" s="241"/>
      <c r="E38" s="241"/>
      <c r="F38" s="241"/>
      <c r="G38" s="241"/>
      <c r="H38" s="241"/>
      <c r="I38" s="241"/>
    </row>
    <row r="39" spans="2:9" s="82" customFormat="1" ht="14.25" customHeight="1">
      <c r="B39" s="241"/>
      <c r="C39" s="241"/>
      <c r="D39" s="241"/>
      <c r="E39" s="241"/>
      <c r="F39" s="241"/>
      <c r="G39" s="241"/>
      <c r="H39" s="241"/>
      <c r="I39" s="241"/>
    </row>
    <row r="40" spans="2:9" s="82" customFormat="1" ht="14.25" customHeight="1">
      <c r="B40" s="241"/>
      <c r="C40" s="241"/>
      <c r="D40" s="241"/>
      <c r="E40" s="241"/>
      <c r="F40" s="241"/>
      <c r="G40" s="241"/>
      <c r="H40" s="241"/>
      <c r="I40" s="241"/>
    </row>
    <row r="41" spans="2:9" s="82" customFormat="1" ht="14.25" customHeight="1">
      <c r="B41" s="241"/>
      <c r="C41" s="241"/>
      <c r="D41" s="241"/>
      <c r="E41" s="241"/>
      <c r="F41" s="241"/>
      <c r="G41" s="241"/>
      <c r="H41" s="241"/>
      <c r="I41" s="241"/>
    </row>
    <row r="42" spans="2:9" s="82" customFormat="1" ht="14.25" customHeight="1">
      <c r="B42" s="241"/>
      <c r="C42" s="241"/>
      <c r="D42" s="241"/>
      <c r="E42" s="241"/>
      <c r="F42" s="241"/>
      <c r="G42" s="241"/>
      <c r="H42" s="241"/>
      <c r="I42" s="241"/>
    </row>
    <row r="43" spans="2:9" s="82" customFormat="1" ht="14.25" customHeight="1">
      <c r="B43" s="241"/>
      <c r="C43" s="241"/>
      <c r="D43" s="241"/>
      <c r="E43" s="241"/>
      <c r="F43" s="241"/>
      <c r="G43" s="241"/>
      <c r="H43" s="241"/>
      <c r="I43" s="241"/>
    </row>
    <row r="44" spans="2:9" s="82" customFormat="1" ht="14.25" customHeight="1">
      <c r="B44" s="241"/>
      <c r="C44" s="241"/>
      <c r="D44" s="241"/>
      <c r="E44" s="241"/>
      <c r="F44" s="241"/>
      <c r="G44" s="241"/>
      <c r="H44" s="241"/>
      <c r="I44" s="241"/>
    </row>
    <row r="45" spans="2:9" s="82" customFormat="1" ht="14.25" customHeight="1">
      <c r="B45" s="241"/>
      <c r="C45" s="241"/>
      <c r="D45" s="241"/>
      <c r="E45" s="241"/>
      <c r="F45" s="241"/>
      <c r="G45" s="241"/>
      <c r="H45" s="241"/>
      <c r="I45" s="241"/>
    </row>
    <row r="46" spans="2:9" s="82" customFormat="1" ht="14.25" customHeight="1">
      <c r="B46" s="241"/>
      <c r="C46" s="241"/>
      <c r="D46" s="241"/>
      <c r="E46" s="241"/>
      <c r="F46" s="241"/>
      <c r="G46" s="241"/>
      <c r="H46" s="241"/>
      <c r="I46" s="241"/>
    </row>
    <row r="47" spans="2:9" s="82" customFormat="1" ht="14.25" customHeight="1">
      <c r="B47" s="241"/>
      <c r="C47" s="241"/>
      <c r="D47" s="241"/>
      <c r="E47" s="241"/>
      <c r="F47" s="241"/>
      <c r="G47" s="241"/>
      <c r="H47" s="241"/>
      <c r="I47" s="241"/>
    </row>
    <row r="48" spans="2:9" s="82" customFormat="1" ht="14.25" customHeight="1">
      <c r="B48" s="241"/>
      <c r="C48" s="241"/>
      <c r="D48" s="241"/>
      <c r="E48" s="241"/>
      <c r="F48" s="241"/>
      <c r="G48" s="241"/>
      <c r="H48" s="241"/>
      <c r="I48" s="241"/>
    </row>
    <row r="49" spans="2:9" s="82" customFormat="1" ht="14.25" customHeight="1">
      <c r="B49" s="241"/>
      <c r="C49" s="241"/>
      <c r="D49" s="241"/>
      <c r="E49" s="241"/>
      <c r="F49" s="241"/>
      <c r="G49" s="241"/>
      <c r="H49" s="241"/>
      <c r="I49" s="241"/>
    </row>
    <row r="50" spans="2:9" s="82" customFormat="1" ht="14.25" customHeight="1">
      <c r="B50" s="241"/>
      <c r="C50" s="241"/>
      <c r="D50" s="241"/>
      <c r="E50" s="241"/>
      <c r="F50" s="241"/>
      <c r="G50" s="241"/>
      <c r="H50" s="241"/>
      <c r="I50" s="241"/>
    </row>
    <row r="51" spans="2:9" s="82" customFormat="1" ht="14.25" customHeight="1">
      <c r="B51" s="241"/>
      <c r="C51" s="241"/>
      <c r="D51" s="241"/>
      <c r="E51" s="241"/>
      <c r="F51" s="241"/>
      <c r="G51" s="241"/>
      <c r="H51" s="241"/>
      <c r="I51" s="241"/>
    </row>
    <row r="52" spans="2:9" s="82" customFormat="1" ht="14.25" customHeight="1">
      <c r="B52" s="241"/>
      <c r="C52" s="241"/>
      <c r="D52" s="241"/>
      <c r="E52" s="241"/>
      <c r="F52" s="241"/>
      <c r="G52" s="241"/>
      <c r="H52" s="241"/>
      <c r="I52" s="241"/>
    </row>
    <row r="53" spans="2:9" s="82" customFormat="1" ht="14.25" customHeight="1">
      <c r="B53" s="241"/>
      <c r="C53" s="241"/>
      <c r="D53" s="241"/>
      <c r="E53" s="241"/>
      <c r="F53" s="241"/>
      <c r="G53" s="241"/>
      <c r="H53" s="241"/>
      <c r="I53" s="241"/>
    </row>
    <row r="54" spans="2:9" s="82" customFormat="1" ht="14.25" customHeight="1">
      <c r="B54" s="241"/>
      <c r="C54" s="241"/>
      <c r="D54" s="241"/>
      <c r="E54" s="241"/>
      <c r="F54" s="241"/>
      <c r="G54" s="241"/>
      <c r="H54" s="241"/>
      <c r="I54" s="241"/>
    </row>
    <row r="55" spans="2:9" s="82" customFormat="1" ht="14.25" customHeight="1">
      <c r="B55" s="241"/>
      <c r="C55" s="241"/>
      <c r="D55" s="241"/>
      <c r="E55" s="241"/>
      <c r="F55" s="241"/>
      <c r="G55" s="241"/>
      <c r="H55" s="241"/>
      <c r="I55" s="241"/>
    </row>
    <row r="56" spans="2:9" s="82" customFormat="1" ht="14.25" customHeight="1">
      <c r="B56" s="241"/>
      <c r="C56" s="241"/>
      <c r="D56" s="241"/>
      <c r="E56" s="241"/>
      <c r="F56" s="241"/>
      <c r="G56" s="241"/>
      <c r="H56" s="241"/>
      <c r="I56" s="241"/>
    </row>
    <row r="57" spans="2:9" s="82" customFormat="1" ht="14.25" customHeight="1">
      <c r="B57" s="241"/>
      <c r="C57" s="241"/>
      <c r="D57" s="241"/>
      <c r="E57" s="241"/>
      <c r="F57" s="241"/>
      <c r="G57" s="241"/>
      <c r="H57" s="241"/>
      <c r="I57" s="241"/>
    </row>
    <row r="58" spans="2:9" s="82" customFormat="1" ht="14.25" customHeight="1">
      <c r="B58" s="241"/>
      <c r="C58" s="241"/>
      <c r="D58" s="241"/>
      <c r="E58" s="241"/>
      <c r="F58" s="241"/>
      <c r="G58" s="241"/>
      <c r="H58" s="241"/>
      <c r="I58" s="241"/>
    </row>
    <row r="59" spans="2:9" s="82" customFormat="1" ht="14.25" customHeight="1">
      <c r="B59" s="241"/>
      <c r="C59" s="241"/>
      <c r="D59" s="241"/>
      <c r="E59" s="241"/>
      <c r="F59" s="241"/>
      <c r="G59" s="241"/>
      <c r="H59" s="241"/>
      <c r="I59" s="241"/>
    </row>
    <row r="60" spans="2:9" s="82" customFormat="1" ht="14.25" customHeight="1">
      <c r="B60" s="241"/>
      <c r="C60" s="241"/>
      <c r="D60" s="241"/>
      <c r="E60" s="241"/>
      <c r="F60" s="241"/>
      <c r="G60" s="241"/>
      <c r="H60" s="241"/>
      <c r="I60" s="241"/>
    </row>
    <row r="61" spans="2:9" s="82" customFormat="1" ht="14.25" customHeight="1">
      <c r="B61" s="241"/>
      <c r="C61" s="241"/>
      <c r="D61" s="241"/>
      <c r="E61" s="241"/>
      <c r="F61" s="241"/>
      <c r="G61" s="241"/>
      <c r="H61" s="241"/>
      <c r="I61" s="241"/>
    </row>
    <row r="62" spans="2:9" s="82" customFormat="1" ht="14.25" customHeight="1">
      <c r="B62" s="241"/>
      <c r="C62" s="241"/>
      <c r="D62" s="241"/>
      <c r="E62" s="241"/>
      <c r="F62" s="241"/>
      <c r="G62" s="241"/>
      <c r="H62" s="241"/>
      <c r="I62" s="241"/>
    </row>
    <row r="63" spans="2:9" s="82" customFormat="1" ht="14.25" customHeight="1">
      <c r="B63" s="241"/>
      <c r="C63" s="241"/>
      <c r="D63" s="241"/>
      <c r="E63" s="241"/>
      <c r="F63" s="241"/>
      <c r="G63" s="241"/>
      <c r="H63" s="241"/>
      <c r="I63" s="241"/>
    </row>
    <row r="64" spans="2:9" s="82" customFormat="1" ht="14.25" customHeight="1">
      <c r="B64" s="241"/>
      <c r="C64" s="241"/>
      <c r="D64" s="241"/>
      <c r="E64" s="241"/>
      <c r="F64" s="241"/>
      <c r="G64" s="241"/>
      <c r="H64" s="241"/>
      <c r="I64" s="241"/>
    </row>
    <row r="65" spans="2:9" s="82" customFormat="1" ht="14.25" customHeight="1">
      <c r="B65" s="241"/>
      <c r="C65" s="241"/>
      <c r="D65" s="241"/>
      <c r="E65" s="241"/>
      <c r="F65" s="241"/>
      <c r="G65" s="241"/>
      <c r="H65" s="241"/>
      <c r="I65" s="241"/>
    </row>
    <row r="66" spans="2:9" s="82" customFormat="1" ht="14.25" customHeight="1">
      <c r="B66" s="241"/>
      <c r="C66" s="241"/>
      <c r="D66" s="241"/>
      <c r="E66" s="241"/>
      <c r="F66" s="241"/>
      <c r="G66" s="241"/>
      <c r="H66" s="241"/>
      <c r="I66" s="241"/>
    </row>
    <row r="67" spans="2:9" s="82" customFormat="1" ht="14.25" customHeight="1">
      <c r="B67" s="241"/>
      <c r="C67" s="241"/>
      <c r="D67" s="241"/>
      <c r="E67" s="241"/>
      <c r="F67" s="241"/>
      <c r="G67" s="241"/>
      <c r="H67" s="241"/>
      <c r="I67" s="241"/>
    </row>
    <row r="68" spans="2:9" s="82" customFormat="1" ht="14.25" customHeight="1">
      <c r="B68" s="241"/>
      <c r="C68" s="241"/>
      <c r="D68" s="241"/>
      <c r="E68" s="241"/>
      <c r="F68" s="241"/>
      <c r="G68" s="241"/>
      <c r="H68" s="241"/>
      <c r="I68" s="241"/>
    </row>
    <row r="69" spans="2:9" s="82" customFormat="1" ht="14.25" customHeight="1">
      <c r="B69" s="241"/>
      <c r="C69" s="241"/>
      <c r="D69" s="241"/>
      <c r="E69" s="241"/>
      <c r="F69" s="241"/>
      <c r="G69" s="241"/>
      <c r="H69" s="241"/>
      <c r="I69" s="241"/>
    </row>
    <row r="70" spans="2:9" s="82" customFormat="1" ht="14.25" customHeight="1">
      <c r="B70" s="241"/>
      <c r="C70" s="241"/>
      <c r="D70" s="241"/>
      <c r="E70" s="241"/>
      <c r="F70" s="241"/>
      <c r="G70" s="241"/>
      <c r="H70" s="241"/>
      <c r="I70" s="241"/>
    </row>
    <row r="71" spans="2:9" s="82" customFormat="1" ht="14.25" customHeight="1">
      <c r="B71" s="241"/>
      <c r="C71" s="241"/>
      <c r="D71" s="241"/>
      <c r="E71" s="241"/>
      <c r="F71" s="241"/>
      <c r="G71" s="241"/>
      <c r="H71" s="241"/>
      <c r="I71" s="241"/>
    </row>
    <row r="72" spans="2:9" s="82" customFormat="1" ht="14.25" customHeight="1">
      <c r="B72" s="241"/>
      <c r="C72" s="241"/>
      <c r="D72" s="241"/>
      <c r="E72" s="241"/>
      <c r="F72" s="241"/>
      <c r="G72" s="241"/>
      <c r="H72" s="241"/>
      <c r="I72" s="241"/>
    </row>
    <row r="73" spans="2:9" s="82" customFormat="1" ht="14.25" customHeight="1">
      <c r="B73" s="241"/>
      <c r="C73" s="241"/>
      <c r="D73" s="241"/>
      <c r="E73" s="241"/>
      <c r="F73" s="241"/>
      <c r="G73" s="241"/>
      <c r="H73" s="241"/>
      <c r="I73" s="241"/>
    </row>
    <row r="74" spans="2:9" s="82" customFormat="1" ht="14.25" customHeight="1">
      <c r="B74" s="241"/>
      <c r="C74" s="241"/>
      <c r="D74" s="241"/>
      <c r="E74" s="241"/>
      <c r="F74" s="241"/>
      <c r="G74" s="241"/>
      <c r="H74" s="241"/>
      <c r="I74" s="241"/>
    </row>
    <row r="75" spans="2:9" s="82" customFormat="1" ht="14.25" customHeight="1">
      <c r="B75" s="241"/>
      <c r="C75" s="241"/>
      <c r="D75" s="241"/>
      <c r="E75" s="241"/>
      <c r="F75" s="241"/>
      <c r="G75" s="241"/>
      <c r="H75" s="241"/>
      <c r="I75" s="241"/>
    </row>
    <row r="76" spans="2:9" s="82" customFormat="1" ht="14.25" customHeight="1">
      <c r="B76" s="241"/>
      <c r="C76" s="241"/>
      <c r="D76" s="241"/>
      <c r="E76" s="241"/>
      <c r="F76" s="241"/>
      <c r="G76" s="241"/>
      <c r="H76" s="241"/>
      <c r="I76" s="241"/>
    </row>
    <row r="77" spans="2:9" s="82" customFormat="1" ht="14.25" customHeight="1">
      <c r="B77" s="241"/>
      <c r="C77" s="241"/>
      <c r="D77" s="241"/>
      <c r="E77" s="241"/>
      <c r="F77" s="241"/>
      <c r="G77" s="241"/>
      <c r="H77" s="241"/>
      <c r="I77" s="241"/>
    </row>
    <row r="78" spans="2:9" s="82" customFormat="1" ht="14.25" customHeight="1">
      <c r="B78" s="241"/>
      <c r="C78" s="241"/>
      <c r="D78" s="241"/>
      <c r="E78" s="241"/>
      <c r="F78" s="241"/>
      <c r="G78" s="241"/>
      <c r="H78" s="241"/>
      <c r="I78" s="241"/>
    </row>
    <row r="79" spans="2:9" s="82" customFormat="1" ht="14.25" customHeight="1">
      <c r="B79" s="241"/>
      <c r="C79" s="241"/>
      <c r="D79" s="241"/>
      <c r="E79" s="241"/>
      <c r="F79" s="241"/>
      <c r="G79" s="241"/>
      <c r="H79" s="241"/>
      <c r="I79" s="241"/>
    </row>
    <row r="80" spans="2:9" s="82" customFormat="1" ht="14.25" customHeight="1">
      <c r="B80" s="241"/>
      <c r="C80" s="241"/>
      <c r="D80" s="241"/>
      <c r="E80" s="241"/>
      <c r="F80" s="241"/>
      <c r="G80" s="241"/>
      <c r="H80" s="241"/>
      <c r="I80" s="241"/>
    </row>
    <row r="81" spans="2:9" s="82" customFormat="1" ht="14.25" customHeight="1">
      <c r="B81" s="241"/>
      <c r="C81" s="241"/>
      <c r="D81" s="241"/>
      <c r="E81" s="241"/>
      <c r="F81" s="241"/>
      <c r="G81" s="241"/>
      <c r="H81" s="241"/>
      <c r="I81" s="241"/>
    </row>
    <row r="82" spans="2:9" s="82" customFormat="1" ht="14.25" customHeight="1">
      <c r="B82" s="241"/>
      <c r="C82" s="241"/>
      <c r="D82" s="241"/>
      <c r="E82" s="241"/>
      <c r="F82" s="241"/>
      <c r="G82" s="241"/>
      <c r="H82" s="241"/>
      <c r="I82" s="241"/>
    </row>
    <row r="83" spans="2:9" s="82" customFormat="1" ht="14.25" customHeight="1">
      <c r="B83" s="241"/>
      <c r="C83" s="241"/>
      <c r="D83" s="241"/>
      <c r="E83" s="241"/>
      <c r="F83" s="241"/>
      <c r="G83" s="241"/>
      <c r="H83" s="241"/>
      <c r="I83" s="241"/>
    </row>
    <row r="84" spans="2:9" s="82" customFormat="1" ht="14.25" customHeight="1">
      <c r="B84" s="241"/>
      <c r="C84" s="241"/>
      <c r="D84" s="241"/>
      <c r="E84" s="241"/>
      <c r="F84" s="241"/>
      <c r="G84" s="241"/>
      <c r="H84" s="241"/>
      <c r="I84" s="241"/>
    </row>
    <row r="85" spans="2:9" s="82" customFormat="1" ht="14.25" customHeight="1">
      <c r="B85" s="241"/>
      <c r="C85" s="241"/>
      <c r="D85" s="241"/>
      <c r="E85" s="241"/>
      <c r="F85" s="241"/>
      <c r="G85" s="241"/>
      <c r="H85" s="241"/>
      <c r="I85" s="241"/>
    </row>
    <row r="86" spans="2:9" s="82" customFormat="1" ht="14.25" customHeight="1">
      <c r="B86" s="241"/>
      <c r="C86" s="241"/>
      <c r="D86" s="241"/>
      <c r="E86" s="241"/>
      <c r="F86" s="241"/>
      <c r="G86" s="241"/>
      <c r="H86" s="241"/>
      <c r="I86" s="241"/>
    </row>
    <row r="87" spans="2:9" s="82" customFormat="1" ht="14.25" customHeight="1">
      <c r="B87" s="241"/>
      <c r="C87" s="241"/>
      <c r="D87" s="241"/>
      <c r="E87" s="241"/>
      <c r="F87" s="241"/>
      <c r="G87" s="241"/>
      <c r="H87" s="241"/>
      <c r="I87" s="241"/>
    </row>
    <row r="88" spans="2:9" s="82" customFormat="1" ht="14.25" customHeight="1">
      <c r="B88" s="241"/>
      <c r="C88" s="241"/>
      <c r="D88" s="241"/>
      <c r="E88" s="241"/>
      <c r="F88" s="241"/>
      <c r="G88" s="241"/>
      <c r="H88" s="241"/>
      <c r="I88" s="241"/>
    </row>
    <row r="89" spans="2:9" s="82" customFormat="1" ht="14.25" customHeight="1">
      <c r="B89" s="241"/>
      <c r="C89" s="241"/>
      <c r="D89" s="241"/>
      <c r="E89" s="241"/>
      <c r="F89" s="241"/>
      <c r="G89" s="241"/>
      <c r="H89" s="241"/>
      <c r="I89" s="241"/>
    </row>
    <row r="90" spans="2:9" s="82" customFormat="1" ht="14.25" customHeight="1">
      <c r="B90" s="241"/>
      <c r="C90" s="241"/>
      <c r="D90" s="241"/>
      <c r="E90" s="241"/>
      <c r="F90" s="241"/>
      <c r="G90" s="241"/>
      <c r="H90" s="241"/>
      <c r="I90" s="241"/>
    </row>
    <row r="91" spans="2:9" s="82" customFormat="1" ht="14.25" customHeight="1">
      <c r="B91" s="241"/>
      <c r="C91" s="241"/>
      <c r="D91" s="241"/>
      <c r="E91" s="241"/>
      <c r="F91" s="241"/>
      <c r="G91" s="241"/>
      <c r="H91" s="241"/>
      <c r="I91" s="241"/>
    </row>
    <row r="92" spans="2:9" s="82" customFormat="1" ht="14.25" customHeight="1">
      <c r="B92" s="241"/>
      <c r="C92" s="241"/>
      <c r="D92" s="241"/>
      <c r="E92" s="241"/>
      <c r="F92" s="241"/>
      <c r="G92" s="241"/>
      <c r="H92" s="241"/>
      <c r="I92" s="241"/>
    </row>
    <row r="93" spans="2:9" s="82" customFormat="1" ht="14.25" customHeight="1">
      <c r="B93" s="241"/>
      <c r="C93" s="241"/>
      <c r="D93" s="241"/>
      <c r="E93" s="241"/>
      <c r="F93" s="241"/>
      <c r="G93" s="241"/>
      <c r="H93" s="241"/>
      <c r="I93" s="241"/>
    </row>
    <row r="94" spans="2:9" s="82" customFormat="1" ht="14.25" customHeight="1">
      <c r="B94" s="241"/>
      <c r="C94" s="241"/>
      <c r="D94" s="241"/>
      <c r="E94" s="241"/>
      <c r="F94" s="241"/>
      <c r="G94" s="241"/>
      <c r="H94" s="241"/>
      <c r="I94" s="241"/>
    </row>
    <row r="95" spans="2:9" s="82" customFormat="1" ht="14.25" customHeight="1">
      <c r="B95" s="241"/>
      <c r="C95" s="241"/>
      <c r="D95" s="241"/>
      <c r="E95" s="241"/>
      <c r="F95" s="241"/>
      <c r="G95" s="241"/>
      <c r="H95" s="241"/>
      <c r="I95" s="241"/>
    </row>
    <row r="96" spans="2:9" s="82" customFormat="1" ht="14.25" customHeight="1">
      <c r="B96" s="241"/>
      <c r="C96" s="241"/>
      <c r="D96" s="241"/>
      <c r="E96" s="241"/>
      <c r="F96" s="241"/>
      <c r="G96" s="241"/>
      <c r="H96" s="241"/>
      <c r="I96" s="241"/>
    </row>
    <row r="97" spans="2:9" s="82" customFormat="1" ht="14.25" customHeight="1">
      <c r="B97" s="241"/>
      <c r="C97" s="241"/>
      <c r="D97" s="241"/>
      <c r="E97" s="241"/>
      <c r="F97" s="241"/>
      <c r="G97" s="241"/>
      <c r="H97" s="241"/>
      <c r="I97" s="241"/>
    </row>
    <row r="98" spans="2:9" s="82" customFormat="1" ht="14.25" customHeight="1">
      <c r="B98" s="241"/>
      <c r="C98" s="241"/>
      <c r="D98" s="241"/>
      <c r="E98" s="241"/>
      <c r="F98" s="241"/>
      <c r="G98" s="241"/>
      <c r="H98" s="241"/>
      <c r="I98" s="241"/>
    </row>
    <row r="99" spans="2:9" s="82" customFormat="1" ht="14.25" customHeight="1">
      <c r="B99" s="241"/>
      <c r="C99" s="241"/>
      <c r="D99" s="241"/>
      <c r="E99" s="241"/>
      <c r="F99" s="241"/>
      <c r="G99" s="241"/>
      <c r="H99" s="241"/>
      <c r="I99" s="241"/>
    </row>
    <row r="100" spans="2:9" s="82" customFormat="1" ht="14.25" customHeight="1">
      <c r="B100" s="241"/>
      <c r="C100" s="241"/>
      <c r="D100" s="241"/>
      <c r="E100" s="241"/>
      <c r="F100" s="241"/>
      <c r="G100" s="241"/>
      <c r="H100" s="241"/>
      <c r="I100" s="241"/>
    </row>
    <row r="101" spans="2:9" s="82" customFormat="1" ht="14.25" customHeight="1">
      <c r="B101" s="241"/>
      <c r="C101" s="241"/>
      <c r="D101" s="241"/>
      <c r="E101" s="241"/>
      <c r="F101" s="241"/>
      <c r="G101" s="241"/>
      <c r="H101" s="241"/>
      <c r="I101" s="241"/>
    </row>
    <row r="102" spans="2:9" s="82" customFormat="1" ht="14.25" customHeight="1">
      <c r="B102" s="241"/>
      <c r="C102" s="241"/>
      <c r="D102" s="241"/>
      <c r="E102" s="241"/>
      <c r="F102" s="241"/>
      <c r="G102" s="241"/>
      <c r="H102" s="241"/>
      <c r="I102" s="241"/>
    </row>
    <row r="103" spans="2:9" s="82" customFormat="1" ht="14.25" customHeight="1">
      <c r="B103" s="241"/>
      <c r="C103" s="241"/>
      <c r="D103" s="241"/>
      <c r="E103" s="241"/>
      <c r="F103" s="241"/>
      <c r="G103" s="241"/>
      <c r="H103" s="241"/>
      <c r="I103" s="241"/>
    </row>
    <row r="104" spans="2:9" s="82" customFormat="1" ht="14.25" customHeight="1">
      <c r="B104" s="241"/>
      <c r="C104" s="241"/>
      <c r="D104" s="241"/>
      <c r="E104" s="241"/>
      <c r="F104" s="241"/>
      <c r="G104" s="241"/>
      <c r="H104" s="241"/>
      <c r="I104" s="241"/>
    </row>
    <row r="105" spans="2:9" s="82" customFormat="1" ht="14.25" customHeight="1">
      <c r="B105" s="241"/>
      <c r="C105" s="241"/>
      <c r="D105" s="241"/>
      <c r="E105" s="241"/>
      <c r="F105" s="241"/>
      <c r="G105" s="241"/>
      <c r="H105" s="241"/>
      <c r="I105" s="241"/>
    </row>
    <row r="106" spans="2:9" s="82" customFormat="1" ht="14.25" customHeight="1">
      <c r="B106" s="241"/>
      <c r="C106" s="241"/>
      <c r="D106" s="241"/>
      <c r="E106" s="241"/>
      <c r="F106" s="241"/>
      <c r="G106" s="241"/>
      <c r="H106" s="241"/>
      <c r="I106" s="241"/>
    </row>
    <row r="107" spans="2:9" s="82" customFormat="1" ht="14.25" customHeight="1">
      <c r="B107" s="241"/>
      <c r="C107" s="241"/>
      <c r="D107" s="241"/>
      <c r="E107" s="241"/>
      <c r="F107" s="241"/>
      <c r="G107" s="241"/>
      <c r="H107" s="241"/>
      <c r="I107" s="241"/>
    </row>
    <row r="108" spans="2:9" s="82" customFormat="1" ht="14.25" customHeight="1">
      <c r="B108" s="241"/>
      <c r="C108" s="241"/>
      <c r="D108" s="241"/>
      <c r="E108" s="241"/>
      <c r="F108" s="241"/>
      <c r="G108" s="241"/>
      <c r="H108" s="241"/>
      <c r="I108" s="241"/>
    </row>
    <row r="109" spans="2:9" s="82" customFormat="1" ht="14.25" customHeight="1">
      <c r="B109" s="241"/>
      <c r="C109" s="241"/>
      <c r="D109" s="241"/>
      <c r="E109" s="241"/>
      <c r="F109" s="241"/>
      <c r="G109" s="241"/>
      <c r="H109" s="241"/>
      <c r="I109" s="241"/>
    </row>
    <row r="110" spans="2:9" s="82" customFormat="1" ht="14.25" customHeight="1">
      <c r="B110" s="241"/>
      <c r="C110" s="241"/>
      <c r="D110" s="241"/>
      <c r="E110" s="241"/>
      <c r="F110" s="241"/>
      <c r="G110" s="241"/>
      <c r="H110" s="241"/>
      <c r="I110" s="241"/>
    </row>
    <row r="111" spans="2:9" s="82" customFormat="1" ht="14.25" customHeight="1">
      <c r="B111" s="241"/>
      <c r="C111" s="241"/>
      <c r="D111" s="241"/>
      <c r="E111" s="241"/>
      <c r="F111" s="241"/>
      <c r="G111" s="241"/>
      <c r="H111" s="241"/>
      <c r="I111" s="241"/>
    </row>
    <row r="112" spans="2:9" s="82" customFormat="1" ht="14.25" customHeight="1">
      <c r="B112" s="241"/>
      <c r="C112" s="241"/>
      <c r="D112" s="241"/>
      <c r="E112" s="241"/>
      <c r="F112" s="241"/>
      <c r="G112" s="241"/>
      <c r="H112" s="241"/>
      <c r="I112" s="241"/>
    </row>
    <row r="113" spans="2:9" s="82" customFormat="1" ht="14.25" customHeight="1">
      <c r="B113" s="241"/>
      <c r="C113" s="241"/>
      <c r="D113" s="241"/>
      <c r="E113" s="241"/>
      <c r="F113" s="241"/>
      <c r="G113" s="241"/>
      <c r="H113" s="241"/>
      <c r="I113" s="241"/>
    </row>
    <row r="114" spans="2:9" s="82" customFormat="1" ht="14.25" customHeight="1">
      <c r="B114" s="241"/>
      <c r="C114" s="241"/>
      <c r="D114" s="241"/>
      <c r="E114" s="241"/>
      <c r="F114" s="241"/>
      <c r="G114" s="241"/>
      <c r="H114" s="241"/>
      <c r="I114" s="241"/>
    </row>
    <row r="115" spans="2:9" s="82" customFormat="1" ht="14.25" customHeight="1">
      <c r="B115" s="241"/>
      <c r="C115" s="241"/>
      <c r="D115" s="241"/>
      <c r="E115" s="241"/>
      <c r="F115" s="241"/>
      <c r="G115" s="241"/>
      <c r="H115" s="241"/>
      <c r="I115" s="241"/>
    </row>
    <row r="116" spans="2:9" s="82" customFormat="1" ht="14.25" customHeight="1">
      <c r="B116" s="241"/>
      <c r="C116" s="241"/>
      <c r="D116" s="241"/>
      <c r="E116" s="241"/>
      <c r="F116" s="241"/>
      <c r="G116" s="241"/>
      <c r="H116" s="241"/>
      <c r="I116" s="241"/>
    </row>
    <row r="117" spans="2:9" s="82" customFormat="1" ht="14.25" customHeight="1">
      <c r="B117" s="241"/>
      <c r="C117" s="241"/>
      <c r="D117" s="241"/>
      <c r="E117" s="241"/>
      <c r="F117" s="241"/>
      <c r="G117" s="241"/>
      <c r="H117" s="241"/>
      <c r="I117" s="241"/>
    </row>
    <row r="118" spans="2:9" s="82" customFormat="1" ht="14.25" customHeight="1">
      <c r="B118" s="241"/>
      <c r="C118" s="241"/>
      <c r="D118" s="241"/>
      <c r="E118" s="241"/>
      <c r="F118" s="241"/>
      <c r="G118" s="241"/>
      <c r="H118" s="241"/>
      <c r="I118" s="241"/>
    </row>
    <row r="119" spans="2:9" s="82" customFormat="1" ht="14.25" customHeight="1">
      <c r="B119" s="241"/>
      <c r="C119" s="241"/>
      <c r="D119" s="241"/>
      <c r="E119" s="241"/>
      <c r="F119" s="241"/>
      <c r="G119" s="241"/>
      <c r="H119" s="241"/>
      <c r="I119" s="241"/>
    </row>
    <row r="120" spans="2:9" s="82" customFormat="1" ht="14.25" customHeight="1">
      <c r="B120" s="241"/>
      <c r="C120" s="241"/>
      <c r="D120" s="241"/>
      <c r="E120" s="241"/>
      <c r="F120" s="241"/>
      <c r="G120" s="241"/>
      <c r="H120" s="241"/>
      <c r="I120" s="241"/>
    </row>
    <row r="121" spans="2:9" s="82" customFormat="1" ht="14.25" customHeight="1">
      <c r="B121" s="241"/>
      <c r="C121" s="241"/>
      <c r="D121" s="241"/>
      <c r="E121" s="241"/>
      <c r="F121" s="241"/>
      <c r="G121" s="241"/>
      <c r="H121" s="241"/>
      <c r="I121" s="241"/>
    </row>
    <row r="122" spans="2:9" s="82" customFormat="1" ht="14.25" customHeight="1">
      <c r="B122" s="241"/>
      <c r="C122" s="241"/>
      <c r="D122" s="241"/>
      <c r="E122" s="241"/>
      <c r="F122" s="241"/>
      <c r="G122" s="241"/>
      <c r="H122" s="241"/>
      <c r="I122" s="241"/>
    </row>
    <row r="123" spans="2:9" s="82" customFormat="1" ht="14.25" customHeight="1">
      <c r="B123" s="241"/>
      <c r="C123" s="241"/>
      <c r="D123" s="241"/>
      <c r="E123" s="241"/>
      <c r="F123" s="241"/>
      <c r="G123" s="241"/>
      <c r="H123" s="241"/>
      <c r="I123" s="241"/>
    </row>
    <row r="124" spans="2:9" s="82" customFormat="1" ht="14.25" customHeight="1">
      <c r="B124" s="241"/>
      <c r="C124" s="241"/>
      <c r="D124" s="241"/>
      <c r="E124" s="241"/>
      <c r="F124" s="241"/>
      <c r="G124" s="241"/>
      <c r="H124" s="241"/>
      <c r="I124" s="241"/>
    </row>
    <row r="125" spans="2:9" s="82" customFormat="1" ht="14.25" customHeight="1">
      <c r="B125" s="241"/>
      <c r="C125" s="241"/>
      <c r="D125" s="241"/>
      <c r="E125" s="241"/>
      <c r="F125" s="241"/>
      <c r="G125" s="241"/>
      <c r="H125" s="241"/>
      <c r="I125" s="241"/>
    </row>
    <row r="126" spans="2:9" s="82" customFormat="1" ht="14.25" customHeight="1">
      <c r="B126" s="241"/>
      <c r="C126" s="241"/>
      <c r="D126" s="241"/>
      <c r="E126" s="241"/>
      <c r="F126" s="241"/>
      <c r="G126" s="241"/>
      <c r="H126" s="241"/>
      <c r="I126" s="241"/>
    </row>
    <row r="127" spans="2:9" s="82" customFormat="1" ht="14.25" customHeight="1">
      <c r="B127" s="241"/>
      <c r="C127" s="241"/>
      <c r="D127" s="241"/>
      <c r="E127" s="241"/>
      <c r="F127" s="241"/>
      <c r="G127" s="241"/>
      <c r="H127" s="241"/>
      <c r="I127" s="241"/>
    </row>
    <row r="128" spans="2:9" s="82" customFormat="1" ht="14.25" customHeight="1">
      <c r="B128" s="241"/>
      <c r="C128" s="241"/>
      <c r="D128" s="241"/>
      <c r="E128" s="241"/>
      <c r="F128" s="241"/>
      <c r="G128" s="241"/>
      <c r="H128" s="241"/>
      <c r="I128" s="241"/>
    </row>
    <row r="129" spans="2:9" s="82" customFormat="1" ht="14.25" customHeight="1">
      <c r="B129" s="241"/>
      <c r="C129" s="241"/>
      <c r="D129" s="241"/>
      <c r="E129" s="241"/>
      <c r="F129" s="241"/>
      <c r="G129" s="241"/>
      <c r="H129" s="241"/>
      <c r="I129" s="241"/>
    </row>
    <row r="130" spans="2:9" s="82" customFormat="1" ht="14.25" customHeight="1">
      <c r="B130" s="241"/>
      <c r="C130" s="241"/>
      <c r="D130" s="241"/>
      <c r="E130" s="241"/>
      <c r="F130" s="241"/>
      <c r="G130" s="241"/>
      <c r="H130" s="241"/>
      <c r="I130" s="241"/>
    </row>
    <row r="131" spans="2:9" s="82" customFormat="1" ht="14.25" customHeight="1">
      <c r="B131" s="241"/>
      <c r="C131" s="241"/>
      <c r="D131" s="241"/>
      <c r="E131" s="241"/>
      <c r="F131" s="241"/>
      <c r="G131" s="241"/>
      <c r="H131" s="241"/>
      <c r="I131" s="241"/>
    </row>
    <row r="132" spans="2:9" s="82" customFormat="1" ht="14.25" customHeight="1">
      <c r="B132" s="241"/>
      <c r="C132" s="241"/>
      <c r="D132" s="241"/>
      <c r="E132" s="241"/>
      <c r="F132" s="241"/>
      <c r="G132" s="241"/>
      <c r="H132" s="241"/>
      <c r="I132" s="241"/>
    </row>
    <row r="133" spans="2:9" s="82" customFormat="1" ht="14.25" customHeight="1">
      <c r="B133" s="241"/>
      <c r="C133" s="241"/>
      <c r="D133" s="241"/>
      <c r="E133" s="241"/>
      <c r="F133" s="241"/>
      <c r="G133" s="241"/>
      <c r="H133" s="241"/>
      <c r="I133" s="241"/>
    </row>
    <row r="134" spans="2:9" s="82" customFormat="1" ht="14.25" customHeight="1">
      <c r="B134" s="241"/>
      <c r="C134" s="241"/>
      <c r="D134" s="241"/>
      <c r="E134" s="241"/>
      <c r="F134" s="241"/>
      <c r="G134" s="241"/>
      <c r="H134" s="241"/>
      <c r="I134" s="241"/>
    </row>
    <row r="135" spans="2:9" s="82" customFormat="1" ht="14.25" customHeight="1">
      <c r="B135" s="241"/>
      <c r="C135" s="241"/>
      <c r="D135" s="241"/>
      <c r="E135" s="241"/>
      <c r="F135" s="241"/>
      <c r="G135" s="241"/>
      <c r="H135" s="241"/>
      <c r="I135" s="241"/>
    </row>
    <row r="136" spans="2:9" s="82" customFormat="1" ht="14.25" customHeight="1">
      <c r="B136" s="241"/>
      <c r="C136" s="241"/>
      <c r="D136" s="241"/>
      <c r="E136" s="241"/>
      <c r="F136" s="241"/>
      <c r="G136" s="241"/>
      <c r="H136" s="241"/>
      <c r="I136" s="241"/>
    </row>
    <row r="137" spans="2:9" s="82" customFormat="1" ht="14.25" customHeight="1">
      <c r="B137" s="241"/>
      <c r="C137" s="241"/>
      <c r="D137" s="241"/>
      <c r="E137" s="241"/>
      <c r="F137" s="241"/>
      <c r="G137" s="241"/>
      <c r="H137" s="241"/>
      <c r="I137" s="241"/>
    </row>
    <row r="138" spans="2:9" s="82" customFormat="1" ht="14.25" customHeight="1">
      <c r="B138" s="241"/>
      <c r="C138" s="241"/>
      <c r="D138" s="241"/>
      <c r="E138" s="241"/>
      <c r="F138" s="241"/>
      <c r="G138" s="241"/>
      <c r="H138" s="241"/>
      <c r="I138" s="241"/>
    </row>
    <row r="139" spans="2:9" s="82" customFormat="1" ht="14.25" customHeight="1">
      <c r="B139" s="241"/>
      <c r="C139" s="241"/>
      <c r="D139" s="241"/>
      <c r="E139" s="241"/>
      <c r="F139" s="241"/>
      <c r="G139" s="241"/>
      <c r="H139" s="241"/>
      <c r="I139" s="241"/>
    </row>
    <row r="140" spans="2:9" s="82" customFormat="1" ht="14.25" customHeight="1">
      <c r="B140" s="241"/>
      <c r="C140" s="241"/>
      <c r="D140" s="241"/>
      <c r="E140" s="241"/>
      <c r="F140" s="241"/>
      <c r="G140" s="241"/>
      <c r="H140" s="241"/>
      <c r="I140" s="241"/>
    </row>
    <row r="141" spans="2:9" s="82" customFormat="1" ht="14.25" customHeight="1">
      <c r="B141" s="241"/>
      <c r="C141" s="241"/>
      <c r="D141" s="241"/>
      <c r="E141" s="241"/>
      <c r="F141" s="241"/>
      <c r="G141" s="241"/>
      <c r="H141" s="241"/>
      <c r="I141" s="241"/>
    </row>
    <row r="142" spans="2:9" s="82" customFormat="1" ht="14.25" customHeight="1">
      <c r="B142" s="241"/>
      <c r="C142" s="241"/>
      <c r="D142" s="241"/>
      <c r="E142" s="241"/>
      <c r="F142" s="241"/>
      <c r="G142" s="241"/>
      <c r="H142" s="241"/>
      <c r="I142" s="241"/>
    </row>
    <row r="143" spans="2:9" s="82" customFormat="1" ht="14.25" customHeight="1">
      <c r="B143" s="241"/>
      <c r="C143" s="241"/>
      <c r="D143" s="241"/>
      <c r="E143" s="241"/>
      <c r="F143" s="241"/>
      <c r="G143" s="241"/>
      <c r="H143" s="241"/>
      <c r="I143" s="241"/>
    </row>
    <row r="144" spans="2:9" s="82" customFormat="1" ht="14.25" customHeight="1">
      <c r="B144" s="241"/>
      <c r="C144" s="241"/>
      <c r="D144" s="241"/>
      <c r="E144" s="241"/>
      <c r="F144" s="241"/>
      <c r="G144" s="241"/>
      <c r="H144" s="241"/>
      <c r="I144" s="241"/>
    </row>
    <row r="145" spans="2:9" s="82" customFormat="1" ht="14.25" customHeight="1">
      <c r="B145" s="241"/>
      <c r="C145" s="241"/>
      <c r="D145" s="241"/>
      <c r="E145" s="241"/>
      <c r="F145" s="241"/>
      <c r="G145" s="241"/>
      <c r="H145" s="241"/>
      <c r="I145" s="241"/>
    </row>
    <row r="146" spans="2:9" s="82" customFormat="1" ht="14.25" customHeight="1">
      <c r="B146" s="241"/>
      <c r="C146" s="241"/>
      <c r="D146" s="241"/>
      <c r="E146" s="241"/>
      <c r="F146" s="241"/>
      <c r="G146" s="241"/>
      <c r="H146" s="241"/>
      <c r="I146" s="241"/>
    </row>
    <row r="147" spans="2:9" s="82" customFormat="1" ht="14.25" customHeight="1">
      <c r="B147" s="241"/>
      <c r="C147" s="241"/>
      <c r="D147" s="241"/>
      <c r="E147" s="241"/>
      <c r="F147" s="241"/>
      <c r="G147" s="241"/>
      <c r="H147" s="241"/>
      <c r="I147" s="241"/>
    </row>
    <row r="148" spans="2:9" s="82" customFormat="1" ht="14.25" customHeight="1">
      <c r="B148" s="241"/>
      <c r="C148" s="241"/>
      <c r="D148" s="241"/>
      <c r="E148" s="241"/>
      <c r="F148" s="241"/>
      <c r="G148" s="241"/>
      <c r="H148" s="241"/>
      <c r="I148" s="241"/>
    </row>
    <row r="149" spans="2:9" s="82" customFormat="1" ht="14.25" customHeight="1">
      <c r="B149" s="241"/>
      <c r="C149" s="241"/>
      <c r="D149" s="241"/>
      <c r="E149" s="241"/>
      <c r="F149" s="241"/>
      <c r="G149" s="241"/>
      <c r="H149" s="241"/>
      <c r="I149" s="241"/>
    </row>
    <row r="150" spans="2:9" s="82" customFormat="1" ht="14.25" customHeight="1">
      <c r="B150" s="241"/>
      <c r="C150" s="241"/>
      <c r="D150" s="241"/>
      <c r="E150" s="241"/>
      <c r="F150" s="241"/>
      <c r="G150" s="241"/>
      <c r="H150" s="241"/>
      <c r="I150" s="241"/>
    </row>
    <row r="151" spans="2:9" s="82" customFormat="1" ht="14.25" customHeight="1">
      <c r="B151" s="241"/>
      <c r="C151" s="241"/>
      <c r="D151" s="241"/>
      <c r="E151" s="241"/>
      <c r="F151" s="241"/>
      <c r="G151" s="241"/>
      <c r="H151" s="241"/>
      <c r="I151" s="241"/>
    </row>
    <row r="152" spans="2:9" s="82" customFormat="1" ht="14.25" customHeight="1">
      <c r="B152" s="241"/>
      <c r="C152" s="241"/>
      <c r="D152" s="241"/>
      <c r="E152" s="241"/>
      <c r="F152" s="241"/>
      <c r="G152" s="241"/>
      <c r="H152" s="241"/>
      <c r="I152" s="241"/>
    </row>
    <row r="153" spans="2:9" s="82" customFormat="1" ht="14.25" customHeight="1">
      <c r="B153" s="241"/>
      <c r="C153" s="241"/>
      <c r="D153" s="241"/>
      <c r="E153" s="241"/>
      <c r="F153" s="241"/>
      <c r="G153" s="241"/>
      <c r="H153" s="241"/>
      <c r="I153" s="241"/>
    </row>
    <row r="154" spans="2:9" s="82" customFormat="1" ht="14.25" customHeight="1">
      <c r="B154" s="241"/>
      <c r="C154" s="241"/>
      <c r="D154" s="241"/>
      <c r="E154" s="241"/>
      <c r="F154" s="241"/>
      <c r="G154" s="241"/>
      <c r="H154" s="241"/>
      <c r="I154" s="241"/>
    </row>
    <row r="155" spans="2:9" s="82" customFormat="1" ht="14.25" customHeight="1">
      <c r="B155" s="241"/>
      <c r="C155" s="241"/>
      <c r="D155" s="241"/>
      <c r="E155" s="241"/>
      <c r="F155" s="241"/>
      <c r="G155" s="241"/>
      <c r="H155" s="241"/>
      <c r="I155" s="241"/>
    </row>
    <row r="156" spans="2:9" s="82" customFormat="1" ht="14.25" customHeight="1">
      <c r="B156" s="241"/>
      <c r="C156" s="241"/>
      <c r="D156" s="241"/>
      <c r="E156" s="241"/>
      <c r="F156" s="241"/>
      <c r="G156" s="241"/>
      <c r="H156" s="241"/>
      <c r="I156" s="241"/>
    </row>
    <row r="157" spans="2:9" s="82" customFormat="1" ht="14.25" customHeight="1">
      <c r="B157" s="241"/>
      <c r="C157" s="241"/>
      <c r="D157" s="241"/>
      <c r="E157" s="241"/>
      <c r="F157" s="241"/>
      <c r="G157" s="241"/>
      <c r="H157" s="241"/>
      <c r="I157" s="241"/>
    </row>
    <row r="158" spans="2:9" s="82" customFormat="1" ht="14.25" customHeight="1">
      <c r="B158" s="241"/>
      <c r="C158" s="241"/>
      <c r="D158" s="241"/>
      <c r="E158" s="241"/>
      <c r="F158" s="241"/>
      <c r="G158" s="241"/>
      <c r="H158" s="241"/>
      <c r="I158" s="241"/>
    </row>
    <row r="159" spans="2:9" s="82" customFormat="1" ht="14.25" customHeight="1">
      <c r="B159" s="241"/>
      <c r="C159" s="241"/>
      <c r="D159" s="241"/>
      <c r="E159" s="241"/>
      <c r="F159" s="241"/>
      <c r="G159" s="241"/>
      <c r="H159" s="241"/>
      <c r="I159" s="241"/>
    </row>
    <row r="160" spans="2:9" s="82" customFormat="1" ht="14.25" customHeight="1">
      <c r="B160" s="241"/>
      <c r="C160" s="241"/>
      <c r="D160" s="241"/>
      <c r="E160" s="241"/>
      <c r="F160" s="241"/>
      <c r="G160" s="241"/>
      <c r="H160" s="241"/>
      <c r="I160" s="241"/>
    </row>
    <row r="161" spans="2:9" s="82" customFormat="1" ht="14.25" customHeight="1">
      <c r="B161" s="241"/>
      <c r="C161" s="241"/>
      <c r="D161" s="241"/>
      <c r="E161" s="241"/>
      <c r="F161" s="241"/>
      <c r="G161" s="241"/>
      <c r="H161" s="241"/>
      <c r="I161" s="241"/>
    </row>
    <row r="162" spans="2:9" s="82" customFormat="1" ht="14.25" customHeight="1">
      <c r="B162" s="241"/>
      <c r="C162" s="241"/>
      <c r="D162" s="241"/>
      <c r="E162" s="241"/>
      <c r="F162" s="241"/>
      <c r="G162" s="241"/>
      <c r="H162" s="241"/>
      <c r="I162" s="241"/>
    </row>
    <row r="163" spans="2:9" s="82" customFormat="1" ht="14.25" customHeight="1">
      <c r="B163" s="241"/>
      <c r="C163" s="241"/>
      <c r="D163" s="241"/>
      <c r="E163" s="241"/>
      <c r="F163" s="241"/>
      <c r="G163" s="241"/>
      <c r="H163" s="241"/>
      <c r="I163" s="241"/>
    </row>
    <row r="164" spans="2:9" s="82" customFormat="1" ht="14.25" customHeight="1">
      <c r="B164" s="241"/>
      <c r="C164" s="241"/>
      <c r="D164" s="241"/>
      <c r="E164" s="241"/>
      <c r="F164" s="241"/>
      <c r="G164" s="241"/>
      <c r="H164" s="241"/>
      <c r="I164" s="241"/>
    </row>
    <row r="165" spans="2:9" s="82" customFormat="1" ht="14.25" customHeight="1">
      <c r="B165" s="241"/>
      <c r="C165" s="241"/>
      <c r="D165" s="241"/>
      <c r="E165" s="241"/>
      <c r="F165" s="241"/>
      <c r="G165" s="241"/>
      <c r="H165" s="241"/>
      <c r="I165" s="241"/>
    </row>
    <row r="166" spans="2:9" s="82" customFormat="1" ht="14.25" customHeight="1">
      <c r="B166" s="241"/>
      <c r="C166" s="241"/>
      <c r="D166" s="241"/>
      <c r="E166" s="241"/>
      <c r="F166" s="241"/>
      <c r="G166" s="241"/>
      <c r="H166" s="241"/>
      <c r="I166" s="241"/>
    </row>
    <row r="167" spans="2:9" s="82" customFormat="1" ht="14.25" customHeight="1">
      <c r="B167" s="241"/>
      <c r="C167" s="241"/>
      <c r="D167" s="241"/>
      <c r="E167" s="241"/>
      <c r="F167" s="241"/>
      <c r="G167" s="241"/>
      <c r="H167" s="241"/>
      <c r="I167" s="241"/>
    </row>
    <row r="168" spans="2:9" s="82" customFormat="1" ht="14.25" customHeight="1">
      <c r="B168" s="241"/>
      <c r="C168" s="241"/>
      <c r="D168" s="241"/>
      <c r="E168" s="241"/>
      <c r="F168" s="241"/>
      <c r="G168" s="241"/>
      <c r="H168" s="241"/>
      <c r="I168" s="241"/>
    </row>
    <row r="169" spans="2:9" s="82" customFormat="1" ht="14.25" customHeight="1">
      <c r="B169" s="241"/>
      <c r="C169" s="241"/>
      <c r="D169" s="241"/>
      <c r="E169" s="241"/>
      <c r="F169" s="241"/>
      <c r="G169" s="241"/>
      <c r="H169" s="241"/>
      <c r="I169" s="241"/>
    </row>
    <row r="170" spans="2:9" s="82" customFormat="1" ht="14.25" customHeight="1">
      <c r="B170" s="241"/>
      <c r="C170" s="241"/>
      <c r="D170" s="241"/>
      <c r="E170" s="241"/>
      <c r="F170" s="241"/>
      <c r="G170" s="241"/>
      <c r="H170" s="241"/>
      <c r="I170" s="241"/>
    </row>
    <row r="171" spans="2:9" s="82" customFormat="1" ht="14.25" customHeight="1">
      <c r="B171" s="241"/>
      <c r="C171" s="241"/>
      <c r="D171" s="241"/>
      <c r="E171" s="241"/>
      <c r="F171" s="241"/>
      <c r="G171" s="241"/>
      <c r="H171" s="241"/>
      <c r="I171" s="241"/>
    </row>
    <row r="172" spans="2:9" s="82" customFormat="1" ht="14.25" customHeight="1">
      <c r="B172" s="241"/>
      <c r="C172" s="241"/>
      <c r="D172" s="241"/>
      <c r="E172" s="241"/>
      <c r="F172" s="241"/>
      <c r="G172" s="241"/>
      <c r="H172" s="241"/>
      <c r="I172" s="241"/>
    </row>
    <row r="173" spans="2:9" s="82" customFormat="1" ht="14.25" customHeight="1">
      <c r="B173" s="241"/>
      <c r="C173" s="241"/>
      <c r="D173" s="241"/>
      <c r="E173" s="241"/>
      <c r="F173" s="241"/>
      <c r="G173" s="241"/>
      <c r="H173" s="241"/>
      <c r="I173" s="241"/>
    </row>
    <row r="174" spans="2:9" s="82" customFormat="1" ht="14.25" customHeight="1">
      <c r="B174" s="241"/>
      <c r="C174" s="241"/>
      <c r="D174" s="241"/>
      <c r="E174" s="241"/>
      <c r="F174" s="241"/>
      <c r="G174" s="241"/>
      <c r="H174" s="241"/>
      <c r="I174" s="241"/>
    </row>
    <row r="175" spans="2:9" s="82" customFormat="1" ht="14.25" customHeight="1">
      <c r="B175" s="241"/>
      <c r="C175" s="241"/>
      <c r="D175" s="241"/>
      <c r="E175" s="241"/>
      <c r="F175" s="241"/>
      <c r="G175" s="241"/>
      <c r="H175" s="241"/>
      <c r="I175" s="241"/>
    </row>
    <row r="176" spans="2:9" s="82" customFormat="1" ht="14.25" customHeight="1">
      <c r="B176" s="241"/>
      <c r="C176" s="241"/>
      <c r="D176" s="241"/>
      <c r="E176" s="241"/>
      <c r="F176" s="241"/>
      <c r="G176" s="241"/>
      <c r="H176" s="241"/>
      <c r="I176" s="241"/>
    </row>
    <row r="177" spans="2:9" s="82" customFormat="1" ht="14.25" customHeight="1">
      <c r="B177" s="241"/>
      <c r="C177" s="241"/>
      <c r="D177" s="241"/>
      <c r="E177" s="241"/>
      <c r="F177" s="241"/>
      <c r="G177" s="241"/>
      <c r="H177" s="241"/>
      <c r="I177" s="241"/>
    </row>
    <row r="178" spans="2:9" s="82" customFormat="1" ht="14.25" customHeight="1">
      <c r="B178" s="241"/>
      <c r="C178" s="241"/>
      <c r="D178" s="241"/>
      <c r="E178" s="241"/>
      <c r="F178" s="241"/>
      <c r="G178" s="241"/>
      <c r="H178" s="241"/>
      <c r="I178" s="241"/>
    </row>
    <row r="179" spans="2:9" s="82" customFormat="1" ht="14.25" customHeight="1">
      <c r="B179" s="241"/>
      <c r="C179" s="241"/>
      <c r="D179" s="241"/>
      <c r="E179" s="241"/>
      <c r="F179" s="241"/>
      <c r="G179" s="241"/>
      <c r="H179" s="241"/>
      <c r="I179" s="241"/>
    </row>
    <row r="180" spans="2:9" s="82" customFormat="1" ht="14.25" customHeight="1">
      <c r="B180" s="241"/>
      <c r="C180" s="241"/>
      <c r="D180" s="241"/>
      <c r="E180" s="241"/>
      <c r="F180" s="241"/>
      <c r="G180" s="241"/>
      <c r="H180" s="241"/>
      <c r="I180" s="241"/>
    </row>
    <row r="181" spans="2:9" s="82" customFormat="1" ht="14.25" customHeight="1">
      <c r="B181" s="241"/>
      <c r="C181" s="241"/>
      <c r="D181" s="241"/>
      <c r="E181" s="241"/>
      <c r="F181" s="241"/>
      <c r="G181" s="241"/>
      <c r="H181" s="241"/>
      <c r="I181" s="241"/>
    </row>
    <row r="182" spans="2:9" s="82" customFormat="1" ht="14.25" customHeight="1">
      <c r="B182" s="241"/>
      <c r="C182" s="241"/>
      <c r="D182" s="241"/>
      <c r="E182" s="241"/>
      <c r="F182" s="241"/>
      <c r="G182" s="241"/>
      <c r="H182" s="241"/>
      <c r="I182" s="241"/>
    </row>
    <row r="183" spans="2:9" s="82" customFormat="1" ht="14.25" customHeight="1">
      <c r="B183" s="241"/>
      <c r="C183" s="241"/>
      <c r="D183" s="241"/>
      <c r="E183" s="241"/>
      <c r="F183" s="241"/>
      <c r="G183" s="241"/>
      <c r="H183" s="241"/>
      <c r="I183" s="241"/>
    </row>
    <row r="184" spans="2:9" s="82" customFormat="1" ht="14.25" customHeight="1">
      <c r="B184" s="241"/>
      <c r="C184" s="241"/>
      <c r="D184" s="241"/>
      <c r="E184" s="241"/>
      <c r="F184" s="241"/>
      <c r="G184" s="241"/>
      <c r="H184" s="241"/>
      <c r="I184" s="241"/>
    </row>
    <row r="185" spans="2:9" s="82" customFormat="1" ht="14.25" customHeight="1">
      <c r="B185" s="241"/>
      <c r="C185" s="241"/>
      <c r="D185" s="241"/>
      <c r="E185" s="241"/>
      <c r="F185" s="241"/>
      <c r="G185" s="241"/>
      <c r="H185" s="241"/>
      <c r="I185" s="241"/>
    </row>
    <row r="186" spans="2:9" s="82" customFormat="1" ht="14.25" customHeight="1">
      <c r="B186" s="241"/>
      <c r="C186" s="241"/>
      <c r="D186" s="241"/>
      <c r="E186" s="241"/>
      <c r="F186" s="241"/>
      <c r="G186" s="241"/>
      <c r="H186" s="241"/>
      <c r="I186" s="241"/>
    </row>
    <row r="187" spans="2:9" s="82" customFormat="1" ht="14.25" customHeight="1">
      <c r="B187" s="241"/>
      <c r="C187" s="241"/>
      <c r="D187" s="241"/>
      <c r="E187" s="241"/>
      <c r="F187" s="241"/>
      <c r="G187" s="241"/>
      <c r="H187" s="241"/>
      <c r="I187" s="241"/>
    </row>
    <row r="188" spans="2:9" s="82" customFormat="1" ht="14.25" customHeight="1">
      <c r="B188" s="241"/>
      <c r="C188" s="241"/>
      <c r="D188" s="241"/>
      <c r="E188" s="241"/>
      <c r="F188" s="241"/>
      <c r="G188" s="241"/>
      <c r="H188" s="241"/>
      <c r="I188" s="241"/>
    </row>
    <row r="189" spans="2:9" s="82" customFormat="1" ht="14.25" customHeight="1">
      <c r="B189" s="241"/>
      <c r="C189" s="241"/>
      <c r="D189" s="241"/>
      <c r="E189" s="241"/>
      <c r="F189" s="241"/>
      <c r="G189" s="241"/>
      <c r="H189" s="241"/>
      <c r="I189" s="241"/>
    </row>
    <row r="190" spans="2:9" s="82" customFormat="1" ht="14.25" customHeight="1">
      <c r="B190" s="241"/>
      <c r="C190" s="241"/>
      <c r="D190" s="241"/>
      <c r="E190" s="241"/>
      <c r="F190" s="241"/>
      <c r="G190" s="241"/>
      <c r="H190" s="241"/>
      <c r="I190" s="241"/>
    </row>
    <row r="191" spans="2:9" s="82" customFormat="1" ht="14.25" customHeight="1">
      <c r="B191" s="241"/>
      <c r="C191" s="241"/>
      <c r="D191" s="241"/>
      <c r="E191" s="241"/>
      <c r="F191" s="241"/>
      <c r="G191" s="241"/>
      <c r="H191" s="241"/>
      <c r="I191" s="241"/>
    </row>
    <row r="192" spans="2:9" s="82" customFormat="1" ht="14.25" customHeight="1">
      <c r="B192" s="241"/>
      <c r="C192" s="241"/>
      <c r="D192" s="241"/>
      <c r="E192" s="241"/>
      <c r="F192" s="241"/>
      <c r="G192" s="241"/>
      <c r="H192" s="241"/>
      <c r="I192" s="241"/>
    </row>
    <row r="193" spans="2:9" s="82" customFormat="1" ht="14.25" customHeight="1">
      <c r="B193" s="241"/>
      <c r="C193" s="241"/>
      <c r="D193" s="241"/>
      <c r="E193" s="241"/>
      <c r="F193" s="241"/>
      <c r="G193" s="241"/>
      <c r="H193" s="241"/>
      <c r="I193" s="241"/>
    </row>
    <row r="194" spans="2:9" s="82" customFormat="1" ht="14.25" customHeight="1">
      <c r="B194" s="241"/>
      <c r="C194" s="241"/>
      <c r="D194" s="241"/>
      <c r="E194" s="241"/>
      <c r="F194" s="241"/>
      <c r="G194" s="241"/>
      <c r="H194" s="241"/>
      <c r="I194" s="241"/>
    </row>
    <row r="195" spans="2:9" s="82" customFormat="1" ht="14.25" customHeight="1">
      <c r="B195" s="241"/>
      <c r="C195" s="241"/>
      <c r="D195" s="241"/>
      <c r="E195" s="241"/>
      <c r="F195" s="241"/>
      <c r="G195" s="241"/>
      <c r="H195" s="241"/>
      <c r="I195" s="241"/>
    </row>
    <row r="196" spans="2:9" s="82" customFormat="1" ht="14.25" customHeight="1">
      <c r="B196" s="241"/>
      <c r="C196" s="241"/>
      <c r="D196" s="241"/>
      <c r="E196" s="241"/>
      <c r="F196" s="241"/>
      <c r="G196" s="241"/>
      <c r="H196" s="241"/>
      <c r="I196" s="241"/>
    </row>
    <row r="197" spans="2:9" s="82" customFormat="1" ht="14.25" customHeight="1">
      <c r="B197" s="241"/>
      <c r="C197" s="241"/>
      <c r="D197" s="241"/>
      <c r="E197" s="241"/>
      <c r="F197" s="241"/>
      <c r="G197" s="241"/>
      <c r="H197" s="241"/>
      <c r="I197" s="241"/>
    </row>
    <row r="198" spans="2:9" s="82" customFormat="1" ht="14.25" customHeight="1">
      <c r="B198" s="241"/>
      <c r="C198" s="241"/>
      <c r="D198" s="241"/>
      <c r="E198" s="241"/>
      <c r="F198" s="241"/>
      <c r="G198" s="241"/>
      <c r="H198" s="241"/>
      <c r="I198" s="241"/>
    </row>
    <row r="199" spans="2:9" s="82" customFormat="1" ht="14.25" customHeight="1">
      <c r="B199" s="241"/>
      <c r="C199" s="241"/>
      <c r="D199" s="241"/>
      <c r="E199" s="241"/>
      <c r="F199" s="241"/>
      <c r="G199" s="241"/>
      <c r="H199" s="241"/>
      <c r="I199" s="241"/>
    </row>
    <row r="200" spans="2:9" s="82" customFormat="1" ht="14.25" customHeight="1">
      <c r="B200" s="241"/>
      <c r="C200" s="241"/>
      <c r="D200" s="241"/>
      <c r="E200" s="241"/>
      <c r="F200" s="241"/>
      <c r="G200" s="241"/>
      <c r="H200" s="241"/>
      <c r="I200" s="241"/>
    </row>
    <row r="201" spans="2:9" s="82" customFormat="1" ht="14.25" customHeight="1">
      <c r="B201" s="241"/>
      <c r="C201" s="241"/>
      <c r="D201" s="241"/>
      <c r="E201" s="241"/>
      <c r="F201" s="241"/>
      <c r="G201" s="241"/>
      <c r="H201" s="241"/>
      <c r="I201" s="241"/>
    </row>
    <row r="202" spans="2:9" s="82" customFormat="1" ht="14.25" customHeight="1">
      <c r="B202" s="241"/>
      <c r="C202" s="241"/>
      <c r="D202" s="241"/>
      <c r="E202" s="241"/>
      <c r="F202" s="241"/>
      <c r="G202" s="241"/>
      <c r="H202" s="241"/>
      <c r="I202" s="241"/>
    </row>
    <row r="203" spans="2:9" s="82" customFormat="1" ht="14.25" customHeight="1">
      <c r="B203" s="241"/>
      <c r="C203" s="241"/>
      <c r="D203" s="241"/>
      <c r="E203" s="241"/>
      <c r="F203" s="241"/>
      <c r="G203" s="241"/>
      <c r="H203" s="241"/>
      <c r="I203" s="241"/>
    </row>
    <row r="204" spans="2:9" s="82" customFormat="1" ht="14.25" customHeight="1">
      <c r="B204" s="241"/>
      <c r="C204" s="241"/>
      <c r="D204" s="241"/>
      <c r="E204" s="241"/>
      <c r="F204" s="241"/>
      <c r="G204" s="241"/>
      <c r="H204" s="241"/>
      <c r="I204" s="241"/>
    </row>
    <row r="205" spans="2:9" s="82" customFormat="1" ht="14.25" customHeight="1">
      <c r="B205" s="241"/>
      <c r="C205" s="241"/>
      <c r="D205" s="241"/>
      <c r="E205" s="241"/>
      <c r="F205" s="241"/>
      <c r="G205" s="241"/>
      <c r="H205" s="241"/>
      <c r="I205" s="241"/>
    </row>
    <row r="206" spans="2:9" s="82" customFormat="1" ht="14.25" customHeight="1">
      <c r="B206" s="241"/>
      <c r="C206" s="241"/>
      <c r="D206" s="241"/>
      <c r="E206" s="241"/>
      <c r="F206" s="241"/>
      <c r="G206" s="241"/>
      <c r="H206" s="241"/>
      <c r="I206" s="241"/>
    </row>
    <row r="207" spans="2:9" s="82" customFormat="1" ht="14.25" customHeight="1">
      <c r="B207" s="241"/>
      <c r="C207" s="241"/>
      <c r="D207" s="241"/>
      <c r="E207" s="241"/>
      <c r="F207" s="241"/>
      <c r="G207" s="241"/>
      <c r="H207" s="241"/>
      <c r="I207" s="241"/>
    </row>
    <row r="208" spans="2:9" s="82" customFormat="1" ht="14.25" customHeight="1">
      <c r="B208" s="241"/>
      <c r="C208" s="241"/>
      <c r="D208" s="241"/>
      <c r="E208" s="241"/>
      <c r="F208" s="241"/>
      <c r="G208" s="241"/>
      <c r="H208" s="241"/>
      <c r="I208" s="241"/>
    </row>
    <row r="209" spans="2:9" s="82" customFormat="1" ht="14.25" customHeight="1">
      <c r="B209" s="241"/>
      <c r="C209" s="241"/>
      <c r="D209" s="241"/>
      <c r="E209" s="241"/>
      <c r="F209" s="241"/>
      <c r="G209" s="241"/>
      <c r="H209" s="241"/>
      <c r="I209" s="241"/>
    </row>
    <row r="210" spans="2:9" s="82" customFormat="1" ht="14.25" customHeight="1">
      <c r="B210" s="241"/>
      <c r="C210" s="241"/>
      <c r="D210" s="241"/>
      <c r="E210" s="241"/>
      <c r="F210" s="241"/>
      <c r="G210" s="241"/>
      <c r="H210" s="241"/>
      <c r="I210" s="241"/>
    </row>
    <row r="211" spans="2:9" s="82" customFormat="1" ht="14.25" customHeight="1">
      <c r="B211" s="241"/>
      <c r="C211" s="241"/>
      <c r="D211" s="241"/>
      <c r="E211" s="241"/>
      <c r="F211" s="241"/>
      <c r="G211" s="241"/>
      <c r="H211" s="241"/>
      <c r="I211" s="241"/>
    </row>
    <row r="212" spans="2:9" s="82" customFormat="1" ht="14.25" customHeight="1">
      <c r="B212" s="241"/>
      <c r="C212" s="241"/>
      <c r="D212" s="241"/>
      <c r="E212" s="241"/>
      <c r="F212" s="241"/>
      <c r="G212" s="241"/>
      <c r="H212" s="241"/>
      <c r="I212" s="241"/>
    </row>
    <row r="213" spans="2:9" s="82" customFormat="1" ht="14.25" customHeight="1">
      <c r="B213" s="241"/>
      <c r="C213" s="241"/>
      <c r="D213" s="241"/>
      <c r="E213" s="241"/>
      <c r="F213" s="241"/>
      <c r="G213" s="241"/>
      <c r="H213" s="241"/>
      <c r="I213" s="241"/>
    </row>
    <row r="214" spans="2:9" s="82" customFormat="1" ht="14.25" customHeight="1">
      <c r="B214" s="241"/>
      <c r="C214" s="241"/>
      <c r="D214" s="241"/>
      <c r="E214" s="241"/>
      <c r="F214" s="241"/>
      <c r="G214" s="241"/>
      <c r="H214" s="241"/>
      <c r="I214" s="241"/>
    </row>
    <row r="215" spans="2:9" s="82" customFormat="1" ht="14.25" customHeight="1">
      <c r="B215" s="241"/>
      <c r="C215" s="241"/>
      <c r="D215" s="241"/>
      <c r="E215" s="241"/>
      <c r="F215" s="241"/>
      <c r="G215" s="241"/>
      <c r="H215" s="241"/>
      <c r="I215" s="241"/>
    </row>
    <row r="216" spans="2:9" s="82" customFormat="1" ht="14.25" customHeight="1">
      <c r="B216" s="241"/>
      <c r="C216" s="241"/>
      <c r="D216" s="241"/>
      <c r="E216" s="241"/>
      <c r="F216" s="241"/>
      <c r="G216" s="241"/>
      <c r="H216" s="241"/>
      <c r="I216" s="241"/>
    </row>
    <row r="217" spans="2:9" s="82" customFormat="1" ht="14.25" customHeight="1">
      <c r="B217" s="241"/>
      <c r="C217" s="241"/>
      <c r="D217" s="241"/>
      <c r="E217" s="241"/>
      <c r="F217" s="241"/>
      <c r="G217" s="241"/>
      <c r="H217" s="241"/>
      <c r="I217" s="241"/>
    </row>
    <row r="218" spans="2:9" s="82" customFormat="1" ht="14.25" customHeight="1">
      <c r="B218" s="241"/>
      <c r="C218" s="241"/>
      <c r="D218" s="241"/>
      <c r="E218" s="241"/>
      <c r="F218" s="241"/>
      <c r="G218" s="241"/>
      <c r="H218" s="241"/>
      <c r="I218" s="241"/>
    </row>
    <row r="219" spans="2:9" s="82" customFormat="1" ht="14.25" customHeight="1">
      <c r="B219" s="241"/>
      <c r="C219" s="241"/>
      <c r="D219" s="241"/>
      <c r="E219" s="241"/>
      <c r="F219" s="241"/>
      <c r="G219" s="241"/>
      <c r="H219" s="241"/>
      <c r="I219" s="241"/>
    </row>
    <row r="220" spans="2:9" s="82" customFormat="1" ht="14.25" customHeight="1">
      <c r="B220" s="241"/>
      <c r="C220" s="241"/>
      <c r="D220" s="241"/>
      <c r="E220" s="241"/>
      <c r="F220" s="241"/>
      <c r="G220" s="241"/>
      <c r="H220" s="241"/>
      <c r="I220" s="241"/>
    </row>
    <row r="221" spans="2:9" s="82" customFormat="1" ht="14.25" customHeight="1">
      <c r="B221" s="241"/>
      <c r="C221" s="241"/>
      <c r="D221" s="241"/>
      <c r="E221" s="241"/>
      <c r="F221" s="241"/>
      <c r="G221" s="241"/>
      <c r="H221" s="241"/>
      <c r="I221" s="241"/>
    </row>
    <row r="222" spans="2:9" s="82" customFormat="1" ht="14.25" customHeight="1">
      <c r="B222" s="241"/>
      <c r="C222" s="241"/>
      <c r="D222" s="241"/>
      <c r="E222" s="241"/>
      <c r="F222" s="241"/>
      <c r="G222" s="241"/>
      <c r="H222" s="241"/>
      <c r="I222" s="241"/>
    </row>
    <row r="223" spans="2:9" s="82" customFormat="1" ht="14.25" customHeight="1">
      <c r="B223" s="241"/>
      <c r="C223" s="241"/>
      <c r="D223" s="241"/>
      <c r="E223" s="241"/>
      <c r="F223" s="241"/>
      <c r="G223" s="241"/>
      <c r="H223" s="241"/>
      <c r="I223" s="241"/>
    </row>
    <row r="224" spans="2:9" s="82" customFormat="1" ht="14.25" customHeight="1">
      <c r="B224" s="241"/>
      <c r="C224" s="241"/>
      <c r="D224" s="241"/>
      <c r="E224" s="241"/>
      <c r="F224" s="241"/>
      <c r="G224" s="241"/>
      <c r="H224" s="241"/>
      <c r="I224" s="241"/>
    </row>
    <row r="225" spans="2:9" s="82" customFormat="1" ht="14.25" customHeight="1">
      <c r="B225" s="241"/>
      <c r="C225" s="241"/>
      <c r="D225" s="241"/>
      <c r="E225" s="241"/>
      <c r="F225" s="241"/>
      <c r="G225" s="241"/>
      <c r="H225" s="241"/>
      <c r="I225" s="241"/>
    </row>
    <row r="226" spans="2:9" s="82" customFormat="1" ht="14.25" customHeight="1">
      <c r="B226" s="241"/>
      <c r="C226" s="241"/>
      <c r="D226" s="241"/>
      <c r="E226" s="241"/>
      <c r="F226" s="241"/>
      <c r="G226" s="241"/>
      <c r="H226" s="241"/>
      <c r="I226" s="241"/>
    </row>
    <row r="227" spans="2:9" s="82" customFormat="1" ht="14.25" customHeight="1">
      <c r="B227" s="241"/>
      <c r="C227" s="241"/>
      <c r="D227" s="241"/>
      <c r="E227" s="241"/>
      <c r="F227" s="241"/>
      <c r="G227" s="241"/>
      <c r="H227" s="241"/>
      <c r="I227" s="241"/>
    </row>
    <row r="228" spans="2:9" s="82" customFormat="1" ht="14.25" customHeight="1">
      <c r="B228" s="241"/>
      <c r="C228" s="241"/>
      <c r="D228" s="241"/>
      <c r="E228" s="241"/>
      <c r="F228" s="241"/>
      <c r="G228" s="241"/>
      <c r="H228" s="241"/>
      <c r="I228" s="241"/>
    </row>
    <row r="229" spans="2:9" s="82" customFormat="1" ht="14.25" customHeight="1">
      <c r="B229" s="241"/>
      <c r="C229" s="241"/>
      <c r="D229" s="241"/>
      <c r="E229" s="241"/>
      <c r="F229" s="241"/>
      <c r="G229" s="241"/>
      <c r="H229" s="241"/>
      <c r="I229" s="241"/>
    </row>
    <row r="230" spans="2:9" s="82" customFormat="1" ht="14.25" customHeight="1">
      <c r="B230" s="241"/>
      <c r="C230" s="241"/>
      <c r="D230" s="241"/>
      <c r="E230" s="241"/>
      <c r="F230" s="241"/>
      <c r="G230" s="241"/>
      <c r="H230" s="241"/>
      <c r="I230" s="241"/>
    </row>
    <row r="231" spans="2:9" s="82" customFormat="1" ht="14.25" customHeight="1">
      <c r="B231" s="241"/>
      <c r="C231" s="241"/>
      <c r="D231" s="241"/>
      <c r="E231" s="241"/>
      <c r="F231" s="241"/>
      <c r="G231" s="241"/>
      <c r="H231" s="241"/>
      <c r="I231" s="241"/>
    </row>
    <row r="232" spans="2:9" s="82" customFormat="1" ht="14.25" customHeight="1">
      <c r="B232" s="241"/>
      <c r="C232" s="241"/>
      <c r="D232" s="241"/>
      <c r="E232" s="241"/>
      <c r="F232" s="241"/>
      <c r="G232" s="241"/>
      <c r="H232" s="241"/>
      <c r="I232" s="241"/>
    </row>
    <row r="233" spans="2:9" s="82" customFormat="1" ht="14.25" customHeight="1">
      <c r="B233" s="241"/>
      <c r="C233" s="241"/>
      <c r="D233" s="241"/>
      <c r="E233" s="241"/>
      <c r="F233" s="241"/>
      <c r="G233" s="241"/>
      <c r="H233" s="241"/>
      <c r="I233" s="241"/>
    </row>
    <row r="234" spans="2:9" s="82" customFormat="1" ht="14.25" customHeight="1">
      <c r="B234" s="241"/>
      <c r="C234" s="241"/>
      <c r="D234" s="241"/>
      <c r="E234" s="241"/>
      <c r="F234" s="241"/>
      <c r="G234" s="241"/>
      <c r="H234" s="241"/>
      <c r="I234" s="241"/>
    </row>
    <row r="235" spans="2:9" s="82" customFormat="1" ht="14.25" customHeight="1">
      <c r="B235" s="241"/>
      <c r="C235" s="241"/>
      <c r="D235" s="241"/>
      <c r="E235" s="241"/>
      <c r="F235" s="241"/>
      <c r="G235" s="241"/>
      <c r="H235" s="241"/>
      <c r="I235" s="241"/>
    </row>
    <row r="236" spans="2:9" s="82" customFormat="1" ht="14.25" customHeight="1">
      <c r="B236" s="241"/>
      <c r="C236" s="241"/>
      <c r="D236" s="241"/>
      <c r="E236" s="241"/>
      <c r="F236" s="241"/>
      <c r="G236" s="241"/>
      <c r="H236" s="241"/>
      <c r="I236" s="241"/>
    </row>
    <row r="237" spans="2:9" s="82" customFormat="1" ht="14.25" customHeight="1">
      <c r="B237" s="241"/>
      <c r="C237" s="241"/>
      <c r="D237" s="241"/>
      <c r="E237" s="241"/>
      <c r="F237" s="241"/>
      <c r="G237" s="241"/>
      <c r="H237" s="241"/>
      <c r="I237" s="241"/>
    </row>
    <row r="238" spans="2:9" s="82" customFormat="1" ht="14.25" customHeight="1">
      <c r="B238" s="241"/>
      <c r="C238" s="241"/>
      <c r="D238" s="241"/>
      <c r="E238" s="241"/>
      <c r="F238" s="241"/>
      <c r="G238" s="241"/>
      <c r="H238" s="241"/>
      <c r="I238" s="241"/>
    </row>
    <row r="239" spans="2:9" s="82" customFormat="1" ht="14.25" customHeight="1">
      <c r="B239" s="241"/>
      <c r="C239" s="241"/>
      <c r="D239" s="241"/>
      <c r="E239" s="241"/>
      <c r="F239" s="241"/>
      <c r="G239" s="241"/>
      <c r="H239" s="241"/>
      <c r="I239" s="241"/>
    </row>
    <row r="240" spans="2:9" s="82" customFormat="1" ht="14.25" customHeight="1">
      <c r="B240" s="241"/>
      <c r="C240" s="241"/>
      <c r="D240" s="241"/>
      <c r="E240" s="241"/>
      <c r="F240" s="241"/>
      <c r="G240" s="241"/>
      <c r="H240" s="241"/>
      <c r="I240" s="241"/>
    </row>
    <row r="241" spans="2:9" s="82" customFormat="1" ht="14.25" customHeight="1">
      <c r="B241" s="241"/>
      <c r="C241" s="241"/>
      <c r="D241" s="241"/>
      <c r="E241" s="241"/>
      <c r="F241" s="241"/>
      <c r="G241" s="241"/>
      <c r="H241" s="241"/>
      <c r="I241" s="241"/>
    </row>
    <row r="242" spans="2:9" s="82" customFormat="1" ht="14.25" customHeight="1">
      <c r="B242" s="241"/>
      <c r="C242" s="241"/>
      <c r="D242" s="241"/>
      <c r="E242" s="241"/>
      <c r="F242" s="241"/>
      <c r="G242" s="241"/>
      <c r="H242" s="241"/>
      <c r="I242" s="241"/>
    </row>
    <row r="243" spans="2:9" s="82" customFormat="1" ht="14.25" customHeight="1">
      <c r="B243" s="241"/>
      <c r="C243" s="241"/>
      <c r="D243" s="241"/>
      <c r="E243" s="241"/>
      <c r="F243" s="241"/>
      <c r="G243" s="241"/>
      <c r="H243" s="241"/>
      <c r="I243" s="241"/>
    </row>
    <row r="244" spans="2:9" s="82" customFormat="1" ht="14.25" customHeight="1">
      <c r="B244" s="241"/>
      <c r="C244" s="241"/>
      <c r="D244" s="241"/>
      <c r="E244" s="241"/>
      <c r="F244" s="241"/>
      <c r="G244" s="241"/>
      <c r="H244" s="241"/>
      <c r="I244" s="241"/>
    </row>
    <row r="245" spans="2:9" s="82" customFormat="1" ht="14.25" customHeight="1">
      <c r="B245" s="241"/>
      <c r="C245" s="241"/>
      <c r="D245" s="241"/>
      <c r="E245" s="241"/>
      <c r="F245" s="241"/>
      <c r="G245" s="241"/>
      <c r="H245" s="241"/>
      <c r="I245" s="241"/>
    </row>
    <row r="246" spans="2:9" s="82" customFormat="1" ht="14.25" customHeight="1">
      <c r="B246" s="241"/>
      <c r="C246" s="241"/>
      <c r="D246" s="241"/>
      <c r="E246" s="241"/>
      <c r="F246" s="241"/>
      <c r="G246" s="241"/>
      <c r="H246" s="241"/>
      <c r="I246" s="241"/>
    </row>
    <row r="247" spans="2:9" s="82" customFormat="1" ht="14.25" customHeight="1">
      <c r="B247" s="241"/>
      <c r="C247" s="241"/>
      <c r="D247" s="241"/>
      <c r="E247" s="241"/>
      <c r="F247" s="241"/>
      <c r="G247" s="241"/>
      <c r="H247" s="241"/>
      <c r="I247" s="241"/>
    </row>
    <row r="248" spans="2:9" s="82" customFormat="1" ht="14.25" customHeight="1">
      <c r="B248" s="241"/>
      <c r="C248" s="241"/>
      <c r="D248" s="241"/>
      <c r="E248" s="241"/>
      <c r="F248" s="241"/>
      <c r="G248" s="241"/>
      <c r="H248" s="241"/>
      <c r="I248" s="241"/>
    </row>
    <row r="249" spans="2:9" s="82" customFormat="1" ht="14.25" customHeight="1">
      <c r="B249" s="241"/>
      <c r="C249" s="241"/>
      <c r="D249" s="241"/>
      <c r="E249" s="241"/>
      <c r="F249" s="241"/>
      <c r="G249" s="241"/>
      <c r="H249" s="241"/>
      <c r="I249" s="241"/>
    </row>
    <row r="250" spans="2:9" s="82" customFormat="1" ht="14.25" customHeight="1">
      <c r="B250" s="241"/>
      <c r="C250" s="241"/>
      <c r="D250" s="241"/>
      <c r="E250" s="241"/>
      <c r="F250" s="241"/>
      <c r="G250" s="241"/>
      <c r="H250" s="241"/>
      <c r="I250" s="241"/>
    </row>
    <row r="251" spans="2:9" s="82" customFormat="1" ht="14.25" customHeight="1">
      <c r="B251" s="241"/>
      <c r="C251" s="241"/>
      <c r="D251" s="241"/>
      <c r="E251" s="241"/>
      <c r="F251" s="241"/>
      <c r="G251" s="241"/>
      <c r="H251" s="241"/>
      <c r="I251" s="241"/>
    </row>
    <row r="252" spans="2:9" s="82" customFormat="1" ht="14.25" customHeight="1">
      <c r="B252" s="241"/>
      <c r="C252" s="241"/>
      <c r="D252" s="241"/>
      <c r="E252" s="241"/>
      <c r="F252" s="241"/>
      <c r="G252" s="241"/>
      <c r="H252" s="241"/>
      <c r="I252" s="241"/>
    </row>
    <row r="253" spans="2:9" s="82" customFormat="1" ht="14.25" customHeight="1">
      <c r="B253" s="241"/>
      <c r="C253" s="241"/>
      <c r="D253" s="241"/>
      <c r="E253" s="241"/>
      <c r="F253" s="241"/>
      <c r="G253" s="241"/>
      <c r="H253" s="241"/>
      <c r="I253" s="241"/>
    </row>
    <row r="254" spans="2:9" s="82" customFormat="1" ht="14.25" customHeight="1">
      <c r="B254" s="241"/>
      <c r="C254" s="241"/>
      <c r="D254" s="241"/>
      <c r="E254" s="241"/>
      <c r="F254" s="241"/>
      <c r="G254" s="241"/>
      <c r="H254" s="241"/>
      <c r="I254" s="241"/>
    </row>
    <row r="255" spans="2:9" s="82" customFormat="1" ht="14.25" customHeight="1">
      <c r="B255" s="241"/>
      <c r="C255" s="241"/>
      <c r="D255" s="241"/>
      <c r="E255" s="241"/>
      <c r="F255" s="241"/>
      <c r="G255" s="241"/>
      <c r="H255" s="241"/>
      <c r="I255" s="241"/>
    </row>
    <row r="256" spans="2:9" s="82" customFormat="1" ht="14.25" customHeight="1">
      <c r="B256" s="241"/>
      <c r="C256" s="241"/>
      <c r="D256" s="241"/>
      <c r="E256" s="241"/>
      <c r="F256" s="241"/>
      <c r="G256" s="241"/>
      <c r="H256" s="241"/>
      <c r="I256" s="241"/>
    </row>
    <row r="257" spans="2:9" s="82" customFormat="1" ht="14.25" customHeight="1">
      <c r="B257" s="241"/>
      <c r="C257" s="241"/>
      <c r="D257" s="241"/>
      <c r="E257" s="241"/>
      <c r="F257" s="241"/>
      <c r="G257" s="241"/>
      <c r="H257" s="241"/>
      <c r="I257" s="241"/>
    </row>
    <row r="258" spans="2:9" s="82" customFormat="1" ht="14.25" customHeight="1">
      <c r="B258" s="241"/>
      <c r="C258" s="241"/>
      <c r="D258" s="241"/>
      <c r="E258" s="241"/>
      <c r="F258" s="241"/>
      <c r="G258" s="241"/>
      <c r="H258" s="241"/>
      <c r="I258" s="241"/>
    </row>
    <row r="259" spans="2:9" s="82" customFormat="1" ht="14.25" customHeight="1">
      <c r="B259" s="241"/>
      <c r="C259" s="241"/>
      <c r="D259" s="241"/>
      <c r="E259" s="241"/>
      <c r="F259" s="241"/>
      <c r="G259" s="241"/>
      <c r="H259" s="241"/>
      <c r="I259" s="241"/>
    </row>
    <row r="260" spans="2:9" s="82" customFormat="1" ht="14.25" customHeight="1">
      <c r="B260" s="241"/>
      <c r="C260" s="241"/>
      <c r="D260" s="241"/>
      <c r="E260" s="241"/>
      <c r="F260" s="241"/>
      <c r="G260" s="241"/>
      <c r="H260" s="241"/>
      <c r="I260" s="241"/>
    </row>
    <row r="261" spans="2:9" s="82" customFormat="1" ht="14.25" customHeight="1">
      <c r="B261" s="241"/>
      <c r="C261" s="241"/>
      <c r="D261" s="241"/>
      <c r="E261" s="241"/>
      <c r="F261" s="241"/>
      <c r="G261" s="241"/>
      <c r="H261" s="241"/>
      <c r="I261" s="241"/>
    </row>
    <row r="262" spans="2:9" s="82" customFormat="1" ht="14.25" customHeight="1">
      <c r="B262" s="241"/>
      <c r="C262" s="241"/>
      <c r="D262" s="241"/>
      <c r="E262" s="241"/>
      <c r="F262" s="241"/>
      <c r="G262" s="241"/>
      <c r="H262" s="241"/>
      <c r="I262" s="241"/>
    </row>
    <row r="263" spans="2:9" s="82" customFormat="1" ht="14.25" customHeight="1">
      <c r="B263" s="241"/>
      <c r="C263" s="241"/>
      <c r="D263" s="241"/>
      <c r="E263" s="241"/>
      <c r="F263" s="241"/>
      <c r="G263" s="241"/>
      <c r="H263" s="241"/>
      <c r="I263" s="241"/>
    </row>
    <row r="264" spans="2:9" s="82" customFormat="1" ht="14.25" customHeight="1">
      <c r="B264" s="241"/>
      <c r="C264" s="241"/>
      <c r="D264" s="241"/>
      <c r="E264" s="241"/>
      <c r="F264" s="241"/>
      <c r="G264" s="241"/>
      <c r="H264" s="241"/>
      <c r="I264" s="241"/>
    </row>
    <row r="265" spans="2:9" s="82" customFormat="1" ht="14.25" customHeight="1">
      <c r="B265" s="241"/>
      <c r="C265" s="241"/>
      <c r="D265" s="241"/>
      <c r="E265" s="241"/>
      <c r="F265" s="241"/>
      <c r="G265" s="241"/>
      <c r="H265" s="241"/>
      <c r="I265" s="241"/>
    </row>
    <row r="266" spans="2:9" s="82" customFormat="1" ht="14.25" customHeight="1">
      <c r="B266" s="241"/>
      <c r="C266" s="241"/>
      <c r="D266" s="241"/>
      <c r="E266" s="241"/>
      <c r="F266" s="241"/>
      <c r="G266" s="241"/>
      <c r="H266" s="241"/>
      <c r="I266" s="241"/>
    </row>
    <row r="267" spans="2:9" s="82" customFormat="1" ht="14.25" customHeight="1">
      <c r="B267" s="241"/>
      <c r="C267" s="241"/>
      <c r="D267" s="241"/>
      <c r="E267" s="241"/>
      <c r="F267" s="241"/>
      <c r="G267" s="241"/>
      <c r="H267" s="241"/>
      <c r="I267" s="241"/>
    </row>
    <row r="268" spans="2:9" s="82" customFormat="1" ht="14.25" customHeight="1">
      <c r="B268" s="241"/>
      <c r="C268" s="241"/>
      <c r="D268" s="241"/>
      <c r="E268" s="241"/>
      <c r="F268" s="241"/>
      <c r="G268" s="241"/>
      <c r="H268" s="241"/>
      <c r="I268" s="241"/>
    </row>
    <row r="269" spans="2:9" s="82" customFormat="1" ht="14.25" customHeight="1">
      <c r="B269" s="241"/>
      <c r="C269" s="241"/>
      <c r="D269" s="241"/>
      <c r="E269" s="241"/>
      <c r="F269" s="241"/>
      <c r="G269" s="241"/>
      <c r="H269" s="241"/>
      <c r="I269" s="241"/>
    </row>
    <row r="270" spans="2:9" s="82" customFormat="1" ht="14.25" customHeight="1">
      <c r="B270" s="241"/>
      <c r="C270" s="241"/>
      <c r="D270" s="241"/>
      <c r="E270" s="241"/>
      <c r="F270" s="241"/>
      <c r="G270" s="241"/>
      <c r="H270" s="241"/>
      <c r="I270" s="241"/>
    </row>
    <row r="271" spans="2:9" s="82" customFormat="1" ht="14.25" customHeight="1">
      <c r="B271" s="241"/>
      <c r="C271" s="241"/>
      <c r="D271" s="241"/>
      <c r="E271" s="241"/>
      <c r="F271" s="241"/>
      <c r="G271" s="241"/>
      <c r="H271" s="241"/>
      <c r="I271" s="241"/>
    </row>
    <row r="272" spans="2:9" s="82" customFormat="1" ht="14.25" customHeight="1">
      <c r="B272" s="241"/>
      <c r="C272" s="241"/>
      <c r="D272" s="241"/>
      <c r="E272" s="241"/>
      <c r="F272" s="241"/>
      <c r="G272" s="241"/>
      <c r="H272" s="241"/>
      <c r="I272" s="241"/>
    </row>
    <row r="273" spans="2:9" s="82" customFormat="1" ht="14.25" customHeight="1">
      <c r="B273" s="241"/>
      <c r="C273" s="241"/>
      <c r="D273" s="241"/>
      <c r="E273" s="241"/>
      <c r="F273" s="241"/>
      <c r="G273" s="241"/>
      <c r="H273" s="241"/>
      <c r="I273" s="241"/>
    </row>
    <row r="274" spans="2:9" s="82" customFormat="1" ht="14.25" customHeight="1">
      <c r="B274" s="241"/>
      <c r="C274" s="241"/>
      <c r="D274" s="241"/>
      <c r="E274" s="241"/>
      <c r="F274" s="241"/>
      <c r="G274" s="241"/>
      <c r="H274" s="241"/>
      <c r="I274" s="241"/>
    </row>
    <row r="275" spans="2:9" s="82" customFormat="1" ht="14.25" customHeight="1">
      <c r="B275" s="241"/>
      <c r="C275" s="241"/>
      <c r="D275" s="241"/>
      <c r="E275" s="241"/>
      <c r="F275" s="241"/>
      <c r="G275" s="241"/>
      <c r="H275" s="241"/>
      <c r="I275" s="241"/>
    </row>
    <row r="276" spans="2:9" s="82" customFormat="1" ht="14.25" customHeight="1">
      <c r="B276" s="241"/>
      <c r="C276" s="241"/>
      <c r="D276" s="241"/>
      <c r="E276" s="241"/>
      <c r="F276" s="241"/>
      <c r="G276" s="241"/>
      <c r="H276" s="241"/>
      <c r="I276" s="241"/>
    </row>
    <row r="277" spans="2:9" s="82" customFormat="1" ht="14.25" customHeight="1">
      <c r="B277" s="241"/>
      <c r="C277" s="241"/>
      <c r="D277" s="241"/>
      <c r="E277" s="241"/>
      <c r="F277" s="241"/>
      <c r="G277" s="241"/>
      <c r="H277" s="241"/>
      <c r="I277" s="241"/>
    </row>
    <row r="278" spans="2:9" s="82" customFormat="1" ht="14.25" customHeight="1">
      <c r="B278" s="241"/>
      <c r="C278" s="241"/>
      <c r="D278" s="241"/>
      <c r="E278" s="241"/>
      <c r="F278" s="241"/>
      <c r="G278" s="241"/>
      <c r="H278" s="241"/>
      <c r="I278" s="241"/>
    </row>
    <row r="279" spans="2:9" s="82" customFormat="1" ht="14.25" customHeight="1">
      <c r="B279" s="241"/>
      <c r="C279" s="241"/>
      <c r="D279" s="241"/>
      <c r="E279" s="241"/>
      <c r="F279" s="241"/>
      <c r="G279" s="241"/>
      <c r="H279" s="241"/>
      <c r="I279" s="241"/>
    </row>
    <row r="280" spans="2:9" s="82" customFormat="1" ht="14.25" customHeight="1">
      <c r="B280" s="241"/>
      <c r="C280" s="241"/>
      <c r="D280" s="241"/>
      <c r="E280" s="241"/>
      <c r="F280" s="241"/>
      <c r="G280" s="241"/>
      <c r="H280" s="241"/>
      <c r="I280" s="241"/>
    </row>
    <row r="281" spans="2:9" s="82" customFormat="1" ht="14.25" customHeight="1">
      <c r="B281" s="241"/>
      <c r="C281" s="241"/>
      <c r="D281" s="241"/>
      <c r="E281" s="241"/>
      <c r="F281" s="241"/>
      <c r="G281" s="241"/>
      <c r="H281" s="241"/>
      <c r="I281" s="241"/>
    </row>
    <row r="282" spans="2:9" s="82" customFormat="1" ht="14.25" customHeight="1">
      <c r="B282" s="241"/>
      <c r="C282" s="241"/>
      <c r="D282" s="241"/>
      <c r="E282" s="241"/>
      <c r="F282" s="241"/>
      <c r="G282" s="241"/>
      <c r="H282" s="241"/>
      <c r="I282" s="241"/>
    </row>
    <row r="283" spans="2:9" s="82" customFormat="1" ht="14.25" customHeight="1">
      <c r="B283" s="241"/>
      <c r="C283" s="241"/>
      <c r="D283" s="241"/>
      <c r="E283" s="241"/>
      <c r="F283" s="241"/>
      <c r="G283" s="241"/>
      <c r="H283" s="241"/>
      <c r="I283" s="241"/>
    </row>
    <row r="284" spans="2:9" s="82" customFormat="1" ht="14.25" customHeight="1">
      <c r="B284" s="241"/>
      <c r="C284" s="241"/>
      <c r="D284" s="241"/>
      <c r="E284" s="241"/>
      <c r="F284" s="241"/>
      <c r="G284" s="241"/>
      <c r="H284" s="241"/>
      <c r="I284" s="241"/>
    </row>
    <row r="285" spans="2:9" s="82" customFormat="1" ht="14.25" customHeight="1">
      <c r="B285" s="241"/>
      <c r="C285" s="241"/>
      <c r="D285" s="241"/>
      <c r="E285" s="241"/>
      <c r="F285" s="241"/>
      <c r="G285" s="241"/>
      <c r="H285" s="241"/>
      <c r="I285" s="241"/>
    </row>
    <row r="286" spans="2:9" s="82" customFormat="1" ht="14.25" customHeight="1">
      <c r="B286" s="241"/>
      <c r="C286" s="241"/>
      <c r="D286" s="241"/>
      <c r="E286" s="241"/>
      <c r="F286" s="241"/>
      <c r="G286" s="241"/>
      <c r="H286" s="241"/>
      <c r="I286" s="241"/>
    </row>
    <row r="287" spans="2:9" s="82" customFormat="1" ht="14.25" customHeight="1">
      <c r="B287" s="241"/>
      <c r="C287" s="241"/>
      <c r="D287" s="241"/>
      <c r="E287" s="241"/>
      <c r="F287" s="241"/>
      <c r="G287" s="241"/>
      <c r="H287" s="241"/>
      <c r="I287" s="241"/>
    </row>
    <row r="288" spans="2:9" s="82" customFormat="1" ht="14.25" customHeight="1">
      <c r="B288" s="241"/>
      <c r="C288" s="241"/>
      <c r="D288" s="241"/>
      <c r="E288" s="241"/>
      <c r="F288" s="241"/>
      <c r="G288" s="241"/>
      <c r="H288" s="241"/>
      <c r="I288" s="241"/>
    </row>
    <row r="289" spans="2:9" s="82" customFormat="1" ht="14.25" customHeight="1">
      <c r="B289" s="241"/>
      <c r="C289" s="241"/>
      <c r="D289" s="241"/>
      <c r="E289" s="241"/>
      <c r="F289" s="241"/>
      <c r="G289" s="241"/>
      <c r="H289" s="241"/>
      <c r="I289" s="241"/>
    </row>
    <row r="290" spans="2:9" s="82" customFormat="1" ht="14.25" customHeight="1">
      <c r="B290" s="241"/>
      <c r="C290" s="241"/>
      <c r="D290" s="241"/>
      <c r="E290" s="241"/>
      <c r="F290" s="241"/>
      <c r="G290" s="241"/>
      <c r="H290" s="241"/>
      <c r="I290" s="241"/>
    </row>
    <row r="291" spans="2:9" s="82" customFormat="1" ht="14.25" customHeight="1">
      <c r="B291" s="241"/>
      <c r="C291" s="241"/>
      <c r="D291" s="241"/>
      <c r="E291" s="241"/>
      <c r="F291" s="241"/>
      <c r="G291" s="241"/>
      <c r="H291" s="241"/>
      <c r="I291" s="241"/>
    </row>
    <row r="292" spans="2:9" s="82" customFormat="1" ht="14.25" customHeight="1">
      <c r="B292" s="241"/>
      <c r="C292" s="241"/>
      <c r="D292" s="241"/>
      <c r="E292" s="241"/>
      <c r="F292" s="241"/>
      <c r="G292" s="241"/>
      <c r="H292" s="241"/>
      <c r="I292" s="241"/>
    </row>
    <row r="293" spans="2:9" s="82" customFormat="1" ht="14.25" customHeight="1">
      <c r="B293" s="241"/>
      <c r="C293" s="241"/>
      <c r="D293" s="241"/>
      <c r="E293" s="241"/>
      <c r="F293" s="241"/>
      <c r="G293" s="241"/>
      <c r="H293" s="241"/>
      <c r="I293" s="241"/>
    </row>
    <row r="294" spans="2:9" s="82" customFormat="1" ht="14.25" customHeight="1">
      <c r="B294" s="241"/>
      <c r="C294" s="241"/>
      <c r="D294" s="241"/>
      <c r="E294" s="241"/>
      <c r="F294" s="241"/>
      <c r="G294" s="241"/>
      <c r="H294" s="241"/>
      <c r="I294" s="241"/>
    </row>
    <row r="295" spans="2:9" s="82" customFormat="1" ht="14.25" customHeight="1">
      <c r="B295" s="241"/>
      <c r="C295" s="241"/>
      <c r="D295" s="241"/>
      <c r="E295" s="241"/>
      <c r="F295" s="241"/>
      <c r="G295" s="241"/>
      <c r="H295" s="241"/>
      <c r="I295" s="241"/>
    </row>
    <row r="296" spans="2:9" s="82" customFormat="1" ht="14.25" customHeight="1">
      <c r="B296" s="241"/>
      <c r="C296" s="241"/>
      <c r="D296" s="241"/>
      <c r="E296" s="241"/>
      <c r="F296" s="241"/>
      <c r="G296" s="241"/>
      <c r="H296" s="241"/>
      <c r="I296" s="241"/>
    </row>
    <row r="297" spans="2:9" s="82" customFormat="1" ht="14.25" customHeight="1">
      <c r="B297" s="241"/>
      <c r="C297" s="241"/>
      <c r="D297" s="241"/>
      <c r="E297" s="241"/>
      <c r="F297" s="241"/>
      <c r="G297" s="241"/>
      <c r="H297" s="241"/>
      <c r="I297" s="241"/>
    </row>
    <row r="298" spans="2:9" s="82" customFormat="1" ht="14.25" customHeight="1">
      <c r="B298" s="241"/>
      <c r="C298" s="241"/>
      <c r="D298" s="241"/>
      <c r="E298" s="241"/>
      <c r="F298" s="241"/>
      <c r="G298" s="241"/>
      <c r="H298" s="241"/>
      <c r="I298" s="241"/>
    </row>
    <row r="299" spans="2:9" s="82" customFormat="1" ht="14.25" customHeight="1">
      <c r="B299" s="241"/>
      <c r="C299" s="241"/>
      <c r="D299" s="241"/>
      <c r="E299" s="241"/>
      <c r="F299" s="241"/>
      <c r="G299" s="241"/>
      <c r="H299" s="241"/>
      <c r="I299" s="241"/>
    </row>
    <row r="300" spans="2:9" s="82" customFormat="1" ht="14.25" customHeight="1">
      <c r="B300" s="241"/>
      <c r="C300" s="241"/>
      <c r="D300" s="241"/>
      <c r="E300" s="241"/>
      <c r="F300" s="241"/>
      <c r="G300" s="241"/>
      <c r="H300" s="241"/>
      <c r="I300" s="241"/>
    </row>
    <row r="301" spans="2:9" s="82" customFormat="1" ht="14.25" customHeight="1">
      <c r="B301" s="241"/>
      <c r="C301" s="241"/>
      <c r="D301" s="241"/>
      <c r="E301" s="241"/>
      <c r="F301" s="241"/>
      <c r="G301" s="241"/>
      <c r="H301" s="241"/>
      <c r="I301" s="241"/>
    </row>
    <row r="302" spans="2:9" s="82" customFormat="1" ht="14.25" customHeight="1">
      <c r="B302" s="241"/>
      <c r="C302" s="241"/>
      <c r="D302" s="241"/>
      <c r="E302" s="241"/>
      <c r="F302" s="241"/>
      <c r="G302" s="241"/>
      <c r="H302" s="241"/>
      <c r="I302" s="241"/>
    </row>
    <row r="303" spans="2:9" s="82" customFormat="1" ht="14.25" customHeight="1">
      <c r="B303" s="241"/>
      <c r="C303" s="241"/>
      <c r="D303" s="241"/>
      <c r="E303" s="241"/>
      <c r="F303" s="241"/>
      <c r="G303" s="241"/>
      <c r="H303" s="241"/>
      <c r="I303" s="241"/>
    </row>
    <row r="304" spans="2:9" s="82" customFormat="1" ht="14.25" customHeight="1">
      <c r="B304" s="241"/>
      <c r="C304" s="241"/>
      <c r="D304" s="241"/>
      <c r="E304" s="241"/>
      <c r="F304" s="241"/>
      <c r="G304" s="241"/>
      <c r="H304" s="241"/>
      <c r="I304" s="241"/>
    </row>
    <row r="305" spans="2:9" s="82" customFormat="1" ht="14.25" customHeight="1">
      <c r="B305" s="241"/>
      <c r="C305" s="241"/>
      <c r="D305" s="241"/>
      <c r="E305" s="241"/>
      <c r="F305" s="241"/>
      <c r="G305" s="241"/>
      <c r="H305" s="241"/>
      <c r="I305" s="241"/>
    </row>
    <row r="306" spans="2:9" s="82" customFormat="1" ht="14.25" customHeight="1">
      <c r="B306" s="241"/>
      <c r="C306" s="241"/>
      <c r="D306" s="241"/>
      <c r="E306" s="241"/>
      <c r="F306" s="241"/>
      <c r="G306" s="241"/>
      <c r="H306" s="241"/>
      <c r="I306" s="241"/>
    </row>
    <row r="307" spans="2:9" s="82" customFormat="1" ht="14.25" customHeight="1">
      <c r="B307" s="241"/>
      <c r="C307" s="241"/>
      <c r="D307" s="241"/>
      <c r="E307" s="241"/>
      <c r="F307" s="241"/>
      <c r="G307" s="241"/>
      <c r="H307" s="241"/>
      <c r="I307" s="241"/>
    </row>
    <row r="308" spans="2:9" s="82" customFormat="1" ht="14.25" customHeight="1">
      <c r="B308" s="241"/>
      <c r="C308" s="241"/>
      <c r="D308" s="241"/>
      <c r="E308" s="241"/>
      <c r="F308" s="241"/>
      <c r="G308" s="241"/>
      <c r="H308" s="241"/>
      <c r="I308" s="241"/>
    </row>
    <row r="309" spans="2:9" s="82" customFormat="1" ht="14.25" customHeight="1">
      <c r="B309" s="241"/>
      <c r="C309" s="241"/>
      <c r="D309" s="241"/>
      <c r="E309" s="241"/>
      <c r="F309" s="241"/>
      <c r="G309" s="241"/>
      <c r="H309" s="241"/>
      <c r="I309" s="241"/>
    </row>
    <row r="310" spans="2:9" s="82" customFormat="1" ht="14.25" customHeight="1">
      <c r="B310" s="241"/>
      <c r="C310" s="241"/>
      <c r="D310" s="241"/>
      <c r="E310" s="241"/>
      <c r="F310" s="241"/>
      <c r="G310" s="241"/>
      <c r="H310" s="241"/>
      <c r="I310" s="241"/>
    </row>
    <row r="311" spans="2:9" s="82" customFormat="1" ht="14.25" customHeight="1">
      <c r="B311" s="241"/>
      <c r="C311" s="241"/>
      <c r="D311" s="241"/>
      <c r="E311" s="241"/>
      <c r="F311" s="241"/>
      <c r="G311" s="241"/>
      <c r="H311" s="241"/>
      <c r="I311" s="241"/>
    </row>
    <row r="312" spans="2:9" s="82" customFormat="1" ht="14.25" customHeight="1">
      <c r="B312" s="241"/>
      <c r="C312" s="241"/>
      <c r="D312" s="241"/>
      <c r="E312" s="241"/>
      <c r="F312" s="241"/>
      <c r="G312" s="241"/>
      <c r="H312" s="241"/>
      <c r="I312" s="241"/>
    </row>
    <row r="313" spans="2:9" s="82" customFormat="1" ht="14.25" customHeight="1">
      <c r="B313" s="241"/>
      <c r="C313" s="241"/>
      <c r="D313" s="241"/>
      <c r="E313" s="241"/>
      <c r="F313" s="241"/>
      <c r="G313" s="241"/>
      <c r="H313" s="241"/>
      <c r="I313" s="241"/>
    </row>
    <row r="314" spans="2:9" s="82" customFormat="1" ht="14.25" customHeight="1">
      <c r="B314" s="241"/>
      <c r="C314" s="241"/>
      <c r="D314" s="241"/>
      <c r="E314" s="241"/>
      <c r="F314" s="241"/>
      <c r="G314" s="241"/>
      <c r="H314" s="241"/>
      <c r="I314" s="241"/>
    </row>
    <row r="315" spans="2:9" s="82" customFormat="1" ht="14.25" customHeight="1">
      <c r="B315" s="241"/>
      <c r="C315" s="241"/>
      <c r="D315" s="241"/>
      <c r="E315" s="241"/>
      <c r="F315" s="241"/>
      <c r="G315" s="241"/>
      <c r="H315" s="241"/>
      <c r="I315" s="241"/>
    </row>
    <row r="316" spans="2:9" s="82" customFormat="1" ht="14.25" customHeight="1">
      <c r="B316" s="241"/>
      <c r="C316" s="241"/>
      <c r="D316" s="241"/>
      <c r="E316" s="241"/>
      <c r="F316" s="241"/>
      <c r="G316" s="241"/>
      <c r="H316" s="241"/>
      <c r="I316" s="241"/>
    </row>
    <row r="317" spans="2:9" s="82" customFormat="1" ht="14.25" customHeight="1">
      <c r="B317" s="241"/>
      <c r="C317" s="241"/>
      <c r="D317" s="241"/>
      <c r="E317" s="241"/>
      <c r="F317" s="241"/>
      <c r="G317" s="241"/>
      <c r="H317" s="241"/>
      <c r="I317" s="241"/>
    </row>
    <row r="318" spans="2:9" s="82" customFormat="1" ht="14.25" customHeight="1">
      <c r="B318" s="241"/>
      <c r="C318" s="241"/>
      <c r="D318" s="241"/>
      <c r="E318" s="241"/>
      <c r="F318" s="241"/>
      <c r="G318" s="241"/>
      <c r="H318" s="241"/>
      <c r="I318" s="241"/>
    </row>
    <row r="319" spans="2:9" s="82" customFormat="1" ht="14.25" customHeight="1">
      <c r="B319" s="241"/>
      <c r="C319" s="241"/>
      <c r="D319" s="241"/>
      <c r="E319" s="241"/>
      <c r="F319" s="241"/>
      <c r="G319" s="241"/>
      <c r="H319" s="241"/>
      <c r="I319" s="241"/>
    </row>
    <row r="320" spans="2:9" s="82" customFormat="1" ht="14.25" customHeight="1">
      <c r="B320" s="241"/>
      <c r="C320" s="241"/>
      <c r="D320" s="241"/>
      <c r="E320" s="241"/>
      <c r="F320" s="241"/>
      <c r="G320" s="241"/>
      <c r="H320" s="241"/>
      <c r="I320" s="241"/>
    </row>
    <row r="321" spans="2:9" s="82" customFormat="1" ht="14.25" customHeight="1">
      <c r="B321" s="241"/>
      <c r="C321" s="241"/>
      <c r="D321" s="241"/>
      <c r="E321" s="241"/>
      <c r="F321" s="241"/>
      <c r="G321" s="241"/>
      <c r="H321" s="241"/>
      <c r="I321" s="241"/>
    </row>
    <row r="322" spans="2:9" s="82" customFormat="1" ht="14.25" customHeight="1">
      <c r="B322" s="241"/>
      <c r="C322" s="241"/>
      <c r="D322" s="241"/>
      <c r="E322" s="241"/>
      <c r="F322" s="241"/>
      <c r="G322" s="241"/>
      <c r="H322" s="241"/>
      <c r="I322" s="241"/>
    </row>
    <row r="323" spans="2:9" s="82" customFormat="1" ht="14.25" customHeight="1">
      <c r="B323" s="241"/>
      <c r="C323" s="241"/>
      <c r="D323" s="241"/>
      <c r="E323" s="241"/>
      <c r="F323" s="241"/>
      <c r="G323" s="241"/>
      <c r="H323" s="241"/>
      <c r="I323" s="241"/>
    </row>
    <row r="324" spans="2:9" s="82" customFormat="1" ht="14.25" customHeight="1">
      <c r="B324" s="241"/>
      <c r="C324" s="241"/>
      <c r="D324" s="241"/>
      <c r="E324" s="241"/>
      <c r="F324" s="241"/>
      <c r="G324" s="241"/>
      <c r="H324" s="241"/>
      <c r="I324" s="241"/>
    </row>
    <row r="325" spans="2:9" s="82" customFormat="1" ht="14.25" customHeight="1">
      <c r="B325" s="241"/>
      <c r="C325" s="241"/>
      <c r="D325" s="241"/>
      <c r="E325" s="241"/>
      <c r="F325" s="241"/>
      <c r="G325" s="241"/>
      <c r="H325" s="241"/>
      <c r="I325" s="241"/>
    </row>
    <row r="326" spans="2:9" s="82" customFormat="1" ht="14.25" customHeight="1">
      <c r="B326" s="241"/>
      <c r="C326" s="241"/>
      <c r="D326" s="241"/>
      <c r="E326" s="241"/>
      <c r="F326" s="241"/>
      <c r="G326" s="241"/>
      <c r="H326" s="241"/>
      <c r="I326" s="241"/>
    </row>
    <row r="327" spans="2:9" s="82" customFormat="1" ht="14.25" customHeight="1">
      <c r="B327" s="241"/>
      <c r="C327" s="241"/>
      <c r="D327" s="241"/>
      <c r="E327" s="241"/>
      <c r="F327" s="241"/>
      <c r="G327" s="241"/>
      <c r="H327" s="241"/>
      <c r="I327" s="241"/>
    </row>
    <row r="328" spans="2:9" s="82" customFormat="1" ht="14.25" customHeight="1">
      <c r="B328" s="241"/>
      <c r="C328" s="241"/>
      <c r="D328" s="241"/>
      <c r="E328" s="241"/>
      <c r="F328" s="241"/>
      <c r="G328" s="241"/>
      <c r="H328" s="241"/>
      <c r="I328" s="241"/>
    </row>
    <row r="329" spans="2:9" s="82" customFormat="1" ht="14.25" customHeight="1">
      <c r="B329" s="241"/>
      <c r="C329" s="241"/>
      <c r="D329" s="241"/>
      <c r="E329" s="241"/>
      <c r="F329" s="241"/>
      <c r="G329" s="241"/>
      <c r="H329" s="241"/>
      <c r="I329" s="241"/>
    </row>
    <row r="330" spans="2:9" s="82" customFormat="1" ht="14.25" customHeight="1">
      <c r="B330" s="241"/>
      <c r="C330" s="241"/>
      <c r="D330" s="241"/>
      <c r="E330" s="241"/>
      <c r="F330" s="241"/>
      <c r="G330" s="241"/>
      <c r="H330" s="241"/>
      <c r="I330" s="241"/>
    </row>
    <row r="331" spans="2:9" s="82" customFormat="1" ht="14.25" customHeight="1">
      <c r="B331" s="241"/>
      <c r="C331" s="241"/>
      <c r="D331" s="241"/>
      <c r="E331" s="241"/>
      <c r="F331" s="241"/>
      <c r="G331" s="241"/>
      <c r="H331" s="241"/>
      <c r="I331" s="241"/>
    </row>
    <row r="332" spans="2:9" s="82" customFormat="1" ht="14.25" customHeight="1">
      <c r="B332" s="241"/>
      <c r="C332" s="241"/>
      <c r="D332" s="241"/>
      <c r="E332" s="241"/>
      <c r="F332" s="241"/>
      <c r="G332" s="241"/>
      <c r="H332" s="241"/>
      <c r="I332" s="241"/>
    </row>
    <row r="333" spans="2:9" s="82" customFormat="1" ht="14.25" customHeight="1">
      <c r="B333" s="241"/>
      <c r="C333" s="241"/>
      <c r="D333" s="241"/>
      <c r="E333" s="241"/>
      <c r="F333" s="241"/>
      <c r="G333" s="241"/>
      <c r="H333" s="241"/>
      <c r="I333" s="241"/>
    </row>
    <row r="334" spans="2:9" s="82" customFormat="1" ht="14.25" customHeight="1">
      <c r="B334" s="241"/>
      <c r="C334" s="241"/>
      <c r="D334" s="241"/>
      <c r="E334" s="241"/>
      <c r="F334" s="241"/>
      <c r="G334" s="241"/>
      <c r="H334" s="241"/>
      <c r="I334" s="241"/>
    </row>
    <row r="335" spans="2:9" s="82" customFormat="1" ht="14.25" customHeight="1">
      <c r="B335" s="241"/>
      <c r="C335" s="241"/>
      <c r="D335" s="241"/>
      <c r="E335" s="241"/>
      <c r="F335" s="241"/>
      <c r="G335" s="241"/>
      <c r="H335" s="241"/>
      <c r="I335" s="241"/>
    </row>
    <row r="336" spans="2:9" s="82" customFormat="1" ht="14.25" customHeight="1">
      <c r="B336" s="241"/>
      <c r="C336" s="241"/>
      <c r="D336" s="241"/>
      <c r="E336" s="241"/>
      <c r="F336" s="241"/>
      <c r="G336" s="241"/>
      <c r="H336" s="241"/>
      <c r="I336" s="241"/>
    </row>
    <row r="337" spans="2:9" s="82" customFormat="1" ht="14.25" customHeight="1">
      <c r="B337" s="241"/>
      <c r="C337" s="241"/>
      <c r="D337" s="241"/>
      <c r="E337" s="241"/>
      <c r="F337" s="241"/>
      <c r="G337" s="241"/>
      <c r="H337" s="241"/>
      <c r="I337" s="241"/>
    </row>
    <row r="338" spans="2:9" s="82" customFormat="1" ht="14.25" customHeight="1">
      <c r="B338" s="241"/>
      <c r="C338" s="241"/>
      <c r="D338" s="241"/>
      <c r="E338" s="241"/>
      <c r="F338" s="241"/>
      <c r="G338" s="241"/>
      <c r="H338" s="241"/>
      <c r="I338" s="241"/>
    </row>
    <row r="339" spans="2:9" s="82" customFormat="1" ht="14.25" customHeight="1">
      <c r="B339" s="241"/>
      <c r="C339" s="241"/>
      <c r="D339" s="241"/>
      <c r="E339" s="241"/>
      <c r="F339" s="241"/>
      <c r="G339" s="241"/>
      <c r="H339" s="241"/>
      <c r="I339" s="241"/>
    </row>
    <row r="340" spans="2:9" s="82" customFormat="1" ht="14.25" customHeight="1">
      <c r="B340" s="241"/>
      <c r="C340" s="241"/>
      <c r="D340" s="241"/>
      <c r="E340" s="241"/>
      <c r="F340" s="241"/>
      <c r="G340" s="241"/>
      <c r="H340" s="241"/>
      <c r="I340" s="241"/>
    </row>
    <row r="341" spans="2:9" s="82" customFormat="1" ht="14.25" customHeight="1">
      <c r="B341" s="241"/>
      <c r="C341" s="241"/>
      <c r="D341" s="241"/>
      <c r="E341" s="241"/>
      <c r="F341" s="241"/>
      <c r="G341" s="241"/>
      <c r="H341" s="241"/>
      <c r="I341" s="241"/>
    </row>
    <row r="342" spans="2:9" s="82" customFormat="1" ht="14.25" customHeight="1">
      <c r="B342" s="241"/>
      <c r="C342" s="241"/>
      <c r="D342" s="241"/>
      <c r="E342" s="241"/>
      <c r="F342" s="241"/>
      <c r="G342" s="241"/>
      <c r="H342" s="241"/>
      <c r="I342" s="241"/>
    </row>
    <row r="343" spans="2:9" s="82" customFormat="1" ht="14.25" customHeight="1">
      <c r="B343" s="241"/>
      <c r="C343" s="241"/>
      <c r="D343" s="241"/>
      <c r="E343" s="241"/>
      <c r="F343" s="241"/>
      <c r="G343" s="241"/>
      <c r="H343" s="241"/>
      <c r="I343" s="241"/>
    </row>
    <row r="344" spans="2:9" s="82" customFormat="1" ht="14.25" customHeight="1">
      <c r="B344" s="241"/>
      <c r="C344" s="241"/>
      <c r="D344" s="241"/>
      <c r="E344" s="241"/>
      <c r="F344" s="241"/>
      <c r="G344" s="241"/>
      <c r="H344" s="241"/>
      <c r="I344" s="241"/>
    </row>
    <row r="345" spans="2:9" s="82" customFormat="1" ht="14.25" customHeight="1">
      <c r="B345" s="241"/>
      <c r="C345" s="241"/>
      <c r="D345" s="241"/>
      <c r="E345" s="241"/>
      <c r="F345" s="241"/>
      <c r="G345" s="241"/>
      <c r="H345" s="241"/>
      <c r="I345" s="241"/>
    </row>
    <row r="346" spans="2:9" s="82" customFormat="1" ht="14.25" customHeight="1">
      <c r="B346" s="241"/>
      <c r="C346" s="241"/>
      <c r="D346" s="241"/>
      <c r="E346" s="241"/>
      <c r="F346" s="241"/>
      <c r="G346" s="241"/>
      <c r="H346" s="241"/>
      <c r="I346" s="241"/>
    </row>
    <row r="347" spans="2:9" s="82" customFormat="1" ht="14.25" customHeight="1">
      <c r="B347" s="241"/>
      <c r="C347" s="241"/>
      <c r="D347" s="241"/>
      <c r="E347" s="241"/>
      <c r="F347" s="241"/>
      <c r="G347" s="241"/>
      <c r="H347" s="241"/>
      <c r="I347" s="241"/>
    </row>
    <row r="348" spans="2:9" s="82" customFormat="1" ht="14.25" customHeight="1">
      <c r="B348" s="241"/>
      <c r="C348" s="241"/>
      <c r="D348" s="241"/>
      <c r="E348" s="241"/>
      <c r="F348" s="241"/>
      <c r="G348" s="241"/>
      <c r="H348" s="241"/>
      <c r="I348" s="241"/>
    </row>
    <row r="349" spans="2:9" s="82" customFormat="1" ht="14.25" customHeight="1">
      <c r="B349" s="241"/>
      <c r="C349" s="241"/>
      <c r="D349" s="241"/>
      <c r="E349" s="241"/>
      <c r="F349" s="241"/>
      <c r="G349" s="241"/>
      <c r="H349" s="241"/>
      <c r="I349" s="241"/>
    </row>
    <row r="350" spans="2:9" s="82" customFormat="1" ht="14.25" customHeight="1">
      <c r="B350" s="241"/>
      <c r="C350" s="241"/>
      <c r="D350" s="241"/>
      <c r="E350" s="241"/>
      <c r="F350" s="241"/>
      <c r="G350" s="241"/>
      <c r="H350" s="241"/>
      <c r="I350" s="241"/>
    </row>
    <row r="351" spans="2:9" s="82" customFormat="1" ht="14.25" customHeight="1">
      <c r="B351" s="241"/>
      <c r="C351" s="241"/>
      <c r="D351" s="241"/>
      <c r="E351" s="241"/>
      <c r="F351" s="241"/>
      <c r="G351" s="241"/>
      <c r="H351" s="241"/>
      <c r="I351" s="241"/>
    </row>
    <row r="352" spans="2:9" s="82" customFormat="1" ht="14.25" customHeight="1">
      <c r="B352" s="241"/>
      <c r="C352" s="241"/>
      <c r="D352" s="241"/>
      <c r="E352" s="241"/>
      <c r="F352" s="241"/>
      <c r="G352" s="241"/>
      <c r="H352" s="241"/>
      <c r="I352" s="241"/>
    </row>
    <row r="353" spans="2:9" s="82" customFormat="1" ht="14.25" customHeight="1">
      <c r="B353" s="241"/>
      <c r="C353" s="241"/>
      <c r="D353" s="241"/>
      <c r="E353" s="241"/>
      <c r="F353" s="241"/>
      <c r="G353" s="241"/>
      <c r="H353" s="241"/>
      <c r="I353" s="241"/>
    </row>
    <row r="354" spans="2:9" s="82" customFormat="1" ht="14.25" customHeight="1">
      <c r="B354" s="241"/>
      <c r="C354" s="241"/>
      <c r="D354" s="241"/>
      <c r="E354" s="241"/>
      <c r="F354" s="241"/>
      <c r="G354" s="241"/>
      <c r="H354" s="241"/>
      <c r="I354" s="241"/>
    </row>
    <row r="355" spans="2:9" s="82" customFormat="1" ht="14.25" customHeight="1">
      <c r="B355" s="241"/>
      <c r="C355" s="241"/>
      <c r="D355" s="241"/>
      <c r="E355" s="241"/>
      <c r="F355" s="241"/>
      <c r="G355" s="241"/>
      <c r="H355" s="241"/>
      <c r="I355" s="241"/>
    </row>
    <row r="356" spans="2:9" s="82" customFormat="1" ht="14.25" customHeight="1">
      <c r="B356" s="241"/>
      <c r="C356" s="241"/>
      <c r="D356" s="241"/>
      <c r="E356" s="241"/>
      <c r="F356" s="241"/>
      <c r="G356" s="241"/>
      <c r="H356" s="241"/>
      <c r="I356" s="241"/>
    </row>
    <row r="357" spans="2:9" s="82" customFormat="1" ht="14.25" customHeight="1">
      <c r="B357" s="241"/>
      <c r="C357" s="241"/>
      <c r="D357" s="241"/>
      <c r="E357" s="241"/>
      <c r="F357" s="241"/>
      <c r="G357" s="241"/>
      <c r="H357" s="241"/>
      <c r="I357" s="241"/>
    </row>
    <row r="358" spans="2:9" s="82" customFormat="1" ht="14.25" customHeight="1">
      <c r="B358" s="241"/>
      <c r="C358" s="241"/>
      <c r="D358" s="241"/>
      <c r="E358" s="241"/>
      <c r="F358" s="241"/>
      <c r="G358" s="241"/>
      <c r="H358" s="241"/>
      <c r="I358" s="241"/>
    </row>
    <row r="359" spans="2:9" s="82" customFormat="1" ht="14.25" customHeight="1">
      <c r="B359" s="241"/>
      <c r="C359" s="241"/>
      <c r="D359" s="241"/>
      <c r="E359" s="241"/>
      <c r="F359" s="241"/>
      <c r="G359" s="241"/>
      <c r="H359" s="241"/>
      <c r="I359" s="241"/>
    </row>
    <row r="360" spans="2:9" s="82" customFormat="1" ht="14.25" customHeight="1">
      <c r="B360" s="241"/>
      <c r="C360" s="241"/>
      <c r="D360" s="241"/>
      <c r="E360" s="241"/>
      <c r="F360" s="241"/>
      <c r="G360" s="241"/>
      <c r="H360" s="241"/>
      <c r="I360" s="241"/>
    </row>
    <row r="361" spans="2:9" s="82" customFormat="1" ht="14.25" customHeight="1">
      <c r="B361" s="241"/>
      <c r="C361" s="241"/>
      <c r="D361" s="241"/>
      <c r="E361" s="241"/>
      <c r="F361" s="241"/>
      <c r="G361" s="241"/>
      <c r="H361" s="241"/>
      <c r="I361" s="241"/>
    </row>
    <row r="362" spans="2:9" s="82" customFormat="1" ht="14.25" customHeight="1">
      <c r="B362" s="241"/>
      <c r="C362" s="241"/>
      <c r="D362" s="241"/>
      <c r="E362" s="241"/>
      <c r="F362" s="241"/>
      <c r="G362" s="241"/>
      <c r="H362" s="241"/>
      <c r="I362" s="241"/>
    </row>
    <row r="363" spans="2:9" s="82" customFormat="1" ht="14.25" customHeight="1">
      <c r="B363" s="241"/>
      <c r="C363" s="241"/>
      <c r="D363" s="241"/>
      <c r="E363" s="241"/>
      <c r="F363" s="241"/>
      <c r="G363" s="241"/>
      <c r="H363" s="241"/>
      <c r="I363" s="241"/>
    </row>
    <row r="364" spans="2:9" s="82" customFormat="1" ht="14.25" customHeight="1">
      <c r="B364" s="241"/>
      <c r="C364" s="241"/>
      <c r="D364" s="241"/>
      <c r="E364" s="241"/>
      <c r="F364" s="241"/>
      <c r="G364" s="241"/>
      <c r="H364" s="241"/>
      <c r="I364" s="241"/>
    </row>
    <row r="365" spans="2:9" s="82" customFormat="1" ht="14.25" customHeight="1">
      <c r="B365" s="241"/>
      <c r="C365" s="241"/>
      <c r="D365" s="241"/>
      <c r="E365" s="241"/>
      <c r="F365" s="241"/>
      <c r="G365" s="241"/>
      <c r="H365" s="241"/>
      <c r="I365" s="241"/>
    </row>
    <row r="366" spans="2:9" s="82" customFormat="1" ht="14.25" customHeight="1">
      <c r="B366" s="241"/>
      <c r="C366" s="241"/>
      <c r="D366" s="241"/>
      <c r="E366" s="241"/>
      <c r="F366" s="241"/>
      <c r="G366" s="241"/>
      <c r="H366" s="241"/>
      <c r="I366" s="241"/>
    </row>
    <row r="367" spans="2:9" s="82" customFormat="1" ht="14.25" customHeight="1">
      <c r="B367" s="241"/>
      <c r="C367" s="241"/>
      <c r="D367" s="241"/>
      <c r="E367" s="241"/>
      <c r="F367" s="241"/>
      <c r="G367" s="241"/>
      <c r="H367" s="241"/>
      <c r="I367" s="241"/>
    </row>
    <row r="368" spans="2:9" s="82" customFormat="1" ht="14.25" customHeight="1">
      <c r="B368" s="241"/>
      <c r="C368" s="241"/>
      <c r="D368" s="241"/>
      <c r="E368" s="241"/>
      <c r="F368" s="241"/>
      <c r="G368" s="241"/>
      <c r="H368" s="241"/>
      <c r="I368" s="241"/>
    </row>
    <row r="369" spans="2:9" s="82" customFormat="1" ht="14.25" customHeight="1">
      <c r="B369" s="241"/>
      <c r="C369" s="241"/>
      <c r="D369" s="241"/>
      <c r="E369" s="241"/>
      <c r="F369" s="241"/>
      <c r="G369" s="241"/>
      <c r="H369" s="241"/>
      <c r="I369" s="241"/>
    </row>
    <row r="370" spans="2:9" s="82" customFormat="1" ht="14.25" customHeight="1">
      <c r="B370" s="241"/>
      <c r="C370" s="241"/>
      <c r="D370" s="241"/>
      <c r="E370" s="241"/>
      <c r="F370" s="241"/>
      <c r="G370" s="241"/>
      <c r="H370" s="241"/>
      <c r="I370" s="241"/>
    </row>
    <row r="371" spans="2:9" s="82" customFormat="1" ht="14.25" customHeight="1">
      <c r="B371" s="241"/>
      <c r="C371" s="241"/>
      <c r="D371" s="241"/>
      <c r="E371" s="241"/>
      <c r="F371" s="241"/>
      <c r="G371" s="241"/>
      <c r="H371" s="241"/>
      <c r="I371" s="241"/>
    </row>
    <row r="372" spans="2:9" s="82" customFormat="1" ht="14.25" customHeight="1">
      <c r="B372" s="241"/>
      <c r="C372" s="241"/>
      <c r="D372" s="241"/>
      <c r="E372" s="241"/>
      <c r="F372" s="241"/>
      <c r="G372" s="241"/>
      <c r="H372" s="241"/>
      <c r="I372" s="241"/>
    </row>
    <row r="373" spans="2:9" s="82" customFormat="1" ht="14.25" customHeight="1">
      <c r="B373" s="241"/>
      <c r="C373" s="241"/>
      <c r="D373" s="241"/>
      <c r="E373" s="241"/>
      <c r="F373" s="241"/>
      <c r="G373" s="241"/>
      <c r="H373" s="241"/>
      <c r="I373" s="241"/>
    </row>
    <row r="374" spans="2:9" s="82" customFormat="1" ht="14.25" customHeight="1">
      <c r="B374" s="241"/>
      <c r="C374" s="241"/>
      <c r="D374" s="241"/>
      <c r="E374" s="241"/>
      <c r="F374" s="241"/>
      <c r="G374" s="241"/>
      <c r="H374" s="241"/>
      <c r="I374" s="241"/>
    </row>
    <row r="375" spans="2:9" s="82" customFormat="1" ht="14.25" customHeight="1">
      <c r="B375" s="241"/>
      <c r="C375" s="241"/>
      <c r="D375" s="241"/>
      <c r="E375" s="241"/>
      <c r="F375" s="241"/>
      <c r="G375" s="241"/>
      <c r="H375" s="241"/>
      <c r="I375" s="241"/>
    </row>
    <row r="376" spans="2:9" s="82" customFormat="1" ht="14.25" customHeight="1">
      <c r="B376" s="241"/>
      <c r="C376" s="241"/>
      <c r="D376" s="241"/>
      <c r="E376" s="241"/>
      <c r="F376" s="241"/>
      <c r="G376" s="241"/>
      <c r="H376" s="241"/>
      <c r="I376" s="241"/>
    </row>
    <row r="377" spans="2:9" s="82" customFormat="1" ht="14.25" customHeight="1">
      <c r="B377" s="241"/>
      <c r="C377" s="241"/>
      <c r="D377" s="241"/>
      <c r="E377" s="241"/>
      <c r="F377" s="241"/>
      <c r="G377" s="241"/>
      <c r="H377" s="241"/>
      <c r="I377" s="241"/>
    </row>
    <row r="378" spans="2:9" s="82" customFormat="1" ht="14.25" customHeight="1">
      <c r="B378" s="241"/>
      <c r="C378" s="241"/>
      <c r="D378" s="241"/>
      <c r="E378" s="241"/>
      <c r="F378" s="241"/>
      <c r="G378" s="241"/>
      <c r="H378" s="241"/>
      <c r="I378" s="241"/>
    </row>
    <row r="379" spans="2:9" s="82" customFormat="1" ht="14.25" customHeight="1">
      <c r="B379" s="241"/>
      <c r="C379" s="241"/>
      <c r="D379" s="241"/>
      <c r="E379" s="241"/>
      <c r="F379" s="241"/>
      <c r="G379" s="241"/>
      <c r="H379" s="241"/>
      <c r="I379" s="241"/>
    </row>
    <row r="380" spans="2:9" s="82" customFormat="1" ht="14.25" customHeight="1">
      <c r="B380" s="241"/>
      <c r="C380" s="241"/>
      <c r="D380" s="241"/>
      <c r="E380" s="241"/>
      <c r="F380" s="241"/>
      <c r="G380" s="241"/>
      <c r="H380" s="241"/>
      <c r="I380" s="241"/>
    </row>
    <row r="381" spans="2:9" s="82" customFormat="1" ht="14.25" customHeight="1">
      <c r="B381" s="241"/>
      <c r="C381" s="241"/>
      <c r="D381" s="241"/>
      <c r="E381" s="241"/>
      <c r="F381" s="241"/>
      <c r="G381" s="241"/>
      <c r="H381" s="241"/>
      <c r="I381" s="241"/>
    </row>
    <row r="382" spans="2:9" s="82" customFormat="1" ht="14.25" customHeight="1">
      <c r="B382" s="241"/>
      <c r="C382" s="241"/>
      <c r="D382" s="241"/>
      <c r="E382" s="241"/>
      <c r="F382" s="241"/>
      <c r="G382" s="241"/>
      <c r="H382" s="241"/>
      <c r="I382" s="241"/>
    </row>
    <row r="383" spans="2:9" s="82" customFormat="1" ht="14.25" customHeight="1">
      <c r="B383" s="241"/>
      <c r="C383" s="241"/>
      <c r="D383" s="241"/>
      <c r="E383" s="241"/>
      <c r="F383" s="241"/>
      <c r="G383" s="241"/>
      <c r="H383" s="241"/>
      <c r="I383" s="241"/>
    </row>
    <row r="384" spans="2:9" s="82" customFormat="1" ht="14.25" customHeight="1">
      <c r="B384" s="241"/>
      <c r="C384" s="241"/>
      <c r="D384" s="241"/>
      <c r="E384" s="241"/>
      <c r="F384" s="241"/>
      <c r="G384" s="241"/>
      <c r="H384" s="241"/>
      <c r="I384" s="241"/>
    </row>
    <row r="385" spans="2:9" s="82" customFormat="1" ht="14.25" customHeight="1">
      <c r="B385" s="241"/>
      <c r="C385" s="241"/>
      <c r="D385" s="241"/>
      <c r="E385" s="241"/>
      <c r="F385" s="241"/>
      <c r="G385" s="241"/>
      <c r="H385" s="241"/>
      <c r="I385" s="241"/>
    </row>
    <row r="386" spans="2:9" s="82" customFormat="1" ht="14.25" customHeight="1">
      <c r="B386" s="241"/>
      <c r="C386" s="241"/>
      <c r="D386" s="241"/>
      <c r="E386" s="241"/>
      <c r="F386" s="241"/>
      <c r="G386" s="241"/>
      <c r="H386" s="241"/>
      <c r="I386" s="241"/>
    </row>
    <row r="387" spans="2:9" s="82" customFormat="1" ht="14.25" customHeight="1">
      <c r="B387" s="241"/>
      <c r="C387" s="241"/>
      <c r="D387" s="241"/>
      <c r="E387" s="241"/>
      <c r="F387" s="241"/>
      <c r="G387" s="241"/>
      <c r="H387" s="241"/>
      <c r="I387" s="241"/>
    </row>
    <row r="388" spans="2:9" s="82" customFormat="1" ht="14.25" customHeight="1">
      <c r="B388" s="241"/>
      <c r="C388" s="241"/>
      <c r="D388" s="241"/>
      <c r="E388" s="241"/>
      <c r="F388" s="241"/>
      <c r="G388" s="241"/>
      <c r="H388" s="241"/>
      <c r="I388" s="241"/>
    </row>
    <row r="389" spans="2:9" s="82" customFormat="1" ht="14.25" customHeight="1">
      <c r="B389" s="241"/>
      <c r="C389" s="241"/>
      <c r="D389" s="241"/>
      <c r="E389" s="241"/>
      <c r="F389" s="241"/>
      <c r="G389" s="241"/>
      <c r="H389" s="241"/>
      <c r="I389" s="241"/>
    </row>
    <row r="390" spans="2:9" s="82" customFormat="1" ht="14.25" customHeight="1">
      <c r="B390" s="241"/>
      <c r="C390" s="241"/>
      <c r="D390" s="241"/>
      <c r="E390" s="241"/>
      <c r="F390" s="241"/>
      <c r="G390" s="241"/>
      <c r="H390" s="241"/>
      <c r="I390" s="241"/>
    </row>
    <row r="391" spans="2:9" s="82" customFormat="1" ht="14.25" customHeight="1">
      <c r="B391" s="241"/>
      <c r="C391" s="241"/>
      <c r="D391" s="241"/>
      <c r="E391" s="241"/>
      <c r="F391" s="241"/>
      <c r="G391" s="241"/>
      <c r="H391" s="241"/>
      <c r="I391" s="241"/>
    </row>
    <row r="392" spans="2:9" s="82" customFormat="1" ht="14.25" customHeight="1">
      <c r="B392" s="241"/>
      <c r="C392" s="241"/>
      <c r="D392" s="241"/>
      <c r="E392" s="241"/>
      <c r="F392" s="241"/>
      <c r="G392" s="241"/>
      <c r="H392" s="241"/>
      <c r="I392" s="241"/>
    </row>
    <row r="393" spans="2:9" s="82" customFormat="1" ht="14.25" customHeight="1">
      <c r="B393" s="241"/>
      <c r="C393" s="241"/>
      <c r="D393" s="241"/>
      <c r="E393" s="241"/>
      <c r="F393" s="241"/>
      <c r="G393" s="241"/>
      <c r="H393" s="241"/>
      <c r="I393" s="241"/>
    </row>
    <row r="394" spans="2:9" s="82" customFormat="1" ht="14.25" customHeight="1">
      <c r="B394" s="241"/>
      <c r="C394" s="241"/>
      <c r="D394" s="241"/>
      <c r="E394" s="241"/>
      <c r="F394" s="241"/>
      <c r="G394" s="241"/>
      <c r="H394" s="241"/>
      <c r="I394" s="241"/>
    </row>
    <row r="395" spans="2:9" s="82" customFormat="1" ht="14.25" customHeight="1">
      <c r="B395" s="241"/>
      <c r="C395" s="241"/>
      <c r="D395" s="241"/>
      <c r="E395" s="241"/>
      <c r="F395" s="241"/>
      <c r="G395" s="241"/>
      <c r="H395" s="241"/>
      <c r="I395" s="241"/>
    </row>
    <row r="396" spans="2:9" s="82" customFormat="1" ht="14.25" customHeight="1">
      <c r="B396" s="241"/>
      <c r="C396" s="241"/>
      <c r="D396" s="241"/>
      <c r="E396" s="241"/>
      <c r="F396" s="241"/>
      <c r="G396" s="241"/>
      <c r="H396" s="241"/>
      <c r="I396" s="241"/>
    </row>
    <row r="397" spans="2:9" s="82" customFormat="1" ht="14.25" customHeight="1">
      <c r="B397" s="241"/>
      <c r="C397" s="241"/>
      <c r="D397" s="241"/>
      <c r="E397" s="241"/>
      <c r="F397" s="241"/>
      <c r="G397" s="241"/>
      <c r="H397" s="241"/>
      <c r="I397" s="241"/>
    </row>
    <row r="398" spans="2:9" s="82" customFormat="1" ht="14.25" customHeight="1">
      <c r="B398" s="241"/>
      <c r="C398" s="241"/>
      <c r="D398" s="241"/>
      <c r="E398" s="241"/>
      <c r="F398" s="241"/>
      <c r="G398" s="241"/>
      <c r="H398" s="241"/>
      <c r="I398" s="241"/>
    </row>
    <row r="399" spans="2:9" s="82" customFormat="1" ht="14.25" customHeight="1">
      <c r="B399" s="241"/>
      <c r="C399" s="241"/>
      <c r="D399" s="241"/>
      <c r="E399" s="241"/>
      <c r="F399" s="241"/>
      <c r="G399" s="241"/>
      <c r="H399" s="241"/>
      <c r="I399" s="241"/>
    </row>
    <row r="400" spans="2:9" s="82" customFormat="1" ht="14.25" customHeight="1">
      <c r="B400" s="241"/>
      <c r="C400" s="241"/>
      <c r="D400" s="241"/>
      <c r="E400" s="241"/>
      <c r="F400" s="241"/>
      <c r="G400" s="241"/>
      <c r="H400" s="241"/>
      <c r="I400" s="241"/>
    </row>
    <row r="401" spans="2:9" s="82" customFormat="1" ht="14.25" customHeight="1">
      <c r="B401" s="241"/>
      <c r="C401" s="241"/>
      <c r="D401" s="241"/>
      <c r="E401" s="241"/>
      <c r="F401" s="241"/>
      <c r="G401" s="241"/>
      <c r="H401" s="241"/>
      <c r="I401" s="241"/>
    </row>
    <row r="402" spans="2:9" s="82" customFormat="1" ht="14.25" customHeight="1">
      <c r="B402" s="241"/>
      <c r="C402" s="241"/>
      <c r="D402" s="241"/>
      <c r="E402" s="241"/>
      <c r="F402" s="241"/>
      <c r="G402" s="241"/>
      <c r="H402" s="241"/>
      <c r="I402" s="241"/>
    </row>
    <row r="403" spans="2:9" s="82" customFormat="1" ht="14.25" customHeight="1">
      <c r="B403" s="241"/>
      <c r="C403" s="241"/>
      <c r="D403" s="241"/>
      <c r="E403" s="241"/>
      <c r="F403" s="241"/>
      <c r="G403" s="241"/>
      <c r="H403" s="241"/>
      <c r="I403" s="241"/>
    </row>
    <row r="404" spans="2:9" s="82" customFormat="1" ht="14.25" customHeight="1">
      <c r="B404" s="241"/>
      <c r="C404" s="241"/>
      <c r="D404" s="241"/>
      <c r="E404" s="241"/>
      <c r="F404" s="241"/>
      <c r="G404" s="241"/>
      <c r="H404" s="241"/>
      <c r="I404" s="241"/>
    </row>
    <row r="405" spans="2:9" s="82" customFormat="1" ht="14.25" customHeight="1">
      <c r="B405" s="241"/>
      <c r="C405" s="241"/>
      <c r="D405" s="241"/>
      <c r="E405" s="241"/>
      <c r="F405" s="241"/>
      <c r="G405" s="241"/>
      <c r="H405" s="241"/>
      <c r="I405" s="241"/>
    </row>
    <row r="406" spans="2:9" s="82" customFormat="1" ht="14.25" customHeight="1">
      <c r="B406" s="241"/>
      <c r="C406" s="241"/>
      <c r="D406" s="241"/>
      <c r="E406" s="241"/>
      <c r="F406" s="241"/>
      <c r="G406" s="241"/>
      <c r="H406" s="241"/>
      <c r="I406" s="241"/>
    </row>
    <row r="407" spans="2:9" s="82" customFormat="1" ht="14.25" customHeight="1">
      <c r="B407" s="241"/>
      <c r="C407" s="241"/>
      <c r="D407" s="241"/>
      <c r="E407" s="241"/>
      <c r="F407" s="241"/>
      <c r="G407" s="241"/>
      <c r="H407" s="241"/>
      <c r="I407" s="241"/>
    </row>
    <row r="408" spans="2:9" s="82" customFormat="1" ht="14.25" customHeight="1">
      <c r="B408" s="241"/>
      <c r="C408" s="241"/>
      <c r="D408" s="241"/>
      <c r="E408" s="241"/>
      <c r="F408" s="241"/>
      <c r="G408" s="241"/>
      <c r="H408" s="241"/>
      <c r="I408" s="241"/>
    </row>
    <row r="409" spans="2:9" s="82" customFormat="1" ht="14.25" customHeight="1">
      <c r="B409" s="241"/>
      <c r="C409" s="241"/>
      <c r="D409" s="241"/>
      <c r="E409" s="241"/>
      <c r="F409" s="241"/>
      <c r="G409" s="241"/>
      <c r="H409" s="241"/>
      <c r="I409" s="241"/>
    </row>
    <row r="410" spans="2:9" s="82" customFormat="1" ht="14.25" customHeight="1">
      <c r="B410" s="241"/>
      <c r="C410" s="241"/>
      <c r="D410" s="241"/>
      <c r="E410" s="241"/>
      <c r="F410" s="241"/>
      <c r="G410" s="241"/>
      <c r="H410" s="241"/>
      <c r="I410" s="241"/>
    </row>
    <row r="411" spans="2:9" s="82" customFormat="1" ht="14.25" customHeight="1">
      <c r="B411" s="241"/>
      <c r="C411" s="241"/>
      <c r="D411" s="241"/>
      <c r="E411" s="241"/>
      <c r="F411" s="241"/>
      <c r="G411" s="241"/>
      <c r="H411" s="241"/>
      <c r="I411" s="241"/>
    </row>
    <row r="412" spans="2:9" s="82" customFormat="1" ht="14.25" customHeight="1">
      <c r="B412" s="241"/>
      <c r="C412" s="241"/>
      <c r="D412" s="241"/>
      <c r="E412" s="241"/>
      <c r="F412" s="241"/>
      <c r="G412" s="241"/>
      <c r="H412" s="241"/>
      <c r="I412" s="241"/>
    </row>
    <row r="413" spans="2:9" s="82" customFormat="1" ht="14.25" customHeight="1">
      <c r="B413" s="241"/>
      <c r="C413" s="241"/>
      <c r="D413" s="241"/>
      <c r="E413" s="241"/>
      <c r="F413" s="241"/>
      <c r="G413" s="241"/>
      <c r="H413" s="241"/>
      <c r="I413" s="241"/>
    </row>
    <row r="414" spans="2:9" s="82" customFormat="1" ht="14.25" customHeight="1">
      <c r="B414" s="241"/>
      <c r="C414" s="241"/>
      <c r="D414" s="241"/>
      <c r="E414" s="241"/>
      <c r="F414" s="241"/>
      <c r="G414" s="241"/>
      <c r="H414" s="241"/>
      <c r="I414" s="241"/>
    </row>
    <row r="415" spans="2:9" s="82" customFormat="1" ht="14.25" customHeight="1">
      <c r="B415" s="241"/>
      <c r="C415" s="241"/>
      <c r="D415" s="241"/>
      <c r="E415" s="241"/>
      <c r="F415" s="241"/>
      <c r="G415" s="241"/>
      <c r="H415" s="241"/>
      <c r="I415" s="241"/>
    </row>
    <row r="416" spans="2:9" s="82" customFormat="1" ht="14.25" customHeight="1">
      <c r="B416" s="241"/>
      <c r="C416" s="241"/>
      <c r="D416" s="241"/>
      <c r="E416" s="241"/>
      <c r="F416" s="241"/>
      <c r="G416" s="241"/>
      <c r="H416" s="241"/>
      <c r="I416" s="241"/>
    </row>
    <row r="417" spans="2:9" s="82" customFormat="1" ht="14.25" customHeight="1">
      <c r="B417" s="241"/>
      <c r="C417" s="241"/>
      <c r="D417" s="241"/>
      <c r="E417" s="241"/>
      <c r="F417" s="241"/>
      <c r="G417" s="241"/>
      <c r="H417" s="241"/>
      <c r="I417" s="241"/>
    </row>
    <row r="418" spans="2:9" s="82" customFormat="1" ht="14.25" customHeight="1">
      <c r="B418" s="241"/>
      <c r="C418" s="241"/>
      <c r="D418" s="241"/>
      <c r="E418" s="241"/>
      <c r="F418" s="241"/>
      <c r="G418" s="241"/>
      <c r="H418" s="241"/>
      <c r="I418" s="241"/>
    </row>
    <row r="419" spans="2:9" s="82" customFormat="1" ht="14.25" customHeight="1">
      <c r="B419" s="241"/>
      <c r="C419" s="241"/>
      <c r="D419" s="241"/>
      <c r="E419" s="241"/>
      <c r="F419" s="241"/>
      <c r="G419" s="241"/>
      <c r="H419" s="241"/>
      <c r="I419" s="241"/>
    </row>
    <row r="420" spans="2:9" s="82" customFormat="1" ht="14.25" customHeight="1">
      <c r="B420" s="241"/>
      <c r="C420" s="241"/>
      <c r="D420" s="241"/>
      <c r="E420" s="241"/>
      <c r="F420" s="241"/>
      <c r="G420" s="241"/>
      <c r="H420" s="241"/>
      <c r="I420" s="241"/>
    </row>
    <row r="421" spans="2:9" s="82" customFormat="1" ht="14.25" customHeight="1">
      <c r="B421" s="241"/>
      <c r="C421" s="241"/>
      <c r="D421" s="241"/>
      <c r="E421" s="241"/>
      <c r="F421" s="241"/>
      <c r="G421" s="241"/>
      <c r="H421" s="241"/>
      <c r="I421" s="241"/>
    </row>
    <row r="422" spans="2:9" s="82" customFormat="1" ht="14.25" customHeight="1">
      <c r="B422" s="241"/>
      <c r="C422" s="241"/>
      <c r="D422" s="241"/>
      <c r="E422" s="241"/>
      <c r="F422" s="241"/>
      <c r="G422" s="241"/>
      <c r="H422" s="241"/>
      <c r="I422" s="241"/>
    </row>
    <row r="423" spans="2:9" s="82" customFormat="1" ht="14.25" customHeight="1">
      <c r="B423" s="241"/>
      <c r="C423" s="241"/>
      <c r="D423" s="241"/>
      <c r="E423" s="241"/>
      <c r="F423" s="241"/>
      <c r="G423" s="241"/>
      <c r="H423" s="241"/>
      <c r="I423" s="241"/>
    </row>
    <row r="424" spans="2:9" s="82" customFormat="1" ht="14.25" customHeight="1">
      <c r="B424" s="241"/>
      <c r="C424" s="241"/>
      <c r="D424" s="241"/>
      <c r="E424" s="241"/>
      <c r="F424" s="241"/>
      <c r="G424" s="241"/>
      <c r="H424" s="241"/>
      <c r="I424" s="241"/>
    </row>
    <row r="425" spans="2:9" s="82" customFormat="1" ht="14.25" customHeight="1">
      <c r="B425" s="241"/>
      <c r="C425" s="241"/>
      <c r="D425" s="241"/>
      <c r="E425" s="241"/>
      <c r="F425" s="241"/>
      <c r="G425" s="241"/>
      <c r="H425" s="241"/>
      <c r="I425" s="241"/>
    </row>
    <row r="426" spans="2:9" s="82" customFormat="1" ht="14.25" customHeight="1">
      <c r="B426" s="241"/>
      <c r="C426" s="241"/>
      <c r="D426" s="241"/>
      <c r="E426" s="241"/>
      <c r="F426" s="241"/>
      <c r="G426" s="241"/>
      <c r="H426" s="241"/>
      <c r="I426" s="241"/>
    </row>
    <row r="427" spans="2:9" s="82" customFormat="1" ht="14.25" customHeight="1">
      <c r="B427" s="241"/>
      <c r="C427" s="241"/>
      <c r="D427" s="241"/>
      <c r="E427" s="241"/>
      <c r="F427" s="241"/>
      <c r="G427" s="241"/>
      <c r="H427" s="241"/>
      <c r="I427" s="241"/>
    </row>
    <row r="428" spans="2:9" s="82" customFormat="1" ht="14.25" customHeight="1">
      <c r="B428" s="241"/>
      <c r="C428" s="241"/>
      <c r="D428" s="241"/>
      <c r="E428" s="241"/>
      <c r="F428" s="241"/>
      <c r="G428" s="241"/>
      <c r="H428" s="241"/>
      <c r="I428" s="241"/>
    </row>
    <row r="429" spans="2:9" s="82" customFormat="1" ht="14.25" customHeight="1">
      <c r="B429" s="241"/>
      <c r="C429" s="241"/>
      <c r="D429" s="241"/>
      <c r="E429" s="241"/>
      <c r="F429" s="241"/>
      <c r="G429" s="241"/>
      <c r="H429" s="241"/>
      <c r="I429" s="241"/>
    </row>
    <row r="430" spans="2:9" s="82" customFormat="1" ht="14.25" customHeight="1">
      <c r="B430" s="241"/>
      <c r="C430" s="241"/>
      <c r="D430" s="241"/>
      <c r="E430" s="241"/>
      <c r="F430" s="241"/>
      <c r="G430" s="241"/>
      <c r="H430" s="241"/>
      <c r="I430" s="241"/>
    </row>
    <row r="431" spans="2:9" s="82" customFormat="1" ht="14.25" customHeight="1">
      <c r="B431" s="241"/>
      <c r="C431" s="241"/>
      <c r="D431" s="241"/>
      <c r="E431" s="241"/>
      <c r="F431" s="241"/>
      <c r="G431" s="241"/>
      <c r="H431" s="241"/>
      <c r="I431" s="241"/>
    </row>
    <row r="432" spans="2:9" s="82" customFormat="1" ht="14.25" customHeight="1">
      <c r="B432" s="241"/>
      <c r="C432" s="241"/>
      <c r="D432" s="241"/>
      <c r="E432" s="241"/>
      <c r="F432" s="241"/>
      <c r="G432" s="241"/>
      <c r="H432" s="241"/>
      <c r="I432" s="241"/>
    </row>
    <row r="433" spans="2:9" s="82" customFormat="1" ht="14.25" customHeight="1">
      <c r="B433" s="241"/>
      <c r="C433" s="241"/>
      <c r="D433" s="241"/>
      <c r="E433" s="241"/>
      <c r="F433" s="241"/>
      <c r="G433" s="241"/>
      <c r="H433" s="241"/>
      <c r="I433" s="241"/>
    </row>
    <row r="434" spans="2:9" s="82" customFormat="1" ht="14.25" customHeight="1">
      <c r="B434" s="241"/>
      <c r="C434" s="241"/>
      <c r="D434" s="241"/>
      <c r="E434" s="241"/>
      <c r="F434" s="241"/>
      <c r="G434" s="241"/>
      <c r="H434" s="241"/>
      <c r="I434" s="241"/>
    </row>
    <row r="435" spans="2:9" s="82" customFormat="1" ht="14.25" customHeight="1">
      <c r="B435" s="241"/>
      <c r="C435" s="241"/>
      <c r="D435" s="241"/>
      <c r="E435" s="241"/>
      <c r="F435" s="241"/>
      <c r="G435" s="241"/>
      <c r="H435" s="241"/>
      <c r="I435" s="241"/>
    </row>
    <row r="436" spans="2:9" s="82" customFormat="1" ht="14.25" customHeight="1">
      <c r="B436" s="241"/>
      <c r="C436" s="241"/>
      <c r="D436" s="241"/>
      <c r="E436" s="241"/>
      <c r="F436" s="241"/>
      <c r="G436" s="241"/>
      <c r="H436" s="241"/>
      <c r="I436" s="241"/>
    </row>
    <row r="437" spans="2:9" s="82" customFormat="1" ht="14.25" customHeight="1">
      <c r="B437" s="241"/>
      <c r="C437" s="241"/>
      <c r="D437" s="241"/>
      <c r="E437" s="241"/>
      <c r="F437" s="241"/>
      <c r="G437" s="241"/>
      <c r="H437" s="241"/>
      <c r="I437" s="241"/>
    </row>
    <row r="438" spans="2:9" s="82" customFormat="1" ht="14.25" customHeight="1">
      <c r="B438" s="241"/>
      <c r="C438" s="241"/>
      <c r="D438" s="241"/>
      <c r="E438" s="241"/>
      <c r="F438" s="241"/>
      <c r="G438" s="241"/>
      <c r="H438" s="241"/>
      <c r="I438" s="241"/>
    </row>
    <row r="439" spans="2:9" s="82" customFormat="1" ht="14.25" customHeight="1">
      <c r="B439" s="241"/>
      <c r="C439" s="241"/>
      <c r="D439" s="241"/>
      <c r="E439" s="241"/>
      <c r="F439" s="241"/>
      <c r="G439" s="241"/>
      <c r="H439" s="241"/>
      <c r="I439" s="241"/>
    </row>
    <row r="440" spans="2:9" s="82" customFormat="1" ht="14.25" customHeight="1">
      <c r="B440" s="241"/>
      <c r="C440" s="241"/>
      <c r="D440" s="241"/>
      <c r="E440" s="241"/>
      <c r="F440" s="241"/>
      <c r="G440" s="241"/>
      <c r="H440" s="241"/>
      <c r="I440" s="241"/>
    </row>
    <row r="441" spans="2:9" s="82" customFormat="1" ht="14.25" customHeight="1">
      <c r="B441" s="241"/>
      <c r="C441" s="241"/>
      <c r="D441" s="241"/>
      <c r="E441" s="241"/>
      <c r="F441" s="241"/>
      <c r="G441" s="241"/>
      <c r="H441" s="241"/>
      <c r="I441" s="241"/>
    </row>
    <row r="442" spans="2:9" s="82" customFormat="1" ht="14.25" customHeight="1">
      <c r="B442" s="241"/>
      <c r="C442" s="241"/>
      <c r="D442" s="241"/>
      <c r="E442" s="241"/>
      <c r="F442" s="241"/>
      <c r="G442" s="241"/>
      <c r="H442" s="241"/>
      <c r="I442" s="241"/>
    </row>
    <row r="443" spans="2:9" s="82" customFormat="1" ht="14.25" customHeight="1">
      <c r="B443" s="241"/>
      <c r="C443" s="241"/>
      <c r="D443" s="241"/>
      <c r="E443" s="241"/>
      <c r="F443" s="241"/>
      <c r="G443" s="241"/>
      <c r="H443" s="241"/>
      <c r="I443" s="241"/>
    </row>
    <row r="444" spans="2:9" s="82" customFormat="1" ht="14.25" customHeight="1">
      <c r="B444" s="241"/>
      <c r="C444" s="241"/>
      <c r="D444" s="241"/>
      <c r="E444" s="241"/>
      <c r="F444" s="241"/>
      <c r="G444" s="241"/>
      <c r="H444" s="241"/>
      <c r="I444" s="241"/>
    </row>
    <row r="445" spans="2:9" s="82" customFormat="1" ht="14.25" customHeight="1">
      <c r="B445" s="241"/>
      <c r="C445" s="241"/>
      <c r="D445" s="241"/>
      <c r="E445" s="241"/>
      <c r="F445" s="241"/>
      <c r="G445" s="241"/>
      <c r="H445" s="241"/>
      <c r="I445" s="241"/>
    </row>
    <row r="446" spans="2:9" s="82" customFormat="1" ht="14.25" customHeight="1">
      <c r="B446" s="241"/>
      <c r="C446" s="241"/>
      <c r="D446" s="241"/>
      <c r="E446" s="241"/>
      <c r="F446" s="241"/>
      <c r="G446" s="241"/>
      <c r="H446" s="241"/>
      <c r="I446" s="241"/>
    </row>
    <row r="447" spans="2:9" s="82" customFormat="1" ht="14.25" customHeight="1">
      <c r="B447" s="241"/>
      <c r="C447" s="241"/>
      <c r="D447" s="241"/>
      <c r="E447" s="241"/>
      <c r="F447" s="241"/>
      <c r="G447" s="241"/>
      <c r="H447" s="241"/>
      <c r="I447" s="241"/>
    </row>
    <row r="448" spans="2:9" s="82" customFormat="1" ht="14.25" customHeight="1">
      <c r="B448" s="241"/>
      <c r="C448" s="241"/>
      <c r="D448" s="241"/>
      <c r="E448" s="241"/>
      <c r="F448" s="241"/>
      <c r="G448" s="241"/>
      <c r="H448" s="241"/>
      <c r="I448" s="241"/>
    </row>
    <row r="449" spans="2:9" s="82" customFormat="1" ht="14.25" customHeight="1">
      <c r="B449" s="241"/>
      <c r="C449" s="241"/>
      <c r="D449" s="241"/>
      <c r="E449" s="241"/>
      <c r="F449" s="241"/>
      <c r="G449" s="241"/>
      <c r="H449" s="241"/>
      <c r="I449" s="241"/>
    </row>
    <row r="450" spans="2:9" s="82" customFormat="1" ht="14.25" customHeight="1">
      <c r="B450" s="241"/>
      <c r="C450" s="241"/>
      <c r="D450" s="241"/>
      <c r="E450" s="241"/>
      <c r="F450" s="241"/>
      <c r="G450" s="241"/>
      <c r="H450" s="241"/>
      <c r="I450" s="241"/>
    </row>
    <row r="451" spans="2:9" s="82" customFormat="1" ht="14.25" customHeight="1">
      <c r="B451" s="241"/>
      <c r="C451" s="241"/>
      <c r="D451" s="241"/>
      <c r="E451" s="241"/>
      <c r="F451" s="241"/>
      <c r="G451" s="241"/>
      <c r="H451" s="241"/>
      <c r="I451" s="241"/>
    </row>
    <row r="452" spans="2:9" s="82" customFormat="1" ht="14.25" customHeight="1">
      <c r="B452" s="241"/>
      <c r="C452" s="241"/>
      <c r="D452" s="241"/>
      <c r="E452" s="241"/>
      <c r="F452" s="241"/>
      <c r="G452" s="241"/>
      <c r="H452" s="241"/>
      <c r="I452" s="241"/>
    </row>
    <row r="453" spans="2:9" s="82" customFormat="1" ht="14.25" customHeight="1">
      <c r="B453" s="241"/>
      <c r="C453" s="241"/>
      <c r="D453" s="241"/>
      <c r="E453" s="241"/>
      <c r="F453" s="241"/>
      <c r="G453" s="241"/>
      <c r="H453" s="241"/>
      <c r="I453" s="241"/>
    </row>
    <row r="454" spans="2:9" s="82" customFormat="1" ht="14.25" customHeight="1">
      <c r="B454" s="241"/>
      <c r="C454" s="241"/>
      <c r="D454" s="241"/>
      <c r="E454" s="241"/>
      <c r="F454" s="241"/>
      <c r="G454" s="241"/>
      <c r="H454" s="241"/>
      <c r="I454" s="241"/>
    </row>
    <row r="455" spans="2:9" s="82" customFormat="1" ht="14.25" customHeight="1">
      <c r="B455" s="241"/>
      <c r="C455" s="241"/>
      <c r="D455" s="241"/>
      <c r="E455" s="241"/>
      <c r="F455" s="241"/>
      <c r="G455" s="241"/>
      <c r="H455" s="241"/>
      <c r="I455" s="241"/>
    </row>
    <row r="456" spans="2:9" s="82" customFormat="1" ht="14.25" customHeight="1">
      <c r="B456" s="241"/>
      <c r="C456" s="241"/>
      <c r="D456" s="241"/>
      <c r="E456" s="241"/>
      <c r="F456" s="241"/>
      <c r="G456" s="241"/>
      <c r="H456" s="241"/>
      <c r="I456" s="241"/>
    </row>
    <row r="457" spans="2:9" s="82" customFormat="1" ht="14.25" customHeight="1">
      <c r="B457" s="241"/>
      <c r="C457" s="241"/>
      <c r="D457" s="241"/>
      <c r="E457" s="241"/>
      <c r="F457" s="241"/>
      <c r="G457" s="241"/>
      <c r="H457" s="241"/>
      <c r="I457" s="241"/>
    </row>
    <row r="458" spans="2:9" s="82" customFormat="1" ht="14.25" customHeight="1">
      <c r="B458" s="241"/>
      <c r="C458" s="241"/>
      <c r="D458" s="241"/>
      <c r="E458" s="241"/>
      <c r="F458" s="241"/>
      <c r="G458" s="241"/>
      <c r="H458" s="241"/>
      <c r="I458" s="241"/>
    </row>
    <row r="459" spans="2:9" s="82" customFormat="1" ht="14.25" customHeight="1">
      <c r="B459" s="241"/>
      <c r="C459" s="241"/>
      <c r="D459" s="241"/>
      <c r="E459" s="241"/>
      <c r="F459" s="241"/>
      <c r="G459" s="241"/>
      <c r="H459" s="241"/>
      <c r="I459" s="241"/>
    </row>
    <row r="460" spans="2:9" s="82" customFormat="1" ht="14.25" customHeight="1">
      <c r="B460" s="241"/>
      <c r="C460" s="241"/>
      <c r="D460" s="241"/>
      <c r="E460" s="241"/>
      <c r="F460" s="241"/>
      <c r="G460" s="241"/>
      <c r="H460" s="241"/>
      <c r="I460" s="241"/>
    </row>
    <row r="461" spans="2:9" s="82" customFormat="1" ht="14.25" customHeight="1">
      <c r="B461" s="241"/>
      <c r="C461" s="241"/>
      <c r="D461" s="241"/>
      <c r="E461" s="241"/>
      <c r="F461" s="241"/>
      <c r="G461" s="241"/>
      <c r="H461" s="241"/>
      <c r="I461" s="241"/>
    </row>
    <row r="462" spans="2:9" s="82" customFormat="1" ht="14.25" customHeight="1">
      <c r="B462" s="241"/>
      <c r="C462" s="241"/>
      <c r="D462" s="241"/>
      <c r="E462" s="241"/>
      <c r="F462" s="241"/>
      <c r="G462" s="241"/>
      <c r="H462" s="241"/>
      <c r="I462" s="241"/>
    </row>
    <row r="463" spans="2:9" s="82" customFormat="1" ht="14.25" customHeight="1">
      <c r="B463" s="241"/>
      <c r="C463" s="241"/>
      <c r="D463" s="241"/>
      <c r="E463" s="241"/>
      <c r="F463" s="241"/>
      <c r="G463" s="241"/>
      <c r="H463" s="241"/>
      <c r="I463" s="241"/>
    </row>
    <row r="464" spans="2:9" s="82" customFormat="1" ht="14.25" customHeight="1">
      <c r="B464" s="241"/>
      <c r="C464" s="241"/>
      <c r="D464" s="241"/>
      <c r="E464" s="241"/>
      <c r="F464" s="241"/>
      <c r="G464" s="241"/>
      <c r="H464" s="241"/>
      <c r="I464" s="241"/>
    </row>
    <row r="465" spans="2:9" s="82" customFormat="1" ht="14.25" customHeight="1">
      <c r="B465" s="241"/>
      <c r="C465" s="241"/>
      <c r="D465" s="241"/>
      <c r="E465" s="241"/>
      <c r="F465" s="241"/>
      <c r="G465" s="241"/>
      <c r="H465" s="241"/>
      <c r="I465" s="241"/>
    </row>
    <row r="466" spans="2:9" s="82" customFormat="1" ht="14.25" customHeight="1">
      <c r="B466" s="241"/>
      <c r="C466" s="241"/>
      <c r="D466" s="241"/>
      <c r="E466" s="241"/>
      <c r="F466" s="241"/>
      <c r="G466" s="241"/>
      <c r="H466" s="241"/>
      <c r="I466" s="241"/>
    </row>
    <row r="467" spans="2:9" s="82" customFormat="1" ht="14.25" customHeight="1">
      <c r="B467" s="241"/>
      <c r="C467" s="241"/>
      <c r="D467" s="241"/>
      <c r="E467" s="241"/>
      <c r="F467" s="241"/>
      <c r="G467" s="241"/>
      <c r="H467" s="241"/>
      <c r="I467" s="241"/>
    </row>
    <row r="468" spans="2:9" s="82" customFormat="1" ht="14.25" customHeight="1">
      <c r="B468" s="241"/>
      <c r="C468" s="241"/>
      <c r="D468" s="241"/>
      <c r="E468" s="241"/>
      <c r="F468" s="241"/>
      <c r="G468" s="241"/>
      <c r="H468" s="241"/>
      <c r="I468" s="241"/>
    </row>
    <row r="469" spans="2:9" s="82" customFormat="1" ht="14.25" customHeight="1">
      <c r="B469" s="241"/>
      <c r="C469" s="241"/>
      <c r="D469" s="241"/>
      <c r="E469" s="241"/>
      <c r="F469" s="241"/>
      <c r="G469" s="241"/>
      <c r="H469" s="241"/>
      <c r="I469" s="241"/>
    </row>
    <row r="470" spans="2:9" s="82" customFormat="1" ht="14.25" customHeight="1">
      <c r="B470" s="241"/>
      <c r="C470" s="241"/>
      <c r="D470" s="241"/>
      <c r="E470" s="241"/>
      <c r="F470" s="241"/>
      <c r="G470" s="241"/>
      <c r="H470" s="241"/>
      <c r="I470" s="241"/>
    </row>
    <row r="471" spans="2:9" s="82" customFormat="1" ht="14.25" customHeight="1">
      <c r="B471" s="241"/>
      <c r="C471" s="241"/>
      <c r="D471" s="241"/>
      <c r="E471" s="241"/>
      <c r="F471" s="241"/>
      <c r="G471" s="241"/>
      <c r="H471" s="241"/>
      <c r="I471" s="241"/>
    </row>
    <row r="472" spans="2:9" s="82" customFormat="1" ht="14.25" customHeight="1">
      <c r="B472" s="241"/>
      <c r="C472" s="241"/>
      <c r="D472" s="241"/>
      <c r="E472" s="241"/>
      <c r="F472" s="241"/>
      <c r="G472" s="241"/>
      <c r="H472" s="241"/>
      <c r="I472" s="241"/>
    </row>
    <row r="473" spans="2:9" s="82" customFormat="1" ht="14.25" customHeight="1">
      <c r="B473" s="241"/>
      <c r="C473" s="241"/>
      <c r="D473" s="241"/>
      <c r="E473" s="241"/>
      <c r="F473" s="241"/>
      <c r="G473" s="241"/>
      <c r="H473" s="241"/>
      <c r="I473" s="241"/>
    </row>
    <row r="474" spans="2:9" s="82" customFormat="1" ht="14.25" customHeight="1">
      <c r="B474" s="241"/>
      <c r="C474" s="241"/>
      <c r="D474" s="241"/>
      <c r="E474" s="241"/>
      <c r="F474" s="241"/>
      <c r="G474" s="241"/>
      <c r="H474" s="241"/>
      <c r="I474" s="241"/>
    </row>
    <row r="475" spans="2:9" s="82" customFormat="1" ht="14.25" customHeight="1">
      <c r="B475" s="241"/>
      <c r="C475" s="241"/>
      <c r="D475" s="241"/>
      <c r="E475" s="241"/>
      <c r="F475" s="241"/>
      <c r="G475" s="241"/>
      <c r="H475" s="241"/>
      <c r="I475" s="241"/>
    </row>
    <row r="476" spans="2:9" s="82" customFormat="1" ht="14.25" customHeight="1">
      <c r="B476" s="241"/>
      <c r="C476" s="241"/>
      <c r="D476" s="241"/>
      <c r="E476" s="241"/>
      <c r="F476" s="241"/>
      <c r="G476" s="241"/>
      <c r="H476" s="241"/>
      <c r="I476" s="241"/>
    </row>
    <row r="477" spans="2:9" s="82" customFormat="1" ht="14.25" customHeight="1">
      <c r="B477" s="241"/>
      <c r="C477" s="241"/>
      <c r="D477" s="241"/>
      <c r="E477" s="241"/>
      <c r="F477" s="241"/>
      <c r="G477" s="241"/>
      <c r="H477" s="241"/>
      <c r="I477" s="241"/>
    </row>
    <row r="478" spans="2:9" s="82" customFormat="1" ht="14.25" customHeight="1">
      <c r="B478" s="241"/>
      <c r="C478" s="241"/>
      <c r="D478" s="241"/>
      <c r="E478" s="241"/>
      <c r="F478" s="241"/>
      <c r="G478" s="241"/>
      <c r="H478" s="241"/>
      <c r="I478" s="241"/>
    </row>
    <row r="479" spans="2:9" s="82" customFormat="1" ht="14.25" customHeight="1">
      <c r="B479" s="241"/>
      <c r="C479" s="241"/>
      <c r="D479" s="241"/>
      <c r="E479" s="241"/>
      <c r="F479" s="241"/>
      <c r="G479" s="241"/>
      <c r="H479" s="241"/>
      <c r="I479" s="241"/>
    </row>
    <row r="480" spans="2:9" s="82" customFormat="1" ht="14.25" customHeight="1">
      <c r="B480" s="241"/>
      <c r="C480" s="241"/>
      <c r="D480" s="241"/>
      <c r="E480" s="241"/>
      <c r="F480" s="241"/>
      <c r="G480" s="241"/>
      <c r="H480" s="241"/>
      <c r="I480" s="241"/>
    </row>
    <row r="481" spans="2:9" s="82" customFormat="1" ht="14.25" customHeight="1">
      <c r="B481" s="241"/>
      <c r="C481" s="241"/>
      <c r="D481" s="241"/>
      <c r="E481" s="241"/>
      <c r="F481" s="241"/>
      <c r="G481" s="241"/>
      <c r="H481" s="241"/>
      <c r="I481" s="241"/>
    </row>
    <row r="482" spans="2:9" s="82" customFormat="1" ht="14.25" customHeight="1">
      <c r="B482" s="241"/>
      <c r="C482" s="241"/>
      <c r="D482" s="241"/>
      <c r="E482" s="241"/>
      <c r="F482" s="241"/>
      <c r="G482" s="241"/>
      <c r="H482" s="241"/>
      <c r="I482" s="241"/>
    </row>
    <row r="483" spans="2:9" s="82" customFormat="1" ht="14.25" customHeight="1">
      <c r="B483" s="241"/>
      <c r="C483" s="241"/>
      <c r="D483" s="241"/>
      <c r="E483" s="241"/>
      <c r="F483" s="241"/>
      <c r="G483" s="241"/>
      <c r="H483" s="241"/>
      <c r="I483" s="241"/>
    </row>
    <row r="484" spans="2:9" s="82" customFormat="1" ht="14.25" customHeight="1">
      <c r="B484" s="241"/>
      <c r="C484" s="241"/>
      <c r="D484" s="241"/>
      <c r="E484" s="241"/>
      <c r="F484" s="241"/>
      <c r="G484" s="241"/>
      <c r="H484" s="241"/>
      <c r="I484" s="241"/>
    </row>
    <row r="485" spans="2:9" s="82" customFormat="1" ht="14.25" customHeight="1">
      <c r="B485" s="241"/>
      <c r="C485" s="241"/>
      <c r="D485" s="241"/>
      <c r="E485" s="241"/>
      <c r="F485" s="241"/>
      <c r="G485" s="241"/>
      <c r="H485" s="241"/>
      <c r="I485" s="241"/>
    </row>
    <row r="486" spans="2:9" s="82" customFormat="1" ht="14.25" customHeight="1">
      <c r="B486" s="241"/>
      <c r="C486" s="241"/>
      <c r="D486" s="241"/>
      <c r="E486" s="241"/>
      <c r="F486" s="241"/>
      <c r="G486" s="241"/>
      <c r="H486" s="241"/>
      <c r="I486" s="241"/>
    </row>
    <row r="487" spans="2:9" s="82" customFormat="1" ht="14.25" customHeight="1">
      <c r="B487" s="241"/>
      <c r="C487" s="241"/>
      <c r="D487" s="241"/>
      <c r="E487" s="241"/>
      <c r="F487" s="241"/>
      <c r="G487" s="241"/>
      <c r="H487" s="241"/>
      <c r="I487" s="241"/>
    </row>
    <row r="488" spans="2:9" s="82" customFormat="1" ht="14.25" customHeight="1">
      <c r="B488" s="241"/>
      <c r="C488" s="241"/>
      <c r="D488" s="241"/>
      <c r="E488" s="241"/>
      <c r="F488" s="241"/>
      <c r="G488" s="241"/>
      <c r="H488" s="241"/>
      <c r="I488" s="241"/>
    </row>
    <row r="489" spans="2:9" s="82" customFormat="1" ht="14.25" customHeight="1">
      <c r="B489" s="241"/>
      <c r="C489" s="241"/>
      <c r="D489" s="241"/>
      <c r="E489" s="241"/>
      <c r="F489" s="241"/>
      <c r="G489" s="241"/>
      <c r="H489" s="241"/>
      <c r="I489" s="241"/>
    </row>
    <row r="490" spans="2:9" s="82" customFormat="1" ht="14.25" customHeight="1">
      <c r="B490" s="241"/>
      <c r="C490" s="241"/>
      <c r="D490" s="241"/>
      <c r="E490" s="241"/>
      <c r="F490" s="241"/>
      <c r="G490" s="241"/>
      <c r="H490" s="241"/>
      <c r="I490" s="241"/>
    </row>
    <row r="491" spans="2:9" s="82" customFormat="1" ht="14.25" customHeight="1">
      <c r="B491" s="241"/>
      <c r="C491" s="241"/>
      <c r="D491" s="241"/>
      <c r="E491" s="241"/>
      <c r="F491" s="241"/>
      <c r="G491" s="241"/>
      <c r="H491" s="241"/>
      <c r="I491" s="241"/>
    </row>
    <row r="492" spans="2:9" s="82" customFormat="1" ht="14.25" customHeight="1">
      <c r="B492" s="241"/>
      <c r="C492" s="241"/>
      <c r="D492" s="241"/>
      <c r="E492" s="241"/>
      <c r="F492" s="241"/>
      <c r="G492" s="241"/>
      <c r="H492" s="241"/>
      <c r="I492" s="241"/>
    </row>
    <row r="493" spans="2:9" s="82" customFormat="1" ht="14.25" customHeight="1">
      <c r="B493" s="241"/>
      <c r="C493" s="241"/>
      <c r="D493" s="241"/>
      <c r="E493" s="241"/>
      <c r="F493" s="241"/>
      <c r="G493" s="241"/>
      <c r="H493" s="241"/>
      <c r="I493" s="241"/>
    </row>
    <row r="494" spans="2:9" s="82" customFormat="1" ht="14.25" customHeight="1">
      <c r="B494" s="241"/>
      <c r="C494" s="241"/>
      <c r="D494" s="241"/>
      <c r="E494" s="241"/>
      <c r="F494" s="241"/>
      <c r="G494" s="241"/>
      <c r="H494" s="241"/>
      <c r="I494" s="241"/>
    </row>
    <row r="495" spans="2:9" s="82" customFormat="1" ht="14.25" customHeight="1">
      <c r="B495" s="241"/>
      <c r="C495" s="241"/>
      <c r="D495" s="241"/>
      <c r="E495" s="241"/>
      <c r="F495" s="241"/>
      <c r="G495" s="241"/>
      <c r="H495" s="241"/>
      <c r="I495" s="241"/>
    </row>
    <row r="496" spans="2:9" s="82" customFormat="1" ht="14.25" customHeight="1">
      <c r="B496" s="241"/>
      <c r="C496" s="241"/>
      <c r="D496" s="241"/>
      <c r="E496" s="241"/>
      <c r="F496" s="241"/>
      <c r="G496" s="241"/>
      <c r="H496" s="241"/>
      <c r="I496" s="241"/>
    </row>
    <row r="497" spans="2:9" s="82" customFormat="1" ht="14.25" customHeight="1">
      <c r="B497" s="241"/>
      <c r="C497" s="241"/>
      <c r="D497" s="241"/>
      <c r="E497" s="241"/>
      <c r="F497" s="241"/>
      <c r="G497" s="241"/>
      <c r="H497" s="241"/>
      <c r="I497" s="241"/>
    </row>
    <row r="498" spans="2:9" s="82" customFormat="1" ht="14.25" customHeight="1">
      <c r="B498" s="241"/>
      <c r="C498" s="241"/>
      <c r="D498" s="241"/>
      <c r="E498" s="241"/>
      <c r="F498" s="241"/>
      <c r="G498" s="241"/>
      <c r="H498" s="241"/>
      <c r="I498" s="241"/>
    </row>
    <row r="499" spans="2:9" s="82" customFormat="1" ht="14.25" customHeight="1">
      <c r="B499" s="241"/>
      <c r="C499" s="241"/>
      <c r="D499" s="241"/>
      <c r="E499" s="241"/>
      <c r="F499" s="241"/>
      <c r="G499" s="241"/>
      <c r="H499" s="241"/>
      <c r="I499" s="241"/>
    </row>
    <row r="500" spans="2:9" s="82" customFormat="1" ht="14.25" customHeight="1">
      <c r="B500" s="241"/>
      <c r="C500" s="241"/>
      <c r="D500" s="241"/>
      <c r="E500" s="241"/>
      <c r="F500" s="241"/>
      <c r="G500" s="241"/>
      <c r="H500" s="241"/>
      <c r="I500" s="241"/>
    </row>
    <row r="501" spans="2:9" s="82" customFormat="1" ht="14.25" customHeight="1">
      <c r="B501" s="241"/>
      <c r="C501" s="241"/>
      <c r="D501" s="241"/>
      <c r="E501" s="241"/>
      <c r="F501" s="241"/>
      <c r="G501" s="241"/>
      <c r="H501" s="241"/>
      <c r="I501" s="241"/>
    </row>
    <row r="502" spans="2:9" s="82" customFormat="1" ht="14.25" customHeight="1">
      <c r="B502" s="241"/>
      <c r="C502" s="241"/>
      <c r="D502" s="241"/>
      <c r="E502" s="241"/>
      <c r="F502" s="241"/>
      <c r="G502" s="241"/>
      <c r="H502" s="241"/>
      <c r="I502" s="241"/>
    </row>
    <row r="503" spans="2:9" s="82" customFormat="1" ht="14.25" customHeight="1">
      <c r="B503" s="241"/>
      <c r="C503" s="241"/>
      <c r="D503" s="241"/>
      <c r="E503" s="241"/>
      <c r="F503" s="241"/>
      <c r="G503" s="241"/>
      <c r="H503" s="241"/>
      <c r="I503" s="241"/>
    </row>
    <row r="504" spans="2:9" s="82" customFormat="1" ht="14.25" customHeight="1">
      <c r="B504" s="241"/>
      <c r="C504" s="241"/>
      <c r="D504" s="241"/>
      <c r="E504" s="241"/>
      <c r="F504" s="241"/>
      <c r="G504" s="241"/>
      <c r="H504" s="241"/>
      <c r="I504" s="241"/>
    </row>
    <row r="505" spans="2:9" s="82" customFormat="1" ht="14.25" customHeight="1">
      <c r="B505" s="241"/>
      <c r="C505" s="241"/>
      <c r="D505" s="241"/>
      <c r="E505" s="241"/>
      <c r="F505" s="241"/>
      <c r="G505" s="241"/>
      <c r="H505" s="241"/>
      <c r="I505" s="241"/>
    </row>
    <row r="506" spans="2:9" s="82" customFormat="1" ht="14.25" customHeight="1">
      <c r="B506" s="241"/>
      <c r="C506" s="241"/>
      <c r="D506" s="241"/>
      <c r="E506" s="241"/>
      <c r="F506" s="241"/>
      <c r="G506" s="241"/>
      <c r="H506" s="241"/>
      <c r="I506" s="241"/>
    </row>
    <row r="507" spans="2:9" s="82" customFormat="1" ht="14.25" customHeight="1">
      <c r="B507" s="241"/>
      <c r="C507" s="241"/>
      <c r="D507" s="241"/>
      <c r="E507" s="241"/>
      <c r="F507" s="241"/>
      <c r="G507" s="241"/>
      <c r="H507" s="241"/>
      <c r="I507" s="241"/>
    </row>
    <row r="508" spans="2:9" s="82" customFormat="1" ht="14.25" customHeight="1">
      <c r="B508" s="241"/>
      <c r="C508" s="241"/>
      <c r="D508" s="241"/>
      <c r="E508" s="241"/>
      <c r="F508" s="241"/>
      <c r="G508" s="241"/>
      <c r="H508" s="241"/>
      <c r="I508" s="241"/>
    </row>
    <row r="509" spans="2:9" s="82" customFormat="1" ht="14.25" customHeight="1">
      <c r="B509" s="241"/>
      <c r="C509" s="241"/>
      <c r="D509" s="241"/>
      <c r="E509" s="241"/>
      <c r="F509" s="241"/>
      <c r="G509" s="241"/>
      <c r="H509" s="241"/>
      <c r="I509" s="241"/>
    </row>
    <row r="510" spans="2:9" s="82" customFormat="1" ht="14.25" customHeight="1">
      <c r="B510" s="241"/>
      <c r="C510" s="241"/>
      <c r="D510" s="241"/>
      <c r="E510" s="241"/>
      <c r="F510" s="241"/>
      <c r="G510" s="241"/>
      <c r="H510" s="241"/>
      <c r="I510" s="241"/>
    </row>
    <row r="511" spans="2:9" s="82" customFormat="1" ht="14.25" customHeight="1">
      <c r="B511" s="241"/>
      <c r="C511" s="241"/>
      <c r="D511" s="241"/>
      <c r="E511" s="241"/>
      <c r="F511" s="241"/>
      <c r="G511" s="241"/>
      <c r="H511" s="241"/>
      <c r="I511" s="241"/>
    </row>
    <row r="512" spans="2:9" s="82" customFormat="1" ht="14.25" customHeight="1">
      <c r="B512" s="241"/>
      <c r="C512" s="241"/>
      <c r="D512" s="241"/>
      <c r="E512" s="241"/>
      <c r="F512" s="241"/>
      <c r="G512" s="241"/>
      <c r="H512" s="241"/>
      <c r="I512" s="241"/>
    </row>
    <row r="513" spans="2:9" s="82" customFormat="1" ht="14.25" customHeight="1">
      <c r="B513" s="241"/>
      <c r="C513" s="241"/>
      <c r="D513" s="241"/>
      <c r="E513" s="241"/>
      <c r="F513" s="241"/>
      <c r="G513" s="241"/>
      <c r="H513" s="241"/>
      <c r="I513" s="241"/>
    </row>
    <row r="514" spans="2:9" s="82" customFormat="1" ht="14.25" customHeight="1">
      <c r="B514" s="241"/>
      <c r="C514" s="241"/>
      <c r="D514" s="241"/>
      <c r="E514" s="241"/>
      <c r="F514" s="241"/>
      <c r="G514" s="241"/>
      <c r="H514" s="241"/>
      <c r="I514" s="241"/>
    </row>
    <row r="515" spans="2:9" s="82" customFormat="1" ht="14.25" customHeight="1">
      <c r="B515" s="241"/>
      <c r="C515" s="241"/>
      <c r="D515" s="241"/>
      <c r="E515" s="241"/>
      <c r="F515" s="241"/>
      <c r="G515" s="241"/>
      <c r="H515" s="241"/>
      <c r="I515" s="241"/>
    </row>
    <row r="516" spans="2:9" s="82" customFormat="1" ht="14.25" customHeight="1">
      <c r="B516" s="241"/>
      <c r="C516" s="241"/>
      <c r="D516" s="241"/>
      <c r="E516" s="241"/>
      <c r="F516" s="241"/>
      <c r="G516" s="241"/>
      <c r="H516" s="241"/>
      <c r="I516" s="241"/>
    </row>
    <row r="517" spans="2:9" s="82" customFormat="1" ht="14.25" customHeight="1">
      <c r="B517" s="241"/>
      <c r="C517" s="241"/>
      <c r="D517" s="241"/>
      <c r="E517" s="241"/>
      <c r="F517" s="241"/>
      <c r="G517" s="241"/>
      <c r="H517" s="241"/>
      <c r="I517" s="241"/>
    </row>
    <row r="518" spans="2:9" s="82" customFormat="1" ht="14.25" customHeight="1">
      <c r="B518" s="241"/>
      <c r="C518" s="241"/>
      <c r="D518" s="241"/>
      <c r="E518" s="241"/>
      <c r="F518" s="241"/>
      <c r="G518" s="241"/>
      <c r="H518" s="241"/>
      <c r="I518" s="241"/>
    </row>
    <row r="519" spans="2:9" s="82" customFormat="1" ht="14.25" customHeight="1">
      <c r="B519" s="241"/>
      <c r="C519" s="241"/>
      <c r="D519" s="241"/>
      <c r="E519" s="241"/>
      <c r="F519" s="241"/>
      <c r="G519" s="241"/>
      <c r="H519" s="241"/>
      <c r="I519" s="241"/>
    </row>
    <row r="520" spans="2:9" s="82" customFormat="1" ht="14.25" customHeight="1">
      <c r="B520" s="241"/>
      <c r="C520" s="241"/>
      <c r="D520" s="241"/>
      <c r="E520" s="241"/>
      <c r="F520" s="241"/>
      <c r="G520" s="241"/>
      <c r="H520" s="241"/>
      <c r="I520" s="241"/>
    </row>
    <row r="521" spans="2:9" s="82" customFormat="1" ht="14.25" customHeight="1">
      <c r="B521" s="241"/>
      <c r="C521" s="241"/>
      <c r="D521" s="241"/>
      <c r="E521" s="241"/>
      <c r="F521" s="241"/>
      <c r="G521" s="241"/>
      <c r="H521" s="241"/>
      <c r="I521" s="241"/>
    </row>
    <row r="522" spans="2:9" s="82" customFormat="1" ht="14.25" customHeight="1">
      <c r="B522" s="241"/>
      <c r="C522" s="241"/>
      <c r="D522" s="241"/>
      <c r="E522" s="241"/>
      <c r="F522" s="241"/>
      <c r="G522" s="241"/>
      <c r="H522" s="241"/>
      <c r="I522" s="241"/>
    </row>
    <row r="523" spans="2:9" s="82" customFormat="1" ht="14.25" customHeight="1">
      <c r="B523" s="241"/>
      <c r="C523" s="241"/>
      <c r="D523" s="241"/>
      <c r="E523" s="241"/>
      <c r="F523" s="241"/>
      <c r="G523" s="241"/>
      <c r="H523" s="241"/>
      <c r="I523" s="241"/>
    </row>
    <row r="524" spans="2:9" s="82" customFormat="1" ht="14.25" customHeight="1">
      <c r="B524" s="241"/>
      <c r="C524" s="241"/>
      <c r="D524" s="241"/>
      <c r="E524" s="241"/>
      <c r="F524" s="241"/>
      <c r="G524" s="241"/>
      <c r="H524" s="241"/>
      <c r="I524" s="241"/>
    </row>
    <row r="525" spans="2:9" s="82" customFormat="1" ht="14.25" customHeight="1">
      <c r="B525" s="241"/>
      <c r="C525" s="241"/>
      <c r="D525" s="241"/>
      <c r="E525" s="241"/>
      <c r="F525" s="241"/>
      <c r="G525" s="241"/>
      <c r="H525" s="241"/>
      <c r="I525" s="241"/>
    </row>
    <row r="526" spans="2:9" s="82" customFormat="1" ht="14.25" customHeight="1">
      <c r="B526" s="241"/>
      <c r="C526" s="241"/>
      <c r="D526" s="241"/>
      <c r="E526" s="241"/>
      <c r="F526" s="241"/>
      <c r="G526" s="241"/>
      <c r="H526" s="241"/>
      <c r="I526" s="241"/>
    </row>
    <row r="527" spans="2:9" s="82" customFormat="1" ht="14.25" customHeight="1">
      <c r="B527" s="241"/>
      <c r="C527" s="241"/>
      <c r="D527" s="241"/>
      <c r="E527" s="241"/>
      <c r="F527" s="241"/>
      <c r="G527" s="241"/>
      <c r="H527" s="241"/>
      <c r="I527" s="241"/>
    </row>
    <row r="528" spans="2:9" s="82" customFormat="1" ht="14.25" customHeight="1">
      <c r="B528" s="241"/>
      <c r="C528" s="241"/>
      <c r="D528" s="241"/>
      <c r="E528" s="241"/>
      <c r="F528" s="241"/>
      <c r="G528" s="241"/>
      <c r="H528" s="241"/>
      <c r="I528" s="241"/>
    </row>
    <row r="529" spans="2:9" s="82" customFormat="1" ht="14.25" customHeight="1">
      <c r="B529" s="241"/>
      <c r="C529" s="241"/>
      <c r="D529" s="241"/>
      <c r="E529" s="241"/>
      <c r="F529" s="241"/>
      <c r="G529" s="241"/>
      <c r="H529" s="241"/>
      <c r="I529" s="241"/>
    </row>
    <row r="530" spans="2:9" s="82" customFormat="1" ht="14.25" customHeight="1">
      <c r="B530" s="241"/>
      <c r="C530" s="241"/>
      <c r="D530" s="241"/>
      <c r="E530" s="241"/>
      <c r="F530" s="241"/>
      <c r="G530" s="241"/>
      <c r="H530" s="241"/>
      <c r="I530" s="241"/>
    </row>
    <row r="531" spans="2:9" s="82" customFormat="1" ht="14.25" customHeight="1">
      <c r="B531" s="241"/>
      <c r="C531" s="241"/>
      <c r="D531" s="241"/>
      <c r="E531" s="241"/>
      <c r="F531" s="241"/>
      <c r="G531" s="241"/>
      <c r="H531" s="241"/>
      <c r="I531" s="241"/>
    </row>
    <row r="532" spans="2:9" s="82" customFormat="1" ht="14.25" customHeight="1">
      <c r="B532" s="241"/>
      <c r="C532" s="241"/>
      <c r="D532" s="241"/>
      <c r="E532" s="241"/>
      <c r="F532" s="241"/>
      <c r="G532" s="241"/>
      <c r="H532" s="241"/>
      <c r="I532" s="241"/>
    </row>
    <row r="533" spans="2:9" s="82" customFormat="1" ht="14.25" customHeight="1">
      <c r="B533" s="241"/>
      <c r="C533" s="241"/>
      <c r="D533" s="241"/>
      <c r="E533" s="241"/>
      <c r="F533" s="241"/>
      <c r="G533" s="241"/>
      <c r="H533" s="241"/>
      <c r="I533" s="241"/>
    </row>
    <row r="534" spans="2:9" s="82" customFormat="1" ht="14.25" customHeight="1">
      <c r="B534" s="241"/>
      <c r="C534" s="241"/>
      <c r="D534" s="241"/>
      <c r="E534" s="241"/>
      <c r="F534" s="241"/>
      <c r="G534" s="241"/>
      <c r="H534" s="241"/>
      <c r="I534" s="241"/>
    </row>
    <row r="535" spans="2:9" s="82" customFormat="1" ht="14.25" customHeight="1">
      <c r="B535" s="241"/>
      <c r="C535" s="241"/>
      <c r="D535" s="241"/>
      <c r="E535" s="241"/>
      <c r="F535" s="241"/>
      <c r="G535" s="241"/>
      <c r="H535" s="241"/>
      <c r="I535" s="241"/>
    </row>
    <row r="536" spans="2:9" s="82" customFormat="1" ht="14.25" customHeight="1">
      <c r="B536" s="241"/>
      <c r="C536" s="241"/>
      <c r="D536" s="241"/>
      <c r="E536" s="241"/>
      <c r="F536" s="241"/>
      <c r="G536" s="241"/>
      <c r="H536" s="241"/>
      <c r="I536" s="241"/>
    </row>
    <row r="537" spans="2:9" s="82" customFormat="1" ht="14.25" customHeight="1">
      <c r="B537" s="241"/>
      <c r="C537" s="241"/>
      <c r="D537" s="241"/>
      <c r="E537" s="241"/>
      <c r="F537" s="241"/>
      <c r="G537" s="241"/>
      <c r="H537" s="241"/>
      <c r="I537" s="241"/>
    </row>
    <row r="538" spans="2:9" s="82" customFormat="1" ht="14.25" customHeight="1">
      <c r="B538" s="241"/>
      <c r="C538" s="241"/>
      <c r="D538" s="241"/>
      <c r="E538" s="241"/>
      <c r="F538" s="241"/>
      <c r="G538" s="241"/>
      <c r="H538" s="241"/>
      <c r="I538" s="241"/>
    </row>
    <row r="539" spans="2:9" s="82" customFormat="1" ht="14.25" customHeight="1">
      <c r="B539" s="241"/>
      <c r="C539" s="241"/>
      <c r="D539" s="241"/>
      <c r="E539" s="241"/>
      <c r="F539" s="241"/>
      <c r="G539" s="241"/>
      <c r="H539" s="241"/>
      <c r="I539" s="241"/>
    </row>
    <row r="540" spans="2:9" s="82" customFormat="1" ht="14.25" customHeight="1">
      <c r="B540" s="241"/>
      <c r="C540" s="241"/>
      <c r="D540" s="241"/>
      <c r="E540" s="241"/>
      <c r="F540" s="241"/>
      <c r="G540" s="241"/>
      <c r="H540" s="241"/>
      <c r="I540" s="241"/>
    </row>
    <row r="541" spans="2:9" s="82" customFormat="1" ht="14.25" customHeight="1">
      <c r="B541" s="241"/>
      <c r="C541" s="241"/>
      <c r="D541" s="241"/>
      <c r="E541" s="241"/>
      <c r="F541" s="241"/>
      <c r="G541" s="241"/>
      <c r="H541" s="241"/>
      <c r="I541" s="241"/>
    </row>
    <row r="542" spans="2:9" s="82" customFormat="1">
      <c r="B542" s="241"/>
      <c r="C542" s="241"/>
      <c r="D542" s="241"/>
      <c r="E542" s="241"/>
      <c r="F542" s="241"/>
      <c r="G542" s="241"/>
      <c r="H542" s="241"/>
      <c r="I542" s="241"/>
    </row>
    <row r="543" spans="2:9" s="82" customFormat="1">
      <c r="B543" s="241"/>
      <c r="C543" s="241"/>
      <c r="D543" s="241"/>
      <c r="E543" s="241"/>
      <c r="F543" s="241"/>
      <c r="G543" s="241"/>
      <c r="H543" s="241"/>
      <c r="I543" s="241"/>
    </row>
    <row r="544" spans="2:9" s="82" customFormat="1">
      <c r="B544" s="241"/>
      <c r="C544" s="241"/>
      <c r="D544" s="241"/>
      <c r="E544" s="241"/>
      <c r="F544" s="241"/>
      <c r="G544" s="241"/>
      <c r="H544" s="241"/>
      <c r="I544" s="241"/>
    </row>
    <row r="545" spans="2:9" s="82" customFormat="1">
      <c r="B545" s="241"/>
      <c r="C545" s="241"/>
      <c r="D545" s="241"/>
      <c r="E545" s="241"/>
      <c r="F545" s="241"/>
      <c r="G545" s="241"/>
      <c r="H545" s="241"/>
      <c r="I545" s="241"/>
    </row>
    <row r="546" spans="2:9" s="82" customFormat="1">
      <c r="B546" s="241"/>
      <c r="C546" s="241"/>
      <c r="D546" s="241"/>
      <c r="E546" s="241"/>
      <c r="F546" s="241"/>
      <c r="G546" s="241"/>
      <c r="H546" s="241"/>
      <c r="I546" s="241"/>
    </row>
    <row r="547" spans="2:9" s="82" customFormat="1">
      <c r="B547" s="241"/>
      <c r="C547" s="241"/>
      <c r="D547" s="241"/>
      <c r="E547" s="241"/>
      <c r="F547" s="241"/>
      <c r="G547" s="241"/>
      <c r="H547" s="241"/>
      <c r="I547" s="241"/>
    </row>
    <row r="548" spans="2:9" s="82" customFormat="1">
      <c r="B548" s="241"/>
      <c r="C548" s="241"/>
      <c r="D548" s="241"/>
      <c r="E548" s="241"/>
      <c r="F548" s="241"/>
      <c r="G548" s="241"/>
      <c r="H548" s="241"/>
      <c r="I548" s="241"/>
    </row>
    <row r="549" spans="2:9" s="82" customFormat="1">
      <c r="B549" s="241"/>
      <c r="C549" s="241"/>
      <c r="D549" s="241"/>
      <c r="E549" s="241"/>
      <c r="F549" s="241"/>
      <c r="G549" s="241"/>
      <c r="H549" s="241"/>
      <c r="I549" s="241"/>
    </row>
    <row r="550" spans="2:9" s="82" customFormat="1" ht="14.25" customHeight="1">
      <c r="B550" s="241"/>
      <c r="C550" s="241"/>
      <c r="D550" s="241"/>
      <c r="E550" s="241"/>
      <c r="F550" s="241"/>
      <c r="G550" s="241"/>
      <c r="H550" s="241"/>
      <c r="I550" s="241"/>
    </row>
    <row r="551" spans="2:9" s="82" customFormat="1" ht="14.25" customHeight="1">
      <c r="B551" s="241"/>
      <c r="C551" s="241"/>
      <c r="D551" s="241"/>
      <c r="E551" s="241"/>
      <c r="F551" s="241"/>
      <c r="G551" s="241"/>
      <c r="H551" s="241"/>
      <c r="I551" s="241"/>
    </row>
    <row r="552" spans="2:9"/>
    <row r="553" spans="2:9"/>
    <row r="554" spans="2:9"/>
    <row r="555" spans="2:9"/>
    <row r="556" spans="2:9"/>
    <row r="557" spans="2:9"/>
    <row r="558" spans="2:9"/>
    <row r="559" spans="2:9"/>
    <row r="560" spans="2:9"/>
  </sheetData>
  <mergeCells count="18">
    <mergeCell ref="A25:H25"/>
    <mergeCell ref="A7:B7"/>
    <mergeCell ref="D7:F7"/>
    <mergeCell ref="G7:H7"/>
    <mergeCell ref="A8:A24"/>
    <mergeCell ref="B8:B9"/>
    <mergeCell ref="C8:C9"/>
    <mergeCell ref="D8:F8"/>
    <mergeCell ref="G8:G9"/>
    <mergeCell ref="H8:H9"/>
    <mergeCell ref="A6:B6"/>
    <mergeCell ref="D6:F6"/>
    <mergeCell ref="G6:H6"/>
    <mergeCell ref="A1:H1"/>
    <mergeCell ref="A2:H2"/>
    <mergeCell ref="A3:H3"/>
    <mergeCell ref="A4:D4"/>
    <mergeCell ref="A5:C5"/>
  </mergeCells>
  <phoneticPr fontId="22" type="noConversion"/>
  <hyperlinks>
    <hyperlink ref="A1:H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dimension ref="A1:H99"/>
  <sheetViews>
    <sheetView zoomScaleNormal="100" workbookViewId="0">
      <selection activeCell="D1" sqref="D1:F1048576"/>
    </sheetView>
  </sheetViews>
  <sheetFormatPr defaultColWidth="9" defaultRowHeight="14.25"/>
  <cols>
    <col min="1" max="1" width="12.875" style="257" customWidth="1"/>
    <col min="2" max="2" width="18.875" style="257" customWidth="1"/>
    <col min="3" max="3" width="6.125" style="257" customWidth="1"/>
    <col min="4" max="6" width="17.375" style="257" customWidth="1"/>
    <col min="7" max="7" width="66" style="257" customWidth="1"/>
    <col min="8" max="8" width="11.25" style="257" customWidth="1"/>
    <col min="9" max="16384" width="9" style="257"/>
  </cols>
  <sheetData>
    <row r="1" spans="1:7" ht="17.25" customHeight="1">
      <c r="A1" s="254" t="s">
        <v>1516</v>
      </c>
      <c r="B1" s="255"/>
      <c r="C1" s="255"/>
      <c r="D1" s="255"/>
      <c r="E1" s="255"/>
      <c r="F1" s="255"/>
      <c r="G1" s="256"/>
    </row>
    <row r="2" spans="1:7" ht="22.5" customHeight="1">
      <c r="A2" s="740" t="s">
        <v>1517</v>
      </c>
      <c r="B2" s="740"/>
      <c r="C2" s="740"/>
      <c r="D2" s="740"/>
      <c r="E2" s="740"/>
      <c r="F2" s="740"/>
      <c r="G2" s="256"/>
    </row>
    <row r="3" spans="1:7" s="259" customFormat="1" ht="17.25" customHeight="1">
      <c r="A3" s="741" t="str">
        <f>"税款所属期间："&amp;[1]基本情况!$F$9</f>
        <v>税款所属期间：2017年01月01日至2017年12月31日</v>
      </c>
      <c r="B3" s="741"/>
      <c r="C3" s="741"/>
      <c r="D3" s="741"/>
      <c r="E3" s="741"/>
      <c r="F3" s="741"/>
      <c r="G3" s="258"/>
    </row>
    <row r="4" spans="1:7" s="265" customFormat="1" ht="17.25" customHeight="1">
      <c r="A4" s="260" t="str">
        <f>"纳税人名称："&amp;[1]基本情况!$C$3</f>
        <v>纳税人名称：</v>
      </c>
      <c r="B4" s="261"/>
      <c r="C4" s="262"/>
      <c r="D4" s="262"/>
      <c r="E4" s="262"/>
      <c r="F4" s="263" t="s">
        <v>1518</v>
      </c>
      <c r="G4" s="264"/>
    </row>
    <row r="5" spans="1:7" s="259" customFormat="1" ht="16.5" customHeight="1">
      <c r="A5" s="742" t="s">
        <v>1519</v>
      </c>
      <c r="B5" s="742"/>
      <c r="C5" s="266" t="s">
        <v>1520</v>
      </c>
      <c r="D5" s="266" t="s">
        <v>123</v>
      </c>
      <c r="E5" s="266" t="s">
        <v>1521</v>
      </c>
      <c r="F5" s="266" t="s">
        <v>1522</v>
      </c>
      <c r="G5" s="258"/>
    </row>
    <row r="6" spans="1:7" s="259" customFormat="1" ht="15.75" customHeight="1">
      <c r="A6" s="739" t="s">
        <v>138</v>
      </c>
      <c r="B6" s="267" t="s">
        <v>139</v>
      </c>
      <c r="C6" s="266">
        <v>1</v>
      </c>
      <c r="D6" s="268"/>
      <c r="E6" s="268"/>
      <c r="F6" s="268"/>
      <c r="G6" s="269"/>
    </row>
    <row r="7" spans="1:7" s="259" customFormat="1" ht="15.75" customHeight="1">
      <c r="A7" s="739"/>
      <c r="B7" s="267" t="s">
        <v>140</v>
      </c>
      <c r="C7" s="266">
        <v>2</v>
      </c>
      <c r="D7" s="270">
        <f>[1]税费缴纳测算!C8</f>
        <v>0</v>
      </c>
      <c r="E7" s="270">
        <f>F7-D7</f>
        <v>0</v>
      </c>
      <c r="F7" s="271">
        <f>[1]税费缴纳测算!D8</f>
        <v>0</v>
      </c>
      <c r="G7" s="272"/>
    </row>
    <row r="8" spans="1:7" s="259" customFormat="1" ht="15.75" customHeight="1">
      <c r="A8" s="739"/>
      <c r="B8" s="267" t="s">
        <v>141</v>
      </c>
      <c r="C8" s="266">
        <v>3</v>
      </c>
      <c r="D8" s="270">
        <f>[1]税费缴纳测算!E8</f>
        <v>0</v>
      </c>
      <c r="E8" s="268"/>
      <c r="F8" s="271">
        <f>D8+E8</f>
        <v>0</v>
      </c>
      <c r="G8" s="273"/>
    </row>
    <row r="9" spans="1:7" s="259" customFormat="1" ht="15.75" customHeight="1">
      <c r="A9" s="739"/>
      <c r="B9" s="267" t="s">
        <v>142</v>
      </c>
      <c r="C9" s="266">
        <v>4</v>
      </c>
      <c r="D9" s="271">
        <f>D7-D8</f>
        <v>0</v>
      </c>
      <c r="E9" s="271">
        <f>E7-E8</f>
        <v>0</v>
      </c>
      <c r="F9" s="271">
        <f>D9+E9</f>
        <v>0</v>
      </c>
      <c r="G9" s="258"/>
    </row>
    <row r="10" spans="1:7" s="259" customFormat="1" ht="15.75" customHeight="1">
      <c r="A10" s="739" t="s">
        <v>143</v>
      </c>
      <c r="B10" s="267" t="s">
        <v>139</v>
      </c>
      <c r="C10" s="266">
        <v>5</v>
      </c>
      <c r="D10" s="268"/>
      <c r="E10" s="268"/>
      <c r="F10" s="268"/>
      <c r="G10" s="258"/>
    </row>
    <row r="11" spans="1:7" s="259" customFormat="1" ht="15.75" customHeight="1">
      <c r="A11" s="739"/>
      <c r="B11" s="267" t="s">
        <v>140</v>
      </c>
      <c r="C11" s="266">
        <v>6</v>
      </c>
      <c r="D11" s="270">
        <f>[1]税费缴纳测算!C9</f>
        <v>0</v>
      </c>
      <c r="E11" s="270">
        <f>F11-D11</f>
        <v>0</v>
      </c>
      <c r="F11" s="271">
        <f>[1]税费缴纳测算!D9</f>
        <v>0</v>
      </c>
      <c r="G11" s="258"/>
    </row>
    <row r="12" spans="1:7" s="259" customFormat="1" ht="15.75" customHeight="1">
      <c r="A12" s="739"/>
      <c r="B12" s="267" t="s">
        <v>141</v>
      </c>
      <c r="C12" s="266">
        <v>7</v>
      </c>
      <c r="D12" s="270">
        <f>[1]税费缴纳测算!E9</f>
        <v>0</v>
      </c>
      <c r="E12" s="268"/>
      <c r="F12" s="271">
        <f>D12+E12</f>
        <v>0</v>
      </c>
      <c r="G12" s="258"/>
    </row>
    <row r="13" spans="1:7" s="259" customFormat="1" ht="15.75" customHeight="1">
      <c r="A13" s="739"/>
      <c r="B13" s="267" t="s">
        <v>142</v>
      </c>
      <c r="C13" s="266">
        <v>8</v>
      </c>
      <c r="D13" s="271">
        <f>D11-D12</f>
        <v>0</v>
      </c>
      <c r="E13" s="271">
        <f>E11-E12</f>
        <v>0</v>
      </c>
      <c r="F13" s="271">
        <f>D13+E13</f>
        <v>0</v>
      </c>
      <c r="G13" s="258"/>
    </row>
    <row r="14" spans="1:7" s="259" customFormat="1" ht="15.75" customHeight="1">
      <c r="A14" s="739" t="s">
        <v>144</v>
      </c>
      <c r="B14" s="267" t="s">
        <v>139</v>
      </c>
      <c r="C14" s="266">
        <v>13</v>
      </c>
      <c r="D14" s="274"/>
      <c r="E14" s="274"/>
      <c r="F14" s="274"/>
      <c r="G14" s="275" t="s">
        <v>1523</v>
      </c>
    </row>
    <row r="15" spans="1:7" s="259" customFormat="1" ht="15.75" customHeight="1">
      <c r="A15" s="739"/>
      <c r="B15" s="267" t="s">
        <v>140</v>
      </c>
      <c r="C15" s="266">
        <v>14</v>
      </c>
      <c r="D15" s="270">
        <f>[1]税费缴纳测算!C10</f>
        <v>0</v>
      </c>
      <c r="E15" s="270">
        <f>F15-D15</f>
        <v>0</v>
      </c>
      <c r="F15" s="271">
        <f>[1]税费缴纳测算!D10</f>
        <v>0</v>
      </c>
      <c r="G15" s="272"/>
    </row>
    <row r="16" spans="1:7" s="259" customFormat="1" ht="15.75" customHeight="1">
      <c r="A16" s="739"/>
      <c r="B16" s="267" t="s">
        <v>141</v>
      </c>
      <c r="C16" s="266">
        <v>15</v>
      </c>
      <c r="D16" s="270">
        <f>[1]税费缴纳测算!E10</f>
        <v>0</v>
      </c>
      <c r="E16" s="274"/>
      <c r="F16" s="271">
        <f>D16+E16</f>
        <v>0</v>
      </c>
      <c r="G16" s="258"/>
    </row>
    <row r="17" spans="1:7" s="259" customFormat="1" ht="15.75" customHeight="1">
      <c r="A17" s="739"/>
      <c r="B17" s="267" t="s">
        <v>142</v>
      </c>
      <c r="C17" s="266">
        <v>16</v>
      </c>
      <c r="D17" s="271">
        <f>D15-D16</f>
        <v>0</v>
      </c>
      <c r="E17" s="271">
        <f>E15-E16</f>
        <v>0</v>
      </c>
      <c r="F17" s="271">
        <f>D17+E17</f>
        <v>0</v>
      </c>
      <c r="G17" s="258"/>
    </row>
    <row r="18" spans="1:7" s="259" customFormat="1" ht="15.75" customHeight="1">
      <c r="A18" s="739" t="s">
        <v>145</v>
      </c>
      <c r="B18" s="267" t="s">
        <v>139</v>
      </c>
      <c r="C18" s="266">
        <v>17</v>
      </c>
      <c r="D18" s="274"/>
      <c r="E18" s="274"/>
      <c r="F18" s="274"/>
      <c r="G18" s="258"/>
    </row>
    <row r="19" spans="1:7" s="259" customFormat="1" ht="15.75" customHeight="1">
      <c r="A19" s="739"/>
      <c r="B19" s="267" t="s">
        <v>140</v>
      </c>
      <c r="C19" s="266">
        <v>18</v>
      </c>
      <c r="D19" s="270">
        <f>[1]税费缴纳测算!C11</f>
        <v>0</v>
      </c>
      <c r="E19" s="270">
        <f>F19-D19</f>
        <v>0</v>
      </c>
      <c r="F19" s="271">
        <f>[1]税费缴纳测算!D11</f>
        <v>0</v>
      </c>
      <c r="G19" s="258"/>
    </row>
    <row r="20" spans="1:7" s="259" customFormat="1" ht="15.75" customHeight="1">
      <c r="A20" s="739"/>
      <c r="B20" s="267" t="s">
        <v>141</v>
      </c>
      <c r="C20" s="266">
        <v>19</v>
      </c>
      <c r="D20" s="270">
        <f>[1]税费缴纳测算!E11</f>
        <v>0</v>
      </c>
      <c r="E20" s="274"/>
      <c r="F20" s="271">
        <f>D20+E20</f>
        <v>0</v>
      </c>
      <c r="G20" s="258"/>
    </row>
    <row r="21" spans="1:7" s="259" customFormat="1" ht="15.75" customHeight="1">
      <c r="A21" s="739"/>
      <c r="B21" s="267" t="s">
        <v>142</v>
      </c>
      <c r="C21" s="266">
        <v>20</v>
      </c>
      <c r="D21" s="271">
        <f>D19-D20</f>
        <v>0</v>
      </c>
      <c r="E21" s="271">
        <f>E19-E20</f>
        <v>0</v>
      </c>
      <c r="F21" s="271">
        <f>D21+E21</f>
        <v>0</v>
      </c>
      <c r="G21" s="258"/>
    </row>
    <row r="22" spans="1:7" s="259" customFormat="1" ht="15.75" customHeight="1">
      <c r="A22" s="739" t="s">
        <v>146</v>
      </c>
      <c r="B22" s="267" t="s">
        <v>139</v>
      </c>
      <c r="C22" s="266">
        <v>21</v>
      </c>
      <c r="D22" s="274"/>
      <c r="E22" s="274"/>
      <c r="F22" s="274"/>
      <c r="G22" s="258"/>
    </row>
    <row r="23" spans="1:7" s="259" customFormat="1" ht="15.75" customHeight="1">
      <c r="A23" s="739"/>
      <c r="B23" s="267" t="s">
        <v>140</v>
      </c>
      <c r="C23" s="266">
        <v>22</v>
      </c>
      <c r="D23" s="270">
        <f>[1]税费缴纳测算!C12</f>
        <v>0</v>
      </c>
      <c r="E23" s="270">
        <f>F23-D23</f>
        <v>0</v>
      </c>
      <c r="F23" s="271">
        <f>[1]税费缴纳测算!D12</f>
        <v>0</v>
      </c>
      <c r="G23" s="258"/>
    </row>
    <row r="24" spans="1:7" s="259" customFormat="1" ht="15.75" customHeight="1">
      <c r="A24" s="739"/>
      <c r="B24" s="267" t="s">
        <v>141</v>
      </c>
      <c r="C24" s="266">
        <v>23</v>
      </c>
      <c r="D24" s="270">
        <f>[1]税费缴纳测算!E12</f>
        <v>0</v>
      </c>
      <c r="E24" s="274"/>
      <c r="F24" s="271">
        <f>D24+E24</f>
        <v>0</v>
      </c>
      <c r="G24" s="258"/>
    </row>
    <row r="25" spans="1:7" s="259" customFormat="1" ht="15.75" customHeight="1">
      <c r="A25" s="739"/>
      <c r="B25" s="267" t="s">
        <v>1524</v>
      </c>
      <c r="C25" s="266">
        <v>24</v>
      </c>
      <c r="D25" s="271">
        <f>D23-D24</f>
        <v>0</v>
      </c>
      <c r="E25" s="271">
        <f>E23-E24</f>
        <v>0</v>
      </c>
      <c r="F25" s="271">
        <f>D25+E25</f>
        <v>0</v>
      </c>
      <c r="G25" s="258"/>
    </row>
    <row r="26" spans="1:7" s="259" customFormat="1" ht="15.75" customHeight="1">
      <c r="A26" s="739" t="s">
        <v>147</v>
      </c>
      <c r="B26" s="267" t="s">
        <v>139</v>
      </c>
      <c r="C26" s="266">
        <v>25</v>
      </c>
      <c r="D26" s="274"/>
      <c r="E26" s="274"/>
      <c r="F26" s="274"/>
      <c r="G26" s="258"/>
    </row>
    <row r="27" spans="1:7" s="259" customFormat="1" ht="15.75" customHeight="1">
      <c r="A27" s="739"/>
      <c r="B27" s="267" t="s">
        <v>140</v>
      </c>
      <c r="C27" s="266">
        <v>26</v>
      </c>
      <c r="D27" s="270">
        <f>[1]税费缴纳测算!C13</f>
        <v>0</v>
      </c>
      <c r="E27" s="270">
        <f>F27-D27</f>
        <v>0</v>
      </c>
      <c r="F27" s="271">
        <f>[1]税费缴纳测算!D13</f>
        <v>0</v>
      </c>
      <c r="G27" s="258"/>
    </row>
    <row r="28" spans="1:7" s="259" customFormat="1" ht="15.75" customHeight="1">
      <c r="A28" s="739"/>
      <c r="B28" s="267" t="s">
        <v>141</v>
      </c>
      <c r="C28" s="266">
        <v>27</v>
      </c>
      <c r="D28" s="270">
        <f>[1]税费缴纳测算!E13</f>
        <v>0</v>
      </c>
      <c r="E28" s="274"/>
      <c r="F28" s="271">
        <f>D28+E28</f>
        <v>0</v>
      </c>
      <c r="G28" s="258"/>
    </row>
    <row r="29" spans="1:7" s="259" customFormat="1" ht="15.75" customHeight="1">
      <c r="A29" s="739"/>
      <c r="B29" s="267" t="s">
        <v>142</v>
      </c>
      <c r="C29" s="266">
        <v>28</v>
      </c>
      <c r="D29" s="271">
        <f>D27-D28</f>
        <v>0</v>
      </c>
      <c r="E29" s="271">
        <f>E27-E28</f>
        <v>0</v>
      </c>
      <c r="F29" s="271">
        <f>D29+E29</f>
        <v>0</v>
      </c>
      <c r="G29" s="258"/>
    </row>
    <row r="30" spans="1:7" s="259" customFormat="1" ht="15.75" customHeight="1">
      <c r="A30" s="739" t="s">
        <v>148</v>
      </c>
      <c r="B30" s="267" t="s">
        <v>139</v>
      </c>
      <c r="C30" s="266">
        <v>29</v>
      </c>
      <c r="D30" s="274"/>
      <c r="E30" s="274"/>
      <c r="F30" s="274"/>
      <c r="G30" s="258"/>
    </row>
    <row r="31" spans="1:7" s="259" customFormat="1" ht="15.75" customHeight="1">
      <c r="A31" s="739"/>
      <c r="B31" s="267" t="s">
        <v>140</v>
      </c>
      <c r="C31" s="266">
        <v>30</v>
      </c>
      <c r="D31" s="270">
        <f>[1]税费缴纳测算!C14</f>
        <v>0</v>
      </c>
      <c r="E31" s="270">
        <f>F31-D31</f>
        <v>0</v>
      </c>
      <c r="F31" s="271">
        <f>[1]税费缴纳测算!D14</f>
        <v>0</v>
      </c>
      <c r="G31" s="258"/>
    </row>
    <row r="32" spans="1:7" s="259" customFormat="1" ht="15.75" customHeight="1">
      <c r="A32" s="739"/>
      <c r="B32" s="267" t="s">
        <v>141</v>
      </c>
      <c r="C32" s="266">
        <v>31</v>
      </c>
      <c r="D32" s="270">
        <f>[1]税费缴纳测算!E14</f>
        <v>0</v>
      </c>
      <c r="E32" s="274"/>
      <c r="F32" s="271">
        <f>D32+E32</f>
        <v>0</v>
      </c>
      <c r="G32" s="258"/>
    </row>
    <row r="33" spans="1:7" s="259" customFormat="1" ht="15.75" customHeight="1">
      <c r="A33" s="739"/>
      <c r="B33" s="267" t="s">
        <v>142</v>
      </c>
      <c r="C33" s="266">
        <v>32</v>
      </c>
      <c r="D33" s="271">
        <f>D31-D32</f>
        <v>0</v>
      </c>
      <c r="E33" s="271">
        <f>E31-E32</f>
        <v>0</v>
      </c>
      <c r="F33" s="271">
        <f>D33+E33</f>
        <v>0</v>
      </c>
      <c r="G33" s="258"/>
    </row>
    <row r="34" spans="1:7" s="259" customFormat="1" ht="15.75" customHeight="1">
      <c r="A34" s="739" t="s">
        <v>149</v>
      </c>
      <c r="B34" s="267" t="s">
        <v>139</v>
      </c>
      <c r="C34" s="266">
        <v>33</v>
      </c>
      <c r="D34" s="274"/>
      <c r="E34" s="274"/>
      <c r="F34" s="274"/>
      <c r="G34" s="258"/>
    </row>
    <row r="35" spans="1:7" s="259" customFormat="1" ht="15.75" customHeight="1">
      <c r="A35" s="739"/>
      <c r="B35" s="267" t="s">
        <v>140</v>
      </c>
      <c r="C35" s="266">
        <v>34</v>
      </c>
      <c r="D35" s="270">
        <f>[1]税费缴纳测算!C16</f>
        <v>0</v>
      </c>
      <c r="E35" s="270">
        <f>F35-D35</f>
        <v>0</v>
      </c>
      <c r="F35" s="271">
        <f>[1]税费缴纳测算!D16</f>
        <v>0</v>
      </c>
      <c r="G35" s="258"/>
    </row>
    <row r="36" spans="1:7" s="259" customFormat="1" ht="15.75" customHeight="1">
      <c r="A36" s="739"/>
      <c r="B36" s="267" t="s">
        <v>141</v>
      </c>
      <c r="C36" s="266">
        <v>35</v>
      </c>
      <c r="D36" s="270">
        <f>[1]税费缴纳测算!E16</f>
        <v>0</v>
      </c>
      <c r="E36" s="274"/>
      <c r="F36" s="271">
        <f>D36+E36</f>
        <v>0</v>
      </c>
      <c r="G36" s="258"/>
    </row>
    <row r="37" spans="1:7" s="259" customFormat="1" ht="15.75" customHeight="1">
      <c r="A37" s="739"/>
      <c r="B37" s="267" t="s">
        <v>142</v>
      </c>
      <c r="C37" s="266">
        <v>36</v>
      </c>
      <c r="D37" s="271">
        <f>D35-D36</f>
        <v>0</v>
      </c>
      <c r="E37" s="271">
        <f>E35-E36</f>
        <v>0</v>
      </c>
      <c r="F37" s="271">
        <f>D37+E37</f>
        <v>0</v>
      </c>
      <c r="G37" s="258"/>
    </row>
    <row r="38" spans="1:7" s="259" customFormat="1" ht="15.75" customHeight="1">
      <c r="A38" s="739" t="s">
        <v>1525</v>
      </c>
      <c r="B38" s="267" t="s">
        <v>139</v>
      </c>
      <c r="C38" s="266">
        <v>37</v>
      </c>
      <c r="D38" s="274"/>
      <c r="E38" s="274"/>
      <c r="F38" s="274"/>
      <c r="G38" s="258"/>
    </row>
    <row r="39" spans="1:7" s="259" customFormat="1" ht="15.75" customHeight="1">
      <c r="A39" s="739"/>
      <c r="B39" s="267" t="s">
        <v>140</v>
      </c>
      <c r="C39" s="266">
        <v>38</v>
      </c>
      <c r="D39" s="270">
        <f>[1]税费缴纳测算!C19</f>
        <v>0</v>
      </c>
      <c r="E39" s="270">
        <f>F39-D39</f>
        <v>0</v>
      </c>
      <c r="F39" s="271">
        <f>[1]税费缴纳测算!D19</f>
        <v>0</v>
      </c>
      <c r="G39" s="258"/>
    </row>
    <row r="40" spans="1:7" s="259" customFormat="1" ht="15.75" customHeight="1">
      <c r="A40" s="739"/>
      <c r="B40" s="267" t="s">
        <v>141</v>
      </c>
      <c r="C40" s="266">
        <v>39</v>
      </c>
      <c r="D40" s="270">
        <f>[1]税费缴纳测算!E19</f>
        <v>0</v>
      </c>
      <c r="E40" s="274"/>
      <c r="F40" s="271">
        <f>D40+E40</f>
        <v>0</v>
      </c>
      <c r="G40" s="258"/>
    </row>
    <row r="41" spans="1:7" s="259" customFormat="1" ht="15.75" customHeight="1">
      <c r="A41" s="739"/>
      <c r="B41" s="267" t="s">
        <v>142</v>
      </c>
      <c r="C41" s="266">
        <v>40</v>
      </c>
      <c r="D41" s="271">
        <f>D39-D40</f>
        <v>0</v>
      </c>
      <c r="E41" s="271">
        <f>E39-E40</f>
        <v>0</v>
      </c>
      <c r="F41" s="271">
        <f>D41+E41</f>
        <v>0</v>
      </c>
      <c r="G41" s="258"/>
    </row>
    <row r="42" spans="1:7" s="259" customFormat="1" ht="15.75" customHeight="1">
      <c r="A42" s="739" t="s">
        <v>150</v>
      </c>
      <c r="B42" s="267" t="s">
        <v>139</v>
      </c>
      <c r="C42" s="266">
        <v>41</v>
      </c>
      <c r="D42" s="274"/>
      <c r="E42" s="274"/>
      <c r="F42" s="274"/>
      <c r="G42" s="258"/>
    </row>
    <row r="43" spans="1:7" s="259" customFormat="1" ht="15.75" customHeight="1">
      <c r="A43" s="739"/>
      <c r="B43" s="267" t="s">
        <v>140</v>
      </c>
      <c r="C43" s="266">
        <v>42</v>
      </c>
      <c r="D43" s="270">
        <f>[1]税费缴纳测算!C18</f>
        <v>0</v>
      </c>
      <c r="E43" s="270">
        <f>F43-D43</f>
        <v>0</v>
      </c>
      <c r="F43" s="271">
        <f>[1]税费缴纳测算!D18</f>
        <v>0</v>
      </c>
      <c r="G43" s="258"/>
    </row>
    <row r="44" spans="1:7" s="259" customFormat="1" ht="15.75" customHeight="1">
      <c r="A44" s="739"/>
      <c r="B44" s="267" t="s">
        <v>141</v>
      </c>
      <c r="C44" s="266">
        <v>43</v>
      </c>
      <c r="D44" s="270">
        <f>[1]税费缴纳测算!E18</f>
        <v>0</v>
      </c>
      <c r="E44" s="274"/>
      <c r="F44" s="271">
        <f>D44+E44</f>
        <v>0</v>
      </c>
      <c r="G44" s="258"/>
    </row>
    <row r="45" spans="1:7" s="259" customFormat="1" ht="15.75" customHeight="1">
      <c r="A45" s="739"/>
      <c r="B45" s="267" t="s">
        <v>142</v>
      </c>
      <c r="C45" s="266">
        <v>44</v>
      </c>
      <c r="D45" s="271">
        <f>D43-D44</f>
        <v>0</v>
      </c>
      <c r="E45" s="271">
        <f>E43-E44</f>
        <v>0</v>
      </c>
      <c r="F45" s="271">
        <f>D45+E45</f>
        <v>0</v>
      </c>
      <c r="G45" s="258"/>
    </row>
    <row r="46" spans="1:7" s="259" customFormat="1" ht="15.75" customHeight="1">
      <c r="A46" s="739" t="s">
        <v>151</v>
      </c>
      <c r="B46" s="267" t="s">
        <v>139</v>
      </c>
      <c r="C46" s="266">
        <v>45</v>
      </c>
      <c r="D46" s="274"/>
      <c r="E46" s="274"/>
      <c r="F46" s="274"/>
      <c r="G46" s="258"/>
    </row>
    <row r="47" spans="1:7" s="259" customFormat="1" ht="15.75" customHeight="1">
      <c r="A47" s="739"/>
      <c r="B47" s="267" t="s">
        <v>140</v>
      </c>
      <c r="C47" s="266">
        <v>46</v>
      </c>
      <c r="D47" s="270">
        <f>[1]税费缴纳测算!C17</f>
        <v>0</v>
      </c>
      <c r="E47" s="270">
        <f>F47-D47</f>
        <v>0</v>
      </c>
      <c r="F47" s="271">
        <f>[1]税费缴纳测算!D17</f>
        <v>0</v>
      </c>
      <c r="G47" s="258"/>
    </row>
    <row r="48" spans="1:7" s="259" customFormat="1" ht="15.75" customHeight="1">
      <c r="A48" s="739"/>
      <c r="B48" s="267" t="s">
        <v>141</v>
      </c>
      <c r="C48" s="266">
        <v>47</v>
      </c>
      <c r="D48" s="270">
        <f>[1]税费缴纳测算!E17</f>
        <v>0</v>
      </c>
      <c r="E48" s="274"/>
      <c r="F48" s="271">
        <f>D48+E48</f>
        <v>0</v>
      </c>
      <c r="G48" s="258"/>
    </row>
    <row r="49" spans="1:8" s="259" customFormat="1" ht="15.75" customHeight="1">
      <c r="A49" s="739"/>
      <c r="B49" s="267" t="s">
        <v>142</v>
      </c>
      <c r="C49" s="266">
        <v>48</v>
      </c>
      <c r="D49" s="271">
        <f>D47-D48</f>
        <v>0</v>
      </c>
      <c r="E49" s="271">
        <f>E47-E48</f>
        <v>0</v>
      </c>
      <c r="F49" s="271">
        <f>D49+E49</f>
        <v>0</v>
      </c>
      <c r="G49" s="258"/>
    </row>
    <row r="50" spans="1:8" s="259" customFormat="1" ht="15.75" customHeight="1">
      <c r="A50" s="743" t="s">
        <v>152</v>
      </c>
      <c r="B50" s="267" t="s">
        <v>139</v>
      </c>
      <c r="C50" s="266">
        <v>49</v>
      </c>
      <c r="D50" s="274"/>
      <c r="E50" s="274"/>
      <c r="F50" s="274"/>
      <c r="G50" s="258"/>
    </row>
    <row r="51" spans="1:8" s="259" customFormat="1" ht="15.75" customHeight="1">
      <c r="A51" s="743"/>
      <c r="B51" s="267" t="s">
        <v>140</v>
      </c>
      <c r="C51" s="266">
        <v>50</v>
      </c>
      <c r="D51" s="270">
        <f>[1]税费缴纳测算!C20</f>
        <v>0</v>
      </c>
      <c r="E51" s="270">
        <f>F51-D51</f>
        <v>0</v>
      </c>
      <c r="F51" s="271">
        <f>[1]税费缴纳测算!D20</f>
        <v>0</v>
      </c>
      <c r="G51" s="258"/>
    </row>
    <row r="52" spans="1:8" s="259" customFormat="1" ht="15.75" customHeight="1">
      <c r="A52" s="743"/>
      <c r="B52" s="267" t="s">
        <v>141</v>
      </c>
      <c r="C52" s="266">
        <v>51</v>
      </c>
      <c r="D52" s="270">
        <f>[1]税费缴纳测算!E20</f>
        <v>0</v>
      </c>
      <c r="E52" s="274"/>
      <c r="F52" s="271">
        <f>D52+E52</f>
        <v>0</v>
      </c>
      <c r="G52" s="258"/>
    </row>
    <row r="53" spans="1:8" s="259" customFormat="1" ht="15.75" customHeight="1">
      <c r="A53" s="743"/>
      <c r="B53" s="267" t="s">
        <v>1524</v>
      </c>
      <c r="C53" s="266">
        <v>52</v>
      </c>
      <c r="D53" s="271">
        <f>D51-D52</f>
        <v>0</v>
      </c>
      <c r="E53" s="271">
        <f>E51-E52</f>
        <v>0</v>
      </c>
      <c r="F53" s="271">
        <f>D53+E53</f>
        <v>0</v>
      </c>
      <c r="G53" s="258"/>
    </row>
    <row r="54" spans="1:8" s="259" customFormat="1" ht="15.75" customHeight="1">
      <c r="A54" s="743" t="s">
        <v>153</v>
      </c>
      <c r="B54" s="267" t="s">
        <v>139</v>
      </c>
      <c r="C54" s="266">
        <v>53</v>
      </c>
      <c r="D54" s="274"/>
      <c r="E54" s="274"/>
      <c r="F54" s="274"/>
      <c r="G54" s="258"/>
    </row>
    <row r="55" spans="1:8" s="259" customFormat="1" ht="15.75" customHeight="1">
      <c r="A55" s="743"/>
      <c r="B55" s="267" t="s">
        <v>140</v>
      </c>
      <c r="C55" s="266">
        <v>54</v>
      </c>
      <c r="D55" s="270">
        <f>[1]税费缴纳测算!C23</f>
        <v>0</v>
      </c>
      <c r="E55" s="270">
        <f>F55-D55</f>
        <v>0</v>
      </c>
      <c r="F55" s="271">
        <f>[1]税费缴纳测算!D23</f>
        <v>0</v>
      </c>
      <c r="G55" s="258"/>
      <c r="H55" s="276"/>
    </row>
    <row r="56" spans="1:8" s="259" customFormat="1" ht="15.75" customHeight="1">
      <c r="A56" s="743"/>
      <c r="B56" s="267" t="s">
        <v>141</v>
      </c>
      <c r="C56" s="266">
        <v>55</v>
      </c>
      <c r="D56" s="270">
        <f>[1]税费缴纳测算!E23</f>
        <v>0</v>
      </c>
      <c r="E56" s="274"/>
      <c r="F56" s="271">
        <f>D56+E56</f>
        <v>0</v>
      </c>
      <c r="G56" s="258"/>
    </row>
    <row r="57" spans="1:8" s="259" customFormat="1" ht="15.75" customHeight="1">
      <c r="A57" s="743"/>
      <c r="B57" s="267" t="s">
        <v>1524</v>
      </c>
      <c r="C57" s="266">
        <v>56</v>
      </c>
      <c r="D57" s="277">
        <f>D55-D56</f>
        <v>0</v>
      </c>
      <c r="E57" s="271">
        <f>E55-E56</f>
        <v>0</v>
      </c>
      <c r="F57" s="271">
        <f>D57+E57</f>
        <v>0</v>
      </c>
      <c r="G57" s="272"/>
    </row>
    <row r="58" spans="1:8" s="259" customFormat="1" ht="15.75" customHeight="1">
      <c r="A58" s="743" t="s">
        <v>154</v>
      </c>
      <c r="B58" s="267" t="s">
        <v>139</v>
      </c>
      <c r="C58" s="266">
        <v>57</v>
      </c>
      <c r="D58" s="274"/>
      <c r="E58" s="274"/>
      <c r="F58" s="274"/>
      <c r="G58" s="258"/>
    </row>
    <row r="59" spans="1:8" s="259" customFormat="1" ht="15.75" customHeight="1">
      <c r="A59" s="743"/>
      <c r="B59" s="267" t="s">
        <v>140</v>
      </c>
      <c r="C59" s="266">
        <v>58</v>
      </c>
      <c r="D59" s="278"/>
      <c r="E59" s="278"/>
      <c r="F59" s="271">
        <f>D59+E59</f>
        <v>0</v>
      </c>
      <c r="G59" s="258"/>
      <c r="H59" s="276"/>
    </row>
    <row r="60" spans="1:8" s="259" customFormat="1" ht="15.75" customHeight="1">
      <c r="A60" s="743"/>
      <c r="B60" s="267" t="s">
        <v>141</v>
      </c>
      <c r="C60" s="266">
        <v>59</v>
      </c>
      <c r="D60" s="278"/>
      <c r="E60" s="278"/>
      <c r="F60" s="271">
        <f>D60+E60</f>
        <v>0</v>
      </c>
      <c r="G60" s="258"/>
    </row>
    <row r="61" spans="1:8" s="259" customFormat="1" ht="15.75" customHeight="1">
      <c r="A61" s="743"/>
      <c r="B61" s="267" t="s">
        <v>1524</v>
      </c>
      <c r="C61" s="266">
        <v>60</v>
      </c>
      <c r="D61" s="277">
        <f>D59-D60</f>
        <v>0</v>
      </c>
      <c r="E61" s="271">
        <f>E59-E60</f>
        <v>0</v>
      </c>
      <c r="F61" s="271">
        <f>D61+E61</f>
        <v>0</v>
      </c>
      <c r="G61" s="272"/>
    </row>
    <row r="62" spans="1:8" s="259" customFormat="1" ht="15" customHeight="1">
      <c r="A62" s="279"/>
      <c r="D62" s="276"/>
    </row>
    <row r="63" spans="1:8" s="259" customFormat="1" ht="15" customHeight="1">
      <c r="D63" s="276"/>
    </row>
    <row r="64" spans="1:8" s="259" customFormat="1" ht="15" customHeight="1"/>
    <row r="65" s="259" customFormat="1" ht="15" customHeight="1"/>
    <row r="66" s="259" customFormat="1" ht="15" customHeight="1"/>
    <row r="67" s="259" customFormat="1" ht="15" customHeight="1"/>
    <row r="68" s="259" customFormat="1" ht="15" customHeight="1"/>
    <row r="69" s="259" customFormat="1" ht="15" customHeight="1"/>
    <row r="70" s="259" customFormat="1" ht="15" customHeight="1"/>
    <row r="71" s="259" customFormat="1" ht="15" customHeight="1"/>
    <row r="72" s="259" customFormat="1" ht="15" customHeight="1"/>
    <row r="73" s="259" customFormat="1" ht="15" customHeight="1"/>
    <row r="74" s="259" customFormat="1" ht="15" customHeight="1"/>
    <row r="75" s="259" customFormat="1" ht="15" customHeight="1"/>
    <row r="76" s="259" customFormat="1" ht="15" customHeight="1"/>
    <row r="77" s="259" customFormat="1" ht="15" customHeight="1"/>
    <row r="78" s="259" customFormat="1" ht="15" customHeight="1"/>
    <row r="79" s="259" customFormat="1" ht="15" customHeight="1"/>
    <row r="80" s="259" customFormat="1" ht="15" customHeight="1"/>
    <row r="81" s="259" customFormat="1" ht="15" customHeight="1"/>
    <row r="82" s="259" customFormat="1"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sheetData>
  <sheetProtection selectLockedCells="1" selectUnlockedCells="1"/>
  <mergeCells count="17">
    <mergeCell ref="A42:A45"/>
    <mergeCell ref="A46:A49"/>
    <mergeCell ref="A50:A53"/>
    <mergeCell ref="A54:A57"/>
    <mergeCell ref="A58:A61"/>
    <mergeCell ref="A38:A41"/>
    <mergeCell ref="A2:F2"/>
    <mergeCell ref="A3:F3"/>
    <mergeCell ref="A5:B5"/>
    <mergeCell ref="A6:A9"/>
    <mergeCell ref="A10:A13"/>
    <mergeCell ref="A14:A17"/>
    <mergeCell ref="A18:A21"/>
    <mergeCell ref="A22:A25"/>
    <mergeCell ref="A26:A29"/>
    <mergeCell ref="A30:A33"/>
    <mergeCell ref="A34:A37"/>
  </mergeCells>
  <phoneticPr fontId="22" type="noConversion"/>
  <hyperlinks>
    <hyperlink ref="G14" location="主营税金!A1" display="主营税金及附加审核表"/>
  </hyperlinks>
  <printOptions horizontalCentered="1"/>
  <pageMargins left="0.39370078740157483" right="0.39370078740157483" top="0.59055118110236227" bottom="0.59055118110236227" header="0.31496062992125984" footer="0.31496062992125984"/>
  <pageSetup paperSize="9" firstPageNumber="0" fitToHeight="2" orientation="portrait" blackAndWhite="1" r:id="rId1"/>
  <headerFooter>
    <oddHeader>&amp;L&amp;G</oddHeader>
  </headerFooter>
  <rowBreaks count="1" manualBreakCount="1">
    <brk id="45"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7"/>
  <sheetViews>
    <sheetView workbookViewId="0">
      <selection activeCell="A10" sqref="A10:I10"/>
    </sheetView>
  </sheetViews>
  <sheetFormatPr defaultColWidth="8.75" defaultRowHeight="16.5"/>
  <cols>
    <col min="1" max="2" width="8.75" style="63" customWidth="1"/>
    <col min="3" max="3" width="8.875" style="63" customWidth="1"/>
    <col min="4" max="5" width="8.75" style="63" customWidth="1"/>
    <col min="6" max="6" width="9.25" style="63" customWidth="1"/>
    <col min="7" max="8" width="8.75" style="63" customWidth="1"/>
    <col min="9" max="9" width="9.25" style="63" customWidth="1"/>
    <col min="10" max="10" width="1.75" style="63" customWidth="1"/>
    <col min="11" max="16384" width="8.75" style="63"/>
  </cols>
  <sheetData>
    <row r="1" spans="1:10" ht="14.45" customHeight="1">
      <c r="A1" s="416"/>
      <c r="B1" s="416"/>
      <c r="C1" s="416"/>
      <c r="D1" s="416"/>
      <c r="E1" s="416"/>
      <c r="F1" s="416"/>
      <c r="G1" s="416"/>
      <c r="H1" s="416"/>
      <c r="I1" s="416"/>
    </row>
    <row r="2" spans="1:10" ht="25.5" customHeight="1">
      <c r="A2" s="416"/>
      <c r="B2" s="416"/>
      <c r="C2" s="416"/>
      <c r="D2" s="416"/>
      <c r="E2" s="416"/>
      <c r="F2" s="416"/>
      <c r="G2" s="416"/>
      <c r="H2" s="416"/>
      <c r="I2" s="416"/>
    </row>
    <row r="3" spans="1:10">
      <c r="A3" s="416"/>
      <c r="B3" s="416"/>
      <c r="C3" s="416"/>
      <c r="D3" s="416"/>
      <c r="E3" s="416"/>
      <c r="F3" s="416"/>
      <c r="G3" s="416"/>
      <c r="H3" s="416"/>
      <c r="I3" s="416"/>
    </row>
    <row r="4" spans="1:10" s="65" customFormat="1" ht="28.15" customHeight="1">
      <c r="A4" s="417" t="s">
        <v>519</v>
      </c>
      <c r="B4" s="417"/>
      <c r="C4" s="417"/>
      <c r="D4" s="417"/>
      <c r="E4" s="417"/>
      <c r="F4" s="417"/>
      <c r="G4" s="417"/>
      <c r="H4" s="417"/>
      <c r="I4" s="417"/>
      <c r="J4" s="64"/>
    </row>
    <row r="5" spans="1:10" s="65" customFormat="1" ht="27">
      <c r="A5" s="418" t="s">
        <v>520</v>
      </c>
      <c r="B5" s="418"/>
      <c r="C5" s="418"/>
      <c r="D5" s="418"/>
      <c r="E5" s="418"/>
      <c r="F5" s="418"/>
      <c r="G5" s="418"/>
      <c r="H5" s="418"/>
      <c r="I5" s="418"/>
      <c r="J5" s="64"/>
    </row>
    <row r="6" spans="1:10" s="65" customFormat="1" ht="27">
      <c r="A6" s="419"/>
      <c r="B6" s="419"/>
      <c r="C6" s="419"/>
      <c r="D6" s="419"/>
      <c r="E6" s="419"/>
      <c r="F6" s="419"/>
      <c r="G6" s="419"/>
      <c r="H6" s="419"/>
      <c r="I6" s="419"/>
      <c r="J6" s="64"/>
    </row>
    <row r="7" spans="1:10" ht="17.45" customHeight="1">
      <c r="A7" s="420" t="str">
        <f>"税款所属期间："&amp;[1]基本情况!$F$9</f>
        <v>税款所属期间：2017年01月01日至2017年12月31日</v>
      </c>
      <c r="B7" s="420"/>
      <c r="C7" s="420"/>
      <c r="D7" s="420"/>
      <c r="E7" s="420"/>
      <c r="F7" s="420"/>
      <c r="G7" s="420"/>
      <c r="H7" s="420"/>
      <c r="I7" s="420"/>
      <c r="J7" s="66"/>
    </row>
    <row r="8" spans="1:10" ht="18.75">
      <c r="A8" s="420"/>
      <c r="B8" s="420"/>
      <c r="C8" s="420"/>
      <c r="D8" s="420"/>
      <c r="E8" s="420"/>
      <c r="F8" s="420"/>
      <c r="G8" s="420"/>
      <c r="H8" s="420"/>
      <c r="I8" s="420"/>
      <c r="J8" s="66"/>
    </row>
    <row r="9" spans="1:10" ht="18.75">
      <c r="A9" s="420"/>
      <c r="B9" s="420"/>
      <c r="C9" s="420"/>
      <c r="D9" s="420"/>
      <c r="E9" s="420"/>
      <c r="F9" s="420"/>
      <c r="G9" s="420"/>
      <c r="H9" s="420"/>
      <c r="I9" s="420"/>
      <c r="J9" s="66"/>
    </row>
    <row r="10" spans="1:10" ht="33" customHeight="1">
      <c r="A10" s="421" t="str">
        <f>"        纳税人统一社会信用代码："&amp;LEFT([1]基本情况!C24&amp;REPT("□",18),18)&amp;CHAR(10)&amp;"           （纳税人识别号）"</f>
        <v xml:space="preserve">        纳税人统一社会信用代码：0□□□□□□□□□□□□□□□□□
           （纳税人识别号）</v>
      </c>
      <c r="B10" s="421"/>
      <c r="C10" s="421"/>
      <c r="D10" s="421"/>
      <c r="E10" s="421"/>
      <c r="F10" s="421"/>
      <c r="G10" s="421"/>
      <c r="H10" s="421"/>
      <c r="I10" s="421"/>
      <c r="J10" s="66"/>
    </row>
    <row r="11" spans="1:10" ht="18.75">
      <c r="A11" s="420"/>
      <c r="B11" s="420"/>
      <c r="C11" s="420"/>
      <c r="D11" s="420"/>
      <c r="E11" s="420"/>
      <c r="F11" s="420"/>
      <c r="G11" s="420"/>
      <c r="H11" s="420"/>
      <c r="I11" s="420"/>
      <c r="J11" s="66"/>
    </row>
    <row r="12" spans="1:10" ht="18.75">
      <c r="A12" s="421" t="str">
        <f>"        纳税人名称:"&amp;[1]基本情况!$C$3</f>
        <v xml:space="preserve">        纳税人名称:</v>
      </c>
      <c r="B12" s="421"/>
      <c r="C12" s="421"/>
      <c r="D12" s="421"/>
      <c r="E12" s="421"/>
      <c r="F12" s="421"/>
      <c r="G12" s="421"/>
      <c r="H12" s="421"/>
      <c r="I12" s="421"/>
      <c r="J12" s="66"/>
    </row>
    <row r="13" spans="1:10" ht="17.45" customHeight="1">
      <c r="A13" s="67"/>
      <c r="B13" s="67"/>
      <c r="C13" s="67"/>
      <c r="D13" s="67"/>
      <c r="E13" s="67"/>
      <c r="F13" s="67"/>
      <c r="G13" s="67"/>
      <c r="H13" s="67"/>
      <c r="I13" s="67"/>
      <c r="J13" s="66"/>
    </row>
    <row r="14" spans="1:10" ht="18.75">
      <c r="A14" s="421" t="s">
        <v>521</v>
      </c>
      <c r="B14" s="421"/>
      <c r="C14" s="421"/>
      <c r="D14" s="421"/>
      <c r="E14" s="421"/>
      <c r="F14" s="421"/>
      <c r="G14" s="421"/>
      <c r="H14" s="421"/>
      <c r="I14" s="421"/>
      <c r="J14" s="66"/>
    </row>
    <row r="15" spans="1:10" ht="18.75">
      <c r="A15" s="67"/>
      <c r="B15" s="67"/>
      <c r="C15" s="67"/>
      <c r="D15" s="67"/>
      <c r="E15" s="67"/>
      <c r="F15" s="67"/>
      <c r="G15" s="67"/>
      <c r="H15" s="67"/>
      <c r="I15" s="67"/>
      <c r="J15" s="66"/>
    </row>
    <row r="16" spans="1:10" ht="18.75">
      <c r="A16" s="67"/>
      <c r="B16" s="67"/>
      <c r="C16" s="67"/>
      <c r="D16" s="67"/>
      <c r="E16" s="67"/>
      <c r="F16" s="67"/>
      <c r="G16" s="67"/>
      <c r="H16" s="67"/>
      <c r="I16" s="67"/>
      <c r="J16" s="66"/>
    </row>
    <row r="17" spans="1:10" ht="18.75">
      <c r="A17" s="67"/>
      <c r="B17" s="67"/>
      <c r="C17" s="67"/>
      <c r="D17" s="67"/>
      <c r="E17" s="67"/>
      <c r="F17" s="67"/>
      <c r="G17" s="67"/>
      <c r="H17" s="67"/>
      <c r="I17" s="67"/>
      <c r="J17" s="66"/>
    </row>
    <row r="18" spans="1:10" ht="18.75">
      <c r="A18" s="67"/>
      <c r="B18" s="67"/>
      <c r="C18" s="67"/>
      <c r="D18" s="67"/>
      <c r="E18" s="67"/>
      <c r="F18" s="67"/>
      <c r="G18" s="67"/>
      <c r="H18" s="67"/>
      <c r="I18" s="67"/>
      <c r="J18" s="66"/>
    </row>
    <row r="19" spans="1:10" ht="18.75">
      <c r="A19" s="415"/>
      <c r="B19" s="415"/>
      <c r="C19" s="415"/>
      <c r="D19" s="415"/>
      <c r="E19" s="415"/>
      <c r="F19" s="415"/>
      <c r="G19" s="415"/>
      <c r="H19" s="415"/>
      <c r="I19" s="415"/>
      <c r="J19" s="66"/>
    </row>
    <row r="20" spans="1:10" s="69" customFormat="1" ht="18.75">
      <c r="A20" s="422" t="s">
        <v>522</v>
      </c>
      <c r="B20" s="422"/>
      <c r="C20" s="422"/>
      <c r="D20" s="422"/>
      <c r="E20" s="422"/>
      <c r="F20" s="422"/>
      <c r="G20" s="422"/>
      <c r="H20" s="422"/>
      <c r="I20" s="422"/>
      <c r="J20" s="68"/>
    </row>
    <row r="21" spans="1:10" s="69" customFormat="1" ht="18.75">
      <c r="A21" s="422"/>
      <c r="B21" s="422"/>
      <c r="C21" s="422"/>
      <c r="D21" s="422"/>
      <c r="E21" s="422"/>
      <c r="F21" s="422"/>
      <c r="G21" s="422"/>
      <c r="H21" s="422"/>
      <c r="I21" s="422"/>
      <c r="J21" s="68"/>
    </row>
    <row r="22" spans="1:10" s="69" customFormat="1" ht="18.75" customHeight="1">
      <c r="A22" s="422"/>
      <c r="B22" s="422"/>
      <c r="C22" s="422"/>
      <c r="D22" s="422"/>
      <c r="E22" s="422"/>
      <c r="F22" s="422"/>
      <c r="G22" s="422"/>
      <c r="H22" s="422"/>
      <c r="I22" s="422"/>
      <c r="J22" s="68"/>
    </row>
    <row r="23" spans="1:10" s="69" customFormat="1" ht="18.75">
      <c r="A23" s="68"/>
      <c r="B23" s="68"/>
      <c r="C23" s="68"/>
      <c r="D23" s="68"/>
      <c r="E23" s="68"/>
      <c r="F23" s="68"/>
      <c r="G23" s="68"/>
      <c r="H23" s="68"/>
      <c r="I23" s="68"/>
      <c r="J23" s="68"/>
    </row>
    <row r="24" spans="1:10" ht="15.6" customHeight="1">
      <c r="A24" s="423" t="s">
        <v>523</v>
      </c>
      <c r="B24" s="423"/>
      <c r="C24" s="423"/>
      <c r="D24" s="423"/>
      <c r="E24" s="423"/>
      <c r="F24" s="423"/>
      <c r="G24" s="423"/>
      <c r="H24" s="423"/>
      <c r="I24" s="423"/>
    </row>
    <row r="25" spans="1:10">
      <c r="A25" s="420"/>
      <c r="B25" s="420"/>
      <c r="C25" s="420"/>
      <c r="D25" s="420"/>
      <c r="E25" s="420"/>
      <c r="F25" s="420"/>
      <c r="G25" s="420"/>
      <c r="H25" s="420"/>
      <c r="I25" s="420"/>
    </row>
    <row r="26" spans="1:10">
      <c r="A26" s="424" t="s">
        <v>524</v>
      </c>
      <c r="B26" s="425"/>
      <c r="C26" s="426"/>
      <c r="D26" s="430" t="s">
        <v>525</v>
      </c>
      <c r="E26" s="431"/>
      <c r="F26" s="432"/>
      <c r="G26" s="430" t="s">
        <v>526</v>
      </c>
      <c r="H26" s="431"/>
      <c r="I26" s="432"/>
    </row>
    <row r="27" spans="1:10">
      <c r="A27" s="427"/>
      <c r="B27" s="428"/>
      <c r="C27" s="429"/>
      <c r="D27" s="433"/>
      <c r="E27" s="434"/>
      <c r="F27" s="435"/>
      <c r="G27" s="433"/>
      <c r="H27" s="434"/>
      <c r="I27" s="435"/>
    </row>
    <row r="28" spans="1:10">
      <c r="A28" s="427"/>
      <c r="B28" s="428"/>
      <c r="C28" s="429"/>
      <c r="D28" s="433"/>
      <c r="E28" s="434"/>
      <c r="F28" s="435"/>
      <c r="G28" s="433"/>
      <c r="H28" s="434"/>
      <c r="I28" s="435"/>
    </row>
    <row r="29" spans="1:10">
      <c r="A29" s="427"/>
      <c r="B29" s="428"/>
      <c r="C29" s="429"/>
      <c r="D29" s="433"/>
      <c r="E29" s="434"/>
      <c r="F29" s="435"/>
      <c r="G29" s="433"/>
      <c r="H29" s="434"/>
      <c r="I29" s="435"/>
    </row>
    <row r="30" spans="1:10">
      <c r="A30" s="427"/>
      <c r="B30" s="428"/>
      <c r="C30" s="429"/>
      <c r="D30" s="433"/>
      <c r="E30" s="434"/>
      <c r="F30" s="435"/>
      <c r="G30" s="433"/>
      <c r="H30" s="434"/>
      <c r="I30" s="435"/>
    </row>
    <row r="31" spans="1:10">
      <c r="A31" s="439" t="s">
        <v>527</v>
      </c>
      <c r="B31" s="440"/>
      <c r="C31" s="441"/>
      <c r="D31" s="433" t="s">
        <v>528</v>
      </c>
      <c r="E31" s="434"/>
      <c r="F31" s="435"/>
      <c r="G31" s="442" t="s">
        <v>529</v>
      </c>
      <c r="H31" s="443"/>
      <c r="I31" s="444"/>
      <c r="J31" s="70"/>
    </row>
    <row r="32" spans="1:10">
      <c r="A32" s="71"/>
      <c r="B32" s="70"/>
      <c r="C32" s="72"/>
      <c r="D32" s="73" t="s">
        <v>530</v>
      </c>
      <c r="E32" s="74"/>
      <c r="F32" s="75"/>
      <c r="G32" s="76"/>
      <c r="H32" s="76"/>
      <c r="I32" s="77"/>
      <c r="J32" s="70"/>
    </row>
    <row r="33" spans="1:10">
      <c r="A33" s="439"/>
      <c r="B33" s="440"/>
      <c r="C33" s="441"/>
      <c r="E33" s="78"/>
      <c r="F33" s="79"/>
      <c r="I33" s="80"/>
      <c r="J33" s="70"/>
    </row>
    <row r="34" spans="1:10">
      <c r="A34" s="445" t="s">
        <v>531</v>
      </c>
      <c r="B34" s="446"/>
      <c r="C34" s="447"/>
      <c r="D34" s="448" t="s">
        <v>532</v>
      </c>
      <c r="E34" s="449"/>
      <c r="F34" s="450"/>
      <c r="G34" s="451" t="s">
        <v>533</v>
      </c>
      <c r="H34" s="452"/>
      <c r="I34" s="453"/>
      <c r="J34" s="70"/>
    </row>
    <row r="35" spans="1:10">
      <c r="A35" s="81"/>
      <c r="B35" s="81"/>
      <c r="C35" s="81"/>
      <c r="D35" s="74"/>
      <c r="E35" s="74"/>
      <c r="F35" s="74"/>
      <c r="G35" s="76"/>
      <c r="H35" s="76"/>
      <c r="I35" s="76"/>
      <c r="J35" s="70"/>
    </row>
    <row r="36" spans="1:10" ht="18.75">
      <c r="A36" s="436" t="s">
        <v>534</v>
      </c>
      <c r="B36" s="436"/>
      <c r="C36" s="436"/>
      <c r="D36" s="436"/>
      <c r="E36" s="436"/>
      <c r="F36" s="436"/>
      <c r="G36" s="436"/>
      <c r="H36" s="436"/>
      <c r="I36" s="436"/>
    </row>
    <row r="37" spans="1:10" ht="18.75">
      <c r="A37" s="437"/>
      <c r="B37" s="438"/>
      <c r="C37" s="438"/>
      <c r="D37" s="438"/>
      <c r="E37" s="438"/>
      <c r="F37" s="438"/>
      <c r="G37" s="438"/>
      <c r="H37" s="438"/>
      <c r="I37" s="438"/>
    </row>
  </sheetData>
  <mergeCells count="27">
    <mergeCell ref="A36:I36"/>
    <mergeCell ref="A37:I37"/>
    <mergeCell ref="A31:C31"/>
    <mergeCell ref="D31:F31"/>
    <mergeCell ref="G31:I31"/>
    <mergeCell ref="A33:C33"/>
    <mergeCell ref="A34:C34"/>
    <mergeCell ref="D34:F34"/>
    <mergeCell ref="G34:I34"/>
    <mergeCell ref="A20:I22"/>
    <mergeCell ref="A24:I24"/>
    <mergeCell ref="A25:I25"/>
    <mergeCell ref="A26:C30"/>
    <mergeCell ref="D26:F30"/>
    <mergeCell ref="G26:I30"/>
    <mergeCell ref="A19:I19"/>
    <mergeCell ref="A1:I3"/>
    <mergeCell ref="A4:I4"/>
    <mergeCell ref="A5:I5"/>
    <mergeCell ref="A6:I6"/>
    <mergeCell ref="A7:I7"/>
    <mergeCell ref="A8:I8"/>
    <mergeCell ref="A9:I9"/>
    <mergeCell ref="A10:I10"/>
    <mergeCell ref="A11:I11"/>
    <mergeCell ref="A12:I12"/>
    <mergeCell ref="A14:I14"/>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6"/>
  <sheetViews>
    <sheetView workbookViewId="0">
      <selection activeCell="C32" sqref="C32"/>
    </sheetView>
  </sheetViews>
  <sheetFormatPr defaultColWidth="8.75" defaultRowHeight="12"/>
  <cols>
    <col min="1" max="1" width="11.25" style="100" customWidth="1"/>
    <col min="2" max="2" width="63.625" style="82" customWidth="1"/>
    <col min="3" max="4" width="8.375" style="100" customWidth="1"/>
    <col min="5" max="5" width="1.25" style="82" customWidth="1"/>
    <col min="6" max="6" width="17.625" style="83" customWidth="1"/>
    <col min="7" max="16384" width="8.75" style="82"/>
  </cols>
  <sheetData>
    <row r="1" spans="1:9" ht="25.5" customHeight="1">
      <c r="A1" s="456" t="s">
        <v>253</v>
      </c>
      <c r="B1" s="456"/>
      <c r="C1" s="456"/>
      <c r="D1" s="456"/>
    </row>
    <row r="2" spans="1:9" ht="18.75" customHeight="1">
      <c r="A2" s="457" t="s">
        <v>535</v>
      </c>
      <c r="B2" s="457" t="s">
        <v>536</v>
      </c>
      <c r="C2" s="458" t="s">
        <v>537</v>
      </c>
      <c r="D2" s="458"/>
    </row>
    <row r="3" spans="1:9" ht="18.75" customHeight="1">
      <c r="A3" s="457"/>
      <c r="B3" s="457"/>
      <c r="C3" s="84" t="s">
        <v>538</v>
      </c>
      <c r="D3" s="84" t="s">
        <v>539</v>
      </c>
      <c r="F3" s="85"/>
    </row>
    <row r="4" spans="1:9" ht="18.75" customHeight="1">
      <c r="A4" s="86" t="s">
        <v>540</v>
      </c>
      <c r="B4" s="87" t="s">
        <v>541</v>
      </c>
      <c r="C4" s="84" t="str">
        <f>[1]企业所得税年度纳税申报表填报表单!C4</f>
        <v>√</v>
      </c>
      <c r="D4" s="84" t="str">
        <f>[1]企业所得税年度纳税申报表填报表单!D4</f>
        <v>□</v>
      </c>
      <c r="F4" s="88" t="s">
        <v>542</v>
      </c>
      <c r="I4" s="82" t="s">
        <v>1538</v>
      </c>
    </row>
    <row r="5" spans="1:9" ht="18.75" customHeight="1">
      <c r="A5" s="86" t="s">
        <v>543</v>
      </c>
      <c r="B5" s="87" t="s">
        <v>544</v>
      </c>
      <c r="C5" s="84" t="str">
        <f>[1]企业所得税年度纳税申报表填报表单!C5</f>
        <v>√</v>
      </c>
      <c r="D5" s="84" t="str">
        <f>[1]企业所得税年度纳税申报表填报表单!D5</f>
        <v>□</v>
      </c>
      <c r="F5" s="89" t="s">
        <v>545</v>
      </c>
      <c r="I5" s="82" t="s">
        <v>1539</v>
      </c>
    </row>
    <row r="6" spans="1:9" ht="18.75" customHeight="1">
      <c r="A6" s="86" t="s">
        <v>546</v>
      </c>
      <c r="B6" s="87" t="s">
        <v>547</v>
      </c>
      <c r="C6" s="84" t="str">
        <f>[1]企业所得税年度纳税申报表填报表单!C6</f>
        <v>□</v>
      </c>
      <c r="D6" s="84" t="str">
        <f>[1]企业所得税年度纳税申报表填报表单!D6</f>
        <v>√</v>
      </c>
      <c r="F6" s="459" t="s">
        <v>548</v>
      </c>
      <c r="I6" s="82" t="s">
        <v>686</v>
      </c>
    </row>
    <row r="7" spans="1:9" ht="18.75" customHeight="1">
      <c r="A7" s="86" t="s">
        <v>549</v>
      </c>
      <c r="B7" s="87" t="s">
        <v>550</v>
      </c>
      <c r="C7" s="84" t="str">
        <f>[1]企业所得税年度纳税申报表填报表单!C7</f>
        <v>□</v>
      </c>
      <c r="D7" s="84" t="str">
        <f>[1]企业所得税年度纳税申报表填报表单!D7</f>
        <v>√</v>
      </c>
      <c r="F7" s="460"/>
      <c r="I7" s="82" t="s">
        <v>1540</v>
      </c>
    </row>
    <row r="8" spans="1:9" ht="18.75" customHeight="1">
      <c r="A8" s="86" t="s">
        <v>551</v>
      </c>
      <c r="B8" s="87" t="s">
        <v>552</v>
      </c>
      <c r="C8" s="84" t="str">
        <f>[1]企业所得税年度纳税申报表填报表单!C8</f>
        <v>□</v>
      </c>
      <c r="D8" s="84" t="str">
        <f>[1]企业所得税年度纳税申报表填报表单!D8</f>
        <v>√</v>
      </c>
      <c r="F8" s="461"/>
      <c r="I8" s="82" t="s">
        <v>1541</v>
      </c>
    </row>
    <row r="9" spans="1:9" ht="18.75" customHeight="1">
      <c r="A9" s="86" t="s">
        <v>553</v>
      </c>
      <c r="B9" s="87" t="s">
        <v>554</v>
      </c>
      <c r="C9" s="84" t="str">
        <f>[1]企业所得税年度纳税申报表填报表单!C9</f>
        <v>□</v>
      </c>
      <c r="D9" s="84" t="str">
        <f>[1]企业所得税年度纳税申报表填报表单!D9</f>
        <v>√</v>
      </c>
      <c r="F9" s="461"/>
      <c r="I9" s="82" t="s">
        <v>1542</v>
      </c>
    </row>
    <row r="10" spans="1:9" ht="18.75" customHeight="1">
      <c r="A10" s="86" t="s">
        <v>555</v>
      </c>
      <c r="B10" s="87" t="s">
        <v>556</v>
      </c>
      <c r="C10" s="84" t="str">
        <f>[1]企业所得税年度纳税申报表填报表单!C10</f>
        <v>□</v>
      </c>
      <c r="D10" s="84" t="str">
        <f>[1]企业所得税年度纳税申报表填报表单!D10</f>
        <v>√</v>
      </c>
      <c r="F10" s="461"/>
      <c r="I10" s="82" t="s">
        <v>1543</v>
      </c>
    </row>
    <row r="11" spans="1:9" ht="18.75" customHeight="1">
      <c r="A11" s="86" t="s">
        <v>557</v>
      </c>
      <c r="B11" s="87" t="s">
        <v>558</v>
      </c>
      <c r="C11" s="84" t="str">
        <f>[1]企业所得税年度纳税申报表填报表单!C11</f>
        <v>□</v>
      </c>
      <c r="D11" s="84" t="str">
        <f>[1]企业所得税年度纳税申报表填报表单!D11</f>
        <v>√</v>
      </c>
      <c r="F11" s="461"/>
      <c r="I11" s="82" t="s">
        <v>1544</v>
      </c>
    </row>
    <row r="12" spans="1:9" ht="18.75" customHeight="1">
      <c r="A12" s="86" t="s">
        <v>559</v>
      </c>
      <c r="B12" s="87" t="s">
        <v>560</v>
      </c>
      <c r="C12" s="84" t="str">
        <f>[1]企业所得税年度纳税申报表填报表单!C12</f>
        <v>√</v>
      </c>
      <c r="D12" s="84" t="str">
        <f>[1]企业所得税年度纳税申报表填报表单!D12</f>
        <v>□</v>
      </c>
      <c r="F12" s="454" t="s">
        <v>561</v>
      </c>
      <c r="I12" s="82" t="s">
        <v>1545</v>
      </c>
    </row>
    <row r="13" spans="1:9" ht="18.75" customHeight="1">
      <c r="A13" s="86" t="s">
        <v>562</v>
      </c>
      <c r="B13" s="87" t="s">
        <v>563</v>
      </c>
      <c r="C13" s="84" t="str">
        <f>[1]企业所得税年度纳税申报表填报表单!C13</f>
        <v>□</v>
      </c>
      <c r="D13" s="84" t="str">
        <f>[1]企业所得税年度纳税申报表填报表单!D13</f>
        <v>√</v>
      </c>
      <c r="F13" s="455"/>
      <c r="I13" s="82" t="s">
        <v>1546</v>
      </c>
    </row>
    <row r="14" spans="1:9" ht="18.75" customHeight="1">
      <c r="A14" s="86" t="s">
        <v>564</v>
      </c>
      <c r="B14" s="87" t="s">
        <v>565</v>
      </c>
      <c r="C14" s="84" t="str">
        <f>[1]企业所得税年度纳税申报表填报表单!C14</f>
        <v>□</v>
      </c>
      <c r="D14" s="84" t="str">
        <f>[1]企业所得税年度纳税申报表填报表单!D14</f>
        <v>√</v>
      </c>
      <c r="F14" s="455"/>
      <c r="I14" s="82" t="s">
        <v>1547</v>
      </c>
    </row>
    <row r="15" spans="1:9" ht="18.75" customHeight="1">
      <c r="A15" s="86" t="s">
        <v>566</v>
      </c>
      <c r="B15" s="87" t="s">
        <v>567</v>
      </c>
      <c r="C15" s="84" t="str">
        <f>[1]企业所得税年度纳税申报表填报表单!C15</f>
        <v>□</v>
      </c>
      <c r="D15" s="84" t="str">
        <f>[1]企业所得税年度纳税申报表填报表单!D15</f>
        <v>√</v>
      </c>
      <c r="F15" s="455"/>
      <c r="I15" s="82" t="s">
        <v>1548</v>
      </c>
    </row>
    <row r="16" spans="1:9" ht="18.75" customHeight="1">
      <c r="A16" s="86" t="s">
        <v>568</v>
      </c>
      <c r="B16" s="87" t="s">
        <v>569</v>
      </c>
      <c r="C16" s="84" t="str">
        <f>[1]企业所得税年度纳税申报表填报表单!C16</f>
        <v>□</v>
      </c>
      <c r="D16" s="84" t="str">
        <f>[1]企业所得税年度纳税申报表填报表单!D16</f>
        <v>√</v>
      </c>
      <c r="F16" s="455"/>
      <c r="I16" s="82" t="s">
        <v>1549</v>
      </c>
    </row>
    <row r="17" spans="1:9" ht="18.75" customHeight="1">
      <c r="A17" s="86" t="s">
        <v>570</v>
      </c>
      <c r="B17" s="87" t="s">
        <v>571</v>
      </c>
      <c r="C17" s="84" t="str">
        <f>[1]企业所得税年度纳税申报表填报表单!C17</f>
        <v>□</v>
      </c>
      <c r="D17" s="84" t="str">
        <f>[1]企业所得税年度纳税申报表填报表单!D17</f>
        <v>√</v>
      </c>
      <c r="F17" s="455"/>
      <c r="I17" s="82" t="s">
        <v>1550</v>
      </c>
    </row>
    <row r="18" spans="1:9" ht="18.75" customHeight="1">
      <c r="A18" s="86" t="s">
        <v>572</v>
      </c>
      <c r="B18" s="87" t="s">
        <v>573</v>
      </c>
      <c r="C18" s="84" t="str">
        <f>[1]企业所得税年度纳税申报表填报表单!C18</f>
        <v>□</v>
      </c>
      <c r="D18" s="84" t="str">
        <f>[1]企业所得税年度纳税申报表填报表单!D18</f>
        <v>√</v>
      </c>
      <c r="F18" s="455"/>
      <c r="I18" s="82" t="s">
        <v>1551</v>
      </c>
    </row>
    <row r="19" spans="1:9" ht="18.75" customHeight="1">
      <c r="A19" s="86" t="s">
        <v>574</v>
      </c>
      <c r="B19" s="87" t="s">
        <v>575</v>
      </c>
      <c r="C19" s="84" t="str">
        <f>[1]企业所得税年度纳税申报表填报表单!C19</f>
        <v>□</v>
      </c>
      <c r="D19" s="84" t="str">
        <f>[1]企业所得税年度纳税申报表填报表单!D19</f>
        <v>√</v>
      </c>
      <c r="F19" s="455"/>
      <c r="I19" s="82" t="s">
        <v>1552</v>
      </c>
    </row>
    <row r="20" spans="1:9" ht="18.75" customHeight="1">
      <c r="A20" s="86" t="s">
        <v>576</v>
      </c>
      <c r="B20" s="87" t="s">
        <v>577</v>
      </c>
      <c r="C20" s="84" t="str">
        <f>[1]企业所得税年度纳税申报表填报表单!C20</f>
        <v>□</v>
      </c>
      <c r="D20" s="84" t="str">
        <f>[1]企业所得税年度纳税申报表填报表单!D20</f>
        <v>√</v>
      </c>
      <c r="F20" s="455"/>
      <c r="I20" s="82" t="s">
        <v>1553</v>
      </c>
    </row>
    <row r="21" spans="1:9" ht="18.75" customHeight="1">
      <c r="A21" s="86" t="s">
        <v>578</v>
      </c>
      <c r="B21" s="87" t="s">
        <v>579</v>
      </c>
      <c r="C21" s="84" t="str">
        <f>[1]企业所得税年度纳税申报表填报表单!C21</f>
        <v>□</v>
      </c>
      <c r="D21" s="84" t="str">
        <f>[1]企业所得税年度纳税申报表填报表单!D21</f>
        <v>√</v>
      </c>
      <c r="F21" s="455"/>
      <c r="I21" s="82" t="s">
        <v>1554</v>
      </c>
    </row>
    <row r="22" spans="1:9" ht="18.75" customHeight="1">
      <c r="A22" s="86" t="s">
        <v>580</v>
      </c>
      <c r="B22" s="87" t="s">
        <v>581</v>
      </c>
      <c r="C22" s="84" t="str">
        <f>[1]企业所得税年度纳税申报表填报表单!C22</f>
        <v>□</v>
      </c>
      <c r="D22" s="84" t="str">
        <f>[1]企业所得税年度纳税申报表填报表单!D22</f>
        <v>√</v>
      </c>
      <c r="F22" s="455"/>
      <c r="I22" s="82" t="s">
        <v>1555</v>
      </c>
    </row>
    <row r="23" spans="1:9" ht="18.75" customHeight="1">
      <c r="A23" s="86" t="s">
        <v>582</v>
      </c>
      <c r="B23" s="87" t="s">
        <v>583</v>
      </c>
      <c r="C23" s="84" t="str">
        <f>[1]企业所得税年度纳税申报表填报表单!C23</f>
        <v>□</v>
      </c>
      <c r="D23" s="84" t="str">
        <f>[1]企业所得税年度纳税申报表填报表单!D23</f>
        <v>√</v>
      </c>
      <c r="F23" s="455"/>
      <c r="I23" s="82" t="s">
        <v>1556</v>
      </c>
    </row>
    <row r="24" spans="1:9" ht="18.75" customHeight="1">
      <c r="A24" s="86" t="s">
        <v>584</v>
      </c>
      <c r="B24" s="87" t="s">
        <v>585</v>
      </c>
      <c r="C24" s="84" t="str">
        <f>[1]企业所得税年度纳税申报表填报表单!C24</f>
        <v>□</v>
      </c>
      <c r="D24" s="84" t="str">
        <f>[1]企业所得税年度纳税申报表填报表单!D24</f>
        <v>√</v>
      </c>
      <c r="F24" s="455"/>
      <c r="I24" s="82" t="s">
        <v>1557</v>
      </c>
    </row>
    <row r="25" spans="1:9" ht="18.75" customHeight="1">
      <c r="A25" s="86" t="s">
        <v>586</v>
      </c>
      <c r="B25" s="87" t="s">
        <v>587</v>
      </c>
      <c r="C25" s="84" t="str">
        <f>[1]企业所得税年度纳税申报表填报表单!C25</f>
        <v>√</v>
      </c>
      <c r="D25" s="84" t="str">
        <f>[1]企业所得税年度纳税申报表填报表单!D25</f>
        <v>□</v>
      </c>
      <c r="F25" s="90" t="s">
        <v>588</v>
      </c>
      <c r="I25" s="82" t="s">
        <v>1558</v>
      </c>
    </row>
    <row r="26" spans="1:9" ht="18.75" customHeight="1">
      <c r="A26" s="86" t="s">
        <v>589</v>
      </c>
      <c r="B26" s="87" t="s">
        <v>590</v>
      </c>
      <c r="C26" s="84" t="str">
        <f>[1]企业所得税年度纳税申报表填报表单!C26</f>
        <v>□</v>
      </c>
      <c r="D26" s="84" t="str">
        <f>[1]企业所得税年度纳税申报表填报表单!D26</f>
        <v>√</v>
      </c>
      <c r="F26" s="462" t="s">
        <v>591</v>
      </c>
      <c r="I26" s="82" t="s">
        <v>1559</v>
      </c>
    </row>
    <row r="27" spans="1:9" s="93" customFormat="1" ht="18.75" customHeight="1">
      <c r="A27" s="91" t="s">
        <v>592</v>
      </c>
      <c r="B27" s="92" t="s">
        <v>593</v>
      </c>
      <c r="C27" s="84" t="str">
        <f>[1]企业所得税年度纳税申报表填报表单!C27</f>
        <v>□</v>
      </c>
      <c r="D27" s="84" t="str">
        <f>[1]企业所得税年度纳税申报表填报表单!D27</f>
        <v>√</v>
      </c>
      <c r="F27" s="463"/>
      <c r="I27" s="82" t="s">
        <v>1560</v>
      </c>
    </row>
    <row r="28" spans="1:9" ht="18.75" customHeight="1">
      <c r="A28" s="86" t="s">
        <v>594</v>
      </c>
      <c r="B28" s="87" t="s">
        <v>595</v>
      </c>
      <c r="C28" s="84" t="str">
        <f>[1]企业所得税年度纳税申报表填报表单!C28</f>
        <v>□</v>
      </c>
      <c r="D28" s="84" t="str">
        <f>[1]企业所得税年度纳税申报表填报表单!D28</f>
        <v>√</v>
      </c>
      <c r="F28" s="463"/>
      <c r="I28" s="82" t="s">
        <v>1561</v>
      </c>
    </row>
    <row r="29" spans="1:9" ht="18.75" customHeight="1">
      <c r="A29" s="86" t="s">
        <v>596</v>
      </c>
      <c r="B29" s="87" t="s">
        <v>597</v>
      </c>
      <c r="C29" s="84" t="str">
        <f>[1]企业所得税年度纳税申报表填报表单!C29</f>
        <v>□</v>
      </c>
      <c r="D29" s="84" t="str">
        <f>[1]企业所得税年度纳税申报表填报表单!D29</f>
        <v>√</v>
      </c>
      <c r="F29" s="463"/>
      <c r="I29" s="82" t="s">
        <v>1562</v>
      </c>
    </row>
    <row r="30" spans="1:9" ht="18.75" customHeight="1">
      <c r="A30" s="86" t="s">
        <v>254</v>
      </c>
      <c r="B30" s="87" t="s">
        <v>598</v>
      </c>
      <c r="C30" s="84" t="str">
        <f>[1]企业所得税年度纳税申报表填报表单!C30</f>
        <v>□</v>
      </c>
      <c r="D30" s="84" t="str">
        <f>[1]企业所得税年度纳税申报表填报表单!D30</f>
        <v>√</v>
      </c>
      <c r="F30" s="463"/>
      <c r="I30" s="82" t="s">
        <v>1563</v>
      </c>
    </row>
    <row r="31" spans="1:9" ht="18.75" customHeight="1">
      <c r="A31" s="86" t="s">
        <v>255</v>
      </c>
      <c r="B31" s="87" t="s">
        <v>599</v>
      </c>
      <c r="C31" s="84" t="str">
        <f>[1]企业所得税年度纳税申报表填报表单!C31</f>
        <v>□</v>
      </c>
      <c r="D31" s="84" t="str">
        <f>[1]企业所得税年度纳税申报表填报表单!D31</f>
        <v>√</v>
      </c>
      <c r="F31" s="463"/>
      <c r="I31" s="82" t="s">
        <v>1564</v>
      </c>
    </row>
    <row r="32" spans="1:9" ht="18.75" customHeight="1">
      <c r="A32" s="86" t="s">
        <v>600</v>
      </c>
      <c r="B32" s="87" t="s">
        <v>601</v>
      </c>
      <c r="C32" s="84" t="str">
        <f>[1]企业所得税年度纳税申报表填报表单!C32</f>
        <v>□</v>
      </c>
      <c r="D32" s="84" t="str">
        <f>[1]企业所得税年度纳税申报表填报表单!D32</f>
        <v>√</v>
      </c>
      <c r="F32" s="463"/>
      <c r="I32" s="82" t="s">
        <v>1565</v>
      </c>
    </row>
    <row r="33" spans="1:9" ht="18.75" customHeight="1">
      <c r="A33" s="86" t="s">
        <v>602</v>
      </c>
      <c r="B33" s="87" t="s">
        <v>603</v>
      </c>
      <c r="C33" s="84" t="str">
        <f ca="1">[1]企业所得税年度纳税申报表填报表单!C33</f>
        <v>□</v>
      </c>
      <c r="D33" s="84" t="str">
        <f ca="1">[1]企业所得税年度纳税申报表填报表单!D33</f>
        <v>√</v>
      </c>
      <c r="F33" s="463"/>
      <c r="I33" s="82" t="s">
        <v>1566</v>
      </c>
    </row>
    <row r="34" spans="1:9" ht="18.75" customHeight="1">
      <c r="A34" s="86" t="s">
        <v>604</v>
      </c>
      <c r="B34" s="87" t="s">
        <v>605</v>
      </c>
      <c r="C34" s="84" t="str">
        <f>[1]企业所得税年度纳税申报表填报表单!C34</f>
        <v>□</v>
      </c>
      <c r="D34" s="84" t="str">
        <f>[1]企业所得税年度纳税申报表填报表单!D34</f>
        <v>√</v>
      </c>
      <c r="F34" s="463"/>
      <c r="I34" s="82" t="s">
        <v>1567</v>
      </c>
    </row>
    <row r="35" spans="1:9" ht="18.75" customHeight="1">
      <c r="A35" s="86" t="s">
        <v>606</v>
      </c>
      <c r="B35" s="87" t="s">
        <v>607</v>
      </c>
      <c r="C35" s="84" t="str">
        <f>[1]企业所得税年度纳税申报表填报表单!C35</f>
        <v>□</v>
      </c>
      <c r="D35" s="84" t="str">
        <f>[1]企业所得税年度纳税申报表填报表单!D35</f>
        <v>√</v>
      </c>
      <c r="F35" s="464" t="s">
        <v>608</v>
      </c>
      <c r="I35" s="82" t="s">
        <v>1568</v>
      </c>
    </row>
    <row r="36" spans="1:9" ht="18.75" customHeight="1">
      <c r="A36" s="86" t="s">
        <v>609</v>
      </c>
      <c r="B36" s="87" t="s">
        <v>610</v>
      </c>
      <c r="C36" s="84" t="str">
        <f>[1]企业所得税年度纳税申报表填报表单!C36</f>
        <v>□</v>
      </c>
      <c r="D36" s="84" t="str">
        <f>[1]企业所得税年度纳税申报表填报表单!D36</f>
        <v>√</v>
      </c>
      <c r="F36" s="465"/>
      <c r="I36" s="82" t="s">
        <v>1569</v>
      </c>
    </row>
    <row r="37" spans="1:9" ht="18.75" customHeight="1">
      <c r="A37" s="86" t="s">
        <v>256</v>
      </c>
      <c r="B37" s="87" t="s">
        <v>611</v>
      </c>
      <c r="C37" s="84" t="str">
        <f>[1]企业所得税年度纳税申报表填报表单!C37</f>
        <v>□</v>
      </c>
      <c r="D37" s="84" t="str">
        <f>[1]企业所得税年度纳税申报表填报表单!D37</f>
        <v>√</v>
      </c>
      <c r="F37" s="465"/>
      <c r="I37" s="82" t="s">
        <v>1570</v>
      </c>
    </row>
    <row r="38" spans="1:9" ht="18.75" customHeight="1">
      <c r="A38" s="86" t="s">
        <v>612</v>
      </c>
      <c r="B38" s="87" t="s">
        <v>613</v>
      </c>
      <c r="C38" s="84" t="str">
        <f>[1]企业所得税年度纳税申报表填报表单!C38</f>
        <v>□</v>
      </c>
      <c r="D38" s="84" t="str">
        <f>[1]企业所得税年度纳税申报表填报表单!D38</f>
        <v>√</v>
      </c>
      <c r="F38" s="465"/>
      <c r="I38" s="82" t="s">
        <v>1571</v>
      </c>
    </row>
    <row r="39" spans="1:9" ht="18.75" customHeight="1">
      <c r="A39" s="86" t="s">
        <v>614</v>
      </c>
      <c r="B39" s="87" t="s">
        <v>615</v>
      </c>
      <c r="C39" s="84" t="str">
        <f>[1]企业所得税年度纳税申报表填报表单!C39</f>
        <v>□</v>
      </c>
      <c r="D39" s="84" t="str">
        <f>[1]企业所得税年度纳税申报表填报表单!D39</f>
        <v>√</v>
      </c>
      <c r="F39" s="466" t="s">
        <v>616</v>
      </c>
      <c r="I39" s="82" t="s">
        <v>1572</v>
      </c>
    </row>
    <row r="40" spans="1:9" ht="18.75" customHeight="1">
      <c r="A40" s="86" t="s">
        <v>617</v>
      </c>
      <c r="B40" s="94" t="s">
        <v>618</v>
      </c>
      <c r="C40" s="84" t="str">
        <f>[1]企业所得税年度纳税申报表填报表单!C40</f>
        <v>□</v>
      </c>
      <c r="D40" s="84" t="str">
        <f>[1]企业所得税年度纳税申报表填报表单!D40</f>
        <v>√</v>
      </c>
      <c r="F40" s="467"/>
      <c r="I40" s="82" t="s">
        <v>1573</v>
      </c>
    </row>
    <row r="41" spans="1:9" ht="18.75" customHeight="1">
      <c r="A41" s="468" t="s">
        <v>619</v>
      </c>
      <c r="B41" s="469"/>
      <c r="C41" s="469"/>
      <c r="D41" s="470"/>
    </row>
    <row r="42" spans="1:9" ht="18.75" customHeight="1">
      <c r="A42" s="471"/>
      <c r="B42" s="472"/>
      <c r="C42" s="472"/>
      <c r="D42" s="473"/>
    </row>
    <row r="43" spans="1:9" ht="14.25" customHeight="1">
      <c r="A43" s="95"/>
      <c r="B43" s="95"/>
      <c r="C43" s="95"/>
      <c r="D43" s="95"/>
    </row>
    <row r="45" spans="1:9" s="99" customFormat="1" ht="14.25" customHeight="1">
      <c r="A45" s="96" t="s">
        <v>620</v>
      </c>
      <c r="B45" s="97" t="s">
        <v>621</v>
      </c>
      <c r="C45" s="98" t="s">
        <v>622</v>
      </c>
      <c r="D45" s="98" t="s">
        <v>622</v>
      </c>
      <c r="F45" s="474" t="s">
        <v>620</v>
      </c>
    </row>
    <row r="46" spans="1:9" s="99" customFormat="1" ht="14.25" customHeight="1">
      <c r="A46" s="96" t="s">
        <v>623</v>
      </c>
      <c r="B46" s="97" t="s">
        <v>624</v>
      </c>
      <c r="C46" s="98" t="s">
        <v>622</v>
      </c>
      <c r="D46" s="98" t="s">
        <v>622</v>
      </c>
      <c r="F46" s="475"/>
    </row>
  </sheetData>
  <mergeCells count="11">
    <mergeCell ref="F26:F34"/>
    <mergeCell ref="F35:F38"/>
    <mergeCell ref="F39:F40"/>
    <mergeCell ref="A41:D42"/>
    <mergeCell ref="F45:F46"/>
    <mergeCell ref="F12:F24"/>
    <mergeCell ref="A1:D1"/>
    <mergeCell ref="A2:A3"/>
    <mergeCell ref="B2:B3"/>
    <mergeCell ref="C2:D2"/>
    <mergeCell ref="F6:F11"/>
  </mergeCells>
  <phoneticPr fontId="22" type="noConversion"/>
  <hyperlinks>
    <hyperlink ref="A4" location="'A000000 企业基础信息表'!A1" display="A000000"/>
    <hyperlink ref="A5" location="'A100000 中华人民共和国企业所得税年度纳税申报表（A类）'!A1" display="A100000"/>
    <hyperlink ref="A6" location="'A101010 一般企业收入明细表'!A1" display="A101010"/>
    <hyperlink ref="A7" location="'A101020 金融企业收入明细表'!A1" display="A101020"/>
    <hyperlink ref="A8" location="'A102010 一般企业成本支出明细表'!A1" display="A102010"/>
    <hyperlink ref="A9" location="'A102020 金融企业支出明细表'!A1" display="A102020"/>
    <hyperlink ref="A10" location="A103000事业单位、民间非营利组织收入、支出明细表!A1" display="A103000"/>
    <hyperlink ref="A11" location="A104000期间费用明细表!A1" display="A104000"/>
    <hyperlink ref="A12" location="A105000纳税调整项目明细表!A1" display="A105000"/>
    <hyperlink ref="A13" location="A105010视同销售和房地产开发企业特定业务纳税调整明细表!A1" display="A105010"/>
    <hyperlink ref="A14" location="A105020未按权责发生制确认收入纳税调整明细表!A1" display="A105020"/>
    <hyperlink ref="A15" location="A105030投资收益纳税调整明细表!A1" display="A105030"/>
    <hyperlink ref="A16" location="A105040专项用途财政性资金纳税调整表!A1" display="A105040"/>
    <hyperlink ref="A17" location="A105050职工薪酬支出及纳税调整明细表!A1" display="A105050"/>
    <hyperlink ref="A18" location="A105060广告费和业务宣传费跨年度纳税调整明细表!A1" display="A105060"/>
    <hyperlink ref="A19" location="A105070捐赠支出及纳税调整明细表!Print_Area" display="A105070"/>
    <hyperlink ref="A22" location="A105100企业重组及递延纳税事项调整明细表!A1" display="A105100"/>
    <hyperlink ref="A23" location="A105110政策性搬迁纳税调整明细表!A1" display="A105110"/>
    <hyperlink ref="A24" location="'A105120 特殊行业准备金及纳税调整明细表'!Print_Area" display="A105120"/>
    <hyperlink ref="A25" location="'A106000 企业所得税弥补亏损明细表'!A1" display="A106000"/>
    <hyperlink ref="A26" location="A107010免税、减计收入及加计扣除优惠明细表!A1" display="A107010"/>
    <hyperlink ref="A27" location="A107011符合条件的居民企业之间的股息、红利等…优惠明细表!A1" display="A107011"/>
    <hyperlink ref="A30" location="'A107030 抵扣应纳税所得额明细表'!A1" display="A107030"/>
    <hyperlink ref="A31" location="A107040减免所得税优惠明细表!A1" display="A107040"/>
    <hyperlink ref="A32" location="'A107041 高新技术企业优惠情况及明细表'!A1" display="A107041"/>
    <hyperlink ref="A33" location="A107042软件、集成电路企业优惠情况及明细表!A1" display="A107042"/>
    <hyperlink ref="A34" location="'A107050 税额抵免优惠明细表'!A1" display="A107050"/>
    <hyperlink ref="A35" location="A108000境外所得税收抵免明细表!A1" display="A108000"/>
    <hyperlink ref="A36" location="A108010境外所得纳税调整后所得明细表!A1" display="A108010"/>
    <hyperlink ref="A37" location="'A108030 跨年度结转抵免境外所得税明细表'!A1" display="A108020"/>
    <hyperlink ref="A38" location="'A108030 跨年度结转抵免境外所得税明细表'!A1" display="A108030"/>
    <hyperlink ref="A39" location="A109000跨地区经营汇总纳税企业年度分摊企业所得税明细表!A1" display="A109000"/>
    <hyperlink ref="A40" location="'A109010 企业所得税汇总纳税分支机构所得税分配表'!A1" display="A109010"/>
    <hyperlink ref="A45" location="研发项目可加计扣除研究开发费用情况归集表!A1" display="归集表"/>
    <hyperlink ref="A46" location="“研发支出”辅助账汇总表!A1" display="辅助账汇总表"/>
    <hyperlink ref="A21" location="A105090资产损失税前扣除及纳税调整明细表!A1" display="A105090"/>
    <hyperlink ref="A28" location="'A107012 研发费用加计扣除优惠明细表'!A1" display="A107012"/>
    <hyperlink ref="A29" location="A107020所得减免优惠明细表!A1" display="A107020"/>
    <hyperlink ref="A20" location="'A105080 资产折旧、摊销及纳税调整明细表'!Print_Area" display="A105080"/>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V311"/>
  <sheetViews>
    <sheetView workbookViewId="0">
      <selection activeCell="B28" sqref="B28:C28"/>
    </sheetView>
  </sheetViews>
  <sheetFormatPr defaultColWidth="10.875" defaultRowHeight="16.5"/>
  <cols>
    <col min="1" max="1" width="13.125" style="101" customWidth="1"/>
    <col min="2" max="2" width="7.375" style="101" customWidth="1"/>
    <col min="3" max="3" width="8" style="101" customWidth="1"/>
    <col min="4" max="4" width="12" style="101" customWidth="1"/>
    <col min="5" max="5" width="9.75" style="101" customWidth="1"/>
    <col min="6" max="6" width="10.75" style="101" customWidth="1"/>
    <col min="7" max="7" width="9.75" style="101" customWidth="1"/>
    <col min="8" max="9" width="14.375" style="101" customWidth="1"/>
    <col min="10" max="13" width="10.875" style="101"/>
    <col min="14" max="14" width="5.875" style="102" bestFit="1" customWidth="1"/>
    <col min="15" max="15" width="2.625" style="102" bestFit="1" customWidth="1"/>
    <col min="16" max="19" width="2.5" style="102" bestFit="1" customWidth="1"/>
    <col min="20" max="20" width="2.625" style="102" bestFit="1" customWidth="1"/>
    <col min="21" max="22" width="10.875" style="102"/>
    <col min="23" max="16384" width="10.875" style="101"/>
  </cols>
  <sheetData>
    <row r="1" spans="1:22" ht="20.100000000000001" customHeight="1">
      <c r="A1" s="482" t="s">
        <v>540</v>
      </c>
      <c r="B1" s="482"/>
      <c r="C1" s="482"/>
      <c r="D1" s="482"/>
      <c r="E1" s="482"/>
      <c r="F1" s="482"/>
      <c r="G1" s="482"/>
      <c r="H1" s="482"/>
      <c r="I1" s="482"/>
    </row>
    <row r="2" spans="1:22" ht="25.5" customHeight="1" thickBot="1">
      <c r="A2" s="483" t="s">
        <v>541</v>
      </c>
      <c r="B2" s="483"/>
      <c r="C2" s="483"/>
      <c r="D2" s="483"/>
      <c r="E2" s="483"/>
      <c r="F2" s="483"/>
      <c r="G2" s="483"/>
      <c r="H2" s="483"/>
      <c r="I2" s="483"/>
    </row>
    <row r="3" spans="1:22" s="103" customFormat="1" ht="27" customHeight="1">
      <c r="A3" s="484" t="s">
        <v>625</v>
      </c>
      <c r="B3" s="485"/>
      <c r="C3" s="486"/>
      <c r="D3" s="486"/>
      <c r="E3" s="486"/>
      <c r="F3" s="486"/>
      <c r="G3" s="486"/>
      <c r="H3" s="486"/>
      <c r="I3" s="487"/>
      <c r="N3" s="104"/>
      <c r="O3" s="104"/>
      <c r="P3" s="104"/>
      <c r="Q3" s="104"/>
      <c r="R3" s="104"/>
      <c r="S3" s="104"/>
      <c r="T3" s="104"/>
      <c r="U3" s="104"/>
      <c r="V3" s="104"/>
    </row>
    <row r="4" spans="1:22" ht="84.75" customHeight="1">
      <c r="A4" s="488" t="s">
        <v>626</v>
      </c>
      <c r="B4" s="489"/>
      <c r="C4" s="490" t="str">
        <f>'[1]A000000 企业基础信息表'!$C$4</f>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
      <c r="D4" s="491"/>
      <c r="E4" s="491"/>
      <c r="F4" s="491"/>
      <c r="G4" s="491"/>
      <c r="H4" s="491"/>
      <c r="I4" s="492"/>
      <c r="N4" s="102" t="str">
        <f>IF(R4="√",TEXT([1]基本情况!C5,"0.00%"),"      %")</f>
        <v xml:space="preserve">      %</v>
      </c>
      <c r="O4" s="102" t="str">
        <f>IF([1]基本情况!C4="总机构（跨省）——适用《跨地区经营汇总纳税企业所得税征收管理办法》","√","□")</f>
        <v>□</v>
      </c>
      <c r="P4" s="102" t="str">
        <f>IF([1]基本情况!C4="总机构（跨省）——不适用《跨地区经营汇总纳税企业所得税征收管理办法》","√","□")</f>
        <v>□</v>
      </c>
      <c r="Q4" s="102" t="str">
        <f>IF([1]基本情况!C4="总机构（省内）","√","□")</f>
        <v>□</v>
      </c>
      <c r="R4" s="102" t="str">
        <f>IF([1]基本情况!C4="分支机构（须进行完整年度纳税申报且按比例纳税）","√","□")</f>
        <v>□</v>
      </c>
      <c r="S4" s="102" t="str">
        <f>IF([1]基本情况!C4="分支机构（须进行完整年度纳税申报但不就地缴纳）","√","□")</f>
        <v>□</v>
      </c>
      <c r="T4" s="102" t="str">
        <f>IF([1]基本情况!C4="否","√","□")</f>
        <v>√</v>
      </c>
    </row>
    <row r="5" spans="1:22">
      <c r="A5" s="476" t="s">
        <v>627</v>
      </c>
      <c r="B5" s="477"/>
      <c r="C5" s="478"/>
      <c r="D5" s="479" t="str">
        <f>IFERROR([1]基本情况!D23,"")</f>
        <v/>
      </c>
      <c r="E5" s="478"/>
      <c r="F5" s="479" t="s">
        <v>628</v>
      </c>
      <c r="G5" s="478"/>
      <c r="H5" s="480">
        <f>'[1]A000000 企业基础信息表'!H5</f>
        <v>0</v>
      </c>
      <c r="I5" s="481"/>
    </row>
    <row r="6" spans="1:22">
      <c r="A6" s="476" t="s">
        <v>629</v>
      </c>
      <c r="B6" s="477"/>
      <c r="C6" s="478"/>
      <c r="D6" s="479">
        <f ca="1">'[1]A000000 企业基础信息表'!D6</f>
        <v>0</v>
      </c>
      <c r="E6" s="478"/>
      <c r="F6" s="479" t="s">
        <v>630</v>
      </c>
      <c r="G6" s="478"/>
      <c r="H6" s="493" t="str">
        <f>'[1]A000000 企业基础信息表'!H6</f>
        <v>□是   √否</v>
      </c>
      <c r="I6" s="494"/>
      <c r="N6" s="102" t="str">
        <f>IF([1]基本情况!C6="是","√","□")</f>
        <v>□</v>
      </c>
      <c r="O6" s="102" t="str">
        <f>IF([1]基本情况!C6="否","√","□")</f>
        <v>√</v>
      </c>
    </row>
    <row r="7" spans="1:22">
      <c r="A7" s="495" t="s">
        <v>631</v>
      </c>
      <c r="B7" s="496"/>
      <c r="C7" s="497"/>
      <c r="D7" s="498" t="str">
        <f>'[1]A000000 企业基础信息表'!D7</f>
        <v>□是   √否</v>
      </c>
      <c r="E7" s="499"/>
      <c r="F7" s="497" t="s">
        <v>632</v>
      </c>
      <c r="G7" s="497"/>
      <c r="H7" s="493" t="str">
        <f>'[1]A000000 企业基础信息表'!H7</f>
        <v>□是   √否</v>
      </c>
      <c r="I7" s="494"/>
      <c r="N7" s="102" t="str">
        <f>IF([1]基本情况!C7="是","√","□")</f>
        <v>□</v>
      </c>
      <c r="O7" s="102" t="str">
        <f>IF([1]基本情况!C7="否","√","□")</f>
        <v>√</v>
      </c>
      <c r="P7" s="102" t="str">
        <f>IF([1]基本情况!C8="是","√","□")</f>
        <v>□</v>
      </c>
      <c r="Q7" s="102" t="str">
        <f>IF([1]基本情况!C8="否","√","□")</f>
        <v>√</v>
      </c>
    </row>
    <row r="8" spans="1:22">
      <c r="A8" s="495" t="s">
        <v>633</v>
      </c>
      <c r="B8" s="496"/>
      <c r="C8" s="497"/>
      <c r="D8" s="498" t="str">
        <f>'[1]A000000 企业基础信息表'!D8</f>
        <v>是（□境内 □境外）√否</v>
      </c>
      <c r="E8" s="499"/>
      <c r="F8" s="500" t="s">
        <v>634</v>
      </c>
      <c r="G8" s="500"/>
      <c r="H8" s="493" t="str">
        <f>'[1]A000000 企业基础信息表'!H8</f>
        <v>□是   √否</v>
      </c>
      <c r="I8" s="494"/>
      <c r="N8" s="102" t="str">
        <f>IF([1]基本情况!C9="境内上市","√","□")</f>
        <v>□</v>
      </c>
      <c r="O8" s="102" t="str">
        <f>IF([1]基本情况!C9="境外上市(含香港等)","√","□")</f>
        <v>□</v>
      </c>
      <c r="P8" s="102" t="str">
        <f>IF([1]基本情况!C9="否","√","□")</f>
        <v>√</v>
      </c>
      <c r="R8" s="102" t="str">
        <f>IF([1]基本情况!C10="是","√","□")</f>
        <v>□</v>
      </c>
      <c r="S8" s="102" t="str">
        <f>IF([1]基本情况!C10="否","√","□")</f>
        <v>√</v>
      </c>
    </row>
    <row r="9" spans="1:22" ht="14.25" customHeight="1">
      <c r="A9" s="501" t="s">
        <v>635</v>
      </c>
      <c r="B9" s="502"/>
      <c r="C9" s="479" t="str">
        <f>'[1]A000000 企业基础信息表'!$C$9</f>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
      <c r="D9" s="477"/>
      <c r="E9" s="477"/>
      <c r="F9" s="477"/>
      <c r="G9" s="477"/>
      <c r="H9" s="477"/>
      <c r="I9" s="507"/>
      <c r="U9" s="102" t="s">
        <v>636</v>
      </c>
    </row>
    <row r="10" spans="1:22">
      <c r="A10" s="503"/>
      <c r="B10" s="504"/>
      <c r="C10" s="508"/>
      <c r="D10" s="509"/>
      <c r="E10" s="509"/>
      <c r="F10" s="509"/>
      <c r="G10" s="509"/>
      <c r="H10" s="509"/>
      <c r="I10" s="510"/>
      <c r="N10" s="102" t="str">
        <f>IF([1]基本情况!$C$18="企业会计准则_一般企业","√","□")</f>
        <v>□</v>
      </c>
      <c r="O10" s="102" t="str">
        <f>IF([1]基本情况!$C$18="企业会计准则_银行","√","□")</f>
        <v>□</v>
      </c>
      <c r="P10" s="102" t="str">
        <f>IF([1]基本情况!$C$18="企业会计准则_证券","√","□")</f>
        <v>□</v>
      </c>
      <c r="Q10" s="102" t="str">
        <f>IF([1]基本情况!$C$18="企业会计准则_保险","√","□")</f>
        <v>□</v>
      </c>
      <c r="R10" s="102" t="str">
        <f>IF([1]基本情况!$C$18="企业会计准则_担保","√","□")</f>
        <v>□</v>
      </c>
      <c r="U10" s="102" t="str">
        <f>"=IF(基本情况!$C$18=""" &amp;U9 &amp;""",""√"",""□"")"</f>
        <v>=IF(基本情况!$C$18="企业会计准则_一般企业","√","□")</v>
      </c>
    </row>
    <row r="11" spans="1:22">
      <c r="A11" s="503"/>
      <c r="B11" s="504"/>
      <c r="C11" s="508"/>
      <c r="D11" s="509"/>
      <c r="E11" s="509"/>
      <c r="F11" s="509"/>
      <c r="G11" s="509"/>
      <c r="H11" s="509"/>
      <c r="I11" s="510"/>
      <c r="N11" s="102" t="str">
        <f>IF([1]基本情况!$C$18="小企业会计准则","√","□")</f>
        <v>√</v>
      </c>
    </row>
    <row r="12" spans="1:22">
      <c r="A12" s="503"/>
      <c r="B12" s="504"/>
      <c r="C12" s="508"/>
      <c r="D12" s="509"/>
      <c r="E12" s="509"/>
      <c r="F12" s="509"/>
      <c r="G12" s="509"/>
      <c r="H12" s="509"/>
      <c r="I12" s="510"/>
      <c r="N12" s="102" t="str">
        <f>IF([1]基本情况!$C$18="企业会计制度","√","□")</f>
        <v>□</v>
      </c>
    </row>
    <row r="13" spans="1:22">
      <c r="A13" s="503"/>
      <c r="B13" s="504"/>
      <c r="C13" s="508"/>
      <c r="D13" s="509"/>
      <c r="E13" s="509"/>
      <c r="F13" s="509"/>
      <c r="G13" s="509"/>
      <c r="H13" s="509"/>
      <c r="I13" s="510"/>
      <c r="N13" s="102" t="str">
        <f>IF([1]基本情况!$C$18="事业单位会计准则_事业单位会计制度","√","□")</f>
        <v>□</v>
      </c>
      <c r="O13" s="102" t="str">
        <f>IF([1]基本情况!$C$18="事业单位会计准则_科学事业单位会计制度","√","□")</f>
        <v>□</v>
      </c>
      <c r="P13" s="102" t="str">
        <f>IF([1]基本情况!$C$18="事业单位会计准则_医院会计制度","√","□")</f>
        <v>□</v>
      </c>
      <c r="Q13" s="102" t="str">
        <f>IF([1]基本情况!$C$18="事业单位会计准则_高等学校会计制度","√","□")</f>
        <v>□</v>
      </c>
      <c r="R13" s="102" t="str">
        <f>IF([1]基本情况!$C$18="事业单位会计准则_中小学校会计制度","√","□")</f>
        <v>□</v>
      </c>
      <c r="S13" s="102" t="str">
        <f>IF([1]基本情况!$C$18="事业单位会计准则_彩票机构会计制度","√","□")</f>
        <v>□</v>
      </c>
    </row>
    <row r="14" spans="1:22">
      <c r="A14" s="503"/>
      <c r="B14" s="504"/>
      <c r="C14" s="508"/>
      <c r="D14" s="509"/>
      <c r="E14" s="509"/>
      <c r="F14" s="509"/>
      <c r="G14" s="509"/>
      <c r="H14" s="509"/>
      <c r="I14" s="510"/>
      <c r="N14" s="102" t="str">
        <f>IF([1]基本情况!$C$18="民间非营利组织会计制度","√","□")</f>
        <v>□</v>
      </c>
    </row>
    <row r="15" spans="1:22">
      <c r="A15" s="503"/>
      <c r="B15" s="504"/>
      <c r="C15" s="508"/>
      <c r="D15" s="509"/>
      <c r="E15" s="509"/>
      <c r="F15" s="509"/>
      <c r="G15" s="509"/>
      <c r="H15" s="509"/>
      <c r="I15" s="510"/>
      <c r="N15" s="102" t="str">
        <f>IF([1]基本情况!$C$18="村集体经济组织会计制度","√","□")</f>
        <v>□</v>
      </c>
    </row>
    <row r="16" spans="1:22">
      <c r="A16" s="503"/>
      <c r="B16" s="504"/>
      <c r="C16" s="508"/>
      <c r="D16" s="509"/>
      <c r="E16" s="509"/>
      <c r="F16" s="509"/>
      <c r="G16" s="509"/>
      <c r="H16" s="509"/>
      <c r="I16" s="510"/>
      <c r="N16" s="102" t="str">
        <f>IF([1]基本情况!$C$18="农民专业合作社财务会计制度（试行）","√","□")</f>
        <v>□</v>
      </c>
    </row>
    <row r="17" spans="1:22" ht="14.25" customHeight="1" thickBot="1">
      <c r="A17" s="505"/>
      <c r="B17" s="506"/>
      <c r="C17" s="511"/>
      <c r="D17" s="512"/>
      <c r="E17" s="512"/>
      <c r="F17" s="512"/>
      <c r="G17" s="512"/>
      <c r="H17" s="512"/>
      <c r="I17" s="513"/>
      <c r="N17" s="102" t="str">
        <f>IF([1]基本情况!$C$18="其他","√","□")</f>
        <v>□</v>
      </c>
    </row>
    <row r="18" spans="1:22" ht="25.5" customHeight="1">
      <c r="A18" s="516" t="s">
        <v>637</v>
      </c>
      <c r="B18" s="517"/>
      <c r="C18" s="517"/>
      <c r="D18" s="517"/>
      <c r="E18" s="517"/>
      <c r="F18" s="517"/>
      <c r="G18" s="517"/>
      <c r="H18" s="517"/>
      <c r="I18" s="518"/>
    </row>
    <row r="19" spans="1:22">
      <c r="A19" s="519" t="str">
        <f>'[1]A000000 企业基础信息表'!A19</f>
        <v>201发生资产（股权）划转特殊性税务处理事项</v>
      </c>
      <c r="B19" s="520"/>
      <c r="C19" s="520"/>
      <c r="D19" s="520"/>
      <c r="E19" s="521"/>
      <c r="F19" s="522" t="str">
        <f>'[1]A000000 企业基础信息表'!F19</f>
        <v>□是</v>
      </c>
      <c r="G19" s="522"/>
      <c r="H19" s="522" t="str">
        <f>'[1]A000000 企业基础信息表'!H19</f>
        <v>√否</v>
      </c>
      <c r="I19" s="523"/>
      <c r="N19" s="102" t="str">
        <f>IF([1]基本情况!$C33="是","√","□")</f>
        <v>□</v>
      </c>
      <c r="O19" s="102" t="str">
        <f>IF([1]基本情况!$C33="否","√","□")</f>
        <v>√</v>
      </c>
    </row>
    <row r="20" spans="1:22">
      <c r="A20" s="495" t="str">
        <f>'[1]A000000 企业基础信息表'!A20</f>
        <v>202发生非货币性资产投资递延纳税事项</v>
      </c>
      <c r="B20" s="496"/>
      <c r="C20" s="497"/>
      <c r="D20" s="497"/>
      <c r="E20" s="497"/>
      <c r="F20" s="522" t="str">
        <f>'[1]A000000 企业基础信息表'!F20</f>
        <v>□是</v>
      </c>
      <c r="G20" s="522"/>
      <c r="H20" s="522" t="str">
        <f>'[1]A000000 企业基础信息表'!H20</f>
        <v>√否</v>
      </c>
      <c r="I20" s="523"/>
      <c r="N20" s="102" t="str">
        <f>IF([1]基本情况!$C34="是","√","□")</f>
        <v>□</v>
      </c>
      <c r="O20" s="102" t="str">
        <f>IF([1]基本情况!$C34="否","√","□")</f>
        <v>√</v>
      </c>
    </row>
    <row r="21" spans="1:22">
      <c r="A21" s="495" t="str">
        <f>'[1]A000000 企业基础信息表'!A21</f>
        <v>203发生技术入股递延纳税事项</v>
      </c>
      <c r="B21" s="496"/>
      <c r="C21" s="497"/>
      <c r="D21" s="497"/>
      <c r="E21" s="497"/>
      <c r="F21" s="522" t="str">
        <f>'[1]A000000 企业基础信息表'!F21</f>
        <v>□是</v>
      </c>
      <c r="G21" s="522"/>
      <c r="H21" s="522" t="str">
        <f>'[1]A000000 企业基础信息表'!H21</f>
        <v>√否</v>
      </c>
      <c r="I21" s="523"/>
      <c r="N21" s="102" t="str">
        <f>IF([1]基本情况!$C35="是","√","□")</f>
        <v>□</v>
      </c>
      <c r="O21" s="102" t="str">
        <f>IF([1]基本情况!$C35="否","√","□")</f>
        <v>√</v>
      </c>
    </row>
    <row r="22" spans="1:22" ht="24" customHeight="1">
      <c r="A22" s="524" t="str">
        <f>'[1]A000000 企业基础信息表'!A22</f>
        <v>204发生企业重组事项</v>
      </c>
      <c r="B22" s="525"/>
      <c r="C22" s="500"/>
      <c r="D22" s="500"/>
      <c r="E22" s="500"/>
      <c r="F22" s="514" t="str">
        <f>'[1]A000000 企业基础信息表'!F22</f>
        <v>是（□一般性税务处理   □特殊性税务处理）  √否</v>
      </c>
      <c r="G22" s="514"/>
      <c r="H22" s="514"/>
      <c r="I22" s="526"/>
      <c r="N22" s="102" t="str">
        <f>IF([1]基本情况!$C$36="一般性税务处理","√","□")</f>
        <v>□</v>
      </c>
      <c r="O22" s="102" t="str">
        <f>IF([1]基本情况!$C$36="特殊性税务处理","√","□")</f>
        <v>□</v>
      </c>
      <c r="P22" s="102" t="str">
        <f>IF([1]基本情况!$C$36="否","√","□")</f>
        <v>√</v>
      </c>
    </row>
    <row r="23" spans="1:22" ht="14.25" customHeight="1">
      <c r="A23" s="476" t="str">
        <f>'[1]A000000 企业基础信息表'!A23</f>
        <v>204-1重组开始时间</v>
      </c>
      <c r="B23" s="477"/>
      <c r="C23" s="478"/>
      <c r="D23" s="514" t="str">
        <f>'[1]A000000 企业基础信息表'!D23</f>
        <v xml:space="preserve">    年    月    日</v>
      </c>
      <c r="E23" s="514"/>
      <c r="F23" s="500" t="str">
        <f>'[1]A000000 企业基础信息表'!F23</f>
        <v>204-2重组完成时间</v>
      </c>
      <c r="G23" s="500"/>
      <c r="H23" s="504" t="str">
        <f>'[1]A000000 企业基础信息表'!H23</f>
        <v xml:space="preserve">    年    月    日</v>
      </c>
      <c r="I23" s="515"/>
      <c r="N23" s="102" t="str">
        <f>IF(AND([1]基本情况!$C$36&lt;&gt;"否",[1]基本情况!$C$39="债务重组",[1]基本情况!$C$40="债务人"),"√","□")</f>
        <v>□</v>
      </c>
      <c r="O23" s="102" t="str">
        <f>IF(AND([1]基本情况!$C$36&lt;&gt;"否",[1]基本情况!$C$39="债务重组",[1]基本情况!$C$40="债权人"),"√","□")</f>
        <v>□</v>
      </c>
    </row>
    <row r="24" spans="1:22" ht="30" customHeight="1">
      <c r="A24" s="527" t="str">
        <f>'[1]A000000 企业基础信息表'!A24</f>
        <v>204-3重组交易类型</v>
      </c>
      <c r="B24" s="528"/>
      <c r="C24" s="529"/>
      <c r="D24" s="105" t="str">
        <f>'[1]A000000 企业基础信息表'!D24</f>
        <v>□法律形式改变</v>
      </c>
      <c r="E24" s="105" t="str">
        <f>'[1]A000000 企业基础信息表'!E24</f>
        <v>□债务重组</v>
      </c>
      <c r="F24" s="105" t="str">
        <f>'[1]A000000 企业基础信息表'!F24</f>
        <v>□股权收购</v>
      </c>
      <c r="G24" s="105" t="str">
        <f>'[1]A000000 企业基础信息表'!G24</f>
        <v>□资产收购</v>
      </c>
      <c r="H24" s="105" t="str">
        <f>'[1]A000000 企业基础信息表'!H24</f>
        <v>□合并</v>
      </c>
      <c r="I24" s="106" t="str">
        <f>'[1]A000000 企业基础信息表'!I24</f>
        <v>□分立</v>
      </c>
      <c r="N24" s="102" t="str">
        <f>IF(AND([1]基本情况!$C$36&lt;&gt;"否",[1]基本情况!$C$39="股权收购",[1]基本情况!$C$40="收购方"),"√","□")</f>
        <v>□</v>
      </c>
      <c r="O24" s="102" t="str">
        <f>IF(AND([1]基本情况!$C$36&lt;&gt;"否",[1]基本情况!$C$39="股权收购",[1]基本情况!$C$40="转让方"),"√","□")</f>
        <v>□</v>
      </c>
      <c r="P24" s="102" t="str">
        <f>IF(AND([1]基本情况!$C$36&lt;&gt;"否",[1]基本情况!$C$39="股权收购",[1]基本情况!$C$40="被收购企业"),"√","□")</f>
        <v>□</v>
      </c>
    </row>
    <row r="25" spans="1:22" ht="50.25" customHeight="1" thickBot="1">
      <c r="A25" s="530" t="str">
        <f>'[1]A000000 企业基础信息表'!A25</f>
        <v>204-4企业在重组业务中所属当事方类型</v>
      </c>
      <c r="B25" s="531"/>
      <c r="C25" s="532"/>
      <c r="D25" s="107" t="str">
        <f>'[1]A000000 企业基础信息表'!D25</f>
        <v>*</v>
      </c>
      <c r="E25" s="108" t="str">
        <f>'[1]A000000 企业基础信息表'!E25</f>
        <v>□债务人
□债权人</v>
      </c>
      <c r="F25" s="109" t="str">
        <f>'[1]A000000 企业基础信息表'!F25</f>
        <v>□收购方
□转让方
□被收购企业</v>
      </c>
      <c r="G25" s="108" t="str">
        <f>'[1]A000000 企业基础信息表'!G25</f>
        <v>□收购方
□转让方</v>
      </c>
      <c r="H25" s="108" t="str">
        <f>'[1]A000000 企业基础信息表'!H25</f>
        <v>□合并企业
□被合并企业
□被合并企业股东</v>
      </c>
      <c r="I25" s="110" t="str">
        <f>'[1]A000000 企业基础信息表'!I25</f>
        <v>□分立企业
□被分立企业
□被分立企业股东</v>
      </c>
      <c r="N25" s="102" t="str">
        <f>IF(AND([1]基本情况!$C$36&lt;&gt;"否",[1]基本情况!$C$39="资产收购",[1]基本情况!$C$40="收购方"),"√","□")</f>
        <v>□</v>
      </c>
      <c r="O25" s="102" t="str">
        <f>IF(AND([1]基本情况!$C$36&lt;&gt;"否",[1]基本情况!$C$39="资产收购",[1]基本情况!$C$40="转让方"),"√","□")</f>
        <v>□</v>
      </c>
    </row>
    <row r="26" spans="1:22" s="103" customFormat="1" ht="21.75" customHeight="1">
      <c r="A26" s="533" t="s">
        <v>638</v>
      </c>
      <c r="B26" s="534"/>
      <c r="C26" s="534"/>
      <c r="D26" s="534"/>
      <c r="E26" s="534"/>
      <c r="F26" s="534"/>
      <c r="G26" s="534"/>
      <c r="H26" s="534"/>
      <c r="I26" s="535"/>
      <c r="N26" s="102" t="str">
        <f>IF(AND([1]基本情况!$C$36&lt;&gt;"否",[1]基本情况!$C$39="合并",[1]基本情况!$C$40="合并企业"),"√","□")</f>
        <v>□</v>
      </c>
      <c r="O26" s="102" t="str">
        <f>IF(AND([1]基本情况!$C$36&lt;&gt;"否",[1]基本情况!$C$39="合并",[1]基本情况!$C$40="被合并企业"),"√","□")</f>
        <v>□</v>
      </c>
      <c r="P26" s="102" t="str">
        <f>IF(AND([1]基本情况!$C$36&lt;&gt;"否",[1]基本情况!$C$39="合并",[1]基本情况!$C$40="被合并企业股东"),"√","□")</f>
        <v>□</v>
      </c>
      <c r="Q26" s="104"/>
      <c r="R26" s="104"/>
      <c r="S26" s="104"/>
      <c r="T26" s="104"/>
      <c r="U26" s="104"/>
      <c r="V26" s="104"/>
    </row>
    <row r="27" spans="1:22" ht="36.75" customHeight="1">
      <c r="A27" s="111" t="s">
        <v>639</v>
      </c>
      <c r="B27" s="536" t="s">
        <v>640</v>
      </c>
      <c r="C27" s="537"/>
      <c r="D27" s="538" t="s">
        <v>641</v>
      </c>
      <c r="E27" s="539"/>
      <c r="F27" s="112" t="s">
        <v>642</v>
      </c>
      <c r="G27" s="498" t="s">
        <v>643</v>
      </c>
      <c r="H27" s="499"/>
      <c r="I27" s="113" t="s">
        <v>644</v>
      </c>
      <c r="N27" s="102" t="str">
        <f>IF(AND([1]基本情况!$C$36&lt;&gt;"否",[1]基本情况!$C$39="分立",[1]基本情况!$C$40="分立企业"),"√","□")</f>
        <v>□</v>
      </c>
      <c r="O27" s="102" t="str">
        <f>IF(AND([1]基本情况!$C$36&lt;&gt;"否",[1]基本情况!$C$39="分立",[1]基本情况!$C$40="被分立企业"),"√","□")</f>
        <v>□</v>
      </c>
      <c r="P27" s="102" t="str">
        <f>IF(AND([1]基本情况!$C$36&lt;&gt;"否",[1]基本情况!$C$39="分立",[1]基本情况!$C$40="被分立企业股东"),"√","□")</f>
        <v>□</v>
      </c>
    </row>
    <row r="28" spans="1:22">
      <c r="A28" s="114" t="str">
        <f>[1]基本情况!A42</f>
        <v/>
      </c>
      <c r="B28" s="540" t="str">
        <f>'[1]A000000 企业基础信息表'!B28&amp;""</f>
        <v/>
      </c>
      <c r="C28" s="541"/>
      <c r="D28" s="542" t="str">
        <f>'[1]A000000 企业基础信息表'!D28&amp;""</f>
        <v/>
      </c>
      <c r="E28" s="542"/>
      <c r="F28" s="115" t="str">
        <f>[1]基本情况!E42</f>
        <v/>
      </c>
      <c r="G28" s="543" t="str">
        <f>IF(D28="","",'[1]A000000 企业基础信息表'!G28)</f>
        <v/>
      </c>
      <c r="H28" s="543"/>
      <c r="I28" s="116" t="str">
        <f>IFERROR(VLOOKUP('[1]A000000 企业基础信息表'!I28&amp;"",$A$61:$C$311,2,0),'[1]A000000 企业基础信息表'!I28&amp;"")</f>
        <v/>
      </c>
    </row>
    <row r="29" spans="1:22">
      <c r="A29" s="114" t="str">
        <f>[1]基本情况!A43</f>
        <v/>
      </c>
      <c r="B29" s="540" t="str">
        <f>'[1]A000000 企业基础信息表'!B29&amp;""</f>
        <v/>
      </c>
      <c r="C29" s="541"/>
      <c r="D29" s="542" t="str">
        <f>'[1]A000000 企业基础信息表'!D29&amp;""</f>
        <v/>
      </c>
      <c r="E29" s="542"/>
      <c r="F29" s="115" t="str">
        <f>[1]基本情况!E43</f>
        <v/>
      </c>
      <c r="G29" s="543" t="str">
        <f>IF(D29="","",'[1]A000000 企业基础信息表'!G29)</f>
        <v/>
      </c>
      <c r="H29" s="543"/>
      <c r="I29" s="116" t="str">
        <f>IFERROR(VLOOKUP('[1]A000000 企业基础信息表'!I29&amp;"",$A$61:$C$311,2,0),'[1]A000000 企业基础信息表'!I29&amp;"")</f>
        <v/>
      </c>
    </row>
    <row r="30" spans="1:22">
      <c r="A30" s="114" t="str">
        <f>[1]基本情况!A44</f>
        <v/>
      </c>
      <c r="B30" s="540" t="str">
        <f>'[1]A000000 企业基础信息表'!B30&amp;""</f>
        <v/>
      </c>
      <c r="C30" s="541"/>
      <c r="D30" s="542" t="str">
        <f>'[1]A000000 企业基础信息表'!D30&amp;""</f>
        <v/>
      </c>
      <c r="E30" s="542"/>
      <c r="F30" s="115" t="str">
        <f>[1]基本情况!E44</f>
        <v/>
      </c>
      <c r="G30" s="543" t="str">
        <f>IF(D30="","",'[1]A000000 企业基础信息表'!G30)</f>
        <v/>
      </c>
      <c r="H30" s="543"/>
      <c r="I30" s="116" t="str">
        <f>IFERROR(VLOOKUP('[1]A000000 企业基础信息表'!I30&amp;"",$A$61:$C$311,2,0),'[1]A000000 企业基础信息表'!I30&amp;"")</f>
        <v/>
      </c>
    </row>
    <row r="31" spans="1:22">
      <c r="A31" s="114" t="str">
        <f>[1]基本情况!A45</f>
        <v/>
      </c>
      <c r="B31" s="540" t="str">
        <f>'[1]A000000 企业基础信息表'!B31&amp;""</f>
        <v/>
      </c>
      <c r="C31" s="541"/>
      <c r="D31" s="542" t="str">
        <f>'[1]A000000 企业基础信息表'!D31&amp;""</f>
        <v/>
      </c>
      <c r="E31" s="542"/>
      <c r="F31" s="115" t="str">
        <f>[1]基本情况!E45</f>
        <v/>
      </c>
      <c r="G31" s="543" t="str">
        <f>IF(D31="","",'[1]A000000 企业基础信息表'!G31)</f>
        <v/>
      </c>
      <c r="H31" s="543"/>
      <c r="I31" s="116" t="str">
        <f>IFERROR(VLOOKUP('[1]A000000 企业基础信息表'!I31&amp;"",$A$61:$C$311,2,0),'[1]A000000 企业基础信息表'!I31&amp;"")</f>
        <v/>
      </c>
    </row>
    <row r="32" spans="1:22">
      <c r="A32" s="114" t="str">
        <f>[1]基本情况!A46</f>
        <v/>
      </c>
      <c r="B32" s="540" t="str">
        <f>'[1]A000000 企业基础信息表'!B32&amp;""</f>
        <v/>
      </c>
      <c r="C32" s="541"/>
      <c r="D32" s="542" t="str">
        <f>'[1]A000000 企业基础信息表'!D32&amp;""</f>
        <v/>
      </c>
      <c r="E32" s="542"/>
      <c r="F32" s="115" t="str">
        <f>[1]基本情况!E46</f>
        <v/>
      </c>
      <c r="G32" s="543" t="str">
        <f>IF(D32="","",'[1]A000000 企业基础信息表'!G32)</f>
        <v/>
      </c>
      <c r="H32" s="543"/>
      <c r="I32" s="116" t="str">
        <f>IFERROR(VLOOKUP('[1]A000000 企业基础信息表'!I32&amp;"",$A$61:$C$311,2,0),'[1]A000000 企业基础信息表'!I32&amp;"")</f>
        <v/>
      </c>
    </row>
    <row r="33" spans="1:9">
      <c r="A33" s="114" t="str">
        <f>[1]基本情况!A47</f>
        <v/>
      </c>
      <c r="B33" s="540" t="str">
        <f>'[1]A000000 企业基础信息表'!B33&amp;""</f>
        <v/>
      </c>
      <c r="C33" s="541"/>
      <c r="D33" s="542" t="str">
        <f>'[1]A000000 企业基础信息表'!D33&amp;""</f>
        <v/>
      </c>
      <c r="E33" s="542"/>
      <c r="F33" s="115" t="str">
        <f>[1]基本情况!E47</f>
        <v/>
      </c>
      <c r="G33" s="543" t="str">
        <f>IF(D33="","",'[1]A000000 企业基础信息表'!G33)</f>
        <v/>
      </c>
      <c r="H33" s="543"/>
      <c r="I33" s="116" t="str">
        <f>IFERROR(VLOOKUP('[1]A000000 企业基础信息表'!I33&amp;"",$A$61:$C$311,2,0),'[1]A000000 企业基础信息表'!I33&amp;"")</f>
        <v/>
      </c>
    </row>
    <row r="34" spans="1:9">
      <c r="A34" s="114" t="str">
        <f>[1]基本情况!A48</f>
        <v/>
      </c>
      <c r="B34" s="540" t="str">
        <f>'[1]A000000 企业基础信息表'!B34&amp;""</f>
        <v/>
      </c>
      <c r="C34" s="541"/>
      <c r="D34" s="542" t="str">
        <f>'[1]A000000 企业基础信息表'!D34&amp;""</f>
        <v/>
      </c>
      <c r="E34" s="542"/>
      <c r="F34" s="115" t="str">
        <f>[1]基本情况!E48</f>
        <v/>
      </c>
      <c r="G34" s="543" t="str">
        <f>IF(D34="","",'[1]A000000 企业基础信息表'!G34)</f>
        <v/>
      </c>
      <c r="H34" s="543"/>
      <c r="I34" s="116" t="str">
        <f>IFERROR(VLOOKUP('[1]A000000 企业基础信息表'!I34&amp;"",$A$61:$C$311,2,0),'[1]A000000 企业基础信息表'!I34&amp;"")</f>
        <v/>
      </c>
    </row>
    <row r="35" spans="1:9">
      <c r="A35" s="114" t="str">
        <f>[1]基本情况!A49</f>
        <v/>
      </c>
      <c r="B35" s="544" t="str">
        <f>'[1]A000000 企业基础信息表'!B35&amp;""</f>
        <v/>
      </c>
      <c r="C35" s="545"/>
      <c r="D35" s="542" t="str">
        <f>'[1]A000000 企业基础信息表'!D35&amp;""</f>
        <v/>
      </c>
      <c r="E35" s="542"/>
      <c r="F35" s="115" t="str">
        <f>[1]基本情况!E49</f>
        <v/>
      </c>
      <c r="G35" s="543" t="str">
        <f>IF(D35="","",'[1]A000000 企业基础信息表'!G35)</f>
        <v/>
      </c>
      <c r="H35" s="543"/>
      <c r="I35" s="116" t="str">
        <f>IFERROR(VLOOKUP('[1]A000000 企业基础信息表'!I35&amp;"",$A$61:$C$311,2,0),'[1]A000000 企业基础信息表'!I35&amp;"")</f>
        <v/>
      </c>
    </row>
    <row r="36" spans="1:9">
      <c r="A36" s="114" t="str">
        <f>[1]基本情况!A50</f>
        <v/>
      </c>
      <c r="B36" s="544" t="str">
        <f>'[1]A000000 企业基础信息表'!B36&amp;""</f>
        <v/>
      </c>
      <c r="C36" s="545"/>
      <c r="D36" s="542" t="str">
        <f>'[1]A000000 企业基础信息表'!D36&amp;""</f>
        <v/>
      </c>
      <c r="E36" s="542"/>
      <c r="F36" s="115" t="str">
        <f>[1]基本情况!E50</f>
        <v/>
      </c>
      <c r="G36" s="543" t="str">
        <f>IF(D36="","",'[1]A000000 企业基础信息表'!G36)</f>
        <v/>
      </c>
      <c r="H36" s="543"/>
      <c r="I36" s="116" t="str">
        <f>IFERROR(VLOOKUP('[1]A000000 企业基础信息表'!I36&amp;"",$A$61:$C$311,2,0),'[1]A000000 企业基础信息表'!I36&amp;"")</f>
        <v/>
      </c>
    </row>
    <row r="37" spans="1:9">
      <c r="A37" s="114" t="str">
        <f>[1]基本情况!A51</f>
        <v/>
      </c>
      <c r="B37" s="544" t="str">
        <f>'[1]A000000 企业基础信息表'!B37&amp;""</f>
        <v/>
      </c>
      <c r="C37" s="545"/>
      <c r="D37" s="542" t="str">
        <f>'[1]A000000 企业基础信息表'!D37&amp;""</f>
        <v/>
      </c>
      <c r="E37" s="542"/>
      <c r="F37" s="115" t="str">
        <f>[1]基本情况!E51</f>
        <v/>
      </c>
      <c r="G37" s="543" t="str">
        <f>IF(D37="","",'[1]A000000 企业基础信息表'!G37)</f>
        <v/>
      </c>
      <c r="H37" s="543"/>
      <c r="I37" s="116" t="str">
        <f>IFERROR(VLOOKUP('[1]A000000 企业基础信息表'!I37&amp;"",$A$61:$C$311,2,0),'[1]A000000 企业基础信息表'!I37&amp;"")</f>
        <v/>
      </c>
    </row>
    <row r="38" spans="1:9" ht="17.25" thickBot="1">
      <c r="A38" s="117" t="s">
        <v>645</v>
      </c>
      <c r="B38" s="546" t="s">
        <v>112</v>
      </c>
      <c r="C38" s="547"/>
      <c r="D38" s="548" t="s">
        <v>112</v>
      </c>
      <c r="E38" s="548"/>
      <c r="F38" s="118" t="str">
        <f>[1]基本情况!E52</f>
        <v/>
      </c>
      <c r="G38" s="549">
        <f>'[1]A000000 企业基础信息表'!G38</f>
        <v>0</v>
      </c>
      <c r="H38" s="549"/>
      <c r="I38" s="119" t="s">
        <v>112</v>
      </c>
    </row>
    <row r="41" spans="1:9">
      <c r="A41" s="120"/>
      <c r="B41" s="120"/>
      <c r="C41" s="120"/>
      <c r="D41" s="120"/>
      <c r="E41" s="120"/>
      <c r="F41" s="120"/>
      <c r="G41" s="120"/>
      <c r="H41" s="120"/>
      <c r="I41" s="120"/>
    </row>
    <row r="60" spans="1:3">
      <c r="A60" s="744" t="s">
        <v>1580</v>
      </c>
      <c r="B60" s="745"/>
      <c r="C60" s="745"/>
    </row>
    <row r="61" spans="1:3">
      <c r="A61" s="746" t="s">
        <v>1581</v>
      </c>
      <c r="B61" s="747" t="s">
        <v>1582</v>
      </c>
      <c r="C61" s="747"/>
    </row>
    <row r="62" spans="1:3">
      <c r="A62" s="746" t="s">
        <v>1583</v>
      </c>
      <c r="B62" s="747" t="s">
        <v>1584</v>
      </c>
      <c r="C62" s="747"/>
    </row>
    <row r="63" spans="1:3">
      <c r="A63" s="746" t="s">
        <v>1585</v>
      </c>
      <c r="B63" s="747" t="s">
        <v>1586</v>
      </c>
      <c r="C63" s="747"/>
    </row>
    <row r="64" spans="1:3">
      <c r="A64" s="746" t="s">
        <v>1587</v>
      </c>
      <c r="B64" s="748" t="s">
        <v>1588</v>
      </c>
      <c r="C64" s="748"/>
    </row>
    <row r="65" spans="1:3">
      <c r="A65" s="746" t="s">
        <v>1589</v>
      </c>
      <c r="B65" s="747" t="s">
        <v>1590</v>
      </c>
      <c r="C65" s="747"/>
    </row>
    <row r="66" spans="1:3">
      <c r="A66" s="746" t="s">
        <v>1591</v>
      </c>
      <c r="B66" s="747" t="s">
        <v>1592</v>
      </c>
      <c r="C66" s="747"/>
    </row>
    <row r="67" spans="1:3">
      <c r="A67" s="746" t="s">
        <v>1593</v>
      </c>
      <c r="B67" s="747" t="s">
        <v>1594</v>
      </c>
      <c r="C67" s="747"/>
    </row>
    <row r="68" spans="1:3">
      <c r="A68" s="746" t="s">
        <v>1595</v>
      </c>
      <c r="B68" s="747" t="s">
        <v>1596</v>
      </c>
      <c r="C68" s="747"/>
    </row>
    <row r="69" spans="1:3">
      <c r="A69" s="746" t="s">
        <v>1597</v>
      </c>
      <c r="B69" s="747" t="s">
        <v>1598</v>
      </c>
      <c r="C69" s="747"/>
    </row>
    <row r="70" spans="1:3">
      <c r="A70" s="746" t="s">
        <v>1599</v>
      </c>
      <c r="B70" s="747" t="s">
        <v>1600</v>
      </c>
      <c r="C70" s="747"/>
    </row>
    <row r="71" spans="1:3">
      <c r="A71" s="746" t="s">
        <v>1601</v>
      </c>
      <c r="B71" s="747" t="s">
        <v>1602</v>
      </c>
      <c r="C71" s="747"/>
    </row>
    <row r="72" spans="1:3">
      <c r="A72" s="746" t="s">
        <v>1603</v>
      </c>
      <c r="B72" s="747" t="s">
        <v>1604</v>
      </c>
      <c r="C72" s="747"/>
    </row>
    <row r="73" spans="1:3">
      <c r="A73" s="746" t="s">
        <v>1605</v>
      </c>
      <c r="B73" s="747" t="s">
        <v>1606</v>
      </c>
      <c r="C73" s="747"/>
    </row>
    <row r="74" spans="1:3">
      <c r="A74" s="746" t="s">
        <v>1607</v>
      </c>
      <c r="B74" s="747" t="s">
        <v>1608</v>
      </c>
      <c r="C74" s="747"/>
    </row>
    <row r="75" spans="1:3">
      <c r="A75" s="746" t="s">
        <v>1609</v>
      </c>
      <c r="B75" s="747" t="s">
        <v>1610</v>
      </c>
      <c r="C75" s="747"/>
    </row>
    <row r="76" spans="1:3">
      <c r="A76" s="746" t="s">
        <v>1611</v>
      </c>
      <c r="B76" s="747" t="s">
        <v>1612</v>
      </c>
      <c r="C76" s="747"/>
    </row>
    <row r="77" spans="1:3">
      <c r="A77" s="746" t="s">
        <v>1613</v>
      </c>
      <c r="B77" s="747" t="s">
        <v>1614</v>
      </c>
      <c r="C77" s="747"/>
    </row>
    <row r="78" spans="1:3">
      <c r="A78" s="746" t="s">
        <v>1615</v>
      </c>
      <c r="B78" s="747" t="s">
        <v>1616</v>
      </c>
      <c r="C78" s="747"/>
    </row>
    <row r="79" spans="1:3">
      <c r="A79" s="746" t="s">
        <v>1617</v>
      </c>
      <c r="B79" s="747" t="s">
        <v>1618</v>
      </c>
      <c r="C79" s="747"/>
    </row>
    <row r="80" spans="1:3">
      <c r="A80" s="746" t="s">
        <v>1619</v>
      </c>
      <c r="B80" s="747" t="s">
        <v>1620</v>
      </c>
      <c r="C80" s="747"/>
    </row>
    <row r="81" spans="1:3">
      <c r="A81" s="746" t="s">
        <v>1621</v>
      </c>
      <c r="B81" s="747" t="s">
        <v>1622</v>
      </c>
      <c r="C81" s="747"/>
    </row>
    <row r="82" spans="1:3">
      <c r="A82" s="746" t="s">
        <v>1623</v>
      </c>
      <c r="B82" s="747" t="s">
        <v>1624</v>
      </c>
      <c r="C82" s="747"/>
    </row>
    <row r="83" spans="1:3">
      <c r="A83" s="746" t="s">
        <v>1625</v>
      </c>
      <c r="B83" s="747" t="s">
        <v>1626</v>
      </c>
      <c r="C83" s="747"/>
    </row>
    <row r="84" spans="1:3">
      <c r="A84" s="746" t="s">
        <v>1627</v>
      </c>
      <c r="B84" s="747" t="s">
        <v>1628</v>
      </c>
      <c r="C84" s="747"/>
    </row>
    <row r="85" spans="1:3">
      <c r="A85" s="746" t="s">
        <v>1629</v>
      </c>
      <c r="B85" s="747" t="s">
        <v>1630</v>
      </c>
      <c r="C85" s="747"/>
    </row>
    <row r="86" spans="1:3">
      <c r="A86" s="746" t="s">
        <v>1631</v>
      </c>
      <c r="B86" s="747" t="s">
        <v>1632</v>
      </c>
      <c r="C86" s="747"/>
    </row>
    <row r="87" spans="1:3">
      <c r="A87" s="746" t="s">
        <v>1633</v>
      </c>
      <c r="B87" s="747" t="s">
        <v>1634</v>
      </c>
      <c r="C87" s="747"/>
    </row>
    <row r="88" spans="1:3">
      <c r="A88" s="746" t="s">
        <v>1635</v>
      </c>
      <c r="B88" s="747" t="s">
        <v>1636</v>
      </c>
      <c r="C88" s="747"/>
    </row>
    <row r="89" spans="1:3">
      <c r="A89" s="746" t="s">
        <v>1637</v>
      </c>
      <c r="B89" s="747" t="s">
        <v>1638</v>
      </c>
      <c r="C89" s="747"/>
    </row>
    <row r="90" spans="1:3">
      <c r="A90" s="746" t="s">
        <v>1639</v>
      </c>
      <c r="B90" s="747" t="s">
        <v>1640</v>
      </c>
      <c r="C90" s="747"/>
    </row>
    <row r="91" spans="1:3">
      <c r="A91" s="746" t="s">
        <v>1641</v>
      </c>
      <c r="B91" s="747" t="s">
        <v>1642</v>
      </c>
      <c r="C91" s="747"/>
    </row>
    <row r="92" spans="1:3">
      <c r="A92" s="746" t="s">
        <v>1643</v>
      </c>
      <c r="B92" s="747" t="s">
        <v>1644</v>
      </c>
      <c r="C92" s="747"/>
    </row>
    <row r="93" spans="1:3">
      <c r="A93" s="746" t="s">
        <v>1645</v>
      </c>
      <c r="B93" s="747" t="s">
        <v>1646</v>
      </c>
      <c r="C93" s="747"/>
    </row>
    <row r="94" spans="1:3">
      <c r="A94" s="746" t="s">
        <v>1647</v>
      </c>
      <c r="B94" s="747" t="s">
        <v>1648</v>
      </c>
      <c r="C94" s="747"/>
    </row>
    <row r="95" spans="1:3">
      <c r="A95" s="746" t="s">
        <v>1649</v>
      </c>
      <c r="B95" s="747" t="s">
        <v>1650</v>
      </c>
      <c r="C95" s="747"/>
    </row>
    <row r="96" spans="1:3">
      <c r="A96" s="746" t="s">
        <v>1651</v>
      </c>
      <c r="B96" s="747" t="s">
        <v>1652</v>
      </c>
      <c r="C96" s="747"/>
    </row>
    <row r="97" spans="1:3">
      <c r="A97" s="746" t="s">
        <v>1653</v>
      </c>
      <c r="B97" s="747" t="s">
        <v>1654</v>
      </c>
      <c r="C97" s="747"/>
    </row>
    <row r="98" spans="1:3">
      <c r="A98" s="746" t="s">
        <v>1655</v>
      </c>
      <c r="B98" s="747" t="s">
        <v>1656</v>
      </c>
      <c r="C98" s="747"/>
    </row>
    <row r="99" spans="1:3">
      <c r="A99" s="746" t="s">
        <v>1657</v>
      </c>
      <c r="B99" s="747" t="s">
        <v>1658</v>
      </c>
      <c r="C99" s="747"/>
    </row>
    <row r="100" spans="1:3">
      <c r="A100" s="746" t="s">
        <v>1659</v>
      </c>
      <c r="B100" s="747" t="s">
        <v>1660</v>
      </c>
      <c r="C100" s="747"/>
    </row>
    <row r="101" spans="1:3">
      <c r="A101" s="746" t="s">
        <v>1661</v>
      </c>
      <c r="B101" s="747" t="s">
        <v>1662</v>
      </c>
      <c r="C101" s="747"/>
    </row>
    <row r="102" spans="1:3">
      <c r="A102" s="746" t="s">
        <v>1663</v>
      </c>
      <c r="B102" s="747" t="s">
        <v>1664</v>
      </c>
      <c r="C102" s="747"/>
    </row>
    <row r="103" spans="1:3">
      <c r="A103" s="746" t="s">
        <v>1665</v>
      </c>
      <c r="B103" s="747" t="s">
        <v>1666</v>
      </c>
      <c r="C103" s="747"/>
    </row>
    <row r="104" spans="1:3">
      <c r="A104" s="746" t="s">
        <v>1667</v>
      </c>
      <c r="B104" s="747" t="s">
        <v>1668</v>
      </c>
      <c r="C104" s="747"/>
    </row>
    <row r="105" spans="1:3">
      <c r="A105" s="746" t="s">
        <v>1669</v>
      </c>
      <c r="B105" s="747" t="s">
        <v>1670</v>
      </c>
      <c r="C105" s="747"/>
    </row>
    <row r="106" spans="1:3">
      <c r="A106" s="746" t="s">
        <v>1671</v>
      </c>
      <c r="B106" s="747" t="s">
        <v>1672</v>
      </c>
      <c r="C106" s="747"/>
    </row>
    <row r="107" spans="1:3">
      <c r="A107" s="746" t="s">
        <v>1673</v>
      </c>
      <c r="B107" s="747" t="s">
        <v>1674</v>
      </c>
      <c r="C107" s="747"/>
    </row>
    <row r="108" spans="1:3">
      <c r="A108" s="746" t="s">
        <v>1675</v>
      </c>
      <c r="B108" s="747" t="s">
        <v>1676</v>
      </c>
      <c r="C108" s="747"/>
    </row>
    <row r="109" spans="1:3">
      <c r="A109" s="746" t="s">
        <v>1677</v>
      </c>
      <c r="B109" s="747" t="s">
        <v>1678</v>
      </c>
      <c r="C109" s="747"/>
    </row>
    <row r="110" spans="1:3">
      <c r="A110" s="746" t="s">
        <v>1679</v>
      </c>
      <c r="B110" s="747" t="s">
        <v>1680</v>
      </c>
      <c r="C110" s="747"/>
    </row>
    <row r="111" spans="1:3">
      <c r="A111" s="746" t="s">
        <v>1681</v>
      </c>
      <c r="B111" s="747" t="s">
        <v>1682</v>
      </c>
      <c r="C111" s="747"/>
    </row>
    <row r="112" spans="1:3">
      <c r="A112" s="746" t="s">
        <v>1683</v>
      </c>
      <c r="B112" s="747" t="s">
        <v>1684</v>
      </c>
      <c r="C112" s="747"/>
    </row>
    <row r="113" spans="1:3">
      <c r="A113" s="746" t="s">
        <v>1685</v>
      </c>
      <c r="B113" s="747" t="s">
        <v>1686</v>
      </c>
      <c r="C113" s="747"/>
    </row>
    <row r="114" spans="1:3">
      <c r="A114" s="746" t="s">
        <v>1687</v>
      </c>
      <c r="B114" s="747" t="s">
        <v>1688</v>
      </c>
      <c r="C114" s="747"/>
    </row>
    <row r="115" spans="1:3">
      <c r="A115" s="746" t="s">
        <v>1689</v>
      </c>
      <c r="B115" s="747" t="s">
        <v>1690</v>
      </c>
      <c r="C115" s="747"/>
    </row>
    <row r="116" spans="1:3">
      <c r="A116" s="746" t="s">
        <v>1691</v>
      </c>
      <c r="B116" s="747" t="s">
        <v>1692</v>
      </c>
      <c r="C116" s="747"/>
    </row>
    <row r="117" spans="1:3">
      <c r="A117" s="746" t="s">
        <v>1693</v>
      </c>
      <c r="B117" s="747" t="s">
        <v>1694</v>
      </c>
      <c r="C117" s="747"/>
    </row>
    <row r="118" spans="1:3">
      <c r="A118" s="746" t="s">
        <v>1695</v>
      </c>
      <c r="B118" s="747" t="s">
        <v>1696</v>
      </c>
      <c r="C118" s="747"/>
    </row>
    <row r="119" spans="1:3">
      <c r="A119" s="746" t="s">
        <v>1697</v>
      </c>
      <c r="B119" s="747" t="s">
        <v>1698</v>
      </c>
      <c r="C119" s="747"/>
    </row>
    <row r="120" spans="1:3">
      <c r="A120" s="746" t="s">
        <v>1699</v>
      </c>
      <c r="B120" s="747" t="s">
        <v>1700</v>
      </c>
      <c r="C120" s="747"/>
    </row>
    <row r="121" spans="1:3">
      <c r="A121" s="746" t="s">
        <v>1701</v>
      </c>
      <c r="B121" s="747" t="s">
        <v>1702</v>
      </c>
      <c r="C121" s="747"/>
    </row>
    <row r="122" spans="1:3">
      <c r="A122" s="746" t="s">
        <v>1703</v>
      </c>
      <c r="B122" s="747" t="s">
        <v>1704</v>
      </c>
      <c r="C122" s="747"/>
    </row>
    <row r="123" spans="1:3">
      <c r="A123" s="746" t="s">
        <v>1705</v>
      </c>
      <c r="B123" s="747" t="s">
        <v>1706</v>
      </c>
      <c r="C123" s="747"/>
    </row>
    <row r="124" spans="1:3">
      <c r="A124" s="746" t="s">
        <v>1707</v>
      </c>
      <c r="B124" s="747" t="s">
        <v>1708</v>
      </c>
      <c r="C124" s="747"/>
    </row>
    <row r="125" spans="1:3">
      <c r="A125" s="746" t="s">
        <v>1709</v>
      </c>
      <c r="B125" s="747" t="s">
        <v>1710</v>
      </c>
      <c r="C125" s="747"/>
    </row>
    <row r="126" spans="1:3">
      <c r="A126" s="746" t="s">
        <v>1711</v>
      </c>
      <c r="B126" s="747" t="s">
        <v>1712</v>
      </c>
      <c r="C126" s="747"/>
    </row>
    <row r="127" spans="1:3">
      <c r="A127" s="746" t="s">
        <v>1713</v>
      </c>
      <c r="B127" s="747" t="s">
        <v>1714</v>
      </c>
      <c r="C127" s="747"/>
    </row>
    <row r="128" spans="1:3">
      <c r="A128" s="746" t="s">
        <v>1715</v>
      </c>
      <c r="B128" s="747" t="s">
        <v>1716</v>
      </c>
      <c r="C128" s="747"/>
    </row>
    <row r="129" spans="1:3">
      <c r="A129" s="746" t="s">
        <v>1717</v>
      </c>
      <c r="B129" s="747" t="s">
        <v>1718</v>
      </c>
      <c r="C129" s="747"/>
    </row>
    <row r="130" spans="1:3">
      <c r="A130" s="746" t="s">
        <v>1719</v>
      </c>
      <c r="B130" s="747" t="s">
        <v>1720</v>
      </c>
      <c r="C130" s="747"/>
    </row>
    <row r="131" spans="1:3">
      <c r="A131" s="746" t="s">
        <v>1721</v>
      </c>
      <c r="B131" s="747" t="s">
        <v>1722</v>
      </c>
      <c r="C131" s="747"/>
    </row>
    <row r="132" spans="1:3">
      <c r="A132" s="746" t="s">
        <v>1723</v>
      </c>
      <c r="B132" s="747" t="s">
        <v>1724</v>
      </c>
      <c r="C132" s="747"/>
    </row>
    <row r="133" spans="1:3">
      <c r="A133" s="746" t="s">
        <v>1725</v>
      </c>
      <c r="B133" s="747" t="s">
        <v>1726</v>
      </c>
      <c r="C133" s="747"/>
    </row>
    <row r="134" spans="1:3">
      <c r="A134" s="746" t="s">
        <v>1727</v>
      </c>
      <c r="B134" s="747" t="s">
        <v>1728</v>
      </c>
      <c r="C134" s="747"/>
    </row>
    <row r="135" spans="1:3">
      <c r="A135" s="746" t="s">
        <v>1729</v>
      </c>
      <c r="B135" s="747" t="s">
        <v>1730</v>
      </c>
      <c r="C135" s="747"/>
    </row>
    <row r="136" spans="1:3">
      <c r="A136" s="746" t="s">
        <v>1731</v>
      </c>
      <c r="B136" s="747" t="s">
        <v>1732</v>
      </c>
      <c r="C136" s="747"/>
    </row>
    <row r="137" spans="1:3">
      <c r="A137" s="746" t="s">
        <v>1733</v>
      </c>
      <c r="B137" s="747" t="s">
        <v>1734</v>
      </c>
      <c r="C137" s="747"/>
    </row>
    <row r="138" spans="1:3">
      <c r="A138" s="746" t="s">
        <v>1735</v>
      </c>
      <c r="B138" s="747" t="s">
        <v>1736</v>
      </c>
      <c r="C138" s="747"/>
    </row>
    <row r="139" spans="1:3">
      <c r="A139" s="746" t="s">
        <v>1737</v>
      </c>
      <c r="B139" s="747" t="s">
        <v>1738</v>
      </c>
      <c r="C139" s="747"/>
    </row>
    <row r="140" spans="1:3">
      <c r="A140" s="746" t="s">
        <v>1739</v>
      </c>
      <c r="B140" s="747" t="s">
        <v>1740</v>
      </c>
      <c r="C140" s="747"/>
    </row>
    <row r="141" spans="1:3">
      <c r="A141" s="746" t="s">
        <v>1741</v>
      </c>
      <c r="B141" s="747" t="s">
        <v>1742</v>
      </c>
      <c r="C141" s="747"/>
    </row>
    <row r="142" spans="1:3">
      <c r="A142" s="746" t="s">
        <v>1743</v>
      </c>
      <c r="B142" s="747" t="s">
        <v>1744</v>
      </c>
      <c r="C142" s="747"/>
    </row>
    <row r="143" spans="1:3">
      <c r="A143" s="746" t="s">
        <v>1745</v>
      </c>
      <c r="B143" s="747" t="s">
        <v>1746</v>
      </c>
      <c r="C143" s="747"/>
    </row>
    <row r="144" spans="1:3">
      <c r="A144" s="746" t="s">
        <v>1747</v>
      </c>
      <c r="B144" s="747" t="s">
        <v>1748</v>
      </c>
      <c r="C144" s="747"/>
    </row>
    <row r="145" spans="1:3">
      <c r="A145" s="746" t="s">
        <v>1749</v>
      </c>
      <c r="B145" s="747" t="s">
        <v>1750</v>
      </c>
      <c r="C145" s="747"/>
    </row>
    <row r="146" spans="1:3">
      <c r="A146" s="746" t="s">
        <v>1751</v>
      </c>
      <c r="B146" s="747" t="s">
        <v>1752</v>
      </c>
      <c r="C146" s="747"/>
    </row>
    <row r="147" spans="1:3">
      <c r="A147" s="746" t="s">
        <v>1753</v>
      </c>
      <c r="B147" s="747" t="s">
        <v>1754</v>
      </c>
      <c r="C147" s="747"/>
    </row>
    <row r="148" spans="1:3">
      <c r="A148" s="746" t="s">
        <v>1755</v>
      </c>
      <c r="B148" s="747" t="s">
        <v>1756</v>
      </c>
      <c r="C148" s="747"/>
    </row>
    <row r="149" spans="1:3">
      <c r="A149" s="746" t="s">
        <v>1757</v>
      </c>
      <c r="B149" s="747" t="s">
        <v>1758</v>
      </c>
      <c r="C149" s="747"/>
    </row>
    <row r="150" spans="1:3">
      <c r="A150" s="746" t="s">
        <v>1759</v>
      </c>
      <c r="B150" s="747" t="s">
        <v>1760</v>
      </c>
      <c r="C150" s="747"/>
    </row>
    <row r="151" spans="1:3">
      <c r="A151" s="746" t="s">
        <v>1761</v>
      </c>
      <c r="B151" s="747" t="s">
        <v>1762</v>
      </c>
      <c r="C151" s="747"/>
    </row>
    <row r="152" spans="1:3">
      <c r="A152" s="746" t="s">
        <v>1763</v>
      </c>
      <c r="B152" s="747" t="s">
        <v>1764</v>
      </c>
      <c r="C152" s="747"/>
    </row>
    <row r="153" spans="1:3">
      <c r="A153" s="746" t="s">
        <v>1765</v>
      </c>
      <c r="B153" s="747" t="s">
        <v>1766</v>
      </c>
      <c r="C153" s="747"/>
    </row>
    <row r="154" spans="1:3">
      <c r="A154" s="746" t="s">
        <v>1767</v>
      </c>
      <c r="B154" s="747" t="s">
        <v>1768</v>
      </c>
      <c r="C154" s="747"/>
    </row>
    <row r="155" spans="1:3">
      <c r="A155" s="746" t="s">
        <v>1769</v>
      </c>
      <c r="B155" s="747" t="s">
        <v>1770</v>
      </c>
      <c r="C155" s="747"/>
    </row>
    <row r="156" spans="1:3">
      <c r="A156" s="746" t="s">
        <v>1771</v>
      </c>
      <c r="B156" s="747" t="s">
        <v>1772</v>
      </c>
      <c r="C156" s="747"/>
    </row>
    <row r="157" spans="1:3">
      <c r="A157" s="746" t="s">
        <v>1773</v>
      </c>
      <c r="B157" s="747" t="s">
        <v>1774</v>
      </c>
      <c r="C157" s="747"/>
    </row>
    <row r="158" spans="1:3">
      <c r="A158" s="746" t="s">
        <v>1775</v>
      </c>
      <c r="B158" s="747" t="s">
        <v>1776</v>
      </c>
      <c r="C158" s="747"/>
    </row>
    <row r="159" spans="1:3">
      <c r="A159" s="746" t="s">
        <v>1777</v>
      </c>
      <c r="B159" s="747" t="s">
        <v>1778</v>
      </c>
      <c r="C159" s="747"/>
    </row>
    <row r="160" spans="1:3">
      <c r="A160" s="746" t="s">
        <v>1779</v>
      </c>
      <c r="B160" s="747" t="s">
        <v>1780</v>
      </c>
      <c r="C160" s="747"/>
    </row>
    <row r="161" spans="1:3">
      <c r="A161" s="746" t="s">
        <v>1781</v>
      </c>
      <c r="B161" s="747" t="s">
        <v>1782</v>
      </c>
      <c r="C161" s="747"/>
    </row>
    <row r="162" spans="1:3">
      <c r="A162" s="746" t="s">
        <v>1783</v>
      </c>
      <c r="B162" s="747" t="s">
        <v>1784</v>
      </c>
      <c r="C162" s="747"/>
    </row>
    <row r="163" spans="1:3">
      <c r="A163" s="746" t="s">
        <v>1785</v>
      </c>
      <c r="B163" s="747" t="s">
        <v>1786</v>
      </c>
      <c r="C163" s="747"/>
    </row>
    <row r="164" spans="1:3">
      <c r="A164" s="746" t="s">
        <v>1787</v>
      </c>
      <c r="B164" s="747" t="s">
        <v>1788</v>
      </c>
      <c r="C164" s="747"/>
    </row>
    <row r="165" spans="1:3">
      <c r="A165" s="746" t="s">
        <v>1789</v>
      </c>
      <c r="B165" s="747" t="s">
        <v>1790</v>
      </c>
      <c r="C165" s="747"/>
    </row>
    <row r="166" spans="1:3">
      <c r="A166" s="746" t="s">
        <v>1791</v>
      </c>
      <c r="B166" s="747" t="s">
        <v>1792</v>
      </c>
      <c r="C166" s="747"/>
    </row>
    <row r="167" spans="1:3">
      <c r="A167" s="746" t="s">
        <v>1793</v>
      </c>
      <c r="B167" s="747" t="s">
        <v>1794</v>
      </c>
      <c r="C167" s="747"/>
    </row>
    <row r="168" spans="1:3">
      <c r="A168" s="746" t="s">
        <v>1795</v>
      </c>
      <c r="B168" s="747" t="s">
        <v>1796</v>
      </c>
      <c r="C168" s="747"/>
    </row>
    <row r="169" spans="1:3">
      <c r="A169" s="746" t="s">
        <v>1797</v>
      </c>
      <c r="B169" s="747" t="s">
        <v>1798</v>
      </c>
      <c r="C169" s="747"/>
    </row>
    <row r="170" spans="1:3">
      <c r="A170" s="746" t="s">
        <v>1799</v>
      </c>
      <c r="B170" s="747" t="s">
        <v>1800</v>
      </c>
      <c r="C170" s="747"/>
    </row>
    <row r="171" spans="1:3">
      <c r="A171" s="746" t="s">
        <v>1801</v>
      </c>
      <c r="B171" s="747" t="s">
        <v>1802</v>
      </c>
      <c r="C171" s="747"/>
    </row>
    <row r="172" spans="1:3">
      <c r="A172" s="746" t="s">
        <v>1803</v>
      </c>
      <c r="B172" s="747" t="s">
        <v>1804</v>
      </c>
      <c r="C172" s="747"/>
    </row>
    <row r="173" spans="1:3">
      <c r="A173" s="746" t="s">
        <v>1805</v>
      </c>
      <c r="B173" s="747" t="s">
        <v>1806</v>
      </c>
      <c r="C173" s="747"/>
    </row>
    <row r="174" spans="1:3">
      <c r="A174" s="746" t="s">
        <v>1807</v>
      </c>
      <c r="B174" s="747" t="s">
        <v>1808</v>
      </c>
      <c r="C174" s="747"/>
    </row>
    <row r="175" spans="1:3">
      <c r="A175" s="746" t="s">
        <v>1809</v>
      </c>
      <c r="B175" s="747" t="s">
        <v>1810</v>
      </c>
      <c r="C175" s="747"/>
    </row>
    <row r="176" spans="1:3">
      <c r="A176" s="746" t="s">
        <v>1811</v>
      </c>
      <c r="B176" s="747" t="s">
        <v>1812</v>
      </c>
      <c r="C176" s="747"/>
    </row>
    <row r="177" spans="1:3">
      <c r="A177" s="746" t="s">
        <v>1813</v>
      </c>
      <c r="B177" s="747" t="s">
        <v>1814</v>
      </c>
      <c r="C177" s="747"/>
    </row>
    <row r="178" spans="1:3">
      <c r="A178" s="746" t="s">
        <v>1815</v>
      </c>
      <c r="B178" s="747" t="s">
        <v>1816</v>
      </c>
      <c r="C178" s="747"/>
    </row>
    <row r="179" spans="1:3">
      <c r="A179" s="746" t="s">
        <v>1817</v>
      </c>
      <c r="B179" s="747" t="s">
        <v>1818</v>
      </c>
      <c r="C179" s="747"/>
    </row>
    <row r="180" spans="1:3">
      <c r="A180" s="746" t="s">
        <v>1819</v>
      </c>
      <c r="B180" s="747" t="s">
        <v>1820</v>
      </c>
      <c r="C180" s="747"/>
    </row>
    <row r="181" spans="1:3">
      <c r="A181" s="746" t="s">
        <v>1821</v>
      </c>
      <c r="B181" s="747" t="s">
        <v>1822</v>
      </c>
      <c r="C181" s="747"/>
    </row>
    <row r="182" spans="1:3">
      <c r="A182" s="746" t="s">
        <v>1823</v>
      </c>
      <c r="B182" s="747" t="s">
        <v>1824</v>
      </c>
      <c r="C182" s="747"/>
    </row>
    <row r="183" spans="1:3">
      <c r="A183" s="746" t="s">
        <v>1825</v>
      </c>
      <c r="B183" s="747" t="s">
        <v>1826</v>
      </c>
      <c r="C183" s="747"/>
    </row>
    <row r="184" spans="1:3">
      <c r="A184" s="746" t="s">
        <v>1827</v>
      </c>
      <c r="B184" s="747" t="s">
        <v>1828</v>
      </c>
      <c r="C184" s="747"/>
    </row>
    <row r="185" spans="1:3">
      <c r="A185" s="746" t="s">
        <v>1829</v>
      </c>
      <c r="B185" s="747" t="s">
        <v>1830</v>
      </c>
      <c r="C185" s="747"/>
    </row>
    <row r="186" spans="1:3">
      <c r="A186" s="746" t="s">
        <v>1831</v>
      </c>
      <c r="B186" s="747" t="s">
        <v>1832</v>
      </c>
      <c r="C186" s="747"/>
    </row>
    <row r="187" spans="1:3">
      <c r="A187" s="746" t="s">
        <v>1833</v>
      </c>
      <c r="B187" s="747" t="s">
        <v>1834</v>
      </c>
      <c r="C187" s="747"/>
    </row>
    <row r="188" spans="1:3">
      <c r="A188" s="746" t="s">
        <v>1835</v>
      </c>
      <c r="B188" s="747" t="s">
        <v>1836</v>
      </c>
      <c r="C188" s="747"/>
    </row>
    <row r="189" spans="1:3">
      <c r="A189" s="746" t="s">
        <v>1837</v>
      </c>
      <c r="B189" s="747" t="s">
        <v>1838</v>
      </c>
      <c r="C189" s="747"/>
    </row>
    <row r="190" spans="1:3">
      <c r="A190" s="746" t="s">
        <v>1839</v>
      </c>
      <c r="B190" s="747" t="s">
        <v>1840</v>
      </c>
      <c r="C190" s="747"/>
    </row>
    <row r="191" spans="1:3">
      <c r="A191" s="746" t="s">
        <v>1841</v>
      </c>
      <c r="B191" s="747" t="s">
        <v>1842</v>
      </c>
      <c r="C191" s="747"/>
    </row>
    <row r="192" spans="1:3">
      <c r="A192" s="746" t="s">
        <v>1843</v>
      </c>
      <c r="B192" s="747" t="s">
        <v>1844</v>
      </c>
      <c r="C192" s="747"/>
    </row>
    <row r="193" spans="1:3">
      <c r="A193" s="746" t="s">
        <v>1845</v>
      </c>
      <c r="B193" s="747" t="s">
        <v>1846</v>
      </c>
      <c r="C193" s="747"/>
    </row>
    <row r="194" spans="1:3">
      <c r="A194" s="746" t="s">
        <v>1847</v>
      </c>
      <c r="B194" s="747" t="s">
        <v>1848</v>
      </c>
      <c r="C194" s="747"/>
    </row>
    <row r="195" spans="1:3">
      <c r="A195" s="746" t="s">
        <v>1849</v>
      </c>
      <c r="B195" s="747" t="s">
        <v>1850</v>
      </c>
      <c r="C195" s="747"/>
    </row>
    <row r="196" spans="1:3">
      <c r="A196" s="746" t="s">
        <v>1851</v>
      </c>
      <c r="B196" s="747" t="s">
        <v>1852</v>
      </c>
      <c r="C196" s="747"/>
    </row>
    <row r="197" spans="1:3">
      <c r="A197" s="746" t="s">
        <v>1853</v>
      </c>
      <c r="B197" s="747" t="s">
        <v>1854</v>
      </c>
      <c r="C197" s="747"/>
    </row>
    <row r="198" spans="1:3">
      <c r="A198" s="746" t="s">
        <v>1855</v>
      </c>
      <c r="B198" s="747" t="s">
        <v>1856</v>
      </c>
      <c r="C198" s="747"/>
    </row>
    <row r="199" spans="1:3">
      <c r="A199" s="746" t="s">
        <v>1857</v>
      </c>
      <c r="B199" s="747" t="s">
        <v>1858</v>
      </c>
      <c r="C199" s="747"/>
    </row>
    <row r="200" spans="1:3">
      <c r="A200" s="746" t="s">
        <v>1859</v>
      </c>
      <c r="B200" s="747" t="s">
        <v>1860</v>
      </c>
      <c r="C200" s="747"/>
    </row>
    <row r="201" spans="1:3">
      <c r="A201" s="746" t="s">
        <v>1861</v>
      </c>
      <c r="B201" s="747" t="s">
        <v>1862</v>
      </c>
      <c r="C201" s="747"/>
    </row>
    <row r="202" spans="1:3">
      <c r="A202" s="746" t="s">
        <v>1863</v>
      </c>
      <c r="B202" s="747" t="s">
        <v>1864</v>
      </c>
      <c r="C202" s="747"/>
    </row>
    <row r="203" spans="1:3">
      <c r="A203" s="746" t="s">
        <v>1865</v>
      </c>
      <c r="B203" s="747" t="s">
        <v>1866</v>
      </c>
      <c r="C203" s="747"/>
    </row>
    <row r="204" spans="1:3">
      <c r="A204" s="746" t="s">
        <v>1867</v>
      </c>
      <c r="B204" s="747" t="s">
        <v>1868</v>
      </c>
      <c r="C204" s="747"/>
    </row>
    <row r="205" spans="1:3">
      <c r="A205" s="746" t="s">
        <v>1869</v>
      </c>
      <c r="B205" s="747" t="s">
        <v>1870</v>
      </c>
      <c r="C205" s="747"/>
    </row>
    <row r="206" spans="1:3">
      <c r="A206" s="746" t="s">
        <v>1871</v>
      </c>
      <c r="B206" s="747" t="s">
        <v>1872</v>
      </c>
      <c r="C206" s="747"/>
    </row>
    <row r="207" spans="1:3">
      <c r="A207" s="746" t="s">
        <v>1873</v>
      </c>
      <c r="B207" s="747" t="s">
        <v>1874</v>
      </c>
      <c r="C207" s="747"/>
    </row>
    <row r="208" spans="1:3">
      <c r="A208" s="746" t="s">
        <v>1875</v>
      </c>
      <c r="B208" s="747" t="s">
        <v>1876</v>
      </c>
      <c r="C208" s="747"/>
    </row>
    <row r="209" spans="1:3">
      <c r="A209" s="746" t="s">
        <v>1877</v>
      </c>
      <c r="B209" s="747" t="s">
        <v>1878</v>
      </c>
      <c r="C209" s="747"/>
    </row>
    <row r="210" spans="1:3">
      <c r="A210" s="746" t="s">
        <v>1879</v>
      </c>
      <c r="B210" s="747" t="s">
        <v>1880</v>
      </c>
      <c r="C210" s="747"/>
    </row>
    <row r="211" spans="1:3">
      <c r="A211" s="746" t="s">
        <v>1881</v>
      </c>
      <c r="B211" s="747" t="s">
        <v>1882</v>
      </c>
      <c r="C211" s="747"/>
    </row>
    <row r="212" spans="1:3">
      <c r="A212" s="746" t="s">
        <v>1883</v>
      </c>
      <c r="B212" s="747" t="s">
        <v>1884</v>
      </c>
      <c r="C212" s="747"/>
    </row>
    <row r="213" spans="1:3">
      <c r="A213" s="746" t="s">
        <v>1885</v>
      </c>
      <c r="B213" s="747" t="s">
        <v>1886</v>
      </c>
      <c r="C213" s="747"/>
    </row>
    <row r="214" spans="1:3">
      <c r="A214" s="746" t="s">
        <v>1887</v>
      </c>
      <c r="B214" s="747" t="s">
        <v>1888</v>
      </c>
      <c r="C214" s="747"/>
    </row>
    <row r="215" spans="1:3">
      <c r="A215" s="746" t="s">
        <v>1889</v>
      </c>
      <c r="B215" s="747" t="s">
        <v>1890</v>
      </c>
      <c r="C215" s="747"/>
    </row>
    <row r="216" spans="1:3">
      <c r="A216" s="746" t="s">
        <v>1891</v>
      </c>
      <c r="B216" s="747" t="s">
        <v>1892</v>
      </c>
      <c r="C216" s="747"/>
    </row>
    <row r="217" spans="1:3">
      <c r="A217" s="746" t="s">
        <v>1893</v>
      </c>
      <c r="B217" s="747" t="s">
        <v>1894</v>
      </c>
      <c r="C217" s="747"/>
    </row>
    <row r="218" spans="1:3">
      <c r="A218" s="746" t="s">
        <v>1895</v>
      </c>
      <c r="B218" s="747" t="s">
        <v>1896</v>
      </c>
      <c r="C218" s="747"/>
    </row>
    <row r="219" spans="1:3">
      <c r="A219" s="746" t="s">
        <v>1897</v>
      </c>
      <c r="B219" s="747" t="s">
        <v>1898</v>
      </c>
      <c r="C219" s="747"/>
    </row>
    <row r="220" spans="1:3">
      <c r="A220" s="746" t="s">
        <v>1899</v>
      </c>
      <c r="B220" s="747" t="s">
        <v>1900</v>
      </c>
      <c r="C220" s="747"/>
    </row>
    <row r="221" spans="1:3">
      <c r="A221" s="746" t="s">
        <v>1901</v>
      </c>
      <c r="B221" s="747" t="s">
        <v>1902</v>
      </c>
      <c r="C221" s="747"/>
    </row>
    <row r="222" spans="1:3">
      <c r="A222" s="746" t="s">
        <v>1903</v>
      </c>
      <c r="B222" s="747" t="s">
        <v>1904</v>
      </c>
      <c r="C222" s="747"/>
    </row>
    <row r="223" spans="1:3">
      <c r="A223" s="746" t="s">
        <v>1905</v>
      </c>
      <c r="B223" s="747" t="s">
        <v>1906</v>
      </c>
      <c r="C223" s="747"/>
    </row>
    <row r="224" spans="1:3">
      <c r="A224" s="746" t="s">
        <v>1907</v>
      </c>
      <c r="B224" s="747" t="s">
        <v>1908</v>
      </c>
      <c r="C224" s="747"/>
    </row>
    <row r="225" spans="1:3">
      <c r="A225" s="746" t="s">
        <v>1909</v>
      </c>
      <c r="B225" s="747" t="s">
        <v>1910</v>
      </c>
      <c r="C225" s="747"/>
    </row>
    <row r="226" spans="1:3">
      <c r="A226" s="746" t="s">
        <v>1911</v>
      </c>
      <c r="B226" s="747" t="s">
        <v>1912</v>
      </c>
      <c r="C226" s="747"/>
    </row>
    <row r="227" spans="1:3">
      <c r="A227" s="746" t="s">
        <v>1913</v>
      </c>
      <c r="B227" s="747" t="s">
        <v>1914</v>
      </c>
      <c r="C227" s="747"/>
    </row>
    <row r="228" spans="1:3">
      <c r="A228" s="746" t="s">
        <v>1915</v>
      </c>
      <c r="B228" s="747" t="s">
        <v>1916</v>
      </c>
      <c r="C228" s="747"/>
    </row>
    <row r="229" spans="1:3">
      <c r="A229" s="746" t="s">
        <v>1917</v>
      </c>
      <c r="B229" s="747" t="s">
        <v>1918</v>
      </c>
      <c r="C229" s="747"/>
    </row>
    <row r="230" spans="1:3">
      <c r="A230" s="746" t="s">
        <v>1919</v>
      </c>
      <c r="B230" s="747" t="s">
        <v>1920</v>
      </c>
      <c r="C230" s="747"/>
    </row>
    <row r="231" spans="1:3">
      <c r="A231" s="746" t="s">
        <v>1921</v>
      </c>
      <c r="B231" s="747" t="s">
        <v>1922</v>
      </c>
      <c r="C231" s="747"/>
    </row>
    <row r="232" spans="1:3">
      <c r="A232" s="746" t="s">
        <v>1923</v>
      </c>
      <c r="B232" s="747" t="s">
        <v>1924</v>
      </c>
      <c r="C232" s="747"/>
    </row>
    <row r="233" spans="1:3">
      <c r="A233" s="746" t="s">
        <v>1925</v>
      </c>
      <c r="B233" s="747" t="s">
        <v>1926</v>
      </c>
      <c r="C233" s="747"/>
    </row>
    <row r="234" spans="1:3">
      <c r="A234" s="746" t="s">
        <v>1927</v>
      </c>
      <c r="B234" s="747" t="s">
        <v>1928</v>
      </c>
      <c r="C234" s="747"/>
    </row>
    <row r="235" spans="1:3">
      <c r="A235" s="746" t="s">
        <v>1929</v>
      </c>
      <c r="B235" s="747" t="s">
        <v>1930</v>
      </c>
      <c r="C235" s="747"/>
    </row>
    <row r="236" spans="1:3">
      <c r="A236" s="746" t="s">
        <v>1931</v>
      </c>
      <c r="B236" s="747" t="s">
        <v>1932</v>
      </c>
      <c r="C236" s="747"/>
    </row>
    <row r="237" spans="1:3">
      <c r="A237" s="746" t="s">
        <v>1933</v>
      </c>
      <c r="B237" s="747" t="s">
        <v>1934</v>
      </c>
      <c r="C237" s="747"/>
    </row>
    <row r="238" spans="1:3">
      <c r="A238" s="746" t="s">
        <v>1935</v>
      </c>
      <c r="B238" s="747" t="s">
        <v>1936</v>
      </c>
      <c r="C238" s="747"/>
    </row>
    <row r="239" spans="1:3">
      <c r="A239" s="746" t="s">
        <v>1937</v>
      </c>
      <c r="B239" s="747" t="s">
        <v>1938</v>
      </c>
      <c r="C239" s="747"/>
    </row>
    <row r="240" spans="1:3">
      <c r="A240" s="746" t="s">
        <v>1939</v>
      </c>
      <c r="B240" s="747" t="s">
        <v>1940</v>
      </c>
      <c r="C240" s="747"/>
    </row>
    <row r="241" spans="1:3">
      <c r="A241" s="746" t="s">
        <v>1941</v>
      </c>
      <c r="B241" s="747" t="s">
        <v>1942</v>
      </c>
      <c r="C241" s="747"/>
    </row>
    <row r="242" spans="1:3">
      <c r="A242" s="746" t="s">
        <v>1943</v>
      </c>
      <c r="B242" s="747" t="s">
        <v>1944</v>
      </c>
      <c r="C242" s="747"/>
    </row>
    <row r="243" spans="1:3">
      <c r="A243" s="746" t="s">
        <v>1945</v>
      </c>
      <c r="B243" s="747" t="s">
        <v>1946</v>
      </c>
      <c r="C243" s="747"/>
    </row>
    <row r="244" spans="1:3">
      <c r="A244" s="746" t="s">
        <v>1947</v>
      </c>
      <c r="B244" s="747" t="s">
        <v>1948</v>
      </c>
      <c r="C244" s="747"/>
    </row>
    <row r="245" spans="1:3">
      <c r="A245" s="746" t="s">
        <v>1949</v>
      </c>
      <c r="B245" s="747" t="s">
        <v>1950</v>
      </c>
      <c r="C245" s="747"/>
    </row>
    <row r="246" spans="1:3">
      <c r="A246" s="746" t="s">
        <v>1951</v>
      </c>
      <c r="B246" s="747" t="s">
        <v>1952</v>
      </c>
      <c r="C246" s="747"/>
    </row>
    <row r="247" spans="1:3">
      <c r="A247" s="746" t="s">
        <v>1953</v>
      </c>
      <c r="B247" s="747" t="s">
        <v>1954</v>
      </c>
      <c r="C247" s="747"/>
    </row>
    <row r="248" spans="1:3">
      <c r="A248" s="746" t="s">
        <v>1955</v>
      </c>
      <c r="B248" s="747" t="s">
        <v>1956</v>
      </c>
      <c r="C248" s="747"/>
    </row>
    <row r="249" spans="1:3">
      <c r="A249" s="746" t="s">
        <v>1957</v>
      </c>
      <c r="B249" s="747" t="s">
        <v>1958</v>
      </c>
      <c r="C249" s="747"/>
    </row>
    <row r="250" spans="1:3">
      <c r="A250" s="746" t="s">
        <v>1959</v>
      </c>
      <c r="B250" s="747" t="s">
        <v>1960</v>
      </c>
      <c r="C250" s="747"/>
    </row>
    <row r="251" spans="1:3">
      <c r="A251" s="746" t="s">
        <v>1961</v>
      </c>
      <c r="B251" s="747" t="s">
        <v>1962</v>
      </c>
      <c r="C251" s="747"/>
    </row>
    <row r="252" spans="1:3">
      <c r="A252" s="746" t="s">
        <v>1963</v>
      </c>
      <c r="B252" s="747" t="s">
        <v>1954</v>
      </c>
      <c r="C252" s="747"/>
    </row>
    <row r="253" spans="1:3">
      <c r="A253" s="746" t="s">
        <v>1964</v>
      </c>
      <c r="B253" s="747" t="s">
        <v>1965</v>
      </c>
      <c r="C253" s="747"/>
    </row>
    <row r="254" spans="1:3">
      <c r="A254" s="746" t="s">
        <v>1966</v>
      </c>
      <c r="B254" s="747" t="s">
        <v>1967</v>
      </c>
      <c r="C254" s="747"/>
    </row>
    <row r="255" spans="1:3">
      <c r="A255" s="746" t="s">
        <v>1968</v>
      </c>
      <c r="B255" s="747" t="s">
        <v>1969</v>
      </c>
      <c r="C255" s="747"/>
    </row>
    <row r="256" spans="1:3">
      <c r="A256" s="746" t="s">
        <v>1970</v>
      </c>
      <c r="B256" s="747" t="s">
        <v>1971</v>
      </c>
      <c r="C256" s="747"/>
    </row>
    <row r="257" spans="1:3">
      <c r="A257" s="746" t="s">
        <v>1972</v>
      </c>
      <c r="B257" s="747" t="s">
        <v>1973</v>
      </c>
      <c r="C257" s="747"/>
    </row>
    <row r="258" spans="1:3">
      <c r="A258" s="746" t="s">
        <v>1974</v>
      </c>
      <c r="B258" s="747" t="s">
        <v>1975</v>
      </c>
      <c r="C258" s="747"/>
    </row>
    <row r="259" spans="1:3">
      <c r="A259" s="746" t="s">
        <v>1976</v>
      </c>
      <c r="B259" s="747" t="s">
        <v>1977</v>
      </c>
      <c r="C259" s="747"/>
    </row>
    <row r="260" spans="1:3">
      <c r="A260" s="746" t="s">
        <v>1978</v>
      </c>
      <c r="B260" s="747" t="s">
        <v>1979</v>
      </c>
      <c r="C260" s="747"/>
    </row>
    <row r="261" spans="1:3">
      <c r="A261" s="746" t="s">
        <v>1980</v>
      </c>
      <c r="B261" s="747" t="s">
        <v>1981</v>
      </c>
      <c r="C261" s="747"/>
    </row>
    <row r="262" spans="1:3">
      <c r="A262" s="746" t="s">
        <v>1982</v>
      </c>
      <c r="B262" s="747" t="s">
        <v>1983</v>
      </c>
      <c r="C262" s="747"/>
    </row>
    <row r="263" spans="1:3">
      <c r="A263" s="746" t="s">
        <v>1984</v>
      </c>
      <c r="B263" s="747" t="s">
        <v>1985</v>
      </c>
      <c r="C263" s="747"/>
    </row>
    <row r="264" spans="1:3">
      <c r="A264" s="746" t="s">
        <v>1986</v>
      </c>
      <c r="B264" s="747" t="s">
        <v>1987</v>
      </c>
      <c r="C264" s="747"/>
    </row>
    <row r="265" spans="1:3">
      <c r="A265" s="746" t="s">
        <v>1988</v>
      </c>
      <c r="B265" s="747" t="s">
        <v>1989</v>
      </c>
      <c r="C265" s="747"/>
    </row>
    <row r="266" spans="1:3">
      <c r="A266" s="746" t="s">
        <v>1990</v>
      </c>
      <c r="B266" s="747" t="s">
        <v>1991</v>
      </c>
      <c r="C266" s="747"/>
    </row>
    <row r="267" spans="1:3">
      <c r="A267" s="746" t="s">
        <v>1992</v>
      </c>
      <c r="B267" s="747" t="s">
        <v>1993</v>
      </c>
      <c r="C267" s="747"/>
    </row>
    <row r="268" spans="1:3">
      <c r="A268" s="746" t="s">
        <v>1994</v>
      </c>
      <c r="B268" s="747" t="s">
        <v>1995</v>
      </c>
      <c r="C268" s="747"/>
    </row>
    <row r="269" spans="1:3">
      <c r="A269" s="746" t="s">
        <v>1996</v>
      </c>
      <c r="B269" s="747" t="s">
        <v>1997</v>
      </c>
      <c r="C269" s="747"/>
    </row>
    <row r="270" spans="1:3">
      <c r="A270" s="746" t="s">
        <v>1998</v>
      </c>
      <c r="B270" s="747" t="s">
        <v>1999</v>
      </c>
      <c r="C270" s="747"/>
    </row>
    <row r="271" spans="1:3">
      <c r="A271" s="746" t="s">
        <v>2000</v>
      </c>
      <c r="B271" s="747" t="s">
        <v>2001</v>
      </c>
      <c r="C271" s="747"/>
    </row>
    <row r="272" spans="1:3">
      <c r="A272" s="746" t="s">
        <v>2002</v>
      </c>
      <c r="B272" s="747" t="s">
        <v>2003</v>
      </c>
      <c r="C272" s="747"/>
    </row>
    <row r="273" spans="1:3">
      <c r="A273" s="746" t="s">
        <v>2004</v>
      </c>
      <c r="B273" s="747" t="s">
        <v>2005</v>
      </c>
      <c r="C273" s="747"/>
    </row>
    <row r="274" spans="1:3">
      <c r="A274" s="746" t="s">
        <v>2006</v>
      </c>
      <c r="B274" s="747" t="s">
        <v>2007</v>
      </c>
      <c r="C274" s="747"/>
    </row>
    <row r="275" spans="1:3">
      <c r="A275" s="746" t="s">
        <v>2008</v>
      </c>
      <c r="B275" s="747" t="s">
        <v>2009</v>
      </c>
      <c r="C275" s="747"/>
    </row>
    <row r="276" spans="1:3">
      <c r="A276" s="746" t="s">
        <v>2010</v>
      </c>
      <c r="B276" s="747" t="s">
        <v>2011</v>
      </c>
      <c r="C276" s="747"/>
    </row>
    <row r="277" spans="1:3">
      <c r="A277" s="746" t="s">
        <v>2012</v>
      </c>
      <c r="B277" s="747" t="s">
        <v>2013</v>
      </c>
      <c r="C277" s="747"/>
    </row>
    <row r="278" spans="1:3">
      <c r="A278" s="746" t="s">
        <v>2014</v>
      </c>
      <c r="B278" s="747" t="s">
        <v>2015</v>
      </c>
      <c r="C278" s="747"/>
    </row>
    <row r="279" spans="1:3">
      <c r="A279" s="746" t="s">
        <v>2016</v>
      </c>
      <c r="B279" s="747" t="s">
        <v>2017</v>
      </c>
      <c r="C279" s="747"/>
    </row>
    <row r="280" spans="1:3">
      <c r="A280" s="746" t="s">
        <v>2018</v>
      </c>
      <c r="B280" s="747" t="s">
        <v>2019</v>
      </c>
      <c r="C280" s="747"/>
    </row>
    <row r="281" spans="1:3">
      <c r="A281" s="746" t="s">
        <v>2020</v>
      </c>
      <c r="B281" s="747" t="s">
        <v>2021</v>
      </c>
      <c r="C281" s="747"/>
    </row>
    <row r="282" spans="1:3">
      <c r="A282" s="746" t="s">
        <v>2022</v>
      </c>
      <c r="B282" s="747" t="s">
        <v>2023</v>
      </c>
      <c r="C282" s="747"/>
    </row>
    <row r="283" spans="1:3">
      <c r="A283" s="746" t="s">
        <v>2024</v>
      </c>
      <c r="B283" s="747" t="s">
        <v>2025</v>
      </c>
      <c r="C283" s="747"/>
    </row>
    <row r="284" spans="1:3">
      <c r="A284" s="746" t="s">
        <v>2026</v>
      </c>
      <c r="B284" s="747" t="s">
        <v>2027</v>
      </c>
      <c r="C284" s="747"/>
    </row>
    <row r="285" spans="1:3">
      <c r="A285" s="746" t="s">
        <v>2028</v>
      </c>
      <c r="B285" s="747" t="s">
        <v>2029</v>
      </c>
      <c r="C285" s="747"/>
    </row>
    <row r="286" spans="1:3">
      <c r="A286" s="746" t="s">
        <v>2030</v>
      </c>
      <c r="B286" s="747" t="s">
        <v>2031</v>
      </c>
      <c r="C286" s="747"/>
    </row>
    <row r="287" spans="1:3">
      <c r="A287" s="746" t="s">
        <v>2032</v>
      </c>
      <c r="B287" s="747" t="s">
        <v>2033</v>
      </c>
      <c r="C287" s="747"/>
    </row>
    <row r="288" spans="1:3">
      <c r="A288" s="746" t="s">
        <v>2034</v>
      </c>
      <c r="B288" s="747" t="s">
        <v>2035</v>
      </c>
      <c r="C288" s="747"/>
    </row>
    <row r="289" spans="1:3">
      <c r="A289" s="746" t="s">
        <v>2036</v>
      </c>
      <c r="B289" s="747" t="s">
        <v>2037</v>
      </c>
      <c r="C289" s="747"/>
    </row>
    <row r="290" spans="1:3">
      <c r="A290" s="746" t="s">
        <v>2038</v>
      </c>
      <c r="B290" s="747" t="s">
        <v>2039</v>
      </c>
      <c r="C290" s="747"/>
    </row>
    <row r="291" spans="1:3">
      <c r="A291" s="746" t="s">
        <v>2040</v>
      </c>
      <c r="B291" s="747" t="s">
        <v>2041</v>
      </c>
      <c r="C291" s="747"/>
    </row>
    <row r="292" spans="1:3">
      <c r="A292" s="746" t="s">
        <v>2042</v>
      </c>
      <c r="B292" s="747" t="s">
        <v>2043</v>
      </c>
      <c r="C292" s="747"/>
    </row>
    <row r="293" spans="1:3">
      <c r="A293" s="746" t="s">
        <v>2044</v>
      </c>
      <c r="B293" s="747" t="s">
        <v>2045</v>
      </c>
      <c r="C293" s="747"/>
    </row>
    <row r="294" spans="1:3">
      <c r="A294" s="746" t="s">
        <v>2046</v>
      </c>
      <c r="B294" s="747" t="s">
        <v>2047</v>
      </c>
      <c r="C294" s="747"/>
    </row>
    <row r="295" spans="1:3">
      <c r="A295" s="746" t="s">
        <v>2048</v>
      </c>
      <c r="B295" s="747" t="s">
        <v>2049</v>
      </c>
      <c r="C295" s="747"/>
    </row>
    <row r="296" spans="1:3">
      <c r="A296" s="746" t="s">
        <v>2050</v>
      </c>
      <c r="B296" s="747" t="s">
        <v>2051</v>
      </c>
      <c r="C296" s="747"/>
    </row>
    <row r="297" spans="1:3">
      <c r="A297" s="746" t="s">
        <v>2052</v>
      </c>
      <c r="B297" s="747" t="s">
        <v>2053</v>
      </c>
      <c r="C297" s="747"/>
    </row>
    <row r="298" spans="1:3">
      <c r="A298" s="746" t="s">
        <v>2054</v>
      </c>
      <c r="B298" s="747" t="s">
        <v>2055</v>
      </c>
      <c r="C298" s="747"/>
    </row>
    <row r="299" spans="1:3">
      <c r="A299" s="746" t="s">
        <v>2056</v>
      </c>
      <c r="B299" s="747" t="s">
        <v>2057</v>
      </c>
      <c r="C299" s="747"/>
    </row>
    <row r="300" spans="1:3">
      <c r="A300" s="746" t="s">
        <v>2058</v>
      </c>
      <c r="B300" s="747" t="s">
        <v>2059</v>
      </c>
      <c r="C300" s="747"/>
    </row>
    <row r="301" spans="1:3">
      <c r="A301" s="746" t="s">
        <v>2060</v>
      </c>
      <c r="B301" s="747" t="s">
        <v>2061</v>
      </c>
      <c r="C301" s="747"/>
    </row>
    <row r="302" spans="1:3">
      <c r="A302" s="746" t="s">
        <v>2062</v>
      </c>
      <c r="B302" s="747" t="s">
        <v>2063</v>
      </c>
      <c r="C302" s="747"/>
    </row>
    <row r="303" spans="1:3">
      <c r="A303" s="746" t="s">
        <v>2064</v>
      </c>
      <c r="B303" s="747" t="s">
        <v>2065</v>
      </c>
      <c r="C303" s="747"/>
    </row>
    <row r="304" spans="1:3">
      <c r="A304" s="746" t="s">
        <v>2066</v>
      </c>
      <c r="B304" s="747" t="s">
        <v>2067</v>
      </c>
      <c r="C304" s="747"/>
    </row>
    <row r="305" spans="1:3">
      <c r="A305" s="746" t="s">
        <v>2068</v>
      </c>
      <c r="B305" s="747" t="s">
        <v>2069</v>
      </c>
      <c r="C305" s="747"/>
    </row>
    <row r="306" spans="1:3">
      <c r="A306" s="746" t="s">
        <v>2070</v>
      </c>
      <c r="B306" s="747" t="s">
        <v>2071</v>
      </c>
      <c r="C306" s="747"/>
    </row>
    <row r="307" spans="1:3">
      <c r="A307" s="746" t="s">
        <v>2072</v>
      </c>
      <c r="B307" s="747" t="s">
        <v>2073</v>
      </c>
      <c r="C307" s="747"/>
    </row>
    <row r="308" spans="1:3">
      <c r="A308" s="746" t="s">
        <v>2074</v>
      </c>
      <c r="B308" s="747" t="s">
        <v>2075</v>
      </c>
      <c r="C308" s="747"/>
    </row>
    <row r="309" spans="1:3">
      <c r="A309" s="746" t="s">
        <v>2076</v>
      </c>
      <c r="B309" s="747" t="s">
        <v>2077</v>
      </c>
      <c r="C309" s="747"/>
    </row>
    <row r="310" spans="1:3">
      <c r="A310" s="746" t="s">
        <v>2078</v>
      </c>
      <c r="B310" s="747" t="s">
        <v>2079</v>
      </c>
      <c r="C310" s="747"/>
    </row>
    <row r="311" spans="1:3">
      <c r="A311" s="746" t="s">
        <v>2080</v>
      </c>
      <c r="B311" s="747" t="s">
        <v>2081</v>
      </c>
      <c r="C311" s="747"/>
    </row>
  </sheetData>
  <mergeCells count="329">
    <mergeCell ref="B311:C311"/>
    <mergeCell ref="B306:C306"/>
    <mergeCell ref="B307:C307"/>
    <mergeCell ref="B308:C308"/>
    <mergeCell ref="B309:C309"/>
    <mergeCell ref="B310:C310"/>
    <mergeCell ref="B301:C301"/>
    <mergeCell ref="B302:C302"/>
    <mergeCell ref="B303:C303"/>
    <mergeCell ref="B304:C304"/>
    <mergeCell ref="B305:C305"/>
    <mergeCell ref="B296:C296"/>
    <mergeCell ref="B297:C297"/>
    <mergeCell ref="B298:C298"/>
    <mergeCell ref="B299:C299"/>
    <mergeCell ref="B300:C300"/>
    <mergeCell ref="B291:C291"/>
    <mergeCell ref="B292:C292"/>
    <mergeCell ref="B293:C293"/>
    <mergeCell ref="B294:C294"/>
    <mergeCell ref="B295:C295"/>
    <mergeCell ref="B286:C286"/>
    <mergeCell ref="B287:C287"/>
    <mergeCell ref="B288:C288"/>
    <mergeCell ref="B289:C289"/>
    <mergeCell ref="B290:C290"/>
    <mergeCell ref="B281:C281"/>
    <mergeCell ref="B282:C282"/>
    <mergeCell ref="B283:C283"/>
    <mergeCell ref="B284:C284"/>
    <mergeCell ref="B285:C285"/>
    <mergeCell ref="B276:C276"/>
    <mergeCell ref="B277:C277"/>
    <mergeCell ref="B278:C278"/>
    <mergeCell ref="B279:C279"/>
    <mergeCell ref="B280:C280"/>
    <mergeCell ref="B271:C271"/>
    <mergeCell ref="B272:C272"/>
    <mergeCell ref="B273:C273"/>
    <mergeCell ref="B274:C274"/>
    <mergeCell ref="B275:C275"/>
    <mergeCell ref="B266:C266"/>
    <mergeCell ref="B267:C267"/>
    <mergeCell ref="B268:C268"/>
    <mergeCell ref="B269:C269"/>
    <mergeCell ref="B270:C270"/>
    <mergeCell ref="B261:C261"/>
    <mergeCell ref="B262:C262"/>
    <mergeCell ref="B263:C263"/>
    <mergeCell ref="B264:C264"/>
    <mergeCell ref="B265:C265"/>
    <mergeCell ref="B256:C256"/>
    <mergeCell ref="B257:C257"/>
    <mergeCell ref="B258:C258"/>
    <mergeCell ref="B259:C259"/>
    <mergeCell ref="B260:C260"/>
    <mergeCell ref="B251:C251"/>
    <mergeCell ref="B252:C252"/>
    <mergeCell ref="B253:C253"/>
    <mergeCell ref="B254:C254"/>
    <mergeCell ref="B255:C255"/>
    <mergeCell ref="B246:C246"/>
    <mergeCell ref="B247:C247"/>
    <mergeCell ref="B248:C248"/>
    <mergeCell ref="B249:C249"/>
    <mergeCell ref="B250:C250"/>
    <mergeCell ref="B241:C241"/>
    <mergeCell ref="B242:C242"/>
    <mergeCell ref="B243:C243"/>
    <mergeCell ref="B244:C244"/>
    <mergeCell ref="B245:C245"/>
    <mergeCell ref="B236:C236"/>
    <mergeCell ref="B237:C237"/>
    <mergeCell ref="B238:C238"/>
    <mergeCell ref="B239:C239"/>
    <mergeCell ref="B240:C240"/>
    <mergeCell ref="B231:C231"/>
    <mergeCell ref="B232:C232"/>
    <mergeCell ref="B233:C233"/>
    <mergeCell ref="B234:C234"/>
    <mergeCell ref="B235:C235"/>
    <mergeCell ref="B226:C226"/>
    <mergeCell ref="B227:C227"/>
    <mergeCell ref="B228:C228"/>
    <mergeCell ref="B229:C229"/>
    <mergeCell ref="B230:C230"/>
    <mergeCell ref="B221:C221"/>
    <mergeCell ref="B222:C222"/>
    <mergeCell ref="B223:C223"/>
    <mergeCell ref="B224:C224"/>
    <mergeCell ref="B225:C225"/>
    <mergeCell ref="B216:C216"/>
    <mergeCell ref="B217:C217"/>
    <mergeCell ref="B218:C218"/>
    <mergeCell ref="B219:C219"/>
    <mergeCell ref="B220:C220"/>
    <mergeCell ref="B211:C211"/>
    <mergeCell ref="B212:C212"/>
    <mergeCell ref="B213:C213"/>
    <mergeCell ref="B214:C214"/>
    <mergeCell ref="B215:C215"/>
    <mergeCell ref="B206:C206"/>
    <mergeCell ref="B207:C207"/>
    <mergeCell ref="B208:C208"/>
    <mergeCell ref="B209:C209"/>
    <mergeCell ref="B210:C210"/>
    <mergeCell ref="B201:C201"/>
    <mergeCell ref="B202:C202"/>
    <mergeCell ref="B203:C203"/>
    <mergeCell ref="B204:C204"/>
    <mergeCell ref="B205:C205"/>
    <mergeCell ref="B196:C196"/>
    <mergeCell ref="B197:C197"/>
    <mergeCell ref="B198:C198"/>
    <mergeCell ref="B199:C199"/>
    <mergeCell ref="B200:C200"/>
    <mergeCell ref="B191:C191"/>
    <mergeCell ref="B192:C192"/>
    <mergeCell ref="B193:C193"/>
    <mergeCell ref="B194:C194"/>
    <mergeCell ref="B195:C195"/>
    <mergeCell ref="B186:C186"/>
    <mergeCell ref="B187:C187"/>
    <mergeCell ref="B188:C188"/>
    <mergeCell ref="B189:C189"/>
    <mergeCell ref="B190:C190"/>
    <mergeCell ref="B181:C181"/>
    <mergeCell ref="B182:C182"/>
    <mergeCell ref="B183:C183"/>
    <mergeCell ref="B184:C184"/>
    <mergeCell ref="B185:C185"/>
    <mergeCell ref="B176:C176"/>
    <mergeCell ref="B177:C177"/>
    <mergeCell ref="B178:C178"/>
    <mergeCell ref="B179:C179"/>
    <mergeCell ref="B180:C180"/>
    <mergeCell ref="B171:C171"/>
    <mergeCell ref="B172:C172"/>
    <mergeCell ref="B173:C173"/>
    <mergeCell ref="B174:C174"/>
    <mergeCell ref="B175:C175"/>
    <mergeCell ref="B166:C166"/>
    <mergeCell ref="B167:C167"/>
    <mergeCell ref="B168:C168"/>
    <mergeCell ref="B169:C169"/>
    <mergeCell ref="B170:C170"/>
    <mergeCell ref="B161:C161"/>
    <mergeCell ref="B162:C162"/>
    <mergeCell ref="B163:C163"/>
    <mergeCell ref="B164:C164"/>
    <mergeCell ref="B165:C165"/>
    <mergeCell ref="B156:C156"/>
    <mergeCell ref="B157:C157"/>
    <mergeCell ref="B158:C158"/>
    <mergeCell ref="B159:C159"/>
    <mergeCell ref="B160:C160"/>
    <mergeCell ref="B151:C151"/>
    <mergeCell ref="B152:C152"/>
    <mergeCell ref="B153:C153"/>
    <mergeCell ref="B154:C154"/>
    <mergeCell ref="B155:C155"/>
    <mergeCell ref="B146:C146"/>
    <mergeCell ref="B147:C147"/>
    <mergeCell ref="B148:C148"/>
    <mergeCell ref="B149:C149"/>
    <mergeCell ref="B150:C150"/>
    <mergeCell ref="B141:C141"/>
    <mergeCell ref="B142:C142"/>
    <mergeCell ref="B143:C143"/>
    <mergeCell ref="B144:C144"/>
    <mergeCell ref="B145:C145"/>
    <mergeCell ref="B136:C136"/>
    <mergeCell ref="B137:C137"/>
    <mergeCell ref="B138:C138"/>
    <mergeCell ref="B139:C139"/>
    <mergeCell ref="B140:C140"/>
    <mergeCell ref="B131:C131"/>
    <mergeCell ref="B132:C132"/>
    <mergeCell ref="B133:C133"/>
    <mergeCell ref="B134:C134"/>
    <mergeCell ref="B135:C135"/>
    <mergeCell ref="B126:C126"/>
    <mergeCell ref="B127:C127"/>
    <mergeCell ref="B128:C128"/>
    <mergeCell ref="B129:C129"/>
    <mergeCell ref="B130:C130"/>
    <mergeCell ref="B121:C121"/>
    <mergeCell ref="B122:C122"/>
    <mergeCell ref="B123:C123"/>
    <mergeCell ref="B124:C124"/>
    <mergeCell ref="B125:C125"/>
    <mergeCell ref="B116:C116"/>
    <mergeCell ref="B117:C117"/>
    <mergeCell ref="B118:C118"/>
    <mergeCell ref="B119:C119"/>
    <mergeCell ref="B120:C120"/>
    <mergeCell ref="B111:C111"/>
    <mergeCell ref="B112:C112"/>
    <mergeCell ref="B113:C113"/>
    <mergeCell ref="B114:C114"/>
    <mergeCell ref="B115:C115"/>
    <mergeCell ref="B106:C106"/>
    <mergeCell ref="B107:C107"/>
    <mergeCell ref="B108:C108"/>
    <mergeCell ref="B109:C109"/>
    <mergeCell ref="B110:C110"/>
    <mergeCell ref="B101:C101"/>
    <mergeCell ref="B102:C102"/>
    <mergeCell ref="B103:C103"/>
    <mergeCell ref="B104:C104"/>
    <mergeCell ref="B105:C105"/>
    <mergeCell ref="B96:C96"/>
    <mergeCell ref="B97:C97"/>
    <mergeCell ref="B98:C98"/>
    <mergeCell ref="B99:C99"/>
    <mergeCell ref="B100:C100"/>
    <mergeCell ref="B91:C91"/>
    <mergeCell ref="B92:C92"/>
    <mergeCell ref="B93:C93"/>
    <mergeCell ref="B94:C94"/>
    <mergeCell ref="B95:C95"/>
    <mergeCell ref="B86:C86"/>
    <mergeCell ref="B87:C87"/>
    <mergeCell ref="B88:C88"/>
    <mergeCell ref="B89:C89"/>
    <mergeCell ref="B90:C90"/>
    <mergeCell ref="B81:C81"/>
    <mergeCell ref="B82:C82"/>
    <mergeCell ref="B83:C83"/>
    <mergeCell ref="B84:C84"/>
    <mergeCell ref="B85:C85"/>
    <mergeCell ref="B76:C76"/>
    <mergeCell ref="B77:C77"/>
    <mergeCell ref="B78:C78"/>
    <mergeCell ref="B79:C79"/>
    <mergeCell ref="B80:C80"/>
    <mergeCell ref="B71:C71"/>
    <mergeCell ref="B72:C72"/>
    <mergeCell ref="B73:C73"/>
    <mergeCell ref="B74:C74"/>
    <mergeCell ref="B75:C75"/>
    <mergeCell ref="B66:C66"/>
    <mergeCell ref="B67:C67"/>
    <mergeCell ref="B68:C68"/>
    <mergeCell ref="B69:C69"/>
    <mergeCell ref="B70:C70"/>
    <mergeCell ref="A60:C60"/>
    <mergeCell ref="B61:C61"/>
    <mergeCell ref="B62:C62"/>
    <mergeCell ref="B63:C63"/>
    <mergeCell ref="B65:C65"/>
    <mergeCell ref="B38:C38"/>
    <mergeCell ref="D38:E38"/>
    <mergeCell ref="G38:H38"/>
    <mergeCell ref="B36:C36"/>
    <mergeCell ref="D36:E36"/>
    <mergeCell ref="G36:H36"/>
    <mergeCell ref="B37:C37"/>
    <mergeCell ref="D37:E37"/>
    <mergeCell ref="G37:H37"/>
    <mergeCell ref="B34:C34"/>
    <mergeCell ref="D34:E34"/>
    <mergeCell ref="G34:H34"/>
    <mergeCell ref="B35:C35"/>
    <mergeCell ref="D35:E35"/>
    <mergeCell ref="G35:H35"/>
    <mergeCell ref="B32:C32"/>
    <mergeCell ref="D32:E32"/>
    <mergeCell ref="G32:H32"/>
    <mergeCell ref="B33:C33"/>
    <mergeCell ref="D33:E33"/>
    <mergeCell ref="G33:H33"/>
    <mergeCell ref="B30:C30"/>
    <mergeCell ref="D30:E30"/>
    <mergeCell ref="G30:H30"/>
    <mergeCell ref="B31:C31"/>
    <mergeCell ref="D31:E31"/>
    <mergeCell ref="G31:H31"/>
    <mergeCell ref="B28:C28"/>
    <mergeCell ref="D28:E28"/>
    <mergeCell ref="G28:H28"/>
    <mergeCell ref="B29:C29"/>
    <mergeCell ref="D29:E29"/>
    <mergeCell ref="G29:H29"/>
    <mergeCell ref="A24:C24"/>
    <mergeCell ref="A25:C25"/>
    <mergeCell ref="A26:I26"/>
    <mergeCell ref="B27:C27"/>
    <mergeCell ref="D27:E27"/>
    <mergeCell ref="G27:H27"/>
    <mergeCell ref="A23:C23"/>
    <mergeCell ref="D23:E23"/>
    <mergeCell ref="F23:G23"/>
    <mergeCell ref="H23:I23"/>
    <mergeCell ref="A18:I18"/>
    <mergeCell ref="A19:E19"/>
    <mergeCell ref="F19:G19"/>
    <mergeCell ref="H19:I19"/>
    <mergeCell ref="A20:E20"/>
    <mergeCell ref="F20:G20"/>
    <mergeCell ref="H20:I20"/>
    <mergeCell ref="A21:E21"/>
    <mergeCell ref="F21:G21"/>
    <mergeCell ref="H21:I21"/>
    <mergeCell ref="A22:E22"/>
    <mergeCell ref="F22:I22"/>
    <mergeCell ref="A8:C8"/>
    <mergeCell ref="D8:E8"/>
    <mergeCell ref="F8:G8"/>
    <mergeCell ref="H8:I8"/>
    <mergeCell ref="A9:B17"/>
    <mergeCell ref="C9:I17"/>
    <mergeCell ref="A6:C6"/>
    <mergeCell ref="D6:E6"/>
    <mergeCell ref="F6:G6"/>
    <mergeCell ref="H6:I6"/>
    <mergeCell ref="A7:C7"/>
    <mergeCell ref="D7:E7"/>
    <mergeCell ref="F7:G7"/>
    <mergeCell ref="H7:I7"/>
    <mergeCell ref="A5:C5"/>
    <mergeCell ref="D5:E5"/>
    <mergeCell ref="F5:G5"/>
    <mergeCell ref="H5:I5"/>
    <mergeCell ref="A1:I1"/>
    <mergeCell ref="A2:I2"/>
    <mergeCell ref="A3:I3"/>
    <mergeCell ref="A4:B4"/>
    <mergeCell ref="C4:I4"/>
  </mergeCells>
  <phoneticPr fontId="22" type="noConversion"/>
  <printOptions horizontalCentered="1"/>
  <pageMargins left="0.39370078740157477" right="0.39370078740157477" top="0.59055118110236215" bottom="0.59055118110236215" header="0.31496062992125984" footer="0.31496062992125984"/>
  <pageSetup paperSize="9" scale="93" orientation="portrait" blackAndWhite="1" verticalDpi="0" r:id="rId1"/>
  <headerFooter>
    <oddHeader>&amp;L&amp;G</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F176"/>
  <sheetViews>
    <sheetView workbookViewId="0">
      <selection activeCell="D28" sqref="D28"/>
    </sheetView>
  </sheetViews>
  <sheetFormatPr defaultColWidth="20.25" defaultRowHeight="22.5"/>
  <cols>
    <col min="1" max="1" width="5" style="65" customWidth="1"/>
    <col min="2" max="2" width="5" style="132" customWidth="1"/>
    <col min="3" max="3" width="57.625" style="65" customWidth="1"/>
    <col min="4" max="4" width="24.25" style="133" customWidth="1"/>
    <col min="5" max="5" width="4.625" style="65" customWidth="1"/>
    <col min="6" max="16384" width="20.25" style="65"/>
  </cols>
  <sheetData>
    <row r="1" spans="1:6" ht="20.100000000000001" customHeight="1">
      <c r="A1" s="552" t="str">
        <f>企业所得税年度纳税申报表填报表单!A5</f>
        <v>A100000</v>
      </c>
      <c r="B1" s="552"/>
      <c r="C1" s="552"/>
      <c r="D1" s="552"/>
    </row>
    <row r="2" spans="1:6" ht="25.5" customHeight="1">
      <c r="A2" s="553" t="s">
        <v>544</v>
      </c>
      <c r="B2" s="553"/>
      <c r="C2" s="553"/>
      <c r="D2" s="553"/>
      <c r="F2" s="121"/>
    </row>
    <row r="3" spans="1:6" s="123" customFormat="1" ht="18.75" customHeight="1">
      <c r="A3" s="84" t="s">
        <v>118</v>
      </c>
      <c r="B3" s="92" t="s">
        <v>117</v>
      </c>
      <c r="C3" s="122" t="s">
        <v>646</v>
      </c>
      <c r="D3" s="84" t="s">
        <v>647</v>
      </c>
    </row>
    <row r="4" spans="1:6" s="123" customFormat="1" ht="18.75" customHeight="1">
      <c r="A4" s="84">
        <v>1</v>
      </c>
      <c r="B4" s="554" t="s">
        <v>648</v>
      </c>
      <c r="C4" s="124" t="s">
        <v>649</v>
      </c>
      <c r="D4" s="288">
        <f>ROUND('A101010 一般企业收入明细表'!C4,2)</f>
        <v>0</v>
      </c>
    </row>
    <row r="5" spans="1:6" s="123" customFormat="1" ht="18.75" customHeight="1">
      <c r="A5" s="84">
        <v>2</v>
      </c>
      <c r="B5" s="554"/>
      <c r="C5" s="124" t="s">
        <v>650</v>
      </c>
      <c r="D5" s="288">
        <f>'A102010 一般企业成本支出明细表'!C4</f>
        <v>0</v>
      </c>
    </row>
    <row r="6" spans="1:6" s="123" customFormat="1" ht="18.75" customHeight="1">
      <c r="A6" s="84">
        <v>3</v>
      </c>
      <c r="B6" s="554"/>
      <c r="C6" s="124" t="s">
        <v>651</v>
      </c>
      <c r="D6" s="287">
        <f>[1]税金附加!I20</f>
        <v>0</v>
      </c>
    </row>
    <row r="7" spans="1:6" s="123" customFormat="1" ht="18.75" customHeight="1">
      <c r="A7" s="84">
        <v>4</v>
      </c>
      <c r="B7" s="554"/>
      <c r="C7" s="124" t="s">
        <v>652</v>
      </c>
      <c r="D7" s="288">
        <f>A104000期间费用明细表!C31</f>
        <v>0</v>
      </c>
    </row>
    <row r="8" spans="1:6" s="123" customFormat="1" ht="18.75" customHeight="1">
      <c r="A8" s="84">
        <v>5</v>
      </c>
      <c r="B8" s="554"/>
      <c r="C8" s="124" t="s">
        <v>653</v>
      </c>
      <c r="D8" s="288">
        <f>A104000期间费用明细表!E31</f>
        <v>0</v>
      </c>
    </row>
    <row r="9" spans="1:6" s="123" customFormat="1" ht="18.75" customHeight="1">
      <c r="A9" s="84">
        <v>6</v>
      </c>
      <c r="B9" s="554"/>
      <c r="C9" s="124" t="s">
        <v>654</v>
      </c>
      <c r="D9" s="288">
        <f>A104000期间费用明细表!G31</f>
        <v>0</v>
      </c>
    </row>
    <row r="10" spans="1:6" s="123" customFormat="1" ht="18.75" customHeight="1">
      <c r="A10" s="84">
        <v>7</v>
      </c>
      <c r="B10" s="554"/>
      <c r="C10" s="124" t="s">
        <v>655</v>
      </c>
      <c r="D10" s="287">
        <f>[1]利润表!C15</f>
        <v>0</v>
      </c>
    </row>
    <row r="11" spans="1:6" s="123" customFormat="1" ht="18.75" customHeight="1">
      <c r="A11" s="84">
        <v>8</v>
      </c>
      <c r="B11" s="554"/>
      <c r="C11" s="124" t="s">
        <v>656</v>
      </c>
      <c r="D11" s="287">
        <f>[1]利润表!C16</f>
        <v>0</v>
      </c>
    </row>
    <row r="12" spans="1:6" s="123" customFormat="1" ht="18.75" customHeight="1">
      <c r="A12" s="84">
        <v>9</v>
      </c>
      <c r="B12" s="554"/>
      <c r="C12" s="124" t="s">
        <v>657</v>
      </c>
      <c r="D12" s="287">
        <f>[1]利润表!C17</f>
        <v>0</v>
      </c>
    </row>
    <row r="13" spans="1:6" s="123" customFormat="1" ht="18.75" customHeight="1">
      <c r="A13" s="84">
        <v>10</v>
      </c>
      <c r="B13" s="554"/>
      <c r="C13" s="124" t="s">
        <v>658</v>
      </c>
      <c r="D13" s="288">
        <f>ROUND(D4-D5-D6-D7-D8-D9-D10+D11+D12,2)</f>
        <v>0</v>
      </c>
    </row>
    <row r="14" spans="1:6" s="123" customFormat="1" ht="18.75" customHeight="1">
      <c r="A14" s="84">
        <v>11</v>
      </c>
      <c r="B14" s="554"/>
      <c r="C14" s="124" t="s">
        <v>659</v>
      </c>
      <c r="D14" s="288">
        <f>'A101010 一般企业收入明细表'!C19</f>
        <v>0</v>
      </c>
    </row>
    <row r="15" spans="1:6" s="123" customFormat="1" ht="18.75" customHeight="1">
      <c r="A15" s="84">
        <v>12</v>
      </c>
      <c r="B15" s="554"/>
      <c r="C15" s="124" t="s">
        <v>660</v>
      </c>
      <c r="D15" s="288">
        <f>'A102010 一般企业成本支出明细表'!C19</f>
        <v>0</v>
      </c>
    </row>
    <row r="16" spans="1:6" s="123" customFormat="1" ht="18.75" customHeight="1">
      <c r="A16" s="84">
        <v>13</v>
      </c>
      <c r="B16" s="554"/>
      <c r="C16" s="124" t="s">
        <v>661</v>
      </c>
      <c r="D16" s="288">
        <f>ROUND(D13+D14-D15,2)</f>
        <v>0</v>
      </c>
    </row>
    <row r="17" spans="1:6" s="123" customFormat="1" ht="18.75" customHeight="1">
      <c r="A17" s="84">
        <v>14</v>
      </c>
      <c r="B17" s="555" t="s">
        <v>116</v>
      </c>
      <c r="C17" s="124" t="s">
        <v>662</v>
      </c>
      <c r="D17" s="288">
        <f>A108010境外所得纳税调整后所得明细表!O23-A108010境外所得纳税调整后所得明细表!L23</f>
        <v>0</v>
      </c>
      <c r="E17" s="125"/>
    </row>
    <row r="18" spans="1:6" s="123" customFormat="1" ht="18.75" customHeight="1">
      <c r="A18" s="84">
        <v>15</v>
      </c>
      <c r="B18" s="556"/>
      <c r="C18" s="124" t="s">
        <v>663</v>
      </c>
      <c r="D18" s="288">
        <f>A105000纳税调整项目明细表!E49</f>
        <v>0</v>
      </c>
    </row>
    <row r="19" spans="1:6" s="123" customFormat="1" ht="18.75" customHeight="1">
      <c r="A19" s="84">
        <v>16</v>
      </c>
      <c r="B19" s="556"/>
      <c r="C19" s="124" t="s">
        <v>664</v>
      </c>
      <c r="D19" s="288">
        <f>A105000纳税调整项目明细表!F49</f>
        <v>0</v>
      </c>
    </row>
    <row r="20" spans="1:6" s="123" customFormat="1" ht="18.75" customHeight="1">
      <c r="A20" s="84">
        <v>17</v>
      </c>
      <c r="B20" s="556"/>
      <c r="C20" s="124" t="s">
        <v>665</v>
      </c>
      <c r="D20" s="288">
        <f>A107010免税、减计收入及加计扣除优惠明细表!C34</f>
        <v>0</v>
      </c>
    </row>
    <row r="21" spans="1:6" s="123" customFormat="1" ht="18.75" customHeight="1">
      <c r="A21" s="84">
        <v>18</v>
      </c>
      <c r="B21" s="556"/>
      <c r="C21" s="124" t="s">
        <v>666</v>
      </c>
      <c r="D21" s="288">
        <f>A108000境外所得税收抵免明细表!G22</f>
        <v>0</v>
      </c>
      <c r="F21" s="126">
        <f>D16-D17+D18-D19-D20</f>
        <v>0</v>
      </c>
    </row>
    <row r="22" spans="1:6" s="123" customFormat="1" ht="18.75" customHeight="1">
      <c r="A22" s="84">
        <v>19</v>
      </c>
      <c r="B22" s="556"/>
      <c r="C22" s="124" t="s">
        <v>667</v>
      </c>
      <c r="D22" s="288">
        <f>ROUND(D16-D17+D18-D19-D20+D21,2)</f>
        <v>0</v>
      </c>
    </row>
    <row r="23" spans="1:6" s="123" customFormat="1" ht="18.75" customHeight="1">
      <c r="A23" s="84">
        <v>20</v>
      </c>
      <c r="B23" s="556"/>
      <c r="C23" s="124" t="s">
        <v>668</v>
      </c>
      <c r="D23" s="288">
        <f>IF(D22&lt;=0,0,IF(A107020所得减免优惠明细表!M27&lt;='A100000 中华人民共和国企业所得税年度纳税申报表（A类）'!D22,A107020所得减免优惠明细表!M27,'A100000 中华人民共和国企业所得税年度纳税申报表（A类）'!D22))</f>
        <v>0</v>
      </c>
    </row>
    <row r="24" spans="1:6" s="123" customFormat="1" ht="18.75" customHeight="1">
      <c r="A24" s="84">
        <v>21</v>
      </c>
      <c r="B24" s="556"/>
      <c r="C24" s="124" t="s">
        <v>669</v>
      </c>
      <c r="D24" s="288">
        <f>'A106000 企业所得税弥补亏损明细表'!L13</f>
        <v>0</v>
      </c>
    </row>
    <row r="25" spans="1:6" s="123" customFormat="1" ht="18.75" customHeight="1">
      <c r="A25" s="84">
        <v>22</v>
      </c>
      <c r="B25" s="556"/>
      <c r="C25" s="124" t="s">
        <v>670</v>
      </c>
      <c r="D25" s="288">
        <f>'A107030 抵扣应纳税所得额明细表'!C22</f>
        <v>0</v>
      </c>
    </row>
    <row r="26" spans="1:6" s="123" customFormat="1" ht="18.75" customHeight="1">
      <c r="A26" s="84">
        <v>23</v>
      </c>
      <c r="B26" s="557"/>
      <c r="C26" s="124" t="s">
        <v>671</v>
      </c>
      <c r="D26" s="288">
        <f>ROUND(D22-D23-D24-D25,2)</f>
        <v>0</v>
      </c>
    </row>
    <row r="27" spans="1:6" s="123" customFormat="1" ht="18.75" customHeight="1">
      <c r="A27" s="84">
        <v>24</v>
      </c>
      <c r="B27" s="554" t="s">
        <v>115</v>
      </c>
      <c r="C27" s="127" t="s">
        <v>672</v>
      </c>
      <c r="D27" s="334">
        <v>0.25</v>
      </c>
    </row>
    <row r="28" spans="1:6" s="123" customFormat="1" ht="18.75" customHeight="1">
      <c r="A28" s="84">
        <v>25</v>
      </c>
      <c r="B28" s="554"/>
      <c r="C28" s="127" t="s">
        <v>673</v>
      </c>
      <c r="D28" s="288">
        <f>MAX(0,ROUND(D26*D27,2))</f>
        <v>0</v>
      </c>
    </row>
    <row r="29" spans="1:6" s="123" customFormat="1" ht="18.75" customHeight="1">
      <c r="A29" s="84">
        <v>26</v>
      </c>
      <c r="B29" s="554"/>
      <c r="C29" s="127" t="s">
        <v>674</v>
      </c>
      <c r="D29" s="288">
        <f>A107040减免所得税优惠明细表!C39</f>
        <v>0</v>
      </c>
    </row>
    <row r="30" spans="1:6" s="123" customFormat="1" ht="18.75" customHeight="1">
      <c r="A30" s="84">
        <v>27</v>
      </c>
      <c r="B30" s="554"/>
      <c r="C30" s="127" t="s">
        <v>675</v>
      </c>
      <c r="D30" s="288">
        <f>'A107050 税额抵免优惠明细表'!M15</f>
        <v>0</v>
      </c>
    </row>
    <row r="31" spans="1:6" s="123" customFormat="1" ht="18.75" customHeight="1">
      <c r="A31" s="84">
        <v>28</v>
      </c>
      <c r="B31" s="554"/>
      <c r="C31" s="127" t="s">
        <v>676</v>
      </c>
      <c r="D31" s="288">
        <f>ROUND(D28-D29-D30,2)</f>
        <v>0</v>
      </c>
    </row>
    <row r="32" spans="1:6" s="123" customFormat="1" ht="18.75" customHeight="1">
      <c r="A32" s="84">
        <v>29</v>
      </c>
      <c r="B32" s="554"/>
      <c r="C32" s="127" t="s">
        <v>677</v>
      </c>
      <c r="D32" s="288">
        <f>A108000境外所得税收抵免明细表!J22</f>
        <v>0</v>
      </c>
    </row>
    <row r="33" spans="1:4" s="123" customFormat="1" ht="18.75" customHeight="1">
      <c r="A33" s="84">
        <v>30</v>
      </c>
      <c r="B33" s="554"/>
      <c r="C33" s="127" t="s">
        <v>678</v>
      </c>
      <c r="D33" s="288">
        <f>A108000境外所得税收抵免明细表!T22</f>
        <v>0</v>
      </c>
    </row>
    <row r="34" spans="1:4" s="123" customFormat="1" ht="18.75" customHeight="1">
      <c r="A34" s="84">
        <v>31</v>
      </c>
      <c r="B34" s="554"/>
      <c r="C34" s="127" t="s">
        <v>679</v>
      </c>
      <c r="D34" s="288">
        <f>ROUND(D31+D32-D33,2)</f>
        <v>0</v>
      </c>
    </row>
    <row r="35" spans="1:4" s="123" customFormat="1" ht="18.75" customHeight="1">
      <c r="A35" s="84">
        <v>32</v>
      </c>
      <c r="B35" s="554"/>
      <c r="C35" s="127" t="s">
        <v>680</v>
      </c>
      <c r="D35" s="287">
        <f>[1]应交税费!H7</f>
        <v>0</v>
      </c>
    </row>
    <row r="36" spans="1:4" s="125" customFormat="1" ht="18.75" customHeight="1">
      <c r="A36" s="84">
        <v>33</v>
      </c>
      <c r="B36" s="554"/>
      <c r="C36" s="127" t="s">
        <v>681</v>
      </c>
      <c r="D36" s="288">
        <f>ROUND(D34-D35,2)</f>
        <v>0</v>
      </c>
    </row>
    <row r="37" spans="1:4" s="123" customFormat="1" ht="18.75" customHeight="1">
      <c r="A37" s="84">
        <v>34</v>
      </c>
      <c r="B37" s="554"/>
      <c r="C37" s="128" t="s">
        <v>682</v>
      </c>
      <c r="D37" s="288">
        <f>A109000跨地区经营汇总纳税企业年度分摊企业所得税明细表!C15+A109000跨地区经营汇总纳税企业年度分摊企业所得税明细表!C19</f>
        <v>0</v>
      </c>
    </row>
    <row r="38" spans="1:4" s="123" customFormat="1" ht="18.75" customHeight="1">
      <c r="A38" s="84">
        <v>35</v>
      </c>
      <c r="B38" s="554"/>
      <c r="C38" s="128" t="s">
        <v>683</v>
      </c>
      <c r="D38" s="288">
        <f>A109000跨地区经营汇总纳税企业年度分摊企业所得税明细表!C16</f>
        <v>0</v>
      </c>
    </row>
    <row r="39" spans="1:4" s="123" customFormat="1" ht="30.75" customHeight="1">
      <c r="A39" s="84">
        <v>36</v>
      </c>
      <c r="B39" s="554"/>
      <c r="C39" s="128" t="s">
        <v>684</v>
      </c>
      <c r="D39" s="288">
        <f>A109000跨地区经营汇总纳税企业年度分摊企业所得税明细表!C18</f>
        <v>0</v>
      </c>
    </row>
    <row r="40" spans="1:4" s="129" customFormat="1" ht="14.25" customHeight="1">
      <c r="A40" s="550"/>
      <c r="B40" s="551"/>
      <c r="C40" s="551"/>
      <c r="D40" s="551"/>
    </row>
    <row r="41" spans="1:4" s="129" customFormat="1" ht="14.25" customHeight="1">
      <c r="A41" s="560"/>
      <c r="B41" s="561"/>
      <c r="C41" s="561"/>
      <c r="D41" s="561"/>
    </row>
    <row r="42" spans="1:4" s="129" customFormat="1" ht="29.25" customHeight="1">
      <c r="A42" s="562"/>
      <c r="B42" s="563"/>
      <c r="C42" s="563"/>
      <c r="D42" s="563"/>
    </row>
    <row r="43" spans="1:4" s="129" customFormat="1" ht="14.25" customHeight="1">
      <c r="A43" s="558"/>
      <c r="B43" s="559"/>
      <c r="C43" s="559"/>
      <c r="D43" s="559"/>
    </row>
    <row r="44" spans="1:4" s="129" customFormat="1" ht="14.25" customHeight="1">
      <c r="A44" s="558"/>
      <c r="B44" s="559"/>
      <c r="C44" s="559"/>
      <c r="D44" s="559"/>
    </row>
    <row r="45" spans="1:4" s="129" customFormat="1" ht="14.25" customHeight="1">
      <c r="A45" s="558"/>
      <c r="B45" s="559"/>
      <c r="C45" s="559"/>
      <c r="D45" s="559"/>
    </row>
    <row r="46" spans="1:4" s="129" customFormat="1" ht="14.25" customHeight="1">
      <c r="A46" s="558"/>
      <c r="B46" s="559"/>
      <c r="C46" s="559"/>
      <c r="D46" s="559"/>
    </row>
    <row r="47" spans="1:4" s="129" customFormat="1" ht="14.25" customHeight="1">
      <c r="A47" s="558"/>
      <c r="B47" s="559"/>
      <c r="C47" s="559"/>
      <c r="D47" s="559"/>
    </row>
    <row r="48" spans="1:4" s="129" customFormat="1" ht="14.25" customHeight="1">
      <c r="A48" s="130"/>
      <c r="B48" s="131"/>
      <c r="C48" s="95"/>
      <c r="D48" s="130"/>
    </row>
    <row r="49" spans="1:4" s="129" customFormat="1" ht="14.25" customHeight="1">
      <c r="A49" s="130"/>
      <c r="B49" s="131"/>
      <c r="C49" s="95"/>
      <c r="D49" s="130"/>
    </row>
    <row r="50" spans="1:4" s="129" customFormat="1" ht="14.25" customHeight="1">
      <c r="A50" s="130"/>
      <c r="B50" s="131"/>
      <c r="C50" s="95"/>
      <c r="D50" s="130"/>
    </row>
    <row r="51" spans="1:4" s="129" customFormat="1" ht="14.25" customHeight="1">
      <c r="A51" s="130"/>
      <c r="B51" s="131"/>
      <c r="C51" s="95"/>
      <c r="D51" s="130"/>
    </row>
    <row r="52" spans="1:4" s="129" customFormat="1" ht="14.25" customHeight="1">
      <c r="A52" s="130"/>
      <c r="B52" s="131"/>
      <c r="C52" s="95"/>
      <c r="D52" s="130"/>
    </row>
    <row r="53" spans="1:4" s="129" customFormat="1" ht="14.25" customHeight="1">
      <c r="A53" s="130"/>
      <c r="B53" s="131"/>
      <c r="C53" s="95"/>
      <c r="D53" s="130"/>
    </row>
    <row r="54" spans="1:4" s="129" customFormat="1" ht="14.25" customHeight="1">
      <c r="A54" s="130"/>
      <c r="B54" s="131"/>
      <c r="C54" s="95"/>
      <c r="D54" s="130"/>
    </row>
    <row r="55" spans="1:4" s="129" customFormat="1" ht="14.25" customHeight="1">
      <c r="A55" s="130"/>
      <c r="B55" s="131"/>
      <c r="C55" s="95"/>
      <c r="D55" s="130"/>
    </row>
    <row r="56" spans="1:4" s="129" customFormat="1" ht="14.25" customHeight="1">
      <c r="A56" s="130"/>
      <c r="B56" s="131"/>
      <c r="C56" s="95"/>
      <c r="D56" s="130"/>
    </row>
    <row r="57" spans="1:4" s="129" customFormat="1" ht="14.25" customHeight="1">
      <c r="A57" s="130"/>
      <c r="B57" s="131"/>
      <c r="C57" s="95"/>
      <c r="D57" s="130"/>
    </row>
    <row r="58" spans="1:4" s="129" customFormat="1" ht="14.25" customHeight="1">
      <c r="A58" s="130"/>
      <c r="B58" s="131"/>
      <c r="C58" s="95"/>
      <c r="D58" s="130"/>
    </row>
    <row r="59" spans="1:4" s="129" customFormat="1" ht="14.25" customHeight="1">
      <c r="A59" s="130"/>
      <c r="B59" s="131"/>
      <c r="C59" s="95"/>
      <c r="D59" s="130"/>
    </row>
    <row r="60" spans="1:4" s="129" customFormat="1" ht="14.25" customHeight="1">
      <c r="A60" s="130"/>
      <c r="B60" s="131"/>
      <c r="C60" s="95"/>
      <c r="D60" s="130"/>
    </row>
    <row r="61" spans="1:4" s="129" customFormat="1" ht="14.25" customHeight="1">
      <c r="A61" s="130"/>
      <c r="B61" s="131"/>
      <c r="C61" s="95"/>
      <c r="D61" s="130"/>
    </row>
    <row r="62" spans="1:4" s="129" customFormat="1" ht="14.25" customHeight="1">
      <c r="A62" s="130"/>
      <c r="B62" s="131"/>
      <c r="C62" s="95"/>
      <c r="D62" s="130"/>
    </row>
    <row r="63" spans="1:4" s="129" customFormat="1" ht="14.25" customHeight="1">
      <c r="A63" s="130"/>
      <c r="B63" s="131"/>
      <c r="C63" s="95"/>
      <c r="D63" s="130"/>
    </row>
    <row r="64" spans="1:4" s="129" customFormat="1" ht="14.25" customHeight="1">
      <c r="A64" s="130"/>
      <c r="B64" s="131"/>
      <c r="C64" s="95"/>
      <c r="D64" s="130"/>
    </row>
    <row r="65" spans="1:4" s="129" customFormat="1" ht="14.25" customHeight="1">
      <c r="A65" s="130"/>
      <c r="B65" s="131"/>
      <c r="C65" s="95"/>
      <c r="D65" s="130"/>
    </row>
    <row r="66" spans="1:4" s="129" customFormat="1" ht="14.25" customHeight="1">
      <c r="A66" s="130"/>
      <c r="B66" s="131"/>
      <c r="C66" s="95"/>
      <c r="D66" s="130"/>
    </row>
    <row r="67" spans="1:4" s="129" customFormat="1" ht="14.25" customHeight="1">
      <c r="A67" s="130"/>
      <c r="B67" s="131"/>
      <c r="C67" s="95"/>
      <c r="D67" s="130"/>
    </row>
    <row r="68" spans="1:4" s="129" customFormat="1" ht="14.25" customHeight="1">
      <c r="A68" s="130"/>
      <c r="B68" s="131"/>
      <c r="C68" s="95"/>
      <c r="D68" s="130"/>
    </row>
    <row r="69" spans="1:4" s="129" customFormat="1" ht="14.25" customHeight="1">
      <c r="A69" s="130"/>
      <c r="B69" s="131"/>
      <c r="C69" s="95"/>
      <c r="D69" s="130"/>
    </row>
    <row r="70" spans="1:4" s="129" customFormat="1" ht="14.25" customHeight="1">
      <c r="A70" s="130"/>
      <c r="B70" s="131"/>
      <c r="C70" s="95"/>
      <c r="D70" s="130"/>
    </row>
    <row r="71" spans="1:4" s="129" customFormat="1" ht="14.25" customHeight="1">
      <c r="A71" s="130"/>
      <c r="B71" s="131"/>
      <c r="C71" s="95"/>
      <c r="D71" s="130"/>
    </row>
    <row r="72" spans="1:4" s="129" customFormat="1" ht="14.25" customHeight="1">
      <c r="A72" s="130"/>
      <c r="B72" s="131"/>
      <c r="C72" s="95"/>
      <c r="D72" s="130"/>
    </row>
    <row r="73" spans="1:4" s="129" customFormat="1" ht="14.25" customHeight="1">
      <c r="A73" s="130"/>
      <c r="B73" s="131"/>
      <c r="C73" s="95"/>
      <c r="D73" s="130"/>
    </row>
    <row r="74" spans="1:4" s="129" customFormat="1" ht="14.25" customHeight="1">
      <c r="A74" s="130"/>
      <c r="B74" s="131"/>
      <c r="C74" s="95"/>
      <c r="D74" s="130"/>
    </row>
    <row r="75" spans="1:4" s="129" customFormat="1" ht="14.25" customHeight="1">
      <c r="A75" s="130"/>
      <c r="B75" s="131"/>
      <c r="C75" s="95"/>
      <c r="D75" s="130"/>
    </row>
    <row r="76" spans="1:4" s="129" customFormat="1" ht="14.25" customHeight="1">
      <c r="A76" s="130"/>
      <c r="B76" s="131"/>
      <c r="C76" s="95"/>
      <c r="D76" s="130"/>
    </row>
    <row r="77" spans="1:4" s="129" customFormat="1" ht="14.25" customHeight="1">
      <c r="A77" s="130"/>
      <c r="B77" s="131"/>
      <c r="C77" s="95"/>
      <c r="D77" s="130"/>
    </row>
    <row r="78" spans="1:4" s="129" customFormat="1" ht="14.25" customHeight="1">
      <c r="A78" s="130"/>
      <c r="B78" s="131"/>
      <c r="C78" s="95"/>
      <c r="D78" s="130"/>
    </row>
    <row r="79" spans="1:4" s="129" customFormat="1" ht="14.25" customHeight="1">
      <c r="A79" s="130"/>
      <c r="B79" s="131"/>
      <c r="C79" s="95"/>
      <c r="D79" s="130"/>
    </row>
    <row r="80" spans="1:4" s="129" customFormat="1" ht="14.25" customHeight="1">
      <c r="A80" s="130"/>
      <c r="B80" s="131"/>
      <c r="C80" s="95"/>
      <c r="D80" s="130"/>
    </row>
    <row r="81" spans="1:4" s="129" customFormat="1" ht="14.25" customHeight="1">
      <c r="A81" s="130"/>
      <c r="B81" s="131"/>
      <c r="C81" s="95"/>
      <c r="D81" s="130"/>
    </row>
    <row r="82" spans="1:4" s="129" customFormat="1" ht="14.25" customHeight="1">
      <c r="A82" s="130"/>
      <c r="B82" s="131"/>
      <c r="C82" s="95"/>
      <c r="D82" s="130"/>
    </row>
    <row r="83" spans="1:4" s="129" customFormat="1" ht="14.25" customHeight="1">
      <c r="A83" s="130"/>
      <c r="B83" s="131"/>
      <c r="C83" s="95"/>
      <c r="D83" s="130"/>
    </row>
    <row r="84" spans="1:4" s="129" customFormat="1" ht="14.25" customHeight="1">
      <c r="A84" s="130"/>
      <c r="B84" s="131"/>
      <c r="C84" s="95"/>
      <c r="D84" s="130"/>
    </row>
    <row r="85" spans="1:4" s="129" customFormat="1" ht="14.25" customHeight="1">
      <c r="A85" s="130"/>
      <c r="B85" s="131"/>
      <c r="C85" s="95"/>
      <c r="D85" s="130"/>
    </row>
    <row r="86" spans="1:4" s="129" customFormat="1" ht="14.25" customHeight="1">
      <c r="A86" s="130"/>
      <c r="B86" s="131"/>
      <c r="C86" s="95"/>
      <c r="D86" s="130"/>
    </row>
    <row r="87" spans="1:4" s="129" customFormat="1" ht="14.25" customHeight="1">
      <c r="A87" s="130"/>
      <c r="B87" s="131"/>
      <c r="C87" s="95"/>
      <c r="D87" s="130"/>
    </row>
    <row r="88" spans="1:4" s="129" customFormat="1" ht="14.25" customHeight="1">
      <c r="A88" s="130"/>
      <c r="B88" s="131"/>
      <c r="C88" s="95"/>
      <c r="D88" s="130"/>
    </row>
    <row r="89" spans="1:4" s="129" customFormat="1" ht="14.25" customHeight="1">
      <c r="A89" s="130"/>
      <c r="B89" s="131"/>
      <c r="C89" s="95"/>
      <c r="D89" s="130"/>
    </row>
    <row r="90" spans="1:4" s="129" customFormat="1" ht="14.25" customHeight="1">
      <c r="A90" s="130"/>
      <c r="B90" s="131"/>
      <c r="C90" s="95"/>
      <c r="D90" s="130"/>
    </row>
    <row r="91" spans="1:4" s="129" customFormat="1" ht="14.25" customHeight="1">
      <c r="A91" s="130"/>
      <c r="B91" s="131"/>
      <c r="C91" s="95"/>
      <c r="D91" s="130"/>
    </row>
    <row r="92" spans="1:4" s="129" customFormat="1" ht="14.25" customHeight="1">
      <c r="A92" s="130"/>
      <c r="B92" s="131"/>
      <c r="C92" s="95"/>
      <c r="D92" s="130"/>
    </row>
    <row r="93" spans="1:4" s="129" customFormat="1" ht="14.25" customHeight="1">
      <c r="A93" s="130"/>
      <c r="B93" s="131"/>
      <c r="C93" s="95"/>
      <c r="D93" s="130"/>
    </row>
    <row r="94" spans="1:4" s="129" customFormat="1" ht="14.25" customHeight="1">
      <c r="A94" s="130"/>
      <c r="B94" s="131"/>
      <c r="C94" s="95"/>
      <c r="D94" s="130"/>
    </row>
    <row r="95" spans="1:4" s="129" customFormat="1" ht="14.25" customHeight="1">
      <c r="A95" s="130"/>
      <c r="B95" s="131"/>
      <c r="C95" s="95"/>
      <c r="D95" s="130"/>
    </row>
    <row r="96" spans="1:4" s="129" customFormat="1" ht="14.25" customHeight="1">
      <c r="A96" s="130"/>
      <c r="B96" s="131"/>
      <c r="C96" s="95"/>
      <c r="D96" s="130"/>
    </row>
    <row r="97" spans="1:4" s="129" customFormat="1" ht="14.25" customHeight="1">
      <c r="A97" s="130"/>
      <c r="B97" s="131"/>
      <c r="C97" s="95"/>
      <c r="D97" s="130"/>
    </row>
    <row r="98" spans="1:4" s="129" customFormat="1" ht="14.25" customHeight="1">
      <c r="A98" s="130"/>
      <c r="B98" s="131"/>
      <c r="C98" s="95"/>
      <c r="D98" s="130"/>
    </row>
    <row r="99" spans="1:4" s="129" customFormat="1" ht="14.25" customHeight="1">
      <c r="A99" s="130"/>
      <c r="B99" s="131"/>
      <c r="C99" s="95"/>
      <c r="D99" s="130"/>
    </row>
    <row r="100" spans="1:4" s="129" customFormat="1" ht="14.25" customHeight="1">
      <c r="A100" s="130"/>
      <c r="B100" s="131"/>
      <c r="C100" s="95"/>
      <c r="D100" s="130"/>
    </row>
    <row r="101" spans="1:4" s="129" customFormat="1" ht="14.25" customHeight="1">
      <c r="A101" s="130"/>
      <c r="B101" s="131"/>
      <c r="C101" s="95"/>
      <c r="D101" s="130"/>
    </row>
    <row r="102" spans="1:4" s="129" customFormat="1" ht="14.25" customHeight="1">
      <c r="A102" s="130"/>
      <c r="B102" s="131"/>
      <c r="C102" s="95"/>
      <c r="D102" s="130"/>
    </row>
    <row r="103" spans="1:4" s="129" customFormat="1" ht="14.25" customHeight="1">
      <c r="A103" s="130"/>
      <c r="B103" s="131"/>
      <c r="C103" s="95"/>
      <c r="D103" s="130"/>
    </row>
    <row r="104" spans="1:4" s="129" customFormat="1" ht="14.25" customHeight="1">
      <c r="A104" s="130"/>
      <c r="B104" s="131"/>
      <c r="C104" s="95"/>
      <c r="D104" s="130"/>
    </row>
    <row r="105" spans="1:4" s="129" customFormat="1" ht="14.25" customHeight="1">
      <c r="A105" s="130"/>
      <c r="B105" s="131"/>
      <c r="C105" s="95"/>
      <c r="D105" s="130"/>
    </row>
    <row r="106" spans="1:4" s="129" customFormat="1" ht="14.25" customHeight="1">
      <c r="A106" s="130"/>
      <c r="B106" s="131"/>
      <c r="C106" s="95"/>
      <c r="D106" s="130"/>
    </row>
    <row r="107" spans="1:4" s="129" customFormat="1" ht="14.25" customHeight="1">
      <c r="A107" s="130"/>
      <c r="B107" s="131"/>
      <c r="C107" s="95"/>
      <c r="D107" s="130"/>
    </row>
    <row r="108" spans="1:4" s="129" customFormat="1" ht="14.25" customHeight="1">
      <c r="A108" s="130"/>
      <c r="B108" s="131"/>
      <c r="C108" s="95"/>
      <c r="D108" s="130"/>
    </row>
    <row r="109" spans="1:4" s="129" customFormat="1" ht="14.25" customHeight="1">
      <c r="A109" s="130"/>
      <c r="B109" s="131"/>
      <c r="C109" s="95"/>
      <c r="D109" s="130"/>
    </row>
    <row r="110" spans="1:4" s="129" customFormat="1" ht="14.25" customHeight="1">
      <c r="A110" s="130"/>
      <c r="B110" s="131"/>
      <c r="C110" s="95"/>
      <c r="D110" s="130"/>
    </row>
    <row r="111" spans="1:4" s="129" customFormat="1" ht="14.25" customHeight="1">
      <c r="A111" s="130"/>
      <c r="B111" s="131"/>
      <c r="C111" s="95"/>
      <c r="D111" s="130"/>
    </row>
    <row r="112" spans="1:4" s="129" customFormat="1" ht="14.25" customHeight="1">
      <c r="A112" s="130"/>
      <c r="B112" s="131"/>
      <c r="C112" s="95"/>
      <c r="D112" s="130"/>
    </row>
    <row r="113" spans="1:4" s="129" customFormat="1" ht="14.25" customHeight="1">
      <c r="A113" s="130"/>
      <c r="B113" s="131"/>
      <c r="C113" s="95"/>
      <c r="D113" s="130"/>
    </row>
    <row r="114" spans="1:4" s="129" customFormat="1" ht="14.25" customHeight="1">
      <c r="A114" s="130"/>
      <c r="B114" s="131"/>
      <c r="C114" s="95"/>
      <c r="D114" s="130"/>
    </row>
    <row r="115" spans="1:4" s="129" customFormat="1" ht="14.25" customHeight="1">
      <c r="A115" s="130"/>
      <c r="B115" s="131"/>
      <c r="C115" s="95"/>
      <c r="D115" s="130"/>
    </row>
    <row r="116" spans="1:4" s="129" customFormat="1" ht="14.25" customHeight="1">
      <c r="A116" s="130"/>
      <c r="B116" s="131"/>
      <c r="C116" s="95"/>
      <c r="D116" s="130"/>
    </row>
    <row r="117" spans="1:4" s="129" customFormat="1" ht="14.25" customHeight="1">
      <c r="A117" s="130"/>
      <c r="B117" s="131"/>
      <c r="C117" s="95"/>
      <c r="D117" s="130"/>
    </row>
    <row r="118" spans="1:4" s="129" customFormat="1" ht="14.25" customHeight="1">
      <c r="A118" s="130"/>
      <c r="B118" s="131"/>
      <c r="C118" s="95"/>
      <c r="D118" s="130"/>
    </row>
    <row r="119" spans="1:4" s="129" customFormat="1" ht="14.25" customHeight="1">
      <c r="A119" s="130"/>
      <c r="B119" s="131"/>
      <c r="C119" s="95"/>
      <c r="D119" s="130"/>
    </row>
    <row r="120" spans="1:4" s="129" customFormat="1" ht="14.25" customHeight="1">
      <c r="A120" s="130"/>
      <c r="B120" s="131"/>
      <c r="C120" s="95"/>
      <c r="D120" s="130"/>
    </row>
    <row r="121" spans="1:4" s="129" customFormat="1" ht="14.25" customHeight="1">
      <c r="A121" s="130"/>
      <c r="B121" s="131"/>
      <c r="C121" s="95"/>
      <c r="D121" s="130"/>
    </row>
    <row r="122" spans="1:4" s="129" customFormat="1" ht="14.25" customHeight="1">
      <c r="A122" s="130"/>
      <c r="B122" s="131"/>
      <c r="C122" s="95"/>
      <c r="D122" s="130"/>
    </row>
    <row r="123" spans="1:4" s="129" customFormat="1" ht="14.25" customHeight="1">
      <c r="A123" s="130"/>
      <c r="B123" s="131"/>
      <c r="C123" s="95"/>
      <c r="D123" s="130"/>
    </row>
    <row r="124" spans="1:4" s="129" customFormat="1" ht="14.25" customHeight="1">
      <c r="A124" s="130"/>
      <c r="B124" s="131"/>
      <c r="C124" s="95"/>
      <c r="D124" s="130"/>
    </row>
    <row r="125" spans="1:4" s="129" customFormat="1" ht="14.25" customHeight="1">
      <c r="A125" s="130"/>
      <c r="B125" s="131"/>
      <c r="C125" s="95"/>
      <c r="D125" s="130"/>
    </row>
    <row r="126" spans="1:4" s="129" customFormat="1" ht="14.25" customHeight="1">
      <c r="A126" s="130"/>
      <c r="B126" s="131"/>
      <c r="C126" s="95"/>
      <c r="D126" s="130"/>
    </row>
    <row r="127" spans="1:4" s="129" customFormat="1" ht="14.25" customHeight="1">
      <c r="A127" s="130"/>
      <c r="B127" s="131"/>
      <c r="C127" s="95"/>
      <c r="D127" s="130"/>
    </row>
    <row r="128" spans="1:4" s="129" customFormat="1" ht="14.25" customHeight="1">
      <c r="A128" s="130"/>
      <c r="B128" s="131"/>
      <c r="C128" s="95"/>
      <c r="D128" s="130"/>
    </row>
    <row r="129" spans="1:4" s="129" customFormat="1" ht="14.25" customHeight="1">
      <c r="A129" s="130"/>
      <c r="B129" s="131"/>
      <c r="C129" s="95"/>
      <c r="D129" s="130"/>
    </row>
    <row r="130" spans="1:4" s="129" customFormat="1" ht="14.25" customHeight="1">
      <c r="A130" s="130"/>
      <c r="B130" s="131"/>
      <c r="C130" s="95"/>
      <c r="D130" s="130"/>
    </row>
    <row r="131" spans="1:4" s="129" customFormat="1" ht="14.25" customHeight="1">
      <c r="A131" s="130"/>
      <c r="B131" s="131"/>
      <c r="C131" s="95"/>
      <c r="D131" s="130"/>
    </row>
    <row r="132" spans="1:4" s="129" customFormat="1" ht="14.25" customHeight="1">
      <c r="A132" s="130"/>
      <c r="B132" s="131"/>
      <c r="C132" s="95"/>
      <c r="D132" s="130"/>
    </row>
    <row r="133" spans="1:4" s="129" customFormat="1" ht="14.25" customHeight="1">
      <c r="A133" s="130"/>
      <c r="B133" s="131"/>
      <c r="C133" s="95"/>
      <c r="D133" s="130"/>
    </row>
    <row r="134" spans="1:4" s="129" customFormat="1" ht="14.25" customHeight="1">
      <c r="A134" s="130"/>
      <c r="B134" s="131"/>
      <c r="C134" s="95"/>
      <c r="D134" s="130"/>
    </row>
    <row r="135" spans="1:4" s="129" customFormat="1" ht="14.25" customHeight="1">
      <c r="A135" s="130"/>
      <c r="B135" s="131"/>
      <c r="C135" s="95"/>
      <c r="D135" s="130"/>
    </row>
    <row r="136" spans="1:4" s="129" customFormat="1" ht="14.25" customHeight="1">
      <c r="A136" s="130"/>
      <c r="B136" s="131"/>
      <c r="C136" s="95"/>
      <c r="D136" s="130"/>
    </row>
    <row r="137" spans="1:4" s="129" customFormat="1" ht="14.25" customHeight="1">
      <c r="A137" s="130"/>
      <c r="B137" s="131"/>
      <c r="C137" s="95"/>
      <c r="D137" s="130"/>
    </row>
    <row r="138" spans="1:4" s="129" customFormat="1" ht="14.25" customHeight="1">
      <c r="A138" s="130"/>
      <c r="B138" s="131"/>
      <c r="C138" s="95"/>
      <c r="D138" s="130"/>
    </row>
    <row r="139" spans="1:4" s="129" customFormat="1" ht="14.25" customHeight="1">
      <c r="A139" s="130"/>
      <c r="B139" s="131"/>
      <c r="C139" s="95"/>
      <c r="D139" s="130"/>
    </row>
    <row r="140" spans="1:4" s="129" customFormat="1" ht="14.25" customHeight="1">
      <c r="A140" s="130"/>
      <c r="B140" s="131"/>
      <c r="C140" s="95"/>
      <c r="D140" s="130"/>
    </row>
    <row r="141" spans="1:4" s="129" customFormat="1" ht="14.25" customHeight="1">
      <c r="A141" s="130"/>
      <c r="B141" s="131"/>
      <c r="C141" s="95"/>
      <c r="D141" s="130"/>
    </row>
    <row r="142" spans="1:4" s="129" customFormat="1" ht="14.25" customHeight="1">
      <c r="A142" s="130"/>
      <c r="B142" s="131"/>
      <c r="C142" s="95"/>
      <c r="D142" s="130"/>
    </row>
    <row r="143" spans="1:4" s="129" customFormat="1" ht="14.25" customHeight="1">
      <c r="A143" s="130"/>
      <c r="B143" s="131"/>
      <c r="C143" s="95"/>
      <c r="D143" s="130"/>
    </row>
    <row r="144" spans="1:4" s="129" customFormat="1" ht="14.25" customHeight="1">
      <c r="A144" s="130"/>
      <c r="B144" s="131"/>
      <c r="C144" s="95"/>
      <c r="D144" s="130"/>
    </row>
    <row r="145" spans="1:4" s="129" customFormat="1" ht="14.25" customHeight="1">
      <c r="A145" s="130"/>
      <c r="B145" s="131"/>
      <c r="C145" s="95"/>
      <c r="D145" s="130"/>
    </row>
    <row r="146" spans="1:4" s="129" customFormat="1" ht="14.25" customHeight="1">
      <c r="A146" s="130"/>
      <c r="B146" s="131"/>
      <c r="C146" s="95"/>
      <c r="D146" s="130"/>
    </row>
    <row r="147" spans="1:4" s="129" customFormat="1" ht="14.25" customHeight="1">
      <c r="A147" s="130"/>
      <c r="B147" s="131"/>
      <c r="C147" s="95"/>
      <c r="D147" s="130"/>
    </row>
    <row r="148" spans="1:4" s="129" customFormat="1" ht="14.25" customHeight="1">
      <c r="A148" s="130"/>
      <c r="B148" s="131"/>
      <c r="C148" s="95"/>
      <c r="D148" s="130"/>
    </row>
    <row r="149" spans="1:4" s="129" customFormat="1" ht="14.25" customHeight="1">
      <c r="A149" s="130"/>
      <c r="B149" s="131"/>
      <c r="C149" s="95"/>
      <c r="D149" s="130"/>
    </row>
    <row r="150" spans="1:4" s="129" customFormat="1" ht="14.25" customHeight="1">
      <c r="A150" s="130"/>
      <c r="B150" s="131"/>
      <c r="C150" s="95"/>
      <c r="D150" s="130"/>
    </row>
    <row r="151" spans="1:4" s="129" customFormat="1" ht="14.25" customHeight="1">
      <c r="A151" s="130"/>
      <c r="B151" s="131"/>
      <c r="C151" s="95"/>
      <c r="D151" s="130"/>
    </row>
    <row r="152" spans="1:4" s="129" customFormat="1" ht="14.25" customHeight="1">
      <c r="A152" s="130"/>
      <c r="B152" s="131"/>
      <c r="C152" s="95"/>
      <c r="D152" s="130"/>
    </row>
    <row r="153" spans="1:4" s="129" customFormat="1" ht="14.25" customHeight="1">
      <c r="A153" s="130"/>
      <c r="B153" s="131"/>
      <c r="C153" s="95"/>
      <c r="D153" s="130"/>
    </row>
    <row r="154" spans="1:4" s="129" customFormat="1" ht="14.25" customHeight="1">
      <c r="A154" s="130"/>
      <c r="B154" s="131"/>
      <c r="C154" s="95"/>
      <c r="D154" s="130"/>
    </row>
    <row r="155" spans="1:4" s="129" customFormat="1" ht="14.25" customHeight="1">
      <c r="A155" s="130"/>
      <c r="B155" s="131"/>
      <c r="C155" s="95"/>
      <c r="D155" s="130"/>
    </row>
    <row r="156" spans="1:4" s="129" customFormat="1" ht="14.25" customHeight="1">
      <c r="A156" s="130"/>
      <c r="B156" s="131"/>
      <c r="C156" s="95"/>
      <c r="D156" s="130"/>
    </row>
    <row r="157" spans="1:4" s="129" customFormat="1" ht="14.25" customHeight="1">
      <c r="A157" s="130"/>
      <c r="B157" s="131"/>
      <c r="C157" s="95"/>
      <c r="D157" s="130"/>
    </row>
    <row r="158" spans="1:4" s="129" customFormat="1" ht="14.25" customHeight="1">
      <c r="A158" s="130"/>
      <c r="B158" s="131"/>
      <c r="C158" s="95"/>
      <c r="D158" s="130"/>
    </row>
    <row r="159" spans="1:4" s="129" customFormat="1" ht="14.25" customHeight="1">
      <c r="A159" s="130"/>
      <c r="B159" s="131"/>
      <c r="C159" s="95"/>
      <c r="D159" s="130"/>
    </row>
    <row r="160" spans="1:4" s="129" customFormat="1" ht="14.25" customHeight="1">
      <c r="A160" s="130"/>
      <c r="B160" s="131"/>
      <c r="C160" s="95"/>
      <c r="D160" s="130"/>
    </row>
    <row r="161" spans="1:4" s="129" customFormat="1" ht="14.25" customHeight="1">
      <c r="A161" s="130"/>
      <c r="B161" s="131"/>
      <c r="C161" s="95"/>
      <c r="D161" s="130"/>
    </row>
    <row r="162" spans="1:4" s="129" customFormat="1" ht="14.25" customHeight="1">
      <c r="A162" s="130"/>
      <c r="B162" s="131"/>
      <c r="C162" s="95"/>
      <c r="D162" s="130"/>
    </row>
    <row r="163" spans="1:4" s="129" customFormat="1" ht="14.25" customHeight="1">
      <c r="A163" s="130"/>
      <c r="B163" s="131"/>
      <c r="C163" s="95"/>
      <c r="D163" s="130"/>
    </row>
    <row r="164" spans="1:4" s="129" customFormat="1" ht="14.25" customHeight="1">
      <c r="A164" s="130"/>
      <c r="B164" s="131"/>
      <c r="C164" s="95"/>
      <c r="D164" s="130"/>
    </row>
    <row r="165" spans="1:4" s="129" customFormat="1" ht="14.25" customHeight="1">
      <c r="A165" s="130"/>
      <c r="B165" s="131"/>
      <c r="C165" s="95"/>
      <c r="D165" s="130"/>
    </row>
    <row r="166" spans="1:4" s="129" customFormat="1" ht="14.25" customHeight="1">
      <c r="A166" s="130"/>
      <c r="B166" s="131"/>
      <c r="C166" s="95"/>
      <c r="D166" s="130"/>
    </row>
    <row r="167" spans="1:4" s="129" customFormat="1" ht="14.25" customHeight="1">
      <c r="A167" s="130"/>
      <c r="B167" s="131"/>
      <c r="C167" s="95"/>
      <c r="D167" s="130"/>
    </row>
    <row r="168" spans="1:4" s="129" customFormat="1" ht="14.25" customHeight="1">
      <c r="A168" s="130"/>
      <c r="B168" s="131"/>
      <c r="C168" s="95"/>
      <c r="D168" s="130"/>
    </row>
    <row r="169" spans="1:4" s="129" customFormat="1" ht="14.25" customHeight="1">
      <c r="A169" s="130"/>
      <c r="B169" s="131"/>
      <c r="C169" s="95"/>
      <c r="D169" s="130"/>
    </row>
    <row r="170" spans="1:4" s="129" customFormat="1" ht="14.25" customHeight="1">
      <c r="A170" s="130"/>
      <c r="B170" s="131"/>
      <c r="C170" s="95"/>
      <c r="D170" s="130"/>
    </row>
    <row r="171" spans="1:4" s="129" customFormat="1" ht="14.25" customHeight="1">
      <c r="A171" s="130"/>
      <c r="B171" s="131"/>
      <c r="C171" s="95"/>
      <c r="D171" s="130"/>
    </row>
    <row r="172" spans="1:4" s="129" customFormat="1" ht="14.25" customHeight="1">
      <c r="A172" s="130"/>
      <c r="B172" s="131"/>
      <c r="C172" s="95"/>
      <c r="D172" s="130"/>
    </row>
    <row r="173" spans="1:4" s="129" customFormat="1" ht="14.25" customHeight="1">
      <c r="A173" s="130"/>
      <c r="B173" s="131"/>
      <c r="C173" s="95"/>
      <c r="D173" s="130"/>
    </row>
    <row r="174" spans="1:4" s="129" customFormat="1" ht="14.25" customHeight="1">
      <c r="A174" s="130"/>
      <c r="B174" s="131"/>
      <c r="C174" s="95"/>
      <c r="D174" s="130"/>
    </row>
    <row r="175" spans="1:4" s="129" customFormat="1" ht="14.25" customHeight="1">
      <c r="A175" s="130"/>
      <c r="B175" s="131"/>
      <c r="C175" s="95"/>
      <c r="D175" s="130"/>
    </row>
    <row r="176" spans="1:4" s="129" customFormat="1" ht="14.25" customHeight="1">
      <c r="A176" s="130"/>
      <c r="B176" s="131"/>
      <c r="C176" s="95"/>
      <c r="D176" s="130"/>
    </row>
  </sheetData>
  <mergeCells count="13">
    <mergeCell ref="A47:D47"/>
    <mergeCell ref="A41:D41"/>
    <mergeCell ref="A42:D42"/>
    <mergeCell ref="A43:D43"/>
    <mergeCell ref="A44:D44"/>
    <mergeCell ref="A45:D45"/>
    <mergeCell ref="A46:D46"/>
    <mergeCell ref="A40:D40"/>
    <mergeCell ref="A1:D1"/>
    <mergeCell ref="A2:D2"/>
    <mergeCell ref="B4:B16"/>
    <mergeCell ref="B17:B26"/>
    <mergeCell ref="B27:B39"/>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C33"/>
  <sheetViews>
    <sheetView workbookViewId="0">
      <selection activeCell="C4" sqref="C4:C29"/>
    </sheetView>
  </sheetViews>
  <sheetFormatPr defaultColWidth="8.75" defaultRowHeight="14.25"/>
  <cols>
    <col min="1" max="1" width="5" style="134" customWidth="1"/>
    <col min="2" max="2" width="56.25" style="134" customWidth="1"/>
    <col min="3" max="3" width="28.75" style="134" customWidth="1"/>
    <col min="4" max="16384" width="8.75" style="134"/>
  </cols>
  <sheetData>
    <row r="1" spans="1:3">
      <c r="A1" s="564" t="s">
        <v>685</v>
      </c>
      <c r="B1" s="564"/>
      <c r="C1" s="564"/>
    </row>
    <row r="2" spans="1:3" ht="18.75">
      <c r="A2" s="565" t="s">
        <v>686</v>
      </c>
      <c r="B2" s="565"/>
      <c r="C2" s="565"/>
    </row>
    <row r="3" spans="1:3" s="135" customFormat="1" ht="18.75" customHeight="1">
      <c r="A3" s="84" t="s">
        <v>118</v>
      </c>
      <c r="B3" s="84" t="s">
        <v>687</v>
      </c>
      <c r="C3" s="84" t="s">
        <v>647</v>
      </c>
    </row>
    <row r="4" spans="1:3" ht="18.75" customHeight="1">
      <c r="A4" s="84">
        <v>1</v>
      </c>
      <c r="B4" s="136" t="s">
        <v>688</v>
      </c>
      <c r="C4" s="320">
        <f>ROUND(C5+C12,2)</f>
        <v>0</v>
      </c>
    </row>
    <row r="5" spans="1:3" ht="18.75" customHeight="1">
      <c r="A5" s="84">
        <v>2</v>
      </c>
      <c r="B5" s="136" t="s">
        <v>689</v>
      </c>
      <c r="C5" s="320">
        <f>ROUND(SUM(C6:C11)-C7,2)</f>
        <v>0</v>
      </c>
    </row>
    <row r="6" spans="1:3" ht="18.75" customHeight="1">
      <c r="A6" s="84">
        <v>3</v>
      </c>
      <c r="B6" s="136" t="s">
        <v>690</v>
      </c>
      <c r="C6" s="321">
        <f>ROUND([1]主营收支!$C$23,2)</f>
        <v>0</v>
      </c>
    </row>
    <row r="7" spans="1:3" ht="18.75" customHeight="1">
      <c r="A7" s="84">
        <v>4</v>
      </c>
      <c r="B7" s="136" t="s">
        <v>691</v>
      </c>
      <c r="C7" s="321">
        <f>ROUND([1]主营收支!$C$21,2)</f>
        <v>0</v>
      </c>
    </row>
    <row r="8" spans="1:3" ht="18.75" customHeight="1">
      <c r="A8" s="84">
        <v>5</v>
      </c>
      <c r="B8" s="136" t="s">
        <v>692</v>
      </c>
      <c r="C8" s="321">
        <f>ROUND([1]主营收支!$D$23,2)</f>
        <v>0</v>
      </c>
    </row>
    <row r="9" spans="1:3" ht="18.75" customHeight="1">
      <c r="A9" s="84">
        <v>6</v>
      </c>
      <c r="B9" s="136" t="s">
        <v>693</v>
      </c>
      <c r="C9" s="321">
        <f>ROUND([1]主营收支!$E$23,2)</f>
        <v>0</v>
      </c>
    </row>
    <row r="10" spans="1:3" ht="18.75" customHeight="1">
      <c r="A10" s="84">
        <v>7</v>
      </c>
      <c r="B10" s="136" t="s">
        <v>694</v>
      </c>
      <c r="C10" s="321">
        <f>ROUND([1]主营收支!$F$23,2)</f>
        <v>0</v>
      </c>
    </row>
    <row r="11" spans="1:3" ht="18.75" customHeight="1">
      <c r="A11" s="84">
        <v>8</v>
      </c>
      <c r="B11" s="136" t="s">
        <v>695</v>
      </c>
      <c r="C11" s="321">
        <f>ROUND([1]主营收支!$G$23,2)</f>
        <v>0</v>
      </c>
    </row>
    <row r="12" spans="1:3" ht="18.75" customHeight="1">
      <c r="A12" s="84">
        <v>9</v>
      </c>
      <c r="B12" s="136" t="s">
        <v>696</v>
      </c>
      <c r="C12" s="320">
        <f>ROUND(SUM(C13:C18)-C14,2)</f>
        <v>0</v>
      </c>
    </row>
    <row r="13" spans="1:3" ht="18.75" customHeight="1">
      <c r="A13" s="84">
        <v>10</v>
      </c>
      <c r="B13" s="136" t="s">
        <v>697</v>
      </c>
      <c r="C13" s="321">
        <f>ROUND([1]其他业务!E9,2)</f>
        <v>0</v>
      </c>
    </row>
    <row r="14" spans="1:3" ht="18.75" customHeight="1">
      <c r="A14" s="84">
        <v>11</v>
      </c>
      <c r="B14" s="136" t="s">
        <v>698</v>
      </c>
      <c r="C14" s="321">
        <f>ROUND([1]其他业务!E10,2)</f>
        <v>0</v>
      </c>
    </row>
    <row r="15" spans="1:3" ht="18.75" customHeight="1">
      <c r="A15" s="84">
        <v>12</v>
      </c>
      <c r="B15" s="136" t="s">
        <v>699</v>
      </c>
      <c r="C15" s="321">
        <f>ROUND([1]其他业务!E11,2)</f>
        <v>0</v>
      </c>
    </row>
    <row r="16" spans="1:3" ht="18.75" customHeight="1">
      <c r="A16" s="84">
        <v>13</v>
      </c>
      <c r="B16" s="136" t="s">
        <v>700</v>
      </c>
      <c r="C16" s="321">
        <f>ROUND([1]其他业务!E12,2)</f>
        <v>0</v>
      </c>
    </row>
    <row r="17" spans="1:3" ht="18.75" customHeight="1">
      <c r="A17" s="84">
        <v>14</v>
      </c>
      <c r="B17" s="136" t="s">
        <v>701</v>
      </c>
      <c r="C17" s="321">
        <f>ROUND([1]其他业务!E13,2)</f>
        <v>0</v>
      </c>
    </row>
    <row r="18" spans="1:3" ht="18.75" customHeight="1">
      <c r="A18" s="84">
        <v>15</v>
      </c>
      <c r="B18" s="136" t="s">
        <v>695</v>
      </c>
      <c r="C18" s="321">
        <f>ROUND([1]其他业务!E18,2)</f>
        <v>0</v>
      </c>
    </row>
    <row r="19" spans="1:3" ht="18.75" customHeight="1">
      <c r="A19" s="84">
        <v>16</v>
      </c>
      <c r="B19" s="136" t="s">
        <v>702</v>
      </c>
      <c r="C19" s="320">
        <f>ROUND(SUM(C20:C29),2)</f>
        <v>0</v>
      </c>
    </row>
    <row r="20" spans="1:3" ht="18.75" customHeight="1">
      <c r="A20" s="84">
        <v>17</v>
      </c>
      <c r="B20" s="136" t="s">
        <v>703</v>
      </c>
      <c r="C20" s="321">
        <f>ROUND([1]营外收支!E7,2)</f>
        <v>0</v>
      </c>
    </row>
    <row r="21" spans="1:3" ht="18.75" customHeight="1">
      <c r="A21" s="84">
        <v>18</v>
      </c>
      <c r="B21" s="136" t="s">
        <v>704</v>
      </c>
      <c r="C21" s="321">
        <f>ROUND([1]营外收支!E8,2)</f>
        <v>0</v>
      </c>
    </row>
    <row r="22" spans="1:3" ht="18.75" customHeight="1">
      <c r="A22" s="84">
        <v>19</v>
      </c>
      <c r="B22" s="136" t="s">
        <v>705</v>
      </c>
      <c r="C22" s="321">
        <f>ROUND([1]营外收支!E9,2)</f>
        <v>0</v>
      </c>
    </row>
    <row r="23" spans="1:3" ht="18.75" customHeight="1">
      <c r="A23" s="84">
        <v>20</v>
      </c>
      <c r="B23" s="136" t="s">
        <v>706</v>
      </c>
      <c r="C23" s="321">
        <f>ROUND([1]营外收支!E10,2)</f>
        <v>0</v>
      </c>
    </row>
    <row r="24" spans="1:3" ht="18.75" customHeight="1">
      <c r="A24" s="84">
        <v>21</v>
      </c>
      <c r="B24" s="136" t="s">
        <v>707</v>
      </c>
      <c r="C24" s="321">
        <f>ROUND([1]营外收支!E11,2)</f>
        <v>0</v>
      </c>
    </row>
    <row r="25" spans="1:3" ht="18.75" customHeight="1">
      <c r="A25" s="84">
        <v>22</v>
      </c>
      <c r="B25" s="136" t="s">
        <v>708</v>
      </c>
      <c r="C25" s="321">
        <f>ROUND([1]营外收支!E12,2)</f>
        <v>0</v>
      </c>
    </row>
    <row r="26" spans="1:3" ht="18.75" customHeight="1">
      <c r="A26" s="84">
        <v>23</v>
      </c>
      <c r="B26" s="136" t="s">
        <v>709</v>
      </c>
      <c r="C26" s="321">
        <f>ROUND([1]营外收支!E13,2)</f>
        <v>0</v>
      </c>
    </row>
    <row r="27" spans="1:3" ht="18.75" customHeight="1">
      <c r="A27" s="84">
        <v>24</v>
      </c>
      <c r="B27" s="136" t="s">
        <v>710</v>
      </c>
      <c r="C27" s="321">
        <f>ROUND([1]营外收支!E14,2)</f>
        <v>0</v>
      </c>
    </row>
    <row r="28" spans="1:3" ht="18.75" customHeight="1">
      <c r="A28" s="84">
        <v>25</v>
      </c>
      <c r="B28" s="136" t="s">
        <v>711</v>
      </c>
      <c r="C28" s="321">
        <f>ROUND([1]营外收支!E15,2)</f>
        <v>0</v>
      </c>
    </row>
    <row r="29" spans="1:3" ht="18.75" customHeight="1">
      <c r="A29" s="84">
        <v>26</v>
      </c>
      <c r="B29" s="136" t="s">
        <v>712</v>
      </c>
      <c r="C29" s="321">
        <f>ROUND([1]营外收支!E16,2)</f>
        <v>0</v>
      </c>
    </row>
    <row r="30" spans="1:3">
      <c r="A30" s="469"/>
      <c r="B30" s="469"/>
      <c r="C30" s="469"/>
    </row>
    <row r="33" spans="1:1">
      <c r="A33" s="137"/>
    </row>
  </sheetData>
  <mergeCells count="3">
    <mergeCell ref="A1:C1"/>
    <mergeCell ref="A2:C2"/>
    <mergeCell ref="A30:C30"/>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44</vt:i4>
      </vt:variant>
      <vt:variant>
        <vt:lpstr>命名范围</vt:lpstr>
      </vt:variant>
      <vt:variant>
        <vt:i4>44</vt:i4>
      </vt:variant>
    </vt:vector>
  </HeadingPairs>
  <TitlesOfParts>
    <vt:vector size="88" baseType="lpstr">
      <vt:lpstr>调整</vt:lpstr>
      <vt:lpstr>报告封面</vt:lpstr>
      <vt:lpstr>报告正文</vt:lpstr>
      <vt:lpstr>企业基本情况</vt:lpstr>
      <vt:lpstr>封面</vt:lpstr>
      <vt:lpstr>企业所得税年度纳税申报表填报表单</vt:lpstr>
      <vt:lpstr>A000000 企业基础信息表</vt:lpstr>
      <vt:lpstr>A100000 中华人民共和国企业所得税年度纳税申报表（A类）</vt:lpstr>
      <vt:lpstr>A101010 一般企业收入明细表</vt:lpstr>
      <vt:lpstr>A101020 金融企业收入明细表</vt:lpstr>
      <vt:lpstr>A102010 一般企业成本支出明细表</vt:lpstr>
      <vt:lpstr>A102020 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A105050职工薪酬支出及纳税调整明细表</vt:lpstr>
      <vt:lpstr>A105060广告费和业务宣传费跨年度纳税调整明细表</vt:lpstr>
      <vt:lpstr>A105070捐赠支出及纳税调整明细表</vt:lpstr>
      <vt:lpstr>A105080 资产折旧、摊销及纳税调整明细表</vt:lpstr>
      <vt:lpstr>A105090资产损失税前扣除及纳税调整明细表</vt:lpstr>
      <vt:lpstr>A105100企业重组及递延纳税事项调整明细表</vt:lpstr>
      <vt:lpstr>A105110政策性搬迁纳税调整明细表</vt:lpstr>
      <vt:lpstr>A105120 特殊行业准备金及纳税调整明细表</vt:lpstr>
      <vt:lpstr>A106000 企业所得税弥补亏损明细表</vt:lpstr>
      <vt:lpstr>A107010免税、减计收入及加计扣除优惠明细表</vt:lpstr>
      <vt:lpstr>A107011符合条件的居民企业之间的股息、红利等…优惠明细表</vt:lpstr>
      <vt:lpstr>A107012 研发费用加计扣除优惠明细表</vt:lpstr>
      <vt:lpstr>A107020所得减免优惠明细表</vt:lpstr>
      <vt:lpstr>A107030 抵扣应纳税所得额明细表</vt:lpstr>
      <vt:lpstr>A107040减免所得税优惠明细表</vt:lpstr>
      <vt:lpstr>A107041 高新技术企业优惠情况及明细表</vt:lpstr>
      <vt:lpstr>A107042软件、集成电路企业优惠情况及明细表</vt:lpstr>
      <vt:lpstr>A107050 税额抵免优惠明细表</vt:lpstr>
      <vt:lpstr>A108000境外所得税收抵免明细表</vt:lpstr>
      <vt:lpstr>A108010境外所得纳税调整后所得明细表</vt:lpstr>
      <vt:lpstr>A108020境外分支机构弥补亏损明细表</vt:lpstr>
      <vt:lpstr>A108030 跨年度结转抵免境外所得税明细表</vt:lpstr>
      <vt:lpstr>A109000跨地区经营汇总纳税企业年度分摊企业所得税明细表</vt:lpstr>
      <vt:lpstr>A109010 企业所得税汇总纳税分支机构所得税分配表</vt:lpstr>
      <vt:lpstr>企业各税审核汇总表</vt:lpstr>
      <vt:lpstr>'A000000 企业基础信息表'!Print_Area</vt:lpstr>
      <vt:lpstr>'A100000 中华人民共和国企业所得税年度纳税申报表（A类）'!Print_Area</vt:lpstr>
      <vt:lpstr>'A101010 一般企业收入明细表'!Print_Area</vt:lpstr>
      <vt:lpstr>'A101020 金融企业收入明细表'!Print_Area</vt:lpstr>
      <vt:lpstr>'A102010 一般企业成本支出明细表'!Print_Area</vt:lpstr>
      <vt:lpstr>'A102020 金融企业支出明细表'!Print_Area</vt:lpstr>
      <vt:lpstr>A103000事业单位、民间非营利组织收入、支出明细表!Print_Area</vt:lpstr>
      <vt:lpstr>A104000期间费用明细表!Print_Area</vt:lpstr>
      <vt:lpstr>A105000纳税调整项目明细表!Print_Area</vt:lpstr>
      <vt:lpstr>A105010视同销售和房地产开发企业特定业务纳税调整明细表!Print_Area</vt:lpstr>
      <vt:lpstr>A105020未按权责发生制确认收入纳税调整明细表!Print_Area</vt:lpstr>
      <vt:lpstr>A105030投资收益纳税调整明细表!Print_Area</vt:lpstr>
      <vt:lpstr>A105040专项用途财政性资金纳税调整表!Print_Area</vt:lpstr>
      <vt:lpstr>A105050职工薪酬支出及纳税调整明细表!Print_Area</vt:lpstr>
      <vt:lpstr>A105060广告费和业务宣传费跨年度纳税调整明细表!Print_Area</vt:lpstr>
      <vt:lpstr>A105070捐赠支出及纳税调整明细表!Print_Area</vt:lpstr>
      <vt:lpstr>'A105080 资产折旧、摊销及纳税调整明细表'!Print_Area</vt:lpstr>
      <vt:lpstr>A105090资产损失税前扣除及纳税调整明细表!Print_Area</vt:lpstr>
      <vt:lpstr>A105100企业重组及递延纳税事项调整明细表!Print_Area</vt:lpstr>
      <vt:lpstr>A105110政策性搬迁纳税调整明细表!Print_Area</vt:lpstr>
      <vt:lpstr>'A105120 特殊行业准备金及纳税调整明细表'!Print_Area</vt:lpstr>
      <vt:lpstr>'A106000 企业所得税弥补亏损明细表'!Print_Area</vt:lpstr>
      <vt:lpstr>A107010免税、减计收入及加计扣除优惠明细表!Print_Area</vt:lpstr>
      <vt:lpstr>A107011符合条件的居民企业之间的股息、红利等…优惠明细表!Print_Area</vt:lpstr>
      <vt:lpstr>'A107012 研发费用加计扣除优惠明细表'!Print_Area</vt:lpstr>
      <vt:lpstr>A107020所得减免优惠明细表!Print_Area</vt:lpstr>
      <vt:lpstr>'A107030 抵扣应纳税所得额明细表'!Print_Area</vt:lpstr>
      <vt:lpstr>A107040减免所得税优惠明细表!Print_Area</vt:lpstr>
      <vt:lpstr>'A107041 高新技术企业优惠情况及明细表'!Print_Area</vt:lpstr>
      <vt:lpstr>A107042软件、集成电路企业优惠情况及明细表!Print_Area</vt:lpstr>
      <vt:lpstr>'A107050 税额抵免优惠明细表'!Print_Area</vt:lpstr>
      <vt:lpstr>A108000境外所得税收抵免明细表!Print_Area</vt:lpstr>
      <vt:lpstr>A108010境外所得纳税调整后所得明细表!Print_Area</vt:lpstr>
      <vt:lpstr>A108020境外分支机构弥补亏损明细表!Print_Area</vt:lpstr>
      <vt:lpstr>'A108030 跨年度结转抵免境外所得税明细表'!Print_Area</vt:lpstr>
      <vt:lpstr>A109000跨地区经营汇总纳税企业年度分摊企业所得税明细表!Print_Area</vt:lpstr>
      <vt:lpstr>'A109010 企业所得税汇总纳税分支机构所得税分配表'!Print_Area</vt:lpstr>
      <vt:lpstr>报告封面!Print_Area</vt:lpstr>
      <vt:lpstr>报告正文!Print_Area</vt:lpstr>
      <vt:lpstr>封面!Print_Area</vt:lpstr>
      <vt:lpstr>企业各税审核汇总表!Print_Area</vt:lpstr>
      <vt:lpstr>企业基本情况!Print_Area</vt:lpstr>
      <vt:lpstr>企业所得税年度纳税申报表填报表单!Print_Area</vt:lpstr>
      <vt:lpstr>企业各税审核汇总表!Print_Titles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2018-04-19T11:35:28Z</dcterms:modified>
</cp:coreProperties>
</file>