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eingHuman\Desktop\New folder\"/>
    </mc:Choice>
  </mc:AlternateContent>
  <bookViews>
    <workbookView xWindow="0" yWindow="0" windowWidth="15345" windowHeight="4635" tabRatio="986" firstSheet="3" activeTab="7"/>
  </bookViews>
  <sheets>
    <sheet name="a4data" sheetId="1" r:id="rId1"/>
    <sheet name="post release one on another" sheetId="4" r:id="rId2"/>
    <sheet name="Post release quality for 3 year" sheetId="3" r:id="rId3"/>
    <sheet name="Post release quality for a year" sheetId="2" r:id="rId4"/>
    <sheet name="post release quality history" sheetId="5" r:id="rId5"/>
    <sheet name="post quality history graphs" sheetId="7" r:id="rId6"/>
    <sheet name="current quality" sheetId="6" r:id="rId7"/>
    <sheet name="current quality graph" sheetId="8" r:id="rId8"/>
    <sheet name="6th measure" sheetId="9" r:id="rId9"/>
    <sheet name="6th graphs" sheetId="10" r:id="rId10"/>
  </sheets>
  <definedNames>
    <definedName name="_xlnm._FilterDatabase" localSheetId="0" hidden="1">a4data!$A$4:$BA$64</definedName>
  </definedNames>
  <calcPr calcId="152511"/>
</workbook>
</file>

<file path=xl/calcChain.xml><?xml version="1.0" encoding="utf-8"?>
<calcChain xmlns="http://schemas.openxmlformats.org/spreadsheetml/2006/main">
  <c r="E14" i="9" l="1"/>
  <c r="F14" i="9"/>
  <c r="G14" i="9"/>
  <c r="H14" i="9"/>
  <c r="I14" i="9"/>
  <c r="J14" i="9"/>
  <c r="K14" i="9"/>
  <c r="L14" i="9"/>
  <c r="M14" i="9"/>
  <c r="N14" i="9"/>
  <c r="D14" i="9"/>
  <c r="C14" i="9"/>
  <c r="E13" i="9"/>
  <c r="F13" i="9" s="1"/>
  <c r="G13" i="9" s="1"/>
  <c r="H13" i="9" s="1"/>
  <c r="I13" i="9" s="1"/>
  <c r="J13" i="9" s="1"/>
  <c r="K13" i="9" s="1"/>
  <c r="L13" i="9" s="1"/>
  <c r="M13" i="9" s="1"/>
  <c r="N13" i="9" s="1"/>
  <c r="D13" i="9"/>
  <c r="C13" i="9"/>
  <c r="E12" i="9"/>
  <c r="F12" i="9" s="1"/>
  <c r="G12" i="9" s="1"/>
  <c r="H12" i="9" s="1"/>
  <c r="I12" i="9" s="1"/>
  <c r="J12" i="9" s="1"/>
  <c r="K12" i="9" s="1"/>
  <c r="L12" i="9" s="1"/>
  <c r="M12" i="9" s="1"/>
  <c r="N12" i="9" s="1"/>
  <c r="D12" i="9"/>
  <c r="C12" i="9"/>
  <c r="C8" i="9" l="1"/>
  <c r="D8" i="9" s="1"/>
  <c r="E8" i="9" s="1"/>
  <c r="F8" i="9" s="1"/>
  <c r="G8" i="9" s="1"/>
  <c r="H8" i="9" s="1"/>
  <c r="I8" i="9" s="1"/>
  <c r="J8" i="9" s="1"/>
  <c r="K8" i="9" s="1"/>
  <c r="L8" i="9" s="1"/>
  <c r="M8" i="9" s="1"/>
  <c r="N8" i="9" s="1"/>
  <c r="C7" i="9"/>
  <c r="C3" i="9"/>
  <c r="D3" i="9" s="1"/>
  <c r="E3" i="9" s="1"/>
  <c r="F3" i="9" s="1"/>
  <c r="G3" i="9" s="1"/>
  <c r="H3" i="9" s="1"/>
  <c r="I3" i="9" s="1"/>
  <c r="J3" i="9" s="1"/>
  <c r="K3" i="9" s="1"/>
  <c r="L3" i="9" s="1"/>
  <c r="M3" i="9" s="1"/>
  <c r="N3" i="9" s="1"/>
  <c r="C2" i="9"/>
  <c r="D2" i="9" s="1"/>
  <c r="N1" i="9"/>
  <c r="M1" i="9"/>
  <c r="L1" i="9"/>
  <c r="K1" i="9"/>
  <c r="J1" i="9"/>
  <c r="I1" i="9"/>
  <c r="H1" i="9"/>
  <c r="G1" i="9"/>
  <c r="F1" i="9"/>
  <c r="E1" i="9"/>
  <c r="D1" i="9"/>
  <c r="C1" i="9"/>
  <c r="C9" i="9" l="1"/>
  <c r="D7" i="9"/>
  <c r="E2" i="9"/>
  <c r="D4" i="9"/>
  <c r="C4" i="9"/>
  <c r="T48" i="5"/>
  <c r="D9" i="9" l="1"/>
  <c r="E7" i="9"/>
  <c r="F2" i="9"/>
  <c r="E4" i="9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J39" i="6"/>
  <c r="K39" i="6"/>
  <c r="L39" i="6"/>
  <c r="M39" i="6"/>
  <c r="N39" i="6"/>
  <c r="O39" i="6"/>
  <c r="P39" i="6"/>
  <c r="Q39" i="6"/>
  <c r="R39" i="6"/>
  <c r="E39" i="6"/>
  <c r="F39" i="6"/>
  <c r="G39" i="6"/>
  <c r="H39" i="6"/>
  <c r="I39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F38" i="6"/>
  <c r="G38" i="6"/>
  <c r="H38" i="6"/>
  <c r="I38" i="6"/>
  <c r="J38" i="6"/>
  <c r="K38" i="6"/>
  <c r="L38" i="6"/>
  <c r="M38" i="6"/>
  <c r="N38" i="6"/>
  <c r="E38" i="6"/>
  <c r="D38" i="6"/>
  <c r="D39" i="6" s="1"/>
  <c r="F7" i="9" l="1"/>
  <c r="E9" i="9"/>
  <c r="F4" i="9"/>
  <c r="G2" i="9"/>
  <c r="AX47" i="6"/>
  <c r="AX48" i="6"/>
  <c r="AX49" i="6"/>
  <c r="AX50" i="6"/>
  <c r="AX51" i="6"/>
  <c r="AX52" i="6"/>
  <c r="AX53" i="6"/>
  <c r="AX54" i="6"/>
  <c r="AX55" i="6"/>
  <c r="AX56" i="6"/>
  <c r="AX57" i="6"/>
  <c r="AX58" i="6"/>
  <c r="AX59" i="6"/>
  <c r="AX60" i="6"/>
  <c r="AX61" i="6"/>
  <c r="AX62" i="6"/>
  <c r="AX63" i="6"/>
  <c r="AX64" i="6"/>
  <c r="AX65" i="6"/>
  <c r="AX66" i="6"/>
  <c r="AX67" i="6"/>
  <c r="AX68" i="6"/>
  <c r="AX69" i="6"/>
  <c r="AX70" i="6"/>
  <c r="AX71" i="6"/>
  <c r="AX72" i="6"/>
  <c r="AX73" i="6"/>
  <c r="AX74" i="6"/>
  <c r="AX75" i="6"/>
  <c r="AX76" i="6"/>
  <c r="AX77" i="6"/>
  <c r="AX46" i="6"/>
  <c r="AW47" i="6"/>
  <c r="AW48" i="6"/>
  <c r="AW49" i="6"/>
  <c r="AW50" i="6"/>
  <c r="AW51" i="6"/>
  <c r="AW52" i="6"/>
  <c r="AW53" i="6"/>
  <c r="AW54" i="6"/>
  <c r="AW55" i="6"/>
  <c r="AW56" i="6"/>
  <c r="AW57" i="6"/>
  <c r="AW58" i="6"/>
  <c r="AW59" i="6"/>
  <c r="AW60" i="6"/>
  <c r="AW61" i="6"/>
  <c r="AW62" i="6"/>
  <c r="AW63" i="6"/>
  <c r="AW64" i="6"/>
  <c r="AW65" i="6"/>
  <c r="AW66" i="6"/>
  <c r="AW67" i="6"/>
  <c r="AW68" i="6"/>
  <c r="AW69" i="6"/>
  <c r="AW70" i="6"/>
  <c r="AW71" i="6"/>
  <c r="AW72" i="6"/>
  <c r="AW73" i="6"/>
  <c r="AW74" i="6"/>
  <c r="AW75" i="6"/>
  <c r="AW76" i="6"/>
  <c r="AW77" i="6"/>
  <c r="AW46" i="6"/>
  <c r="AV47" i="6"/>
  <c r="AV48" i="6"/>
  <c r="AV49" i="6"/>
  <c r="AV50" i="6"/>
  <c r="AV51" i="6"/>
  <c r="AV52" i="6"/>
  <c r="AV53" i="6"/>
  <c r="AV54" i="6"/>
  <c r="AV55" i="6"/>
  <c r="AV56" i="6"/>
  <c r="AV57" i="6"/>
  <c r="AV58" i="6"/>
  <c r="AV59" i="6"/>
  <c r="AV60" i="6"/>
  <c r="AV61" i="6"/>
  <c r="AV62" i="6"/>
  <c r="AV63" i="6"/>
  <c r="AV64" i="6"/>
  <c r="AV65" i="6"/>
  <c r="AV66" i="6"/>
  <c r="AV67" i="6"/>
  <c r="AV68" i="6"/>
  <c r="AV69" i="6"/>
  <c r="AV70" i="6"/>
  <c r="AV71" i="6"/>
  <c r="AV72" i="6"/>
  <c r="AV73" i="6"/>
  <c r="AV74" i="6"/>
  <c r="AV75" i="6"/>
  <c r="AV76" i="6"/>
  <c r="AV77" i="6"/>
  <c r="AV46" i="6"/>
  <c r="AU47" i="6"/>
  <c r="AU48" i="6"/>
  <c r="AU49" i="6"/>
  <c r="AU50" i="6"/>
  <c r="AU51" i="6"/>
  <c r="AU52" i="6"/>
  <c r="AU53" i="6"/>
  <c r="AU54" i="6"/>
  <c r="AU55" i="6"/>
  <c r="AU56" i="6"/>
  <c r="AU57" i="6"/>
  <c r="AU58" i="6"/>
  <c r="AU59" i="6"/>
  <c r="AU60" i="6"/>
  <c r="AU61" i="6"/>
  <c r="AU62" i="6"/>
  <c r="AU63" i="6"/>
  <c r="AU64" i="6"/>
  <c r="AU65" i="6"/>
  <c r="AU66" i="6"/>
  <c r="AU67" i="6"/>
  <c r="AU68" i="6"/>
  <c r="AU69" i="6"/>
  <c r="AU70" i="6"/>
  <c r="AU71" i="6"/>
  <c r="AU72" i="6"/>
  <c r="AU73" i="6"/>
  <c r="AU74" i="6"/>
  <c r="AU75" i="6"/>
  <c r="AU76" i="6"/>
  <c r="AU77" i="6"/>
  <c r="AU46" i="6"/>
  <c r="AT47" i="6"/>
  <c r="AT48" i="6"/>
  <c r="AT49" i="6"/>
  <c r="AT50" i="6"/>
  <c r="AT51" i="6"/>
  <c r="AT52" i="6"/>
  <c r="AT53" i="6"/>
  <c r="AT54" i="6"/>
  <c r="AT55" i="6"/>
  <c r="AT56" i="6"/>
  <c r="AT57" i="6"/>
  <c r="AT58" i="6"/>
  <c r="AT59" i="6"/>
  <c r="AT60" i="6"/>
  <c r="AT61" i="6"/>
  <c r="AT62" i="6"/>
  <c r="AT63" i="6"/>
  <c r="AT64" i="6"/>
  <c r="AT65" i="6"/>
  <c r="AT66" i="6"/>
  <c r="AT67" i="6"/>
  <c r="AT68" i="6"/>
  <c r="AT69" i="6"/>
  <c r="AT70" i="6"/>
  <c r="AT71" i="6"/>
  <c r="AT72" i="6"/>
  <c r="AT73" i="6"/>
  <c r="AT74" i="6"/>
  <c r="AT75" i="6"/>
  <c r="AT76" i="6"/>
  <c r="AT77" i="6"/>
  <c r="AT46" i="6"/>
  <c r="AS47" i="6"/>
  <c r="AS48" i="6"/>
  <c r="AS49" i="6"/>
  <c r="AS50" i="6"/>
  <c r="AS51" i="6"/>
  <c r="AS52" i="6"/>
  <c r="AS53" i="6"/>
  <c r="AS54" i="6"/>
  <c r="AS55" i="6"/>
  <c r="AS56" i="6"/>
  <c r="AS57" i="6"/>
  <c r="AS58" i="6"/>
  <c r="AS59" i="6"/>
  <c r="AS60" i="6"/>
  <c r="AS61" i="6"/>
  <c r="AS62" i="6"/>
  <c r="AS63" i="6"/>
  <c r="AS64" i="6"/>
  <c r="AS65" i="6"/>
  <c r="AS66" i="6"/>
  <c r="AS67" i="6"/>
  <c r="AS68" i="6"/>
  <c r="AS69" i="6"/>
  <c r="AS70" i="6"/>
  <c r="AS71" i="6"/>
  <c r="AS72" i="6"/>
  <c r="AS73" i="6"/>
  <c r="AS74" i="6"/>
  <c r="AS75" i="6"/>
  <c r="AS76" i="6"/>
  <c r="AS77" i="6"/>
  <c r="AS46" i="6"/>
  <c r="AR47" i="6"/>
  <c r="AR48" i="6"/>
  <c r="AR49" i="6"/>
  <c r="AR50" i="6"/>
  <c r="AR51" i="6"/>
  <c r="AR52" i="6"/>
  <c r="AR53" i="6"/>
  <c r="AR54" i="6"/>
  <c r="AR55" i="6"/>
  <c r="AR56" i="6"/>
  <c r="AR57" i="6"/>
  <c r="AR58" i="6"/>
  <c r="AR59" i="6"/>
  <c r="AR60" i="6"/>
  <c r="AR61" i="6"/>
  <c r="AR62" i="6"/>
  <c r="AR63" i="6"/>
  <c r="AR64" i="6"/>
  <c r="AR65" i="6"/>
  <c r="AR66" i="6"/>
  <c r="AR67" i="6"/>
  <c r="AR68" i="6"/>
  <c r="AR69" i="6"/>
  <c r="AR70" i="6"/>
  <c r="AR71" i="6"/>
  <c r="AR72" i="6"/>
  <c r="AR73" i="6"/>
  <c r="AR74" i="6"/>
  <c r="AR75" i="6"/>
  <c r="AR76" i="6"/>
  <c r="AR77" i="6"/>
  <c r="AR46" i="6"/>
  <c r="AQ47" i="6"/>
  <c r="AQ48" i="6"/>
  <c r="AQ49" i="6"/>
  <c r="AQ50" i="6"/>
  <c r="AQ51" i="6"/>
  <c r="AQ52" i="6"/>
  <c r="AQ53" i="6"/>
  <c r="AQ54" i="6"/>
  <c r="AQ55" i="6"/>
  <c r="AQ56" i="6"/>
  <c r="AQ57" i="6"/>
  <c r="AQ58" i="6"/>
  <c r="AQ59" i="6"/>
  <c r="AQ60" i="6"/>
  <c r="AQ61" i="6"/>
  <c r="AQ62" i="6"/>
  <c r="AQ63" i="6"/>
  <c r="AQ64" i="6"/>
  <c r="AQ65" i="6"/>
  <c r="AQ66" i="6"/>
  <c r="AQ67" i="6"/>
  <c r="AQ68" i="6"/>
  <c r="AQ69" i="6"/>
  <c r="AQ70" i="6"/>
  <c r="AQ71" i="6"/>
  <c r="AQ72" i="6"/>
  <c r="AQ73" i="6"/>
  <c r="AQ74" i="6"/>
  <c r="AQ75" i="6"/>
  <c r="AQ76" i="6"/>
  <c r="AQ77" i="6"/>
  <c r="AQ46" i="6"/>
  <c r="AP47" i="6"/>
  <c r="AP48" i="6"/>
  <c r="AP49" i="6"/>
  <c r="AP50" i="6"/>
  <c r="AP51" i="6"/>
  <c r="AP52" i="6"/>
  <c r="AP53" i="6"/>
  <c r="AP54" i="6"/>
  <c r="AP55" i="6"/>
  <c r="AP56" i="6"/>
  <c r="AP57" i="6"/>
  <c r="AP58" i="6"/>
  <c r="AP59" i="6"/>
  <c r="AP60" i="6"/>
  <c r="AP61" i="6"/>
  <c r="AP62" i="6"/>
  <c r="AP63" i="6"/>
  <c r="AP64" i="6"/>
  <c r="AP65" i="6"/>
  <c r="AP66" i="6"/>
  <c r="AP67" i="6"/>
  <c r="AP68" i="6"/>
  <c r="AP69" i="6"/>
  <c r="AP70" i="6"/>
  <c r="AP71" i="6"/>
  <c r="AP72" i="6"/>
  <c r="AP73" i="6"/>
  <c r="AP74" i="6"/>
  <c r="AP75" i="6"/>
  <c r="AP76" i="6"/>
  <c r="AP77" i="6"/>
  <c r="AP46" i="6"/>
  <c r="AO47" i="6"/>
  <c r="AO48" i="6"/>
  <c r="AO49" i="6"/>
  <c r="AO50" i="6"/>
  <c r="AO51" i="6"/>
  <c r="AO52" i="6"/>
  <c r="AO53" i="6"/>
  <c r="AO54" i="6"/>
  <c r="AO55" i="6"/>
  <c r="AO56" i="6"/>
  <c r="AO57" i="6"/>
  <c r="AO58" i="6"/>
  <c r="AO59" i="6"/>
  <c r="AO60" i="6"/>
  <c r="AO61" i="6"/>
  <c r="AO62" i="6"/>
  <c r="AO63" i="6"/>
  <c r="AO64" i="6"/>
  <c r="AO65" i="6"/>
  <c r="AO66" i="6"/>
  <c r="AO67" i="6"/>
  <c r="AO68" i="6"/>
  <c r="AO69" i="6"/>
  <c r="AO70" i="6"/>
  <c r="AO71" i="6"/>
  <c r="AO72" i="6"/>
  <c r="AO73" i="6"/>
  <c r="AO74" i="6"/>
  <c r="AO75" i="6"/>
  <c r="AO76" i="6"/>
  <c r="AO77" i="6"/>
  <c r="AO46" i="6"/>
  <c r="AN47" i="6"/>
  <c r="AN48" i="6"/>
  <c r="AN49" i="6"/>
  <c r="AN50" i="6"/>
  <c r="AN51" i="6"/>
  <c r="AN52" i="6"/>
  <c r="AN53" i="6"/>
  <c r="AN54" i="6"/>
  <c r="AN55" i="6"/>
  <c r="AN56" i="6"/>
  <c r="AN57" i="6"/>
  <c r="AN58" i="6"/>
  <c r="AN59" i="6"/>
  <c r="AN60" i="6"/>
  <c r="AN61" i="6"/>
  <c r="AN62" i="6"/>
  <c r="AN63" i="6"/>
  <c r="AN64" i="6"/>
  <c r="AN65" i="6"/>
  <c r="AN66" i="6"/>
  <c r="AN67" i="6"/>
  <c r="AN68" i="6"/>
  <c r="AN69" i="6"/>
  <c r="AN70" i="6"/>
  <c r="AN71" i="6"/>
  <c r="AN72" i="6"/>
  <c r="AN73" i="6"/>
  <c r="AN74" i="6"/>
  <c r="AN75" i="6"/>
  <c r="AN76" i="6"/>
  <c r="AN77" i="6"/>
  <c r="AN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M59" i="6"/>
  <c r="AM60" i="6"/>
  <c r="AM61" i="6"/>
  <c r="AM62" i="6"/>
  <c r="AM63" i="6"/>
  <c r="AM64" i="6"/>
  <c r="AM65" i="6"/>
  <c r="AM66" i="6"/>
  <c r="AM67" i="6"/>
  <c r="AM68" i="6"/>
  <c r="AM69" i="6"/>
  <c r="AM70" i="6"/>
  <c r="AM71" i="6"/>
  <c r="AM72" i="6"/>
  <c r="AM73" i="6"/>
  <c r="AM74" i="6"/>
  <c r="AM75" i="6"/>
  <c r="AM76" i="6"/>
  <c r="AM77" i="6"/>
  <c r="AM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46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46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P47" i="6"/>
  <c r="P48" i="6"/>
  <c r="P49" i="6"/>
  <c r="P50" i="6"/>
  <c r="P51" i="6"/>
  <c r="P52" i="6"/>
  <c r="P53" i="6"/>
  <c r="P54" i="6"/>
  <c r="P55" i="6"/>
  <c r="P56" i="6"/>
  <c r="P57" i="6"/>
  <c r="P58" i="6"/>
  <c r="O47" i="6"/>
  <c r="O48" i="6"/>
  <c r="O49" i="6"/>
  <c r="O50" i="6"/>
  <c r="O51" i="6"/>
  <c r="O52" i="6"/>
  <c r="O53" i="6"/>
  <c r="O54" i="6"/>
  <c r="O55" i="6"/>
  <c r="O56" i="6"/>
  <c r="O57" i="6"/>
  <c r="O58" i="6"/>
  <c r="N47" i="6"/>
  <c r="N48" i="6"/>
  <c r="N49" i="6"/>
  <c r="N50" i="6"/>
  <c r="N51" i="6"/>
  <c r="N52" i="6"/>
  <c r="N53" i="6"/>
  <c r="N54" i="6"/>
  <c r="N55" i="6"/>
  <c r="N56" i="6"/>
  <c r="N57" i="6"/>
  <c r="M47" i="6"/>
  <c r="M48" i="6"/>
  <c r="M49" i="6"/>
  <c r="M50" i="6"/>
  <c r="M51" i="6"/>
  <c r="M52" i="6"/>
  <c r="M53" i="6"/>
  <c r="M54" i="6"/>
  <c r="M55" i="6"/>
  <c r="M56" i="6"/>
  <c r="L47" i="6"/>
  <c r="L48" i="6"/>
  <c r="L49" i="6"/>
  <c r="L50" i="6"/>
  <c r="L51" i="6"/>
  <c r="L52" i="6"/>
  <c r="L53" i="6"/>
  <c r="L54" i="6"/>
  <c r="L55" i="6"/>
  <c r="K47" i="6"/>
  <c r="K48" i="6"/>
  <c r="K49" i="6"/>
  <c r="K50" i="6"/>
  <c r="K51" i="6"/>
  <c r="K52" i="6"/>
  <c r="K53" i="6"/>
  <c r="K54" i="6"/>
  <c r="K55" i="6"/>
  <c r="K56" i="6"/>
  <c r="K57" i="6"/>
  <c r="K58" i="6"/>
  <c r="Q46" i="6"/>
  <c r="P46" i="6"/>
  <c r="O46" i="6"/>
  <c r="N46" i="6"/>
  <c r="M46" i="6"/>
  <c r="L46" i="6"/>
  <c r="K46" i="6"/>
  <c r="J52" i="6"/>
  <c r="J47" i="6"/>
  <c r="J48" i="6"/>
  <c r="J49" i="6"/>
  <c r="J50" i="6"/>
  <c r="J51" i="6"/>
  <c r="I47" i="6"/>
  <c r="I48" i="6"/>
  <c r="I49" i="6"/>
  <c r="I50" i="6"/>
  <c r="I51" i="6"/>
  <c r="I52" i="6"/>
  <c r="I53" i="6"/>
  <c r="I54" i="6"/>
  <c r="I55" i="6"/>
  <c r="H47" i="6"/>
  <c r="H48" i="6"/>
  <c r="H49" i="6"/>
  <c r="H50" i="6"/>
  <c r="H51" i="6"/>
  <c r="J46" i="6"/>
  <c r="I46" i="6"/>
  <c r="H46" i="6"/>
  <c r="G46" i="6"/>
  <c r="G47" i="6"/>
  <c r="G48" i="6"/>
  <c r="G49" i="6"/>
  <c r="G50" i="6"/>
  <c r="G51" i="6"/>
  <c r="F47" i="6"/>
  <c r="F48" i="6"/>
  <c r="F49" i="6"/>
  <c r="F50" i="6"/>
  <c r="F46" i="6"/>
  <c r="E48" i="6"/>
  <c r="E49" i="6"/>
  <c r="E50" i="6"/>
  <c r="E51" i="6"/>
  <c r="E47" i="6"/>
  <c r="E46" i="6"/>
  <c r="D46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F43" i="6"/>
  <c r="G43" i="6"/>
  <c r="H43" i="6"/>
  <c r="I43" i="6"/>
  <c r="J43" i="6"/>
  <c r="K43" i="6"/>
  <c r="L43" i="6"/>
  <c r="M43" i="6"/>
  <c r="N43" i="6"/>
  <c r="O43" i="6"/>
  <c r="E43" i="6"/>
  <c r="D43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F42" i="6"/>
  <c r="G42" i="6"/>
  <c r="H42" i="6"/>
  <c r="I42" i="6"/>
  <c r="J42" i="6"/>
  <c r="K42" i="6"/>
  <c r="L42" i="6"/>
  <c r="M42" i="6"/>
  <c r="E42" i="6"/>
  <c r="D42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S37" i="6"/>
  <c r="T37" i="6"/>
  <c r="U37" i="6"/>
  <c r="V37" i="6"/>
  <c r="W37" i="6"/>
  <c r="X37" i="6"/>
  <c r="Y37" i="6"/>
  <c r="Z37" i="6"/>
  <c r="AA37" i="6"/>
  <c r="AB37" i="6"/>
  <c r="AC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E37" i="6"/>
  <c r="D37" i="6"/>
  <c r="G7" i="9" l="1"/>
  <c r="F9" i="9"/>
  <c r="H2" i="9"/>
  <c r="G4" i="9"/>
  <c r="AO33" i="6"/>
  <c r="AP33" i="6" s="1"/>
  <c r="AQ33" i="6" s="1"/>
  <c r="AR33" i="6" s="1"/>
  <c r="AS33" i="6" s="1"/>
  <c r="AT33" i="6" s="1"/>
  <c r="AU33" i="6" s="1"/>
  <c r="AV33" i="6" s="1"/>
  <c r="AW33" i="6" s="1"/>
  <c r="AX33" i="6" s="1"/>
  <c r="AN33" i="6"/>
  <c r="AN32" i="6"/>
  <c r="AO32" i="6"/>
  <c r="AP32" i="6"/>
  <c r="AQ32" i="6"/>
  <c r="AR32" i="6" s="1"/>
  <c r="AS32" i="6" s="1"/>
  <c r="AT32" i="6" s="1"/>
  <c r="AU32" i="6" s="1"/>
  <c r="AV32" i="6" s="1"/>
  <c r="AW32" i="6" s="1"/>
  <c r="AM32" i="6"/>
  <c r="AM31" i="6"/>
  <c r="AN31" i="6" s="1"/>
  <c r="AO31" i="6" s="1"/>
  <c r="AP31" i="6" s="1"/>
  <c r="AQ31" i="6" s="1"/>
  <c r="AR31" i="6" s="1"/>
  <c r="AS31" i="6" s="1"/>
  <c r="AT31" i="6" s="1"/>
  <c r="AU31" i="6" s="1"/>
  <c r="AV31" i="6" s="1"/>
  <c r="AL31" i="6"/>
  <c r="AK30" i="6"/>
  <c r="AL30" i="6" s="1"/>
  <c r="AM30" i="6" s="1"/>
  <c r="AN30" i="6" s="1"/>
  <c r="AO30" i="6" s="1"/>
  <c r="AP30" i="6" s="1"/>
  <c r="AQ30" i="6" s="1"/>
  <c r="AR30" i="6" s="1"/>
  <c r="AS30" i="6" s="1"/>
  <c r="AT30" i="6" s="1"/>
  <c r="AJ30" i="6"/>
  <c r="AJ29" i="6"/>
  <c r="AK29" i="6" s="1"/>
  <c r="AL29" i="6" s="1"/>
  <c r="AM29" i="6" s="1"/>
  <c r="AN29" i="6" s="1"/>
  <c r="AO29" i="6" s="1"/>
  <c r="AP29" i="6" s="1"/>
  <c r="AQ29" i="6" s="1"/>
  <c r="AR29" i="6" s="1"/>
  <c r="AS29" i="6" s="1"/>
  <c r="AI29" i="6"/>
  <c r="AI28" i="6"/>
  <c r="AJ28" i="6" s="1"/>
  <c r="AK28" i="6" s="1"/>
  <c r="AL28" i="6" s="1"/>
  <c r="AM28" i="6" s="1"/>
  <c r="AN28" i="6" s="1"/>
  <c r="AO28" i="6" s="1"/>
  <c r="AP28" i="6" s="1"/>
  <c r="AQ28" i="6" s="1"/>
  <c r="AR28" i="6" s="1"/>
  <c r="AH28" i="6"/>
  <c r="AH27" i="6"/>
  <c r="AI27" i="6" s="1"/>
  <c r="AJ27" i="6" s="1"/>
  <c r="AK27" i="6" s="1"/>
  <c r="AL27" i="6" s="1"/>
  <c r="AM27" i="6" s="1"/>
  <c r="AN27" i="6" s="1"/>
  <c r="AO27" i="6" s="1"/>
  <c r="AP27" i="6" s="1"/>
  <c r="AQ27" i="6" s="1"/>
  <c r="AG27" i="6"/>
  <c r="AF26" i="6"/>
  <c r="AG26" i="6" s="1"/>
  <c r="AH26" i="6" s="1"/>
  <c r="AI26" i="6" s="1"/>
  <c r="AJ26" i="6" s="1"/>
  <c r="AK26" i="6" s="1"/>
  <c r="AL26" i="6" s="1"/>
  <c r="AM26" i="6" s="1"/>
  <c r="AN26" i="6" s="1"/>
  <c r="AO26" i="6" s="1"/>
  <c r="AE26" i="6"/>
  <c r="AE25" i="6"/>
  <c r="AF25" i="6" s="1"/>
  <c r="AG25" i="6" s="1"/>
  <c r="AH25" i="6" s="1"/>
  <c r="AI25" i="6" s="1"/>
  <c r="AJ25" i="6" s="1"/>
  <c r="AK25" i="6" s="1"/>
  <c r="AL25" i="6" s="1"/>
  <c r="AM25" i="6" s="1"/>
  <c r="AN25" i="6" s="1"/>
  <c r="AD25" i="6"/>
  <c r="AD24" i="6"/>
  <c r="AE24" i="6" s="1"/>
  <c r="AF24" i="6" s="1"/>
  <c r="AG24" i="6" s="1"/>
  <c r="AH24" i="6" s="1"/>
  <c r="AI24" i="6" s="1"/>
  <c r="AJ24" i="6" s="1"/>
  <c r="AK24" i="6" s="1"/>
  <c r="AL24" i="6" s="1"/>
  <c r="AM24" i="6" s="1"/>
  <c r="AC24" i="6"/>
  <c r="AM33" i="6"/>
  <c r="AL32" i="6"/>
  <c r="AK31" i="6"/>
  <c r="AI30" i="6"/>
  <c r="AH29" i="6"/>
  <c r="AG28" i="6"/>
  <c r="AF27" i="6"/>
  <c r="AC23" i="6"/>
  <c r="AD23" i="6" s="1"/>
  <c r="AE23" i="6" s="1"/>
  <c r="AF23" i="6" s="1"/>
  <c r="AG23" i="6" s="1"/>
  <c r="AH23" i="6" s="1"/>
  <c r="AI23" i="6" s="1"/>
  <c r="AJ23" i="6" s="1"/>
  <c r="AK23" i="6" s="1"/>
  <c r="AL23" i="6" s="1"/>
  <c r="AB23" i="6"/>
  <c r="AB22" i="6"/>
  <c r="AC22" i="6" s="1"/>
  <c r="AD22" i="6" s="1"/>
  <c r="AE22" i="6" s="1"/>
  <c r="AF22" i="6" s="1"/>
  <c r="AG22" i="6" s="1"/>
  <c r="AH22" i="6" s="1"/>
  <c r="AI22" i="6" s="1"/>
  <c r="AJ22" i="6" s="1"/>
  <c r="AK22" i="6" s="1"/>
  <c r="AA22" i="6"/>
  <c r="AA21" i="6"/>
  <c r="AB21" i="6" s="1"/>
  <c r="AC21" i="6" s="1"/>
  <c r="AD21" i="6" s="1"/>
  <c r="AE21" i="6" s="1"/>
  <c r="AF21" i="6" s="1"/>
  <c r="AG21" i="6" s="1"/>
  <c r="AH21" i="6" s="1"/>
  <c r="AI21" i="6" s="1"/>
  <c r="AJ21" i="6" s="1"/>
  <c r="Z21" i="6"/>
  <c r="Y20" i="6"/>
  <c r="Z20" i="6"/>
  <c r="AA20" i="6" s="1"/>
  <c r="AB20" i="6" s="1"/>
  <c r="AC20" i="6" s="1"/>
  <c r="AD20" i="6" s="1"/>
  <c r="AE20" i="6" s="1"/>
  <c r="AF20" i="6" s="1"/>
  <c r="AG20" i="6" s="1"/>
  <c r="AH20" i="6" s="1"/>
  <c r="X20" i="6"/>
  <c r="X19" i="6"/>
  <c r="Y19" i="6" s="1"/>
  <c r="Z19" i="6" s="1"/>
  <c r="AA19" i="6" s="1"/>
  <c r="AB19" i="6" s="1"/>
  <c r="AC19" i="6" s="1"/>
  <c r="AD19" i="6" s="1"/>
  <c r="AE19" i="6" s="1"/>
  <c r="AF19" i="6" s="1"/>
  <c r="AG19" i="6" s="1"/>
  <c r="W19" i="6"/>
  <c r="W18" i="6"/>
  <c r="X18" i="6" s="1"/>
  <c r="Y18" i="6" s="1"/>
  <c r="Z18" i="6" s="1"/>
  <c r="AA18" i="6" s="1"/>
  <c r="AB18" i="6" s="1"/>
  <c r="AC18" i="6" s="1"/>
  <c r="AD18" i="6" s="1"/>
  <c r="AE18" i="6" s="1"/>
  <c r="AF18" i="6" s="1"/>
  <c r="V18" i="6"/>
  <c r="AD26" i="6"/>
  <c r="AC25" i="6"/>
  <c r="AB24" i="6"/>
  <c r="AA23" i="6"/>
  <c r="Z22" i="6"/>
  <c r="Y21" i="6"/>
  <c r="W20" i="6"/>
  <c r="V17" i="6"/>
  <c r="W17" i="6" s="1"/>
  <c r="X17" i="6" s="1"/>
  <c r="Y17" i="6" s="1"/>
  <c r="Z17" i="6" s="1"/>
  <c r="AA17" i="6" s="1"/>
  <c r="AB17" i="6" s="1"/>
  <c r="AC17" i="6" s="1"/>
  <c r="AD17" i="6" s="1"/>
  <c r="AE17" i="6" s="1"/>
  <c r="U17" i="6"/>
  <c r="T16" i="6"/>
  <c r="U16" i="6"/>
  <c r="V16" i="6" s="1"/>
  <c r="W16" i="6" s="1"/>
  <c r="X16" i="6" s="1"/>
  <c r="Y16" i="6" s="1"/>
  <c r="Z16" i="6" s="1"/>
  <c r="AA16" i="6" s="1"/>
  <c r="AB16" i="6" s="1"/>
  <c r="AC16" i="6" s="1"/>
  <c r="S16" i="6"/>
  <c r="S15" i="6"/>
  <c r="T15" i="6" s="1"/>
  <c r="U15" i="6" s="1"/>
  <c r="V15" i="6" s="1"/>
  <c r="W15" i="6" s="1"/>
  <c r="X15" i="6" s="1"/>
  <c r="Y15" i="6" s="1"/>
  <c r="Z15" i="6" s="1"/>
  <c r="AA15" i="6" s="1"/>
  <c r="AB15" i="6" s="1"/>
  <c r="R15" i="6"/>
  <c r="R14" i="6"/>
  <c r="S14" i="6" s="1"/>
  <c r="T14" i="6" s="1"/>
  <c r="U14" i="6" s="1"/>
  <c r="V14" i="6" s="1"/>
  <c r="W14" i="6" s="1"/>
  <c r="X14" i="6" s="1"/>
  <c r="Y14" i="6" s="1"/>
  <c r="Z14" i="6" s="1"/>
  <c r="AA14" i="6" s="1"/>
  <c r="Q14" i="6"/>
  <c r="Q13" i="6"/>
  <c r="R13" i="6" s="1"/>
  <c r="S13" i="6" s="1"/>
  <c r="T13" i="6" s="1"/>
  <c r="U13" i="6" s="1"/>
  <c r="V13" i="6" s="1"/>
  <c r="W13" i="6" s="1"/>
  <c r="X13" i="6" s="1"/>
  <c r="Y13" i="6" s="1"/>
  <c r="Z13" i="6" s="1"/>
  <c r="P13" i="6"/>
  <c r="P12" i="6"/>
  <c r="Q12" i="6" s="1"/>
  <c r="R12" i="6" s="1"/>
  <c r="S12" i="6" s="1"/>
  <c r="T12" i="6" s="1"/>
  <c r="U12" i="6" s="1"/>
  <c r="V12" i="6" s="1"/>
  <c r="W12" i="6" s="1"/>
  <c r="X12" i="6" s="1"/>
  <c r="Y12" i="6" s="1"/>
  <c r="O12" i="6"/>
  <c r="V19" i="6"/>
  <c r="U18" i="6"/>
  <c r="T17" i="6"/>
  <c r="R16" i="6"/>
  <c r="X11" i="6"/>
  <c r="O11" i="6"/>
  <c r="P11" i="6" s="1"/>
  <c r="Q11" i="6" s="1"/>
  <c r="R11" i="6" s="1"/>
  <c r="S11" i="6" s="1"/>
  <c r="T11" i="6" s="1"/>
  <c r="U11" i="6" s="1"/>
  <c r="V11" i="6" s="1"/>
  <c r="W11" i="6" s="1"/>
  <c r="N11" i="6"/>
  <c r="M10" i="6"/>
  <c r="N10" i="6" s="1"/>
  <c r="O10" i="6" s="1"/>
  <c r="P10" i="6" s="1"/>
  <c r="Q10" i="6" s="1"/>
  <c r="R10" i="6" s="1"/>
  <c r="S10" i="6" s="1"/>
  <c r="T10" i="6" s="1"/>
  <c r="U10" i="6" s="1"/>
  <c r="V10" i="6" s="1"/>
  <c r="L10" i="6"/>
  <c r="L9" i="6"/>
  <c r="M9" i="6"/>
  <c r="N9" i="6"/>
  <c r="O9" i="6"/>
  <c r="P9" i="6" s="1"/>
  <c r="Q9" i="6" s="1"/>
  <c r="R9" i="6" s="1"/>
  <c r="S9" i="6" s="1"/>
  <c r="T9" i="6" s="1"/>
  <c r="U9" i="6" s="1"/>
  <c r="K9" i="6"/>
  <c r="K8" i="6"/>
  <c r="L8" i="6" s="1"/>
  <c r="M8" i="6" s="1"/>
  <c r="N8" i="6" s="1"/>
  <c r="O8" i="6" s="1"/>
  <c r="P8" i="6" s="1"/>
  <c r="Q8" i="6" s="1"/>
  <c r="R8" i="6" s="1"/>
  <c r="S8" i="6" s="1"/>
  <c r="T8" i="6" s="1"/>
  <c r="J8" i="6"/>
  <c r="Q7" i="6"/>
  <c r="R7" i="6" s="1"/>
  <c r="S7" i="6" s="1"/>
  <c r="J7" i="6"/>
  <c r="K7" i="6" s="1"/>
  <c r="L7" i="6" s="1"/>
  <c r="M7" i="6" s="1"/>
  <c r="N7" i="6" s="1"/>
  <c r="O7" i="6" s="1"/>
  <c r="P7" i="6" s="1"/>
  <c r="I7" i="6"/>
  <c r="Q15" i="6"/>
  <c r="P14" i="6"/>
  <c r="O13" i="6"/>
  <c r="N12" i="6"/>
  <c r="M11" i="6"/>
  <c r="K10" i="6"/>
  <c r="J9" i="6"/>
  <c r="I8" i="6"/>
  <c r="H7" i="6"/>
  <c r="H6" i="6"/>
  <c r="I6" i="6" s="1"/>
  <c r="J6" i="6" s="1"/>
  <c r="K6" i="6" s="1"/>
  <c r="L6" i="6" s="1"/>
  <c r="M6" i="6" s="1"/>
  <c r="N6" i="6" s="1"/>
  <c r="O6" i="6" s="1"/>
  <c r="P6" i="6" s="1"/>
  <c r="Q6" i="6" s="1"/>
  <c r="G6" i="6"/>
  <c r="F6" i="6"/>
  <c r="P5" i="6"/>
  <c r="G5" i="6"/>
  <c r="H5" i="6" s="1"/>
  <c r="I5" i="6" s="1"/>
  <c r="J5" i="6" s="1"/>
  <c r="K5" i="6" s="1"/>
  <c r="L5" i="6" s="1"/>
  <c r="M5" i="6" s="1"/>
  <c r="N5" i="6" s="1"/>
  <c r="O5" i="6" s="1"/>
  <c r="F5" i="6"/>
  <c r="E5" i="6"/>
  <c r="O4" i="6"/>
  <c r="F4" i="6"/>
  <c r="G4" i="6" s="1"/>
  <c r="H4" i="6" s="1"/>
  <c r="I4" i="6" s="1"/>
  <c r="J4" i="6" s="1"/>
  <c r="K4" i="6" s="1"/>
  <c r="L4" i="6" s="1"/>
  <c r="M4" i="6" s="1"/>
  <c r="N4" i="6" s="1"/>
  <c r="E4" i="6"/>
  <c r="H7" i="9" l="1"/>
  <c r="G9" i="9"/>
  <c r="I2" i="9"/>
  <c r="H4" i="9"/>
  <c r="D4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I7" i="9" l="1"/>
  <c r="H9" i="9"/>
  <c r="J2" i="9"/>
  <c r="I4" i="9"/>
  <c r="P53" i="5"/>
  <c r="O53" i="5"/>
  <c r="N53" i="5"/>
  <c r="J7" i="9" l="1"/>
  <c r="I9" i="9"/>
  <c r="J4" i="9"/>
  <c r="K2" i="9"/>
  <c r="Y46" i="5"/>
  <c r="X46" i="5"/>
  <c r="W46" i="5"/>
  <c r="V46" i="5"/>
  <c r="U46" i="5"/>
  <c r="T46" i="5"/>
  <c r="S46" i="5"/>
  <c r="R46" i="5"/>
  <c r="Q46" i="5"/>
  <c r="P46" i="5"/>
  <c r="K7" i="9" l="1"/>
  <c r="J9" i="9"/>
  <c r="L2" i="9"/>
  <c r="K4" i="9"/>
  <c r="O46" i="5"/>
  <c r="N46" i="5"/>
  <c r="AU41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AL33" i="5"/>
  <c r="AM33" i="5" s="1"/>
  <c r="AN33" i="5" s="1"/>
  <c r="AO33" i="5" s="1"/>
  <c r="AP33" i="5" s="1"/>
  <c r="AQ33" i="5" s="1"/>
  <c r="AR33" i="5" s="1"/>
  <c r="AS33" i="5" s="1"/>
  <c r="AT33" i="5" s="1"/>
  <c r="AU33" i="5" s="1"/>
  <c r="AV33" i="5" s="1"/>
  <c r="AV42" i="5" s="1"/>
  <c r="AH30" i="5"/>
  <c r="AI30" i="5" s="1"/>
  <c r="AJ30" i="5" s="1"/>
  <c r="AK30" i="5" s="1"/>
  <c r="AL30" i="5" s="1"/>
  <c r="AM30" i="5" s="1"/>
  <c r="AN30" i="5" s="1"/>
  <c r="AO30" i="5" s="1"/>
  <c r="AP30" i="5" s="1"/>
  <c r="AQ30" i="5" s="1"/>
  <c r="AR30" i="5" s="1"/>
  <c r="X49" i="5" s="1"/>
  <c r="AL34" i="5"/>
  <c r="AM34" i="5" s="1"/>
  <c r="AN34" i="5" s="1"/>
  <c r="AO34" i="5" s="1"/>
  <c r="AP34" i="5" s="1"/>
  <c r="AQ34" i="5" s="1"/>
  <c r="AR34" i="5" s="1"/>
  <c r="AS34" i="5" s="1"/>
  <c r="AT34" i="5" s="1"/>
  <c r="AU34" i="5" s="1"/>
  <c r="AV34" i="5" s="1"/>
  <c r="AW34" i="5" s="1"/>
  <c r="AW40" i="5" s="1"/>
  <c r="AK33" i="5"/>
  <c r="AJ32" i="5"/>
  <c r="AK32" i="5" s="1"/>
  <c r="AL32" i="5" s="1"/>
  <c r="AM32" i="5" s="1"/>
  <c r="AN32" i="5" s="1"/>
  <c r="AO32" i="5" s="1"/>
  <c r="AP32" i="5" s="1"/>
  <c r="AQ32" i="5" s="1"/>
  <c r="AR32" i="5" s="1"/>
  <c r="AS32" i="5" s="1"/>
  <c r="AT32" i="5" s="1"/>
  <c r="AU32" i="5" s="1"/>
  <c r="AH31" i="5"/>
  <c r="AI31" i="5" s="1"/>
  <c r="AJ31" i="5" s="1"/>
  <c r="AK31" i="5" s="1"/>
  <c r="AL31" i="5" s="1"/>
  <c r="AM31" i="5" s="1"/>
  <c r="AN31" i="5" s="1"/>
  <c r="AO31" i="5" s="1"/>
  <c r="AP31" i="5" s="1"/>
  <c r="AQ31" i="5" s="1"/>
  <c r="AR31" i="5" s="1"/>
  <c r="AS31" i="5" s="1"/>
  <c r="AG30" i="5"/>
  <c r="AF29" i="5"/>
  <c r="AG29" i="5" s="1"/>
  <c r="AH29" i="5" s="1"/>
  <c r="AI29" i="5" s="1"/>
  <c r="AJ29" i="5" s="1"/>
  <c r="AK29" i="5" s="1"/>
  <c r="AL29" i="5" s="1"/>
  <c r="AM29" i="5" s="1"/>
  <c r="AN29" i="5" s="1"/>
  <c r="AO29" i="5" s="1"/>
  <c r="AP29" i="5" s="1"/>
  <c r="AQ29" i="5" s="1"/>
  <c r="AE28" i="5"/>
  <c r="AF28" i="5" s="1"/>
  <c r="AG28" i="5" s="1"/>
  <c r="AH28" i="5" s="1"/>
  <c r="AI28" i="5" s="1"/>
  <c r="AJ28" i="5" s="1"/>
  <c r="AK28" i="5" s="1"/>
  <c r="AL28" i="5" s="1"/>
  <c r="AM28" i="5" s="1"/>
  <c r="AN28" i="5" s="1"/>
  <c r="AO28" i="5" s="1"/>
  <c r="AP28" i="5" s="1"/>
  <c r="AC27" i="5"/>
  <c r="AD27" i="5" s="1"/>
  <c r="AE27" i="5" s="1"/>
  <c r="AF27" i="5" s="1"/>
  <c r="AG27" i="5" s="1"/>
  <c r="AH27" i="5" s="1"/>
  <c r="AI27" i="5" s="1"/>
  <c r="AJ27" i="5" s="1"/>
  <c r="AK27" i="5" s="1"/>
  <c r="AL27" i="5" s="1"/>
  <c r="AM27" i="5" s="1"/>
  <c r="AN27" i="5" s="1"/>
  <c r="AN40" i="5" s="1"/>
  <c r="AC27" i="1"/>
  <c r="AB26" i="5"/>
  <c r="AC26" i="5" s="1"/>
  <c r="AD26" i="5" s="1"/>
  <c r="AE26" i="5" s="1"/>
  <c r="AF26" i="5" s="1"/>
  <c r="AG26" i="5" s="1"/>
  <c r="AH26" i="5" s="1"/>
  <c r="AI26" i="5" s="1"/>
  <c r="AJ26" i="5" s="1"/>
  <c r="AK26" i="5" s="1"/>
  <c r="AL26" i="5" s="1"/>
  <c r="AM26" i="5" s="1"/>
  <c r="AM40" i="5" s="1"/>
  <c r="AA25" i="5"/>
  <c r="AB25" i="5" s="1"/>
  <c r="AC25" i="5" s="1"/>
  <c r="AD25" i="5" s="1"/>
  <c r="AE25" i="5" s="1"/>
  <c r="AF25" i="5" s="1"/>
  <c r="AG25" i="5" s="1"/>
  <c r="AH25" i="5" s="1"/>
  <c r="AI25" i="5" s="1"/>
  <c r="AJ25" i="5" s="1"/>
  <c r="AK25" i="5" s="1"/>
  <c r="AL25" i="5" s="1"/>
  <c r="AL41" i="5" s="1"/>
  <c r="Z24" i="5"/>
  <c r="AA24" i="5" s="1"/>
  <c r="AB24" i="5" s="1"/>
  <c r="AC24" i="5" s="1"/>
  <c r="AD24" i="5" s="1"/>
  <c r="AE24" i="5" s="1"/>
  <c r="AF24" i="5" s="1"/>
  <c r="AG24" i="5" s="1"/>
  <c r="AH24" i="5" s="1"/>
  <c r="AI24" i="5" s="1"/>
  <c r="AJ24" i="5" s="1"/>
  <c r="AK24" i="5" s="1"/>
  <c r="AK42" i="5" s="1"/>
  <c r="Y23" i="5"/>
  <c r="Z23" i="5" s="1"/>
  <c r="AA23" i="5" s="1"/>
  <c r="AB23" i="5" s="1"/>
  <c r="AC23" i="5" s="1"/>
  <c r="AD23" i="5" s="1"/>
  <c r="AE23" i="5" s="1"/>
  <c r="AF23" i="5" s="1"/>
  <c r="AG23" i="5" s="1"/>
  <c r="AH23" i="5" s="1"/>
  <c r="AI23" i="5" s="1"/>
  <c r="AJ23" i="5" s="1"/>
  <c r="X22" i="5"/>
  <c r="Y22" i="5" s="1"/>
  <c r="Z22" i="5" s="1"/>
  <c r="AA22" i="5" s="1"/>
  <c r="AB22" i="5" s="1"/>
  <c r="AC22" i="5" s="1"/>
  <c r="AD22" i="5" s="1"/>
  <c r="AE22" i="5" s="1"/>
  <c r="AF22" i="5" s="1"/>
  <c r="AG22" i="5" s="1"/>
  <c r="AH22" i="5" s="1"/>
  <c r="AI22" i="5" s="1"/>
  <c r="AI40" i="5" s="1"/>
  <c r="V21" i="5"/>
  <c r="W21" i="5" s="1"/>
  <c r="X21" i="5" s="1"/>
  <c r="Y21" i="5" s="1"/>
  <c r="Z21" i="5" s="1"/>
  <c r="AA21" i="5" s="1"/>
  <c r="AB21" i="5" s="1"/>
  <c r="AC21" i="5" s="1"/>
  <c r="AD21" i="5" s="1"/>
  <c r="AE21" i="5" s="1"/>
  <c r="AF21" i="5" s="1"/>
  <c r="AG21" i="5" s="1"/>
  <c r="AG41" i="5" s="1"/>
  <c r="U20" i="5"/>
  <c r="V20" i="5" s="1"/>
  <c r="W20" i="5" s="1"/>
  <c r="X20" i="5" s="1"/>
  <c r="Y20" i="5" s="1"/>
  <c r="Z20" i="5" s="1"/>
  <c r="AA20" i="5" s="1"/>
  <c r="AB20" i="5" s="1"/>
  <c r="AC20" i="5" s="1"/>
  <c r="AD20" i="5" s="1"/>
  <c r="AE20" i="5" s="1"/>
  <c r="AF20" i="5" s="1"/>
  <c r="AF42" i="5" s="1"/>
  <c r="T19" i="5"/>
  <c r="U19" i="5" s="1"/>
  <c r="V19" i="5" s="1"/>
  <c r="W19" i="5" s="1"/>
  <c r="X19" i="5" s="1"/>
  <c r="Y19" i="5" s="1"/>
  <c r="Z19" i="5" s="1"/>
  <c r="AA19" i="5" s="1"/>
  <c r="AB19" i="5" s="1"/>
  <c r="AC19" i="5" s="1"/>
  <c r="AD19" i="5" s="1"/>
  <c r="AE19" i="5" s="1"/>
  <c r="AE40" i="5" s="1"/>
  <c r="S18" i="5"/>
  <c r="T18" i="5" s="1"/>
  <c r="U18" i="5" s="1"/>
  <c r="V18" i="5" s="1"/>
  <c r="W18" i="5" s="1"/>
  <c r="X18" i="5" s="1"/>
  <c r="Y18" i="5" s="1"/>
  <c r="Z18" i="5" s="1"/>
  <c r="AA18" i="5" s="1"/>
  <c r="AB18" i="5" s="1"/>
  <c r="AC18" i="5" s="1"/>
  <c r="AD18" i="5" s="1"/>
  <c r="AD42" i="5" s="1"/>
  <c r="Q17" i="5"/>
  <c r="R17" i="5" s="1"/>
  <c r="S17" i="5" s="1"/>
  <c r="T17" i="5" s="1"/>
  <c r="U17" i="5" s="1"/>
  <c r="V17" i="5" s="1"/>
  <c r="W17" i="5" s="1"/>
  <c r="X17" i="5" s="1"/>
  <c r="Y17" i="5" s="1"/>
  <c r="Z17" i="5" s="1"/>
  <c r="AA17" i="5" s="1"/>
  <c r="AB17" i="5" s="1"/>
  <c r="AB42" i="5" s="1"/>
  <c r="P16" i="5"/>
  <c r="Q16" i="5" s="1"/>
  <c r="R16" i="5" s="1"/>
  <c r="S16" i="5" s="1"/>
  <c r="T16" i="5" s="1"/>
  <c r="U16" i="5" s="1"/>
  <c r="V16" i="5" s="1"/>
  <c r="W16" i="5" s="1"/>
  <c r="X16" i="5" s="1"/>
  <c r="Y16" i="5" s="1"/>
  <c r="Z16" i="5" s="1"/>
  <c r="AA16" i="5" s="1"/>
  <c r="AA42" i="5" s="1"/>
  <c r="O15" i="5"/>
  <c r="P15" i="5" s="1"/>
  <c r="Q15" i="5" s="1"/>
  <c r="R15" i="5" s="1"/>
  <c r="S15" i="5" s="1"/>
  <c r="T15" i="5" s="1"/>
  <c r="U15" i="5" s="1"/>
  <c r="V15" i="5" s="1"/>
  <c r="W15" i="5" s="1"/>
  <c r="X15" i="5" s="1"/>
  <c r="Y15" i="5" s="1"/>
  <c r="Z15" i="5" s="1"/>
  <c r="Z40" i="5" s="1"/>
  <c r="N14" i="5"/>
  <c r="O14" i="5" s="1"/>
  <c r="P14" i="5" s="1"/>
  <c r="Q14" i="5" s="1"/>
  <c r="R14" i="5" s="1"/>
  <c r="S14" i="5" s="1"/>
  <c r="T14" i="5" s="1"/>
  <c r="U14" i="5" s="1"/>
  <c r="V14" i="5" s="1"/>
  <c r="W14" i="5" s="1"/>
  <c r="X14" i="5" s="1"/>
  <c r="Y14" i="5" s="1"/>
  <c r="Y40" i="5" s="1"/>
  <c r="M13" i="5"/>
  <c r="N13" i="5" s="1"/>
  <c r="O13" i="5" s="1"/>
  <c r="P13" i="5" s="1"/>
  <c r="Q13" i="5" s="1"/>
  <c r="R13" i="5" s="1"/>
  <c r="S13" i="5" s="1"/>
  <c r="T13" i="5" s="1"/>
  <c r="U13" i="5" s="1"/>
  <c r="V13" i="5" s="1"/>
  <c r="W13" i="5" s="1"/>
  <c r="X13" i="5" s="1"/>
  <c r="X41" i="5" s="1"/>
  <c r="L12" i="5"/>
  <c r="M12" i="5" s="1"/>
  <c r="N12" i="5" s="1"/>
  <c r="O12" i="5" s="1"/>
  <c r="P12" i="5" s="1"/>
  <c r="Q12" i="5" s="1"/>
  <c r="R12" i="5" s="1"/>
  <c r="S12" i="5" s="1"/>
  <c r="T12" i="5" s="1"/>
  <c r="U12" i="5" s="1"/>
  <c r="V12" i="5" s="1"/>
  <c r="W12" i="5" s="1"/>
  <c r="W42" i="5" s="1"/>
  <c r="J11" i="5"/>
  <c r="K11" i="5" s="1"/>
  <c r="L11" i="5" s="1"/>
  <c r="M11" i="5" s="1"/>
  <c r="N11" i="5" s="1"/>
  <c r="O11" i="5" s="1"/>
  <c r="P11" i="5" s="1"/>
  <c r="Q11" i="5" s="1"/>
  <c r="R11" i="5" s="1"/>
  <c r="S11" i="5" s="1"/>
  <c r="T11" i="5" s="1"/>
  <c r="U11" i="5" s="1"/>
  <c r="I10" i="5"/>
  <c r="J10" i="5" s="1"/>
  <c r="K10" i="5" s="1"/>
  <c r="L10" i="5" s="1"/>
  <c r="M10" i="5" s="1"/>
  <c r="N10" i="5" s="1"/>
  <c r="O10" i="5" s="1"/>
  <c r="P10" i="5" s="1"/>
  <c r="Q10" i="5" s="1"/>
  <c r="R10" i="5" s="1"/>
  <c r="S10" i="5" s="1"/>
  <c r="T10" i="5" s="1"/>
  <c r="H9" i="5"/>
  <c r="I9" i="5" s="1"/>
  <c r="J9" i="5" s="1"/>
  <c r="K9" i="5" s="1"/>
  <c r="L9" i="5" s="1"/>
  <c r="M9" i="5" s="1"/>
  <c r="N9" i="5" s="1"/>
  <c r="O9" i="5" s="1"/>
  <c r="P9" i="5" s="1"/>
  <c r="Q9" i="5" s="1"/>
  <c r="R9" i="5" s="1"/>
  <c r="S9" i="5" s="1"/>
  <c r="G8" i="5"/>
  <c r="H8" i="5" s="1"/>
  <c r="I8" i="5" s="1"/>
  <c r="J8" i="5" s="1"/>
  <c r="K8" i="5" s="1"/>
  <c r="L8" i="5" s="1"/>
  <c r="M8" i="5" s="1"/>
  <c r="N8" i="5" s="1"/>
  <c r="O8" i="5" s="1"/>
  <c r="P8" i="5" s="1"/>
  <c r="Q8" i="5" s="1"/>
  <c r="R8" i="5" s="1"/>
  <c r="O7" i="1"/>
  <c r="L7" i="9" l="1"/>
  <c r="K9" i="9"/>
  <c r="L4" i="9"/>
  <c r="M2" i="9"/>
  <c r="AA41" i="5"/>
  <c r="AW41" i="5"/>
  <c r="AF41" i="5"/>
  <c r="AK41" i="5"/>
  <c r="W48" i="5"/>
  <c r="AP42" i="5"/>
  <c r="AP40" i="5"/>
  <c r="AP41" i="5"/>
  <c r="P47" i="5"/>
  <c r="T40" i="5"/>
  <c r="T41" i="5"/>
  <c r="T42" i="5"/>
  <c r="P49" i="5"/>
  <c r="P48" i="5"/>
  <c r="U42" i="5"/>
  <c r="U41" i="5"/>
  <c r="U40" i="5"/>
  <c r="AJ42" i="5"/>
  <c r="AJ40" i="5"/>
  <c r="AJ41" i="5"/>
  <c r="O48" i="5"/>
  <c r="O47" i="5"/>
  <c r="X48" i="5"/>
  <c r="X47" i="5"/>
  <c r="W41" i="5"/>
  <c r="Y41" i="5"/>
  <c r="O49" i="5"/>
  <c r="O55" i="5"/>
  <c r="O54" i="5"/>
  <c r="O56" i="5"/>
  <c r="R47" i="5"/>
  <c r="R48" i="5"/>
  <c r="R49" i="5"/>
  <c r="S49" i="5"/>
  <c r="Y47" i="5"/>
  <c r="Y48" i="5"/>
  <c r="Y49" i="5"/>
  <c r="R40" i="5"/>
  <c r="W40" i="5"/>
  <c r="AA40" i="5"/>
  <c r="AF40" i="5"/>
  <c r="AK40" i="5"/>
  <c r="AU40" i="5"/>
  <c r="Y42" i="5"/>
  <c r="AI42" i="5"/>
  <c r="AM42" i="5"/>
  <c r="AR42" i="5"/>
  <c r="AU42" i="5"/>
  <c r="AW42" i="5"/>
  <c r="S47" i="5"/>
  <c r="S48" i="5"/>
  <c r="Q49" i="5"/>
  <c r="Q48" i="5"/>
  <c r="Q47" i="5"/>
  <c r="U47" i="5"/>
  <c r="U49" i="5"/>
  <c r="U48" i="5"/>
  <c r="V48" i="5"/>
  <c r="V49" i="5"/>
  <c r="V47" i="5"/>
  <c r="W49" i="5"/>
  <c r="W47" i="5"/>
  <c r="S40" i="5"/>
  <c r="X40" i="5"/>
  <c r="AB40" i="5"/>
  <c r="AG40" i="5"/>
  <c r="AL40" i="5"/>
  <c r="AQ40" i="5"/>
  <c r="AV40" i="5"/>
  <c r="X42" i="5"/>
  <c r="Z41" i="5"/>
  <c r="AB41" i="5"/>
  <c r="AE41" i="5"/>
  <c r="AN41" i="5"/>
  <c r="AQ41" i="5"/>
  <c r="AS41" i="5"/>
  <c r="AV41" i="5"/>
  <c r="AS40" i="5"/>
  <c r="AD41" i="5"/>
  <c r="AI41" i="5"/>
  <c r="AM41" i="5"/>
  <c r="AR41" i="5"/>
  <c r="T47" i="5"/>
  <c r="T49" i="5"/>
  <c r="P56" i="5"/>
  <c r="P55" i="5"/>
  <c r="P54" i="5"/>
  <c r="AD40" i="5"/>
  <c r="AR40" i="5"/>
  <c r="Z42" i="5"/>
  <c r="AE42" i="5"/>
  <c r="AG42" i="5"/>
  <c r="AL42" i="5"/>
  <c r="AN42" i="5"/>
  <c r="AQ42" i="5"/>
  <c r="AS42" i="5"/>
  <c r="E7" i="5"/>
  <c r="F7" i="5" s="1"/>
  <c r="G7" i="5" s="1"/>
  <c r="H7" i="5" s="1"/>
  <c r="I7" i="5" s="1"/>
  <c r="J7" i="5" s="1"/>
  <c r="K7" i="5" s="1"/>
  <c r="L7" i="5" s="1"/>
  <c r="M7" i="5" s="1"/>
  <c r="N7" i="5" s="1"/>
  <c r="O7" i="5" s="1"/>
  <c r="P7" i="5" s="1"/>
  <c r="P40" i="5" s="1"/>
  <c r="D6" i="5"/>
  <c r="E6" i="5" s="1"/>
  <c r="F6" i="5" s="1"/>
  <c r="G6" i="5" s="1"/>
  <c r="H6" i="5" s="1"/>
  <c r="I6" i="5" s="1"/>
  <c r="J6" i="5" s="1"/>
  <c r="K6" i="5" s="1"/>
  <c r="L6" i="5" s="1"/>
  <c r="M6" i="5" s="1"/>
  <c r="N6" i="5" s="1"/>
  <c r="O6" i="5" s="1"/>
  <c r="C5" i="5"/>
  <c r="D5" i="5" s="1"/>
  <c r="E5" i="5" s="1"/>
  <c r="F5" i="5" s="1"/>
  <c r="G5" i="5" s="1"/>
  <c r="H5" i="5" s="1"/>
  <c r="I5" i="5" s="1"/>
  <c r="J5" i="5" s="1"/>
  <c r="K5" i="5" s="1"/>
  <c r="L5" i="5" s="1"/>
  <c r="M5" i="5" s="1"/>
  <c r="N5" i="5" s="1"/>
  <c r="AX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D4" i="5"/>
  <c r="C4" i="5"/>
  <c r="M7" i="9" l="1"/>
  <c r="L9" i="9"/>
  <c r="N2" i="9"/>
  <c r="N4" i="9" s="1"/>
  <c r="M4" i="9"/>
  <c r="O40" i="5"/>
  <c r="O42" i="5"/>
  <c r="O41" i="5"/>
  <c r="N49" i="5"/>
  <c r="N54" i="5"/>
  <c r="N56" i="5"/>
  <c r="N48" i="5"/>
  <c r="N55" i="5"/>
  <c r="N47" i="5"/>
  <c r="N41" i="5"/>
  <c r="N40" i="5"/>
  <c r="N42" i="5"/>
  <c r="C3" i="4"/>
  <c r="D3" i="4" s="1"/>
  <c r="E3" i="4" s="1"/>
  <c r="F3" i="4" s="1"/>
  <c r="G3" i="4" s="1"/>
  <c r="H3" i="4" s="1"/>
  <c r="I3" i="4" s="1"/>
  <c r="J3" i="4" s="1"/>
  <c r="K3" i="4" s="1"/>
  <c r="L3" i="4" s="1"/>
  <c r="M3" i="4" s="1"/>
  <c r="N3" i="4" s="1"/>
  <c r="C2" i="4"/>
  <c r="D2" i="4" s="1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C2" i="3"/>
  <c r="D2" i="3"/>
  <c r="E2" i="3" s="1"/>
  <c r="C3" i="3"/>
  <c r="D3" i="3" s="1"/>
  <c r="O7" i="3"/>
  <c r="C7" i="4" s="1"/>
  <c r="O8" i="3"/>
  <c r="P8" i="3"/>
  <c r="Q8" i="3" s="1"/>
  <c r="R8" i="3" s="1"/>
  <c r="S8" i="3" s="1"/>
  <c r="T8" i="3" s="1"/>
  <c r="U8" i="3" s="1"/>
  <c r="V8" i="3" s="1"/>
  <c r="W8" i="3" s="1"/>
  <c r="X8" i="3" s="1"/>
  <c r="Y8" i="3" s="1"/>
  <c r="Z8" i="3" s="1"/>
  <c r="N8" i="4" s="1"/>
  <c r="AA12" i="3"/>
  <c r="C12" i="4" s="1"/>
  <c r="AA13" i="3"/>
  <c r="C13" i="4" s="1"/>
  <c r="N7" i="9" l="1"/>
  <c r="N9" i="9" s="1"/>
  <c r="M9" i="9"/>
  <c r="O9" i="3"/>
  <c r="C9" i="4" s="1"/>
  <c r="AB12" i="3"/>
  <c r="AC12" i="3" s="1"/>
  <c r="E12" i="4" s="1"/>
  <c r="P7" i="3"/>
  <c r="Q7" i="3" s="1"/>
  <c r="E7" i="4" s="1"/>
  <c r="C8" i="4"/>
  <c r="AB13" i="3"/>
  <c r="AC13" i="3" s="1"/>
  <c r="AD13" i="3" s="1"/>
  <c r="AE13" i="3" s="1"/>
  <c r="AF13" i="3" s="1"/>
  <c r="AG13" i="3" s="1"/>
  <c r="AH13" i="3" s="1"/>
  <c r="AI13" i="3" s="1"/>
  <c r="AJ13" i="3" s="1"/>
  <c r="AK13" i="3" s="1"/>
  <c r="AL13" i="3" s="1"/>
  <c r="N13" i="4" s="1"/>
  <c r="E3" i="3"/>
  <c r="F3" i="3" s="1"/>
  <c r="G3" i="3" s="1"/>
  <c r="H3" i="3" s="1"/>
  <c r="I3" i="3" s="1"/>
  <c r="J3" i="3" s="1"/>
  <c r="K3" i="3" s="1"/>
  <c r="L3" i="3" s="1"/>
  <c r="M3" i="3" s="1"/>
  <c r="N3" i="3" s="1"/>
  <c r="D4" i="3"/>
  <c r="P9" i="3"/>
  <c r="D9" i="4" s="1"/>
  <c r="AB14" i="3"/>
  <c r="D14" i="4" s="1"/>
  <c r="K8" i="4"/>
  <c r="G8" i="4"/>
  <c r="D13" i="4"/>
  <c r="AA14" i="3"/>
  <c r="C14" i="4" s="1"/>
  <c r="C4" i="3"/>
  <c r="J8" i="4"/>
  <c r="F8" i="4"/>
  <c r="D12" i="4"/>
  <c r="M8" i="4"/>
  <c r="I8" i="4"/>
  <c r="E8" i="4"/>
  <c r="D7" i="4"/>
  <c r="L8" i="4"/>
  <c r="H8" i="4"/>
  <c r="D8" i="4"/>
  <c r="E13" i="4"/>
  <c r="D4" i="4"/>
  <c r="E2" i="4"/>
  <c r="C4" i="4"/>
  <c r="R7" i="3"/>
  <c r="F7" i="4" s="1"/>
  <c r="Q9" i="3"/>
  <c r="E9" i="4" s="1"/>
  <c r="AD12" i="3"/>
  <c r="F12" i="4" s="1"/>
  <c r="AC14" i="3"/>
  <c r="E14" i="4" s="1"/>
  <c r="F2" i="3"/>
  <c r="E4" i="3"/>
  <c r="C2" i="2"/>
  <c r="C3" i="2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D2" i="2"/>
  <c r="E2" i="2" s="1"/>
  <c r="N1" i="2"/>
  <c r="E1" i="2"/>
  <c r="F1" i="2"/>
  <c r="G1" i="2"/>
  <c r="H1" i="2"/>
  <c r="I1" i="2"/>
  <c r="J1" i="2"/>
  <c r="K1" i="2"/>
  <c r="L1" i="2"/>
  <c r="M1" i="2"/>
  <c r="D1" i="2"/>
  <c r="C1" i="2"/>
  <c r="F13" i="4" l="1"/>
  <c r="H13" i="4"/>
  <c r="M13" i="4"/>
  <c r="J13" i="4"/>
  <c r="G13" i="4"/>
  <c r="I13" i="4"/>
  <c r="K13" i="4"/>
  <c r="L13" i="4"/>
  <c r="C4" i="2"/>
  <c r="F2" i="4"/>
  <c r="E4" i="4"/>
  <c r="AE12" i="3"/>
  <c r="G12" i="4" s="1"/>
  <c r="AD14" i="3"/>
  <c r="F14" i="4" s="1"/>
  <c r="G2" i="3"/>
  <c r="F4" i="3"/>
  <c r="S7" i="3"/>
  <c r="G7" i="4" s="1"/>
  <c r="R9" i="3"/>
  <c r="F9" i="4" s="1"/>
  <c r="F2" i="2"/>
  <c r="E4" i="2"/>
  <c r="D4" i="2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F4" i="4" l="1"/>
  <c r="G2" i="4"/>
  <c r="G4" i="3"/>
  <c r="H2" i="3"/>
  <c r="S9" i="3"/>
  <c r="G9" i="4" s="1"/>
  <c r="T7" i="3"/>
  <c r="H7" i="4" s="1"/>
  <c r="AE14" i="3"/>
  <c r="G14" i="4" s="1"/>
  <c r="AF12" i="3"/>
  <c r="H12" i="4" s="1"/>
  <c r="F4" i="2"/>
  <c r="G2" i="2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H2" i="4" l="1"/>
  <c r="G4" i="4"/>
  <c r="AF14" i="3"/>
  <c r="H14" i="4" s="1"/>
  <c r="AG12" i="3"/>
  <c r="I12" i="4" s="1"/>
  <c r="T9" i="3"/>
  <c r="H9" i="4" s="1"/>
  <c r="U7" i="3"/>
  <c r="I7" i="4" s="1"/>
  <c r="H4" i="3"/>
  <c r="I2" i="3"/>
  <c r="G4" i="2"/>
  <c r="H2" i="2"/>
  <c r="H4" i="4" l="1"/>
  <c r="I2" i="4"/>
  <c r="V7" i="3"/>
  <c r="J7" i="4" s="1"/>
  <c r="U9" i="3"/>
  <c r="I9" i="4" s="1"/>
  <c r="I4" i="3"/>
  <c r="J2" i="3"/>
  <c r="AG14" i="3"/>
  <c r="I14" i="4" s="1"/>
  <c r="AH12" i="3"/>
  <c r="J12" i="4" s="1"/>
  <c r="H4" i="2"/>
  <c r="I2" i="2"/>
  <c r="J2" i="4" l="1"/>
  <c r="I4" i="4"/>
  <c r="K2" i="3"/>
  <c r="J4" i="3"/>
  <c r="AI12" i="3"/>
  <c r="K12" i="4" s="1"/>
  <c r="AH14" i="3"/>
  <c r="J14" i="4" s="1"/>
  <c r="W7" i="3"/>
  <c r="K7" i="4" s="1"/>
  <c r="V9" i="3"/>
  <c r="J9" i="4" s="1"/>
  <c r="J2" i="2"/>
  <c r="I4" i="2"/>
  <c r="K2" i="4" l="1"/>
  <c r="J4" i="4"/>
  <c r="AI14" i="3"/>
  <c r="K14" i="4" s="1"/>
  <c r="AJ12" i="3"/>
  <c r="L12" i="4" s="1"/>
  <c r="W9" i="3"/>
  <c r="K9" i="4" s="1"/>
  <c r="X7" i="3"/>
  <c r="L7" i="4" s="1"/>
  <c r="K4" i="3"/>
  <c r="L2" i="3"/>
  <c r="J4" i="2"/>
  <c r="K2" i="2"/>
  <c r="L2" i="4" l="1"/>
  <c r="K4" i="4"/>
  <c r="X9" i="3"/>
  <c r="L9" i="4" s="1"/>
  <c r="Y7" i="3"/>
  <c r="M7" i="4" s="1"/>
  <c r="AJ14" i="3"/>
  <c r="L14" i="4" s="1"/>
  <c r="AK12" i="3"/>
  <c r="M12" i="4" s="1"/>
  <c r="L4" i="3"/>
  <c r="M2" i="3"/>
  <c r="L2" i="2"/>
  <c r="K4" i="2"/>
  <c r="L4" i="4" l="1"/>
  <c r="M2" i="4"/>
  <c r="AL12" i="3"/>
  <c r="AK14" i="3"/>
  <c r="M14" i="4" s="1"/>
  <c r="N2" i="3"/>
  <c r="N4" i="3" s="1"/>
  <c r="M4" i="3"/>
  <c r="Y9" i="3"/>
  <c r="M9" i="4" s="1"/>
  <c r="Z7" i="3"/>
  <c r="M2" i="2"/>
  <c r="L4" i="2"/>
  <c r="AL14" i="3" l="1"/>
  <c r="N14" i="4" s="1"/>
  <c r="N12" i="4"/>
  <c r="Z9" i="3"/>
  <c r="N9" i="4" s="1"/>
  <c r="N7" i="4"/>
  <c r="N2" i="4"/>
  <c r="N4" i="4" s="1"/>
  <c r="M4" i="4"/>
  <c r="N2" i="2"/>
  <c r="N4" i="2" s="1"/>
  <c r="M4" i="2"/>
</calcChain>
</file>

<file path=xl/sharedStrings.xml><?xml version="1.0" encoding="utf-8"?>
<sst xmlns="http://schemas.openxmlformats.org/spreadsheetml/2006/main" count="302" uniqueCount="60">
  <si>
    <t>New</t>
  </si>
  <si>
    <t>Rel Date</t>
  </si>
  <si>
    <t>Product</t>
  </si>
  <si>
    <t>Release</t>
  </si>
  <si>
    <t>Size</t>
  </si>
  <si>
    <t>Corr</t>
  </si>
  <si>
    <t>A</t>
  </si>
  <si>
    <t>N</t>
  </si>
  <si>
    <t>C</t>
  </si>
  <si>
    <t>B</t>
  </si>
  <si>
    <t>D</t>
  </si>
  <si>
    <t>E</t>
  </si>
  <si>
    <t>F</t>
  </si>
  <si>
    <t>G</t>
  </si>
  <si>
    <t>H</t>
  </si>
  <si>
    <t>CSE 6329 - assignment 2 -- DATA spreadsheet</t>
  </si>
  <si>
    <t>I</t>
  </si>
  <si>
    <t>J</t>
  </si>
  <si>
    <t>total defects</t>
  </si>
  <si>
    <t>uncorrected defects</t>
  </si>
  <si>
    <t>number of months added</t>
  </si>
  <si>
    <t>corrected defects(total)</t>
  </si>
  <si>
    <t>Product A Release 1</t>
  </si>
  <si>
    <t>notes</t>
  </si>
  <si>
    <t>adding by month</t>
  </si>
  <si>
    <t>a2-a3</t>
  </si>
  <si>
    <t>Product A -1</t>
  </si>
  <si>
    <t>Product A -2</t>
  </si>
  <si>
    <t>Product A -3</t>
  </si>
  <si>
    <t>a3-a4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</si>
  <si>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</si>
  <si>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</si>
  <si>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</si>
  <si>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</si>
  <si>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</si>
  <si>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</si>
  <si>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</si>
  <si>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</si>
  <si>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</si>
  <si>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</si>
  <si>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</si>
  <si>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</si>
  <si>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a7-a8</t>
  </si>
  <si>
    <t>a12-a13</t>
  </si>
  <si>
    <t>product name</t>
  </si>
  <si>
    <t>version released</t>
  </si>
  <si>
    <t>month</t>
  </si>
  <si>
    <t>worst</t>
  </si>
  <si>
    <t>best</t>
  </si>
  <si>
    <t>avg</t>
  </si>
  <si>
    <t>yearly</t>
  </si>
  <si>
    <t>no of month</t>
  </si>
  <si>
    <t>quarter-3rd month</t>
  </si>
  <si>
    <t>yearth number</t>
  </si>
  <si>
    <t>Total Uncorrected Defects</t>
  </si>
  <si>
    <t>/Kloc</t>
  </si>
  <si>
    <t>no of active releases</t>
  </si>
  <si>
    <t>total defects/no of defects</t>
  </si>
  <si>
    <t>Total N Defects/Kloc</t>
  </si>
  <si>
    <t>size of releases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</si>
</sst>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\ ;\(&quot;$&quot;#,##0\)"/>
  </numFmts>
  <fonts count="7" x14ac:knownFonts="1">
    <font>
      <sz val="10"/>
      <color indexed="22"/>
      <name val="Arial"/>
    </font>
    <font>
      <b/>
      <sz val="18"/>
      <color indexed="22"/>
      <name val="Arial"/>
      <family val="2"/>
    </font>
    <font>
      <b/>
      <sz val="12"/>
      <color indexed="22"/>
      <name val="Arial"/>
      <family val="2"/>
    </font>
    <font>
      <sz val="10"/>
      <color indexed="8"/>
      <name val="Arial"/>
      <family val="2"/>
    </font>
    <font>
      <sz val="10"/>
      <color indexed="22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</borders>
  <cellStyleXfs count="8">
    <xf numFmtId="0" fontId="0" fillId="0" borderId="0"/>
    <xf numFmtId="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1" applyNumberFormat="0" applyFont="0" applyFill="0" applyAlignment="0" applyProtection="0"/>
  </cellStyleXfs>
  <cellXfs count="19">
    <xf numFmtId="0" fontId="0" fillId="0" borderId="0" xfId="0"/>
    <xf numFmtId="0" fontId="3" fillId="0" borderId="0" xfId="0" applyFont="1"/>
    <xf numFmtId="0" fontId="3" fillId="0" borderId="2" xfId="0" applyFont="1" applyBorder="1"/>
    <xf numFmtId="15" fontId="3" fillId="0" borderId="3" xfId="0" applyNumberFormat="1" applyFont="1" applyBorder="1"/>
    <xf numFmtId="0" fontId="3" fillId="0" borderId="3" xfId="0" applyFont="1" applyBorder="1"/>
    <xf numFmtId="17" fontId="3" fillId="0" borderId="4" xfId="0" applyNumberFormat="1" applyFont="1" applyBorder="1"/>
    <xf numFmtId="17" fontId="3" fillId="0" borderId="3" xfId="0" applyNumberFormat="1" applyFont="1" applyBorder="1"/>
    <xf numFmtId="15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/>
    <xf numFmtId="0" fontId="3" fillId="0" borderId="6" xfId="0" applyFont="1" applyBorder="1" applyAlignment="1">
      <alignment horizontal="center"/>
    </xf>
    <xf numFmtId="0" fontId="6" fillId="0" borderId="0" xfId="0" applyFont="1"/>
    <xf numFmtId="0" fontId="5" fillId="0" borderId="0" xfId="0" applyFont="1"/>
    <xf numFmtId="17" fontId="5" fillId="0" borderId="0" xfId="0" applyNumberFormat="1" applyFont="1"/>
    <xf numFmtId="17" fontId="5" fillId="0" borderId="4" xfId="0" applyNumberFormat="1" applyFont="1" applyBorder="1"/>
    <xf numFmtId="0" fontId="5" fillId="0" borderId="0" xfId="0" applyFont="1" applyAlignment="1">
      <alignment horizontal="center"/>
    </xf>
    <xf numFmtId="17" fontId="5" fillId="0" borderId="3" xfId="0" applyNumberFormat="1" applyFont="1" applyBorder="1"/>
    <xf numFmtId="0" fontId="5" fillId="0" borderId="3" xfId="0" applyFont="1" applyBorder="1"/>
  </cellXfs>
  <cellStyles count="8">
    <cellStyle name="Comma0" xfId="1"/>
    <cellStyle name="Currency0" xfId="2"/>
    <cellStyle name="Date" xfId="3"/>
    <cellStyle name="Fixed" xfId="4"/>
    <cellStyle name="Heading 1" xfId="5" builtinId="16" customBuiltin="1"/>
    <cellStyle name="Heading 2" xfId="6" builtinId="17" customBuiltin="1"/>
    <cellStyle name="Normal" xfId="0" builtinId="0"/>
    <cellStyle name="Total" xfId="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 quality superimpose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'post release one on another'!$A$2</c:f>
              <c:strCache>
                <c:ptCount val="1"/>
                <c:pt idx="0">
                  <c:v>total defects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'post release one on another'!$B$1:$N$1</c15:sqref>
                  </c15:fullRef>
                </c:ext>
              </c:extLst>
              <c:f>'post release one on another'!$C$1:$N$1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'post release one on another'!$B$2:$N$2</c15:sqref>
                  </c15:fullRef>
                </c:ext>
              </c:extLst>
              <c:f>'post release one on another'!$C$2:$N$2</c:f>
              <c:numCache>
                <c:formatCode>General</c:formatCode>
                <c:ptCount val="12"/>
                <c:pt idx="0">
                  <c:v>40</c:v>
                </c:pt>
                <c:pt idx="1">
                  <c:v>42</c:v>
                </c:pt>
                <c:pt idx="2">
                  <c:v>48</c:v>
                </c:pt>
                <c:pt idx="3">
                  <c:v>50</c:v>
                </c:pt>
                <c:pt idx="4">
                  <c:v>51</c:v>
                </c:pt>
                <c:pt idx="5">
                  <c:v>53</c:v>
                </c:pt>
                <c:pt idx="6">
                  <c:v>56</c:v>
                </c:pt>
                <c:pt idx="7">
                  <c:v>58</c:v>
                </c:pt>
                <c:pt idx="8">
                  <c:v>59</c:v>
                </c:pt>
                <c:pt idx="9">
                  <c:v>59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'post release one on another'!$A$4</c:f>
              <c:strCache>
                <c:ptCount val="1"/>
                <c:pt idx="0">
                  <c:v>uncorrected defects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'post release one on another'!$B$1:$N$1</c15:sqref>
                  </c15:fullRef>
                </c:ext>
              </c:extLst>
              <c:f>'post release one on another'!$C$1:$N$1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'post release one on another'!$B$4:$N$4</c15:sqref>
                  </c15:fullRef>
                </c:ext>
              </c:extLst>
              <c:f>'post release one on another'!$C$4:$N$4</c:f>
              <c:numCache>
                <c:formatCode>General</c:formatCode>
                <c:ptCount val="12"/>
                <c:pt idx="0">
                  <c:v>40</c:v>
                </c:pt>
                <c:pt idx="1">
                  <c:v>37</c:v>
                </c:pt>
                <c:pt idx="2">
                  <c:v>39</c:v>
                </c:pt>
                <c:pt idx="3">
                  <c:v>35</c:v>
                </c:pt>
                <c:pt idx="4">
                  <c:v>29</c:v>
                </c:pt>
                <c:pt idx="5">
                  <c:v>28</c:v>
                </c:pt>
                <c:pt idx="6">
                  <c:v>29</c:v>
                </c:pt>
                <c:pt idx="7">
                  <c:v>22</c:v>
                </c:pt>
                <c:pt idx="8">
                  <c:v>15</c:v>
                </c:pt>
                <c:pt idx="9">
                  <c:v>10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'post release one on another'!$A$7</c:f>
              <c:strCache>
                <c:ptCount val="1"/>
                <c:pt idx="0">
                  <c:v>total defects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'post release one on another'!$B$1:$N$1</c15:sqref>
                  </c15:fullRef>
                </c:ext>
              </c:extLst>
              <c:f>'post release one on another'!$C$1:$N$1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'post release one on another'!$B$7:$N$7</c15:sqref>
                  </c15:fullRef>
                </c:ext>
              </c:extLst>
              <c:f>'post release one on another'!$C$7:$N$7</c:f>
              <c:numCache>
                <c:formatCode>General</c:formatCode>
                <c:ptCount val="12"/>
                <c:pt idx="0">
                  <c:v>45</c:v>
                </c:pt>
                <c:pt idx="1">
                  <c:v>48</c:v>
                </c:pt>
                <c:pt idx="2">
                  <c:v>53</c:v>
                </c:pt>
                <c:pt idx="3">
                  <c:v>56</c:v>
                </c:pt>
                <c:pt idx="4">
                  <c:v>58</c:v>
                </c:pt>
                <c:pt idx="5">
                  <c:v>64</c:v>
                </c:pt>
                <c:pt idx="6">
                  <c:v>67</c:v>
                </c:pt>
                <c:pt idx="7">
                  <c:v>69</c:v>
                </c:pt>
                <c:pt idx="8">
                  <c:v>70</c:v>
                </c:pt>
                <c:pt idx="9">
                  <c:v>70</c:v>
                </c:pt>
                <c:pt idx="10">
                  <c:v>71</c:v>
                </c:pt>
                <c:pt idx="11">
                  <c:v>71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'post release one on another'!$A$9</c:f>
              <c:strCache>
                <c:ptCount val="1"/>
                <c:pt idx="0">
                  <c:v>uncorrected defects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'post release one on another'!$B$1:$N$1</c15:sqref>
                  </c15:fullRef>
                </c:ext>
              </c:extLst>
              <c:f>'post release one on another'!$C$1:$N$1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'post release one on another'!$B$9:$N$9</c15:sqref>
                  </c15:fullRef>
                </c:ext>
              </c:extLst>
              <c:f>'post release one on another'!$C$9:$N$9</c:f>
              <c:numCache>
                <c:formatCode>General</c:formatCode>
                <c:ptCount val="12"/>
                <c:pt idx="0">
                  <c:v>45</c:v>
                </c:pt>
                <c:pt idx="1">
                  <c:v>43</c:v>
                </c:pt>
                <c:pt idx="2">
                  <c:v>41</c:v>
                </c:pt>
                <c:pt idx="3">
                  <c:v>38</c:v>
                </c:pt>
                <c:pt idx="4">
                  <c:v>34</c:v>
                </c:pt>
                <c:pt idx="5">
                  <c:v>37</c:v>
                </c:pt>
                <c:pt idx="6">
                  <c:v>35</c:v>
                </c:pt>
                <c:pt idx="7">
                  <c:v>29</c:v>
                </c:pt>
                <c:pt idx="8">
                  <c:v>18</c:v>
                </c:pt>
                <c:pt idx="9">
                  <c:v>13</c:v>
                </c:pt>
                <c:pt idx="10">
                  <c:v>8</c:v>
                </c:pt>
                <c:pt idx="11">
                  <c:v>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'post release one on another'!$A$12</c:f>
              <c:strCache>
                <c:ptCount val="1"/>
                <c:pt idx="0">
                  <c:v>total defects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'post release one on another'!$B$1:$N$1</c15:sqref>
                  </c15:fullRef>
                </c:ext>
              </c:extLst>
              <c:f>'post release one on another'!$C$1:$N$1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'post release one on another'!$B$12:$N$12</c15:sqref>
                  </c15:fullRef>
                </c:ext>
              </c:extLst>
              <c:f>'post release one on another'!$C$12:$N$12</c:f>
              <c:numCache>
                <c:formatCode>General</c:formatCode>
                <c:ptCount val="12"/>
                <c:pt idx="0">
                  <c:v>42</c:v>
                </c:pt>
                <c:pt idx="1">
                  <c:v>48</c:v>
                </c:pt>
                <c:pt idx="2">
                  <c:v>55</c:v>
                </c:pt>
                <c:pt idx="3">
                  <c:v>59</c:v>
                </c:pt>
                <c:pt idx="4">
                  <c:v>64</c:v>
                </c:pt>
                <c:pt idx="5">
                  <c:v>66</c:v>
                </c:pt>
                <c:pt idx="6">
                  <c:v>67</c:v>
                </c:pt>
                <c:pt idx="7">
                  <c:v>69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'post release one on another'!$A$14</c:f>
              <c:strCache>
                <c:ptCount val="1"/>
                <c:pt idx="0">
                  <c:v>uncorrected defects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'post release one on another'!$B$1:$N$1</c15:sqref>
                  </c15:fullRef>
                </c:ext>
              </c:extLst>
              <c:f>'post release one on another'!$C$1:$N$1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'post release one on another'!$B$14:$N$14</c15:sqref>
                  </c15:fullRef>
                </c:ext>
              </c:extLst>
              <c:f>'post release one on another'!$C$14:$N$14</c:f>
              <c:numCache>
                <c:formatCode>General</c:formatCode>
                <c:ptCount val="12"/>
                <c:pt idx="0">
                  <c:v>42</c:v>
                </c:pt>
                <c:pt idx="1">
                  <c:v>43</c:v>
                </c:pt>
                <c:pt idx="2">
                  <c:v>43</c:v>
                </c:pt>
                <c:pt idx="3">
                  <c:v>41</c:v>
                </c:pt>
                <c:pt idx="4">
                  <c:v>42</c:v>
                </c:pt>
                <c:pt idx="5">
                  <c:v>40</c:v>
                </c:pt>
                <c:pt idx="6">
                  <c:v>39</c:v>
                </c:pt>
                <c:pt idx="7">
                  <c:v>33</c:v>
                </c:pt>
                <c:pt idx="8">
                  <c:v>32</c:v>
                </c:pt>
                <c:pt idx="9">
                  <c:v>27</c:v>
                </c:pt>
                <c:pt idx="10">
                  <c:v>19</c:v>
                </c:pt>
                <c:pt idx="11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772936"/>
        <c:axId val="2787690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'post release one on another'!$A$3</c15:sqref>
                        </c15:formulaRef>
                      </c:ext>
                    </c:extLst>
                    <c:strCache>
                      <c:ptCount val="1"/>
                      <c:pt idx="0">
                        <c:v>corrected defects(total)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'post release one on another'!$B$1:$N$1</c15:sqref>
                        </c15:fullRef>
                        <c15:formulaRef>
                          <c15:sqref>'post release one on another'!$C$1:$N$1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'post release one on another'!$B$3:$N$3</c15:sqref>
                        </c15:fullRef>
                        <c15:formulaRef>
                          <c15:sqref>'post release one on another'!$C$3:$N$3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5</c:v>
                      </c:pt>
                      <c:pt idx="2">
                        <c:v>9</c:v>
                      </c:pt>
                      <c:pt idx="3">
                        <c:v>15</c:v>
                      </c:pt>
                      <c:pt idx="4">
                        <c:v>22</c:v>
                      </c:pt>
                      <c:pt idx="5">
                        <c:v>25</c:v>
                      </c:pt>
                      <c:pt idx="6">
                        <c:v>27</c:v>
                      </c:pt>
                      <c:pt idx="7">
                        <c:v>36</c:v>
                      </c:pt>
                      <c:pt idx="8">
                        <c:v>44</c:v>
                      </c:pt>
                      <c:pt idx="9">
                        <c:v>49</c:v>
                      </c:pt>
                      <c:pt idx="10">
                        <c:v>55</c:v>
                      </c:pt>
                      <c:pt idx="11">
                        <c:v>59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 release one on another'!$A$5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'post release one on another'!$B$1:$N$1</c15:sqref>
                        </c15:fullRef>
                        <c15:formulaRef>
                          <c15:sqref>'post release one on another'!$C$1:$N$1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'post release one on another'!$B$5:$N$5</c15:sqref>
                        </c15:fullRef>
                        <c15:formulaRef>
                          <c15:sqref>'post release one on another'!$C$5:$N$5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 release one on another'!$A$6</c15:sqref>
                        </c15:formulaRef>
                      </c:ext>
                    </c:extLst>
                    <c:strCache>
                      <c:ptCount val="1"/>
                      <c:pt idx="0">
                        <c:v>Product A -2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'post release one on another'!$B$1:$N$1</c15:sqref>
                        </c15:fullRef>
                        <c15:formulaRef>
                          <c15:sqref>'post release one on another'!$C$1:$N$1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'post release one on another'!$B$6:$N$6</c15:sqref>
                        </c15:fullRef>
                        <c15:formulaRef>
                          <c15:sqref>'post release one on another'!$C$6:$N$6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 release one on another'!$A$8</c15:sqref>
                        </c15:formulaRef>
                      </c:ext>
                    </c:extLst>
                    <c:strCache>
                      <c:ptCount val="1"/>
                      <c:pt idx="0">
                        <c:v>corrected defects(total)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'post release one on another'!$B$1:$N$1</c15:sqref>
                        </c15:fullRef>
                        <c15:formulaRef>
                          <c15:sqref>'post release one on another'!$C$1:$N$1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'post release one on another'!$B$8:$N$8</c15:sqref>
                        </c15:fullRef>
                        <c15:formulaRef>
                          <c15:sqref>'post release one on another'!$C$8:$N$8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5</c:v>
                      </c:pt>
                      <c:pt idx="2">
                        <c:v>12</c:v>
                      </c:pt>
                      <c:pt idx="3">
                        <c:v>18</c:v>
                      </c:pt>
                      <c:pt idx="4">
                        <c:v>24</c:v>
                      </c:pt>
                      <c:pt idx="5">
                        <c:v>27</c:v>
                      </c:pt>
                      <c:pt idx="6">
                        <c:v>32</c:v>
                      </c:pt>
                      <c:pt idx="7">
                        <c:v>40</c:v>
                      </c:pt>
                      <c:pt idx="8">
                        <c:v>52</c:v>
                      </c:pt>
                      <c:pt idx="9">
                        <c:v>57</c:v>
                      </c:pt>
                      <c:pt idx="10">
                        <c:v>63</c:v>
                      </c:pt>
                      <c:pt idx="11">
                        <c:v>67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 release one on another'!$A$10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'post release one on another'!$B$1:$N$1</c15:sqref>
                        </c15:fullRef>
                        <c15:formulaRef>
                          <c15:sqref>'post release one on another'!$C$1:$N$1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'post release one on another'!$B$10:$N$10</c15:sqref>
                        </c15:fullRef>
                        <c15:formulaRef>
                          <c15:sqref>'post release one on another'!$C$10:$N$10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 release one on another'!$A$11</c15:sqref>
                        </c15:formulaRef>
                      </c:ext>
                    </c:extLst>
                    <c:strCache>
                      <c:ptCount val="1"/>
                      <c:pt idx="0">
                        <c:v>Product A -3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'post release one on another'!$B$1:$N$1</c15:sqref>
                        </c15:fullRef>
                        <c15:formulaRef>
                          <c15:sqref>'post release one on another'!$C$1:$N$1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'post release one on another'!$B$11:$N$11</c15:sqref>
                        </c15:fullRef>
                        <c15:formulaRef>
                          <c15:sqref>'post release one on another'!$C$11:$N$11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 release one on another'!$A$13</c15:sqref>
                        </c15:formulaRef>
                      </c:ext>
                    </c:extLst>
                    <c:strCache>
                      <c:ptCount val="1"/>
                      <c:pt idx="0">
                        <c:v>corrected defects(total)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'post release one on another'!$B$1:$N$1</c15:sqref>
                        </c15:fullRef>
                        <c15:formulaRef>
                          <c15:sqref>'post release one on another'!$C$1:$N$1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'post release one on another'!$B$13:$N$13</c15:sqref>
                        </c15:fullRef>
                        <c15:formulaRef>
                          <c15:sqref>'post release one on another'!$C$13:$N$13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5</c:v>
                      </c:pt>
                      <c:pt idx="2">
                        <c:v>12</c:v>
                      </c:pt>
                      <c:pt idx="3">
                        <c:v>18</c:v>
                      </c:pt>
                      <c:pt idx="4">
                        <c:v>22</c:v>
                      </c:pt>
                      <c:pt idx="5">
                        <c:v>26</c:v>
                      </c:pt>
                      <c:pt idx="6">
                        <c:v>28</c:v>
                      </c:pt>
                      <c:pt idx="7">
                        <c:v>36</c:v>
                      </c:pt>
                      <c:pt idx="8">
                        <c:v>38</c:v>
                      </c:pt>
                      <c:pt idx="9">
                        <c:v>43</c:v>
                      </c:pt>
                      <c:pt idx="10">
                        <c:v>51</c:v>
                      </c:pt>
                      <c:pt idx="11">
                        <c:v>56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78772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48612478676894227"/>
              <c:y val="0.77936731064407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69016"/>
        <c:crosses val="autoZero"/>
        <c:auto val="1"/>
        <c:lblAlgn val="ctr"/>
        <c:lblOffset val="100"/>
        <c:noMultiLvlLbl val="0"/>
      </c:catAx>
      <c:valAx>
        <c:axId val="27876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defects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7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'6th measure'!$A$13:$B$13</c:f>
              <c:strCache>
                <c:ptCount val="2"/>
                <c:pt idx="0">
                  <c:v>corrected defects(total)</c:v>
                </c:pt>
                <c:pt idx="1">
                  <c:v>adding by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'6th measure'!$C$13:$N$13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18</c:v>
                </c:pt>
                <c:pt idx="4">
                  <c:v>22</c:v>
                </c:pt>
                <c:pt idx="5">
                  <c:v>26</c:v>
                </c:pt>
                <c:pt idx="6">
                  <c:v>28</c:v>
                </c:pt>
                <c:pt idx="7">
                  <c:v>36</c:v>
                </c:pt>
                <c:pt idx="8">
                  <c:v>38</c:v>
                </c:pt>
                <c:pt idx="9">
                  <c:v>43</c:v>
                </c:pt>
                <c:pt idx="10">
                  <c:v>51</c:v>
                </c:pt>
                <c:pt idx="11">
                  <c:v>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'6th measure'!$A$14:$B$14</c:f>
              <c:strCache>
                <c:ptCount val="2"/>
                <c:pt idx="0">
                  <c:v>uncorrected defects</c:v>
                </c:pt>
                <c:pt idx="1">
                  <c:v>a12-a13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'6th measure'!$C$14:$N$14</c:f>
              <c:numCache>
                <c:formatCode>General</c:formatCode>
                <c:ptCount val="12"/>
                <c:pt idx="0">
                  <c:v>42</c:v>
                </c:pt>
                <c:pt idx="1">
                  <c:v>43</c:v>
                </c:pt>
                <c:pt idx="2">
                  <c:v>43</c:v>
                </c:pt>
                <c:pt idx="3">
                  <c:v>41</c:v>
                </c:pt>
                <c:pt idx="4">
                  <c:v>42</c:v>
                </c:pt>
                <c:pt idx="5">
                  <c:v>40</c:v>
                </c:pt>
                <c:pt idx="6">
                  <c:v>39</c:v>
                </c:pt>
                <c:pt idx="7">
                  <c:v>33</c:v>
                </c:pt>
                <c:pt idx="8">
                  <c:v>32</c:v>
                </c:pt>
                <c:pt idx="9">
                  <c:v>27</c:v>
                </c:pt>
                <c:pt idx="10">
                  <c:v>19</c:v>
                </c:pt>
                <c:pt idx="11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984416"/>
        <c:axId val="275985984"/>
      </c:lineChart>
      <c:catAx>
        <c:axId val="27598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85984"/>
        <c:crosses val="autoZero"/>
        <c:auto val="1"/>
        <c:lblAlgn val="ctr"/>
        <c:lblOffset val="100"/>
        <c:noMultiLvlLbl val="0"/>
      </c:catAx>
      <c:valAx>
        <c:axId val="2759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8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A-2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'6th measure'!$A$8:$B$8</c:f>
              <c:strCache>
                <c:ptCount val="2"/>
                <c:pt idx="0">
                  <c:v>corrected defects(total)</c:v>
                </c:pt>
                <c:pt idx="1">
                  <c:v>adding by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'6th measure'!$C$8:$N$8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27</c:v>
                </c:pt>
                <c:pt idx="6">
                  <c:v>32</c:v>
                </c:pt>
                <c:pt idx="7">
                  <c:v>40</c:v>
                </c:pt>
                <c:pt idx="8">
                  <c:v>52</c:v>
                </c:pt>
                <c:pt idx="9">
                  <c:v>57</c:v>
                </c:pt>
                <c:pt idx="10">
                  <c:v>63</c:v>
                </c:pt>
                <c:pt idx="11">
                  <c:v>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'6th measure'!$A$9:$B$9</c:f>
              <c:strCache>
                <c:ptCount val="2"/>
                <c:pt idx="0">
                  <c:v>uncorrected defects</c:v>
                </c:pt>
                <c:pt idx="1">
                  <c:v>a7-a8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'6th measure'!$C$9:$N$9</c:f>
              <c:numCache>
                <c:formatCode>General</c:formatCode>
                <c:ptCount val="12"/>
                <c:pt idx="0">
                  <c:v>45</c:v>
                </c:pt>
                <c:pt idx="1">
                  <c:v>43</c:v>
                </c:pt>
                <c:pt idx="2">
                  <c:v>41</c:v>
                </c:pt>
                <c:pt idx="3">
                  <c:v>38</c:v>
                </c:pt>
                <c:pt idx="4">
                  <c:v>34</c:v>
                </c:pt>
                <c:pt idx="5">
                  <c:v>37</c:v>
                </c:pt>
                <c:pt idx="6">
                  <c:v>35</c:v>
                </c:pt>
                <c:pt idx="7">
                  <c:v>29</c:v>
                </c:pt>
                <c:pt idx="8">
                  <c:v>18</c:v>
                </c:pt>
                <c:pt idx="9">
                  <c:v>13</c:v>
                </c:pt>
                <c:pt idx="10">
                  <c:v>8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986768"/>
        <c:axId val="275985200"/>
      </c:lineChart>
      <c:catAx>
        <c:axId val="27598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85200"/>
        <c:crosses val="autoZero"/>
        <c:auto val="1"/>
        <c:lblAlgn val="ctr"/>
        <c:lblOffset val="100"/>
        <c:noMultiLvlLbl val="0"/>
      </c:catAx>
      <c:valAx>
        <c:axId val="27598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8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A-1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'6th measure'!$A$3:$B$3</c:f>
              <c:strCache>
                <c:ptCount val="2"/>
                <c:pt idx="0">
                  <c:v>corrected defects(total)</c:v>
                </c:pt>
                <c:pt idx="1">
                  <c:v>adding by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'6th measure'!$C$3:$N$3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15</c:v>
                </c:pt>
                <c:pt idx="4">
                  <c:v>22</c:v>
                </c:pt>
                <c:pt idx="5">
                  <c:v>25</c:v>
                </c:pt>
                <c:pt idx="6">
                  <c:v>27</c:v>
                </c:pt>
                <c:pt idx="7">
                  <c:v>36</c:v>
                </c:pt>
                <c:pt idx="8">
                  <c:v>44</c:v>
                </c:pt>
                <c:pt idx="9">
                  <c:v>49</c:v>
                </c:pt>
                <c:pt idx="10">
                  <c:v>55</c:v>
                </c:pt>
                <c:pt idx="11">
                  <c:v>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'6th measure'!$A$4:$B$4</c:f>
              <c:strCache>
                <c:ptCount val="2"/>
                <c:pt idx="0">
                  <c:v>uncorrected defects</c:v>
                </c:pt>
                <c:pt idx="1">
                  <c:v>a2-a3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'6th measure'!$C$4:$N$4</c:f>
              <c:numCache>
                <c:formatCode>General</c:formatCode>
                <c:ptCount val="12"/>
                <c:pt idx="0">
                  <c:v>40</c:v>
                </c:pt>
                <c:pt idx="1">
                  <c:v>37</c:v>
                </c:pt>
                <c:pt idx="2">
                  <c:v>39</c:v>
                </c:pt>
                <c:pt idx="3">
                  <c:v>35</c:v>
                </c:pt>
                <c:pt idx="4">
                  <c:v>29</c:v>
                </c:pt>
                <c:pt idx="5">
                  <c:v>28</c:v>
                </c:pt>
                <c:pt idx="6">
                  <c:v>29</c:v>
                </c:pt>
                <c:pt idx="7">
                  <c:v>22</c:v>
                </c:pt>
                <c:pt idx="8">
                  <c:v>15</c:v>
                </c:pt>
                <c:pt idx="9">
                  <c:v>10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987552"/>
        <c:axId val="275984808"/>
      </c:lineChart>
      <c:catAx>
        <c:axId val="27598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84808"/>
        <c:crosses val="autoZero"/>
        <c:auto val="1"/>
        <c:lblAlgn val="ctr"/>
        <c:lblOffset val="100"/>
        <c:noMultiLvlLbl val="0"/>
      </c:catAx>
      <c:valAx>
        <c:axId val="27598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8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 release quality for 3 year</a:t>
            </a:r>
          </a:p>
        </c:rich>
      </c:tx>
      <c:layout>
        <c:manualLayout>
          <c:xMode val="edge"/>
          <c:yMode val="edge"/>
          <c:x val="0.2582290026246719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79587349029792E-2"/>
          <c:y val="9.8939567956404184E-2"/>
          <c:w val="0.89146167872286952"/>
          <c:h val="0.60102428860073098"/>
        </c:manualLayout>
      </c:layout>
      <c:lineChart>
        <c:grouping val="standard"/>
        <c:varyColors val="0"/>
        <c:ser>
          <c:idx val="0"/>
          <c:order val="0"/>
          <c:tx>
            <c:strRef>
              <c:f>'Post release quality for 3 year'!$A$2</c:f>
              <c:strCache>
                <c:ptCount val="1"/>
                <c:pt idx="0">
                  <c:v>total defects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'Post release quality for 3 year'!$B$1:$AL$1</c15:sqref>
                  </c15:fullRef>
                </c:ext>
              </c:extLst>
              <c:f>'Post release quality for 3 year'!$C$1:$AL$1</c:f>
              <c:strCache>
                <c:ptCount val="36"/>
                <c:pt idx="0">
                  <c:v>Jan-12</c:v>
                </c:pt>
                <c:pt idx="1">
                  <c:v>Feb-12</c:v>
                </c:pt>
                <c:pt idx="2">
                  <c:v>Mar-12</c:v>
                </c:pt>
                <c:pt idx="3">
                  <c:v>Apr-12</c:v>
                </c:pt>
                <c:pt idx="4">
                  <c:v>May-12</c:v>
                </c:pt>
                <c:pt idx="5">
                  <c:v>Jun-12</c:v>
                </c:pt>
                <c:pt idx="6">
                  <c:v>Jul-12</c:v>
                </c:pt>
                <c:pt idx="7">
                  <c:v>Aug-12</c:v>
                </c:pt>
                <c:pt idx="8">
                  <c:v>Sep-12</c:v>
                </c:pt>
                <c:pt idx="9">
                  <c:v>Oct-12</c:v>
                </c:pt>
                <c:pt idx="10">
                  <c:v>Nov-12</c:v>
                </c:pt>
                <c:pt idx="11">
                  <c:v>Dec-12</c:v>
                </c:pt>
                <c:pt idx="12">
                  <c:v>Jan-13</c:v>
                </c:pt>
                <c:pt idx="13">
                  <c:v>Feb-13</c:v>
                </c:pt>
                <c:pt idx="14">
                  <c:v>Mar-13</c:v>
                </c:pt>
                <c:pt idx="15">
                  <c:v>Apr-13</c:v>
                </c:pt>
                <c:pt idx="16">
                  <c:v>May-13</c:v>
                </c:pt>
                <c:pt idx="17">
                  <c:v>Jun-13</c:v>
                </c:pt>
                <c:pt idx="18">
                  <c:v>Jul-13</c:v>
                </c:pt>
                <c:pt idx="19">
                  <c:v>Aug-13</c:v>
                </c:pt>
                <c:pt idx="20">
                  <c:v>Sep-13</c:v>
                </c:pt>
                <c:pt idx="21">
                  <c:v>Oct-13</c:v>
                </c:pt>
                <c:pt idx="22">
                  <c:v>Nov-13</c:v>
                </c:pt>
                <c:pt idx="23">
                  <c:v>Dec-13</c:v>
                </c:pt>
                <c:pt idx="24">
                  <c:v>Jan-14</c:v>
                </c:pt>
                <c:pt idx="25">
                  <c:v>Feb-14</c:v>
                </c:pt>
                <c:pt idx="26">
                  <c:v>Mar-14</c:v>
                </c:pt>
                <c:pt idx="27">
                  <c:v>Apr-14</c:v>
                </c:pt>
                <c:pt idx="28">
                  <c:v>May-14</c:v>
                </c:pt>
                <c:pt idx="29">
                  <c:v>Jun-14</c:v>
                </c:pt>
                <c:pt idx="30">
                  <c:v>Jul-14</c:v>
                </c:pt>
                <c:pt idx="31">
                  <c:v>Aug-14</c:v>
                </c:pt>
                <c:pt idx="32">
                  <c:v>Sep-14</c:v>
                </c:pt>
                <c:pt idx="33">
                  <c:v>Oct-14</c:v>
                </c:pt>
                <c:pt idx="34">
                  <c:v>Nov-14</c:v>
                </c:pt>
                <c:pt idx="35">
                  <c:v>Dec-14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'Post release quality for 3 year'!$B$2:$AL$2</c15:sqref>
                  </c15:fullRef>
                </c:ext>
              </c:extLst>
              <c:f>'Post release quality for 3 year'!$C$2:$AL$2</c:f>
              <c:numCache>
                <c:formatCode>General</c:formatCode>
                <c:ptCount val="36"/>
                <c:pt idx="0">
                  <c:v>40</c:v>
                </c:pt>
                <c:pt idx="1">
                  <c:v>42</c:v>
                </c:pt>
                <c:pt idx="2">
                  <c:v>48</c:v>
                </c:pt>
                <c:pt idx="3">
                  <c:v>50</c:v>
                </c:pt>
                <c:pt idx="4">
                  <c:v>51</c:v>
                </c:pt>
                <c:pt idx="5">
                  <c:v>53</c:v>
                </c:pt>
                <c:pt idx="6">
                  <c:v>56</c:v>
                </c:pt>
                <c:pt idx="7">
                  <c:v>58</c:v>
                </c:pt>
                <c:pt idx="8">
                  <c:v>59</c:v>
                </c:pt>
                <c:pt idx="9">
                  <c:v>59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'Post release quality for 3 year'!$A$4</c:f>
              <c:strCache>
                <c:ptCount val="1"/>
                <c:pt idx="0">
                  <c:v>uncorrected defects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'Post release quality for 3 year'!$B$1:$AL$1</c15:sqref>
                  </c15:fullRef>
                </c:ext>
              </c:extLst>
              <c:f>'Post release quality for 3 year'!$C$1:$AL$1</c:f>
              <c:strCache>
                <c:ptCount val="36"/>
                <c:pt idx="0">
                  <c:v>Jan-12</c:v>
                </c:pt>
                <c:pt idx="1">
                  <c:v>Feb-12</c:v>
                </c:pt>
                <c:pt idx="2">
                  <c:v>Mar-12</c:v>
                </c:pt>
                <c:pt idx="3">
                  <c:v>Apr-12</c:v>
                </c:pt>
                <c:pt idx="4">
                  <c:v>May-12</c:v>
                </c:pt>
                <c:pt idx="5">
                  <c:v>Jun-12</c:v>
                </c:pt>
                <c:pt idx="6">
                  <c:v>Jul-12</c:v>
                </c:pt>
                <c:pt idx="7">
                  <c:v>Aug-12</c:v>
                </c:pt>
                <c:pt idx="8">
                  <c:v>Sep-12</c:v>
                </c:pt>
                <c:pt idx="9">
                  <c:v>Oct-12</c:v>
                </c:pt>
                <c:pt idx="10">
                  <c:v>Nov-12</c:v>
                </c:pt>
                <c:pt idx="11">
                  <c:v>Dec-12</c:v>
                </c:pt>
                <c:pt idx="12">
                  <c:v>Jan-13</c:v>
                </c:pt>
                <c:pt idx="13">
                  <c:v>Feb-13</c:v>
                </c:pt>
                <c:pt idx="14">
                  <c:v>Mar-13</c:v>
                </c:pt>
                <c:pt idx="15">
                  <c:v>Apr-13</c:v>
                </c:pt>
                <c:pt idx="16">
                  <c:v>May-13</c:v>
                </c:pt>
                <c:pt idx="17">
                  <c:v>Jun-13</c:v>
                </c:pt>
                <c:pt idx="18">
                  <c:v>Jul-13</c:v>
                </c:pt>
                <c:pt idx="19">
                  <c:v>Aug-13</c:v>
                </c:pt>
                <c:pt idx="20">
                  <c:v>Sep-13</c:v>
                </c:pt>
                <c:pt idx="21">
                  <c:v>Oct-13</c:v>
                </c:pt>
                <c:pt idx="22">
                  <c:v>Nov-13</c:v>
                </c:pt>
                <c:pt idx="23">
                  <c:v>Dec-13</c:v>
                </c:pt>
                <c:pt idx="24">
                  <c:v>Jan-14</c:v>
                </c:pt>
                <c:pt idx="25">
                  <c:v>Feb-14</c:v>
                </c:pt>
                <c:pt idx="26">
                  <c:v>Mar-14</c:v>
                </c:pt>
                <c:pt idx="27">
                  <c:v>Apr-14</c:v>
                </c:pt>
                <c:pt idx="28">
                  <c:v>May-14</c:v>
                </c:pt>
                <c:pt idx="29">
                  <c:v>Jun-14</c:v>
                </c:pt>
                <c:pt idx="30">
                  <c:v>Jul-14</c:v>
                </c:pt>
                <c:pt idx="31">
                  <c:v>Aug-14</c:v>
                </c:pt>
                <c:pt idx="32">
                  <c:v>Sep-14</c:v>
                </c:pt>
                <c:pt idx="33">
                  <c:v>Oct-14</c:v>
                </c:pt>
                <c:pt idx="34">
                  <c:v>Nov-14</c:v>
                </c:pt>
                <c:pt idx="35">
                  <c:v>Dec-14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'Post release quality for 3 year'!$B$4:$AL$4</c15:sqref>
                  </c15:fullRef>
                </c:ext>
              </c:extLst>
              <c:f>'Post release quality for 3 year'!$C$4:$AL$4</c:f>
              <c:numCache>
                <c:formatCode>General</c:formatCode>
                <c:ptCount val="36"/>
                <c:pt idx="0">
                  <c:v>40</c:v>
                </c:pt>
                <c:pt idx="1">
                  <c:v>37</c:v>
                </c:pt>
                <c:pt idx="2">
                  <c:v>39</c:v>
                </c:pt>
                <c:pt idx="3">
                  <c:v>35</c:v>
                </c:pt>
                <c:pt idx="4">
                  <c:v>29</c:v>
                </c:pt>
                <c:pt idx="5">
                  <c:v>28</c:v>
                </c:pt>
                <c:pt idx="6">
                  <c:v>29</c:v>
                </c:pt>
                <c:pt idx="7">
                  <c:v>22</c:v>
                </c:pt>
                <c:pt idx="8">
                  <c:v>15</c:v>
                </c:pt>
                <c:pt idx="9">
                  <c:v>10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'Post release quality for 3 year'!$A$5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'Post release quality for 3 year'!$B$1:$AL$1</c15:sqref>
                  </c15:fullRef>
                </c:ext>
              </c:extLst>
              <c:f>'Post release quality for 3 year'!$C$1:$AL$1</c:f>
              <c:strCache>
                <c:ptCount val="36"/>
                <c:pt idx="0">
                  <c:v>Jan-12</c:v>
                </c:pt>
                <c:pt idx="1">
                  <c:v>Feb-12</c:v>
                </c:pt>
                <c:pt idx="2">
                  <c:v>Mar-12</c:v>
                </c:pt>
                <c:pt idx="3">
                  <c:v>Apr-12</c:v>
                </c:pt>
                <c:pt idx="4">
                  <c:v>May-12</c:v>
                </c:pt>
                <c:pt idx="5">
                  <c:v>Jun-12</c:v>
                </c:pt>
                <c:pt idx="6">
                  <c:v>Jul-12</c:v>
                </c:pt>
                <c:pt idx="7">
                  <c:v>Aug-12</c:v>
                </c:pt>
                <c:pt idx="8">
                  <c:v>Sep-12</c:v>
                </c:pt>
                <c:pt idx="9">
                  <c:v>Oct-12</c:v>
                </c:pt>
                <c:pt idx="10">
                  <c:v>Nov-12</c:v>
                </c:pt>
                <c:pt idx="11">
                  <c:v>Dec-12</c:v>
                </c:pt>
                <c:pt idx="12">
                  <c:v>Jan-13</c:v>
                </c:pt>
                <c:pt idx="13">
                  <c:v>Feb-13</c:v>
                </c:pt>
                <c:pt idx="14">
                  <c:v>Mar-13</c:v>
                </c:pt>
                <c:pt idx="15">
                  <c:v>Apr-13</c:v>
                </c:pt>
                <c:pt idx="16">
                  <c:v>May-13</c:v>
                </c:pt>
                <c:pt idx="17">
                  <c:v>Jun-13</c:v>
                </c:pt>
                <c:pt idx="18">
                  <c:v>Jul-13</c:v>
                </c:pt>
                <c:pt idx="19">
                  <c:v>Aug-13</c:v>
                </c:pt>
                <c:pt idx="20">
                  <c:v>Sep-13</c:v>
                </c:pt>
                <c:pt idx="21">
                  <c:v>Oct-13</c:v>
                </c:pt>
                <c:pt idx="22">
                  <c:v>Nov-13</c:v>
                </c:pt>
                <c:pt idx="23">
                  <c:v>Dec-13</c:v>
                </c:pt>
                <c:pt idx="24">
                  <c:v>Jan-14</c:v>
                </c:pt>
                <c:pt idx="25">
                  <c:v>Feb-14</c:v>
                </c:pt>
                <c:pt idx="26">
                  <c:v>Mar-14</c:v>
                </c:pt>
                <c:pt idx="27">
                  <c:v>Apr-14</c:v>
                </c:pt>
                <c:pt idx="28">
                  <c:v>May-14</c:v>
                </c:pt>
                <c:pt idx="29">
                  <c:v>Jun-14</c:v>
                </c:pt>
                <c:pt idx="30">
                  <c:v>Jul-14</c:v>
                </c:pt>
                <c:pt idx="31">
                  <c:v>Aug-14</c:v>
                </c:pt>
                <c:pt idx="32">
                  <c:v>Sep-14</c:v>
                </c:pt>
                <c:pt idx="33">
                  <c:v>Oct-14</c:v>
                </c:pt>
                <c:pt idx="34">
                  <c:v>Nov-14</c:v>
                </c:pt>
                <c:pt idx="35">
                  <c:v>Dec-14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'Post release quality for 3 year'!$B$5:$AL$5</c15:sqref>
                  </c15:fullRef>
                </c:ext>
              </c:extLst>
              <c:f>'Post release quality for 3 year'!$C$5:$AL$5</c:f>
              <c:numCache>
                <c:formatCode>General</c:formatCode>
                <c:ptCount val="36"/>
              </c:numCache>
            </c:numRef>
          </c:val>
          <c:smooth val="0"/>
        </c:ser>
        <c:ser>
          <c:idx val="4"/>
          <c:order val="3"/>
          <c:tx>
            <c:strRef>
              <c:f>'Post release quality for 3 year'!$A$6</c:f>
              <c:strCache>
                <c:ptCount val="1"/>
                <c:pt idx="0">
                  <c:v>Product A -2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'Post release quality for 3 year'!$B$1:$AL$1</c15:sqref>
                  </c15:fullRef>
                </c:ext>
              </c:extLst>
              <c:f>'Post release quality for 3 year'!$C$1:$AL$1</c:f>
              <c:strCache>
                <c:ptCount val="36"/>
                <c:pt idx="0">
                  <c:v>Jan-12</c:v>
                </c:pt>
                <c:pt idx="1">
                  <c:v>Feb-12</c:v>
                </c:pt>
                <c:pt idx="2">
                  <c:v>Mar-12</c:v>
                </c:pt>
                <c:pt idx="3">
                  <c:v>Apr-12</c:v>
                </c:pt>
                <c:pt idx="4">
                  <c:v>May-12</c:v>
                </c:pt>
                <c:pt idx="5">
                  <c:v>Jun-12</c:v>
                </c:pt>
                <c:pt idx="6">
                  <c:v>Jul-12</c:v>
                </c:pt>
                <c:pt idx="7">
                  <c:v>Aug-12</c:v>
                </c:pt>
                <c:pt idx="8">
                  <c:v>Sep-12</c:v>
                </c:pt>
                <c:pt idx="9">
                  <c:v>Oct-12</c:v>
                </c:pt>
                <c:pt idx="10">
                  <c:v>Nov-12</c:v>
                </c:pt>
                <c:pt idx="11">
                  <c:v>Dec-12</c:v>
                </c:pt>
                <c:pt idx="12">
                  <c:v>Jan-13</c:v>
                </c:pt>
                <c:pt idx="13">
                  <c:v>Feb-13</c:v>
                </c:pt>
                <c:pt idx="14">
                  <c:v>Mar-13</c:v>
                </c:pt>
                <c:pt idx="15">
                  <c:v>Apr-13</c:v>
                </c:pt>
                <c:pt idx="16">
                  <c:v>May-13</c:v>
                </c:pt>
                <c:pt idx="17">
                  <c:v>Jun-13</c:v>
                </c:pt>
                <c:pt idx="18">
                  <c:v>Jul-13</c:v>
                </c:pt>
                <c:pt idx="19">
                  <c:v>Aug-13</c:v>
                </c:pt>
                <c:pt idx="20">
                  <c:v>Sep-13</c:v>
                </c:pt>
                <c:pt idx="21">
                  <c:v>Oct-13</c:v>
                </c:pt>
                <c:pt idx="22">
                  <c:v>Nov-13</c:v>
                </c:pt>
                <c:pt idx="23">
                  <c:v>Dec-13</c:v>
                </c:pt>
                <c:pt idx="24">
                  <c:v>Jan-14</c:v>
                </c:pt>
                <c:pt idx="25">
                  <c:v>Feb-14</c:v>
                </c:pt>
                <c:pt idx="26">
                  <c:v>Mar-14</c:v>
                </c:pt>
                <c:pt idx="27">
                  <c:v>Apr-14</c:v>
                </c:pt>
                <c:pt idx="28">
                  <c:v>May-14</c:v>
                </c:pt>
                <c:pt idx="29">
                  <c:v>Jun-14</c:v>
                </c:pt>
                <c:pt idx="30">
                  <c:v>Jul-14</c:v>
                </c:pt>
                <c:pt idx="31">
                  <c:v>Aug-14</c:v>
                </c:pt>
                <c:pt idx="32">
                  <c:v>Sep-14</c:v>
                </c:pt>
                <c:pt idx="33">
                  <c:v>Oct-14</c:v>
                </c:pt>
                <c:pt idx="34">
                  <c:v>Nov-14</c:v>
                </c:pt>
                <c:pt idx="35">
                  <c:v>Dec-14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'Post release quality for 3 year'!$B$6:$AL$6</c15:sqref>
                  </c15:fullRef>
                </c:ext>
              </c:extLst>
              <c:f>'Post release quality for 3 year'!$C$6:$AL$6</c:f>
              <c:numCache>
                <c:formatCode>General</c:formatCode>
                <c:ptCount val="36"/>
              </c:numCache>
            </c:numRef>
          </c:val>
          <c:smooth val="0"/>
        </c:ser>
        <c:ser>
          <c:idx val="5"/>
          <c:order val="4"/>
          <c:tx>
            <c:strRef>
              <c:f>'Post release quality for 3 year'!$A$7</c:f>
              <c:strCache>
                <c:ptCount val="1"/>
                <c:pt idx="0">
                  <c:v>total defects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'Post release quality for 3 year'!$B$1:$AL$1</c15:sqref>
                  </c15:fullRef>
                </c:ext>
              </c:extLst>
              <c:f>'Post release quality for 3 year'!$C$1:$AL$1</c:f>
              <c:strCache>
                <c:ptCount val="36"/>
                <c:pt idx="0">
                  <c:v>Jan-12</c:v>
                </c:pt>
                <c:pt idx="1">
                  <c:v>Feb-12</c:v>
                </c:pt>
                <c:pt idx="2">
                  <c:v>Mar-12</c:v>
                </c:pt>
                <c:pt idx="3">
                  <c:v>Apr-12</c:v>
                </c:pt>
                <c:pt idx="4">
                  <c:v>May-12</c:v>
                </c:pt>
                <c:pt idx="5">
                  <c:v>Jun-12</c:v>
                </c:pt>
                <c:pt idx="6">
                  <c:v>Jul-12</c:v>
                </c:pt>
                <c:pt idx="7">
                  <c:v>Aug-12</c:v>
                </c:pt>
                <c:pt idx="8">
                  <c:v>Sep-12</c:v>
                </c:pt>
                <c:pt idx="9">
                  <c:v>Oct-12</c:v>
                </c:pt>
                <c:pt idx="10">
                  <c:v>Nov-12</c:v>
                </c:pt>
                <c:pt idx="11">
                  <c:v>Dec-12</c:v>
                </c:pt>
                <c:pt idx="12">
                  <c:v>Jan-13</c:v>
                </c:pt>
                <c:pt idx="13">
                  <c:v>Feb-13</c:v>
                </c:pt>
                <c:pt idx="14">
                  <c:v>Mar-13</c:v>
                </c:pt>
                <c:pt idx="15">
                  <c:v>Apr-13</c:v>
                </c:pt>
                <c:pt idx="16">
                  <c:v>May-13</c:v>
                </c:pt>
                <c:pt idx="17">
                  <c:v>Jun-13</c:v>
                </c:pt>
                <c:pt idx="18">
                  <c:v>Jul-13</c:v>
                </c:pt>
                <c:pt idx="19">
                  <c:v>Aug-13</c:v>
                </c:pt>
                <c:pt idx="20">
                  <c:v>Sep-13</c:v>
                </c:pt>
                <c:pt idx="21">
                  <c:v>Oct-13</c:v>
                </c:pt>
                <c:pt idx="22">
                  <c:v>Nov-13</c:v>
                </c:pt>
                <c:pt idx="23">
                  <c:v>Dec-13</c:v>
                </c:pt>
                <c:pt idx="24">
                  <c:v>Jan-14</c:v>
                </c:pt>
                <c:pt idx="25">
                  <c:v>Feb-14</c:v>
                </c:pt>
                <c:pt idx="26">
                  <c:v>Mar-14</c:v>
                </c:pt>
                <c:pt idx="27">
                  <c:v>Apr-14</c:v>
                </c:pt>
                <c:pt idx="28">
                  <c:v>May-14</c:v>
                </c:pt>
                <c:pt idx="29">
                  <c:v>Jun-14</c:v>
                </c:pt>
                <c:pt idx="30">
                  <c:v>Jul-14</c:v>
                </c:pt>
                <c:pt idx="31">
                  <c:v>Aug-14</c:v>
                </c:pt>
                <c:pt idx="32">
                  <c:v>Sep-14</c:v>
                </c:pt>
                <c:pt idx="33">
                  <c:v>Oct-14</c:v>
                </c:pt>
                <c:pt idx="34">
                  <c:v>Nov-14</c:v>
                </c:pt>
                <c:pt idx="35">
                  <c:v>Dec-14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'Post release quality for 3 year'!$B$7:$AL$7</c15:sqref>
                  </c15:fullRef>
                </c:ext>
              </c:extLst>
              <c:f>'Post release quality for 3 year'!$C$7:$AL$7</c:f>
              <c:numCache>
                <c:formatCode>General</c:formatCode>
                <c:ptCount val="36"/>
                <c:pt idx="12">
                  <c:v>45</c:v>
                </c:pt>
                <c:pt idx="13">
                  <c:v>48</c:v>
                </c:pt>
                <c:pt idx="14">
                  <c:v>53</c:v>
                </c:pt>
                <c:pt idx="15">
                  <c:v>56</c:v>
                </c:pt>
                <c:pt idx="16">
                  <c:v>58</c:v>
                </c:pt>
                <c:pt idx="17">
                  <c:v>64</c:v>
                </c:pt>
                <c:pt idx="18">
                  <c:v>67</c:v>
                </c:pt>
                <c:pt idx="19">
                  <c:v>69</c:v>
                </c:pt>
                <c:pt idx="20">
                  <c:v>70</c:v>
                </c:pt>
                <c:pt idx="21">
                  <c:v>70</c:v>
                </c:pt>
                <c:pt idx="22">
                  <c:v>71</c:v>
                </c:pt>
                <c:pt idx="23">
                  <c:v>71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'Post release quality for 3 year'!$A$9</c:f>
              <c:strCache>
                <c:ptCount val="1"/>
                <c:pt idx="0">
                  <c:v>uncorrected defects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'Post release quality for 3 year'!$B$1:$AL$1</c15:sqref>
                  </c15:fullRef>
                </c:ext>
              </c:extLst>
              <c:f>'Post release quality for 3 year'!$C$1:$AL$1</c:f>
              <c:strCache>
                <c:ptCount val="36"/>
                <c:pt idx="0">
                  <c:v>Jan-12</c:v>
                </c:pt>
                <c:pt idx="1">
                  <c:v>Feb-12</c:v>
                </c:pt>
                <c:pt idx="2">
                  <c:v>Mar-12</c:v>
                </c:pt>
                <c:pt idx="3">
                  <c:v>Apr-12</c:v>
                </c:pt>
                <c:pt idx="4">
                  <c:v>May-12</c:v>
                </c:pt>
                <c:pt idx="5">
                  <c:v>Jun-12</c:v>
                </c:pt>
                <c:pt idx="6">
                  <c:v>Jul-12</c:v>
                </c:pt>
                <c:pt idx="7">
                  <c:v>Aug-12</c:v>
                </c:pt>
                <c:pt idx="8">
                  <c:v>Sep-12</c:v>
                </c:pt>
                <c:pt idx="9">
                  <c:v>Oct-12</c:v>
                </c:pt>
                <c:pt idx="10">
                  <c:v>Nov-12</c:v>
                </c:pt>
                <c:pt idx="11">
                  <c:v>Dec-12</c:v>
                </c:pt>
                <c:pt idx="12">
                  <c:v>Jan-13</c:v>
                </c:pt>
                <c:pt idx="13">
                  <c:v>Feb-13</c:v>
                </c:pt>
                <c:pt idx="14">
                  <c:v>Mar-13</c:v>
                </c:pt>
                <c:pt idx="15">
                  <c:v>Apr-13</c:v>
                </c:pt>
                <c:pt idx="16">
                  <c:v>May-13</c:v>
                </c:pt>
                <c:pt idx="17">
                  <c:v>Jun-13</c:v>
                </c:pt>
                <c:pt idx="18">
                  <c:v>Jul-13</c:v>
                </c:pt>
                <c:pt idx="19">
                  <c:v>Aug-13</c:v>
                </c:pt>
                <c:pt idx="20">
                  <c:v>Sep-13</c:v>
                </c:pt>
                <c:pt idx="21">
                  <c:v>Oct-13</c:v>
                </c:pt>
                <c:pt idx="22">
                  <c:v>Nov-13</c:v>
                </c:pt>
                <c:pt idx="23">
                  <c:v>Dec-13</c:v>
                </c:pt>
                <c:pt idx="24">
                  <c:v>Jan-14</c:v>
                </c:pt>
                <c:pt idx="25">
                  <c:v>Feb-14</c:v>
                </c:pt>
                <c:pt idx="26">
                  <c:v>Mar-14</c:v>
                </c:pt>
                <c:pt idx="27">
                  <c:v>Apr-14</c:v>
                </c:pt>
                <c:pt idx="28">
                  <c:v>May-14</c:v>
                </c:pt>
                <c:pt idx="29">
                  <c:v>Jun-14</c:v>
                </c:pt>
                <c:pt idx="30">
                  <c:v>Jul-14</c:v>
                </c:pt>
                <c:pt idx="31">
                  <c:v>Aug-14</c:v>
                </c:pt>
                <c:pt idx="32">
                  <c:v>Sep-14</c:v>
                </c:pt>
                <c:pt idx="33">
                  <c:v>Oct-14</c:v>
                </c:pt>
                <c:pt idx="34">
                  <c:v>Nov-14</c:v>
                </c:pt>
                <c:pt idx="35">
                  <c:v>Dec-14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'Post release quality for 3 year'!$B$9:$AL$9</c15:sqref>
                  </c15:fullRef>
                </c:ext>
              </c:extLst>
              <c:f>'Post release quality for 3 year'!$C$9:$AL$9</c:f>
              <c:numCache>
                <c:formatCode>General</c:formatCode>
                <c:ptCount val="36"/>
                <c:pt idx="12">
                  <c:v>45</c:v>
                </c:pt>
                <c:pt idx="13">
                  <c:v>43</c:v>
                </c:pt>
                <c:pt idx="14">
                  <c:v>41</c:v>
                </c:pt>
                <c:pt idx="15">
                  <c:v>38</c:v>
                </c:pt>
                <c:pt idx="16">
                  <c:v>34</c:v>
                </c:pt>
                <c:pt idx="17">
                  <c:v>37</c:v>
                </c:pt>
                <c:pt idx="18">
                  <c:v>35</c:v>
                </c:pt>
                <c:pt idx="19">
                  <c:v>29</c:v>
                </c:pt>
                <c:pt idx="20">
                  <c:v>18</c:v>
                </c:pt>
                <c:pt idx="21">
                  <c:v>13</c:v>
                </c:pt>
                <c:pt idx="22">
                  <c:v>8</c:v>
                </c:pt>
                <c:pt idx="23">
                  <c:v>4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'Post release quality for 3 year'!$A$10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'Post release quality for 3 year'!$B$1:$AL$1</c15:sqref>
                  </c15:fullRef>
                </c:ext>
              </c:extLst>
              <c:f>'Post release quality for 3 year'!$C$1:$AL$1</c:f>
              <c:strCache>
                <c:ptCount val="36"/>
                <c:pt idx="0">
                  <c:v>Jan-12</c:v>
                </c:pt>
                <c:pt idx="1">
                  <c:v>Feb-12</c:v>
                </c:pt>
                <c:pt idx="2">
                  <c:v>Mar-12</c:v>
                </c:pt>
                <c:pt idx="3">
                  <c:v>Apr-12</c:v>
                </c:pt>
                <c:pt idx="4">
                  <c:v>May-12</c:v>
                </c:pt>
                <c:pt idx="5">
                  <c:v>Jun-12</c:v>
                </c:pt>
                <c:pt idx="6">
                  <c:v>Jul-12</c:v>
                </c:pt>
                <c:pt idx="7">
                  <c:v>Aug-12</c:v>
                </c:pt>
                <c:pt idx="8">
                  <c:v>Sep-12</c:v>
                </c:pt>
                <c:pt idx="9">
                  <c:v>Oct-12</c:v>
                </c:pt>
                <c:pt idx="10">
                  <c:v>Nov-12</c:v>
                </c:pt>
                <c:pt idx="11">
                  <c:v>Dec-12</c:v>
                </c:pt>
                <c:pt idx="12">
                  <c:v>Jan-13</c:v>
                </c:pt>
                <c:pt idx="13">
                  <c:v>Feb-13</c:v>
                </c:pt>
                <c:pt idx="14">
                  <c:v>Mar-13</c:v>
                </c:pt>
                <c:pt idx="15">
                  <c:v>Apr-13</c:v>
                </c:pt>
                <c:pt idx="16">
                  <c:v>May-13</c:v>
                </c:pt>
                <c:pt idx="17">
                  <c:v>Jun-13</c:v>
                </c:pt>
                <c:pt idx="18">
                  <c:v>Jul-13</c:v>
                </c:pt>
                <c:pt idx="19">
                  <c:v>Aug-13</c:v>
                </c:pt>
                <c:pt idx="20">
                  <c:v>Sep-13</c:v>
                </c:pt>
                <c:pt idx="21">
                  <c:v>Oct-13</c:v>
                </c:pt>
                <c:pt idx="22">
                  <c:v>Nov-13</c:v>
                </c:pt>
                <c:pt idx="23">
                  <c:v>Dec-13</c:v>
                </c:pt>
                <c:pt idx="24">
                  <c:v>Jan-14</c:v>
                </c:pt>
                <c:pt idx="25">
                  <c:v>Feb-14</c:v>
                </c:pt>
                <c:pt idx="26">
                  <c:v>Mar-14</c:v>
                </c:pt>
                <c:pt idx="27">
                  <c:v>Apr-14</c:v>
                </c:pt>
                <c:pt idx="28">
                  <c:v>May-14</c:v>
                </c:pt>
                <c:pt idx="29">
                  <c:v>Jun-14</c:v>
                </c:pt>
                <c:pt idx="30">
                  <c:v>Jul-14</c:v>
                </c:pt>
                <c:pt idx="31">
                  <c:v>Aug-14</c:v>
                </c:pt>
                <c:pt idx="32">
                  <c:v>Sep-14</c:v>
                </c:pt>
                <c:pt idx="33">
                  <c:v>Oct-14</c:v>
                </c:pt>
                <c:pt idx="34">
                  <c:v>Nov-14</c:v>
                </c:pt>
                <c:pt idx="35">
                  <c:v>Dec-14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'Post release quality for 3 year'!$B$10:$AL$10</c15:sqref>
                  </c15:fullRef>
                </c:ext>
              </c:extLst>
              <c:f>'Post release quality for 3 year'!$C$10:$AL$10</c:f>
              <c:numCache>
                <c:formatCode>General</c:formatCode>
                <c:ptCount val="36"/>
              </c:numCache>
            </c:numRef>
          </c:val>
          <c:smooth val="0"/>
        </c:ser>
        <c:ser>
          <c:idx val="9"/>
          <c:order val="7"/>
          <c:tx>
            <c:strRef>
              <c:f>'Post release quality for 3 year'!$A$11</c:f>
              <c:strCache>
                <c:ptCount val="1"/>
                <c:pt idx="0">
                  <c:v>Product A -3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'Post release quality for 3 year'!$B$1:$AL$1</c15:sqref>
                  </c15:fullRef>
                </c:ext>
              </c:extLst>
              <c:f>'Post release quality for 3 year'!$C$1:$AL$1</c:f>
              <c:strCache>
                <c:ptCount val="36"/>
                <c:pt idx="0">
                  <c:v>Jan-12</c:v>
                </c:pt>
                <c:pt idx="1">
                  <c:v>Feb-12</c:v>
                </c:pt>
                <c:pt idx="2">
                  <c:v>Mar-12</c:v>
                </c:pt>
                <c:pt idx="3">
                  <c:v>Apr-12</c:v>
                </c:pt>
                <c:pt idx="4">
                  <c:v>May-12</c:v>
                </c:pt>
                <c:pt idx="5">
                  <c:v>Jun-12</c:v>
                </c:pt>
                <c:pt idx="6">
                  <c:v>Jul-12</c:v>
                </c:pt>
                <c:pt idx="7">
                  <c:v>Aug-12</c:v>
                </c:pt>
                <c:pt idx="8">
                  <c:v>Sep-12</c:v>
                </c:pt>
                <c:pt idx="9">
                  <c:v>Oct-12</c:v>
                </c:pt>
                <c:pt idx="10">
                  <c:v>Nov-12</c:v>
                </c:pt>
                <c:pt idx="11">
                  <c:v>Dec-12</c:v>
                </c:pt>
                <c:pt idx="12">
                  <c:v>Jan-13</c:v>
                </c:pt>
                <c:pt idx="13">
                  <c:v>Feb-13</c:v>
                </c:pt>
                <c:pt idx="14">
                  <c:v>Mar-13</c:v>
                </c:pt>
                <c:pt idx="15">
                  <c:v>Apr-13</c:v>
                </c:pt>
                <c:pt idx="16">
                  <c:v>May-13</c:v>
                </c:pt>
                <c:pt idx="17">
                  <c:v>Jun-13</c:v>
                </c:pt>
                <c:pt idx="18">
                  <c:v>Jul-13</c:v>
                </c:pt>
                <c:pt idx="19">
                  <c:v>Aug-13</c:v>
                </c:pt>
                <c:pt idx="20">
                  <c:v>Sep-13</c:v>
                </c:pt>
                <c:pt idx="21">
                  <c:v>Oct-13</c:v>
                </c:pt>
                <c:pt idx="22">
                  <c:v>Nov-13</c:v>
                </c:pt>
                <c:pt idx="23">
                  <c:v>Dec-13</c:v>
                </c:pt>
                <c:pt idx="24">
                  <c:v>Jan-14</c:v>
                </c:pt>
                <c:pt idx="25">
                  <c:v>Feb-14</c:v>
                </c:pt>
                <c:pt idx="26">
                  <c:v>Mar-14</c:v>
                </c:pt>
                <c:pt idx="27">
                  <c:v>Apr-14</c:v>
                </c:pt>
                <c:pt idx="28">
                  <c:v>May-14</c:v>
                </c:pt>
                <c:pt idx="29">
                  <c:v>Jun-14</c:v>
                </c:pt>
                <c:pt idx="30">
                  <c:v>Jul-14</c:v>
                </c:pt>
                <c:pt idx="31">
                  <c:v>Aug-14</c:v>
                </c:pt>
                <c:pt idx="32">
                  <c:v>Sep-14</c:v>
                </c:pt>
                <c:pt idx="33">
                  <c:v>Oct-14</c:v>
                </c:pt>
                <c:pt idx="34">
                  <c:v>Nov-14</c:v>
                </c:pt>
                <c:pt idx="35">
                  <c:v>Dec-14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'Post release quality for 3 year'!$B$11:$AL$11</c15:sqref>
                  </c15:fullRef>
                </c:ext>
              </c:extLst>
              <c:f>'Post release quality for 3 year'!$C$11:$AL$11</c:f>
              <c:numCache>
                <c:formatCode>General</c:formatCode>
                <c:ptCount val="36"/>
              </c:numCache>
            </c:numRef>
          </c:val>
          <c:smooth val="0"/>
        </c:ser>
        <c:ser>
          <c:idx val="10"/>
          <c:order val="8"/>
          <c:tx>
            <c:strRef>
              <c:f>'Post release quality for 3 year'!$A$12</c:f>
              <c:strCache>
                <c:ptCount val="1"/>
                <c:pt idx="0">
                  <c:v>total defects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'Post release quality for 3 year'!$B$1:$AL$1</c15:sqref>
                  </c15:fullRef>
                </c:ext>
              </c:extLst>
              <c:f>'Post release quality for 3 year'!$C$1:$AL$1</c:f>
              <c:strCache>
                <c:ptCount val="36"/>
                <c:pt idx="0">
                  <c:v>Jan-12</c:v>
                </c:pt>
                <c:pt idx="1">
                  <c:v>Feb-12</c:v>
                </c:pt>
                <c:pt idx="2">
                  <c:v>Mar-12</c:v>
                </c:pt>
                <c:pt idx="3">
                  <c:v>Apr-12</c:v>
                </c:pt>
                <c:pt idx="4">
                  <c:v>May-12</c:v>
                </c:pt>
                <c:pt idx="5">
                  <c:v>Jun-12</c:v>
                </c:pt>
                <c:pt idx="6">
                  <c:v>Jul-12</c:v>
                </c:pt>
                <c:pt idx="7">
                  <c:v>Aug-12</c:v>
                </c:pt>
                <c:pt idx="8">
                  <c:v>Sep-12</c:v>
                </c:pt>
                <c:pt idx="9">
                  <c:v>Oct-12</c:v>
                </c:pt>
                <c:pt idx="10">
                  <c:v>Nov-12</c:v>
                </c:pt>
                <c:pt idx="11">
                  <c:v>Dec-12</c:v>
                </c:pt>
                <c:pt idx="12">
                  <c:v>Jan-13</c:v>
                </c:pt>
                <c:pt idx="13">
                  <c:v>Feb-13</c:v>
                </c:pt>
                <c:pt idx="14">
                  <c:v>Mar-13</c:v>
                </c:pt>
                <c:pt idx="15">
                  <c:v>Apr-13</c:v>
                </c:pt>
                <c:pt idx="16">
                  <c:v>May-13</c:v>
                </c:pt>
                <c:pt idx="17">
                  <c:v>Jun-13</c:v>
                </c:pt>
                <c:pt idx="18">
                  <c:v>Jul-13</c:v>
                </c:pt>
                <c:pt idx="19">
                  <c:v>Aug-13</c:v>
                </c:pt>
                <c:pt idx="20">
                  <c:v>Sep-13</c:v>
                </c:pt>
                <c:pt idx="21">
                  <c:v>Oct-13</c:v>
                </c:pt>
                <c:pt idx="22">
                  <c:v>Nov-13</c:v>
                </c:pt>
                <c:pt idx="23">
                  <c:v>Dec-13</c:v>
                </c:pt>
                <c:pt idx="24">
                  <c:v>Jan-14</c:v>
                </c:pt>
                <c:pt idx="25">
                  <c:v>Feb-14</c:v>
                </c:pt>
                <c:pt idx="26">
                  <c:v>Mar-14</c:v>
                </c:pt>
                <c:pt idx="27">
                  <c:v>Apr-14</c:v>
                </c:pt>
                <c:pt idx="28">
                  <c:v>May-14</c:v>
                </c:pt>
                <c:pt idx="29">
                  <c:v>Jun-14</c:v>
                </c:pt>
                <c:pt idx="30">
                  <c:v>Jul-14</c:v>
                </c:pt>
                <c:pt idx="31">
                  <c:v>Aug-14</c:v>
                </c:pt>
                <c:pt idx="32">
                  <c:v>Sep-14</c:v>
                </c:pt>
                <c:pt idx="33">
                  <c:v>Oct-14</c:v>
                </c:pt>
                <c:pt idx="34">
                  <c:v>Nov-14</c:v>
                </c:pt>
                <c:pt idx="35">
                  <c:v>Dec-14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'Post release quality for 3 year'!$B$12:$AL$12</c15:sqref>
                  </c15:fullRef>
                </c:ext>
              </c:extLst>
              <c:f>'Post release quality for 3 year'!$C$12:$AL$12</c:f>
              <c:numCache>
                <c:formatCode>General</c:formatCode>
                <c:ptCount val="36"/>
                <c:pt idx="24">
                  <c:v>42</c:v>
                </c:pt>
                <c:pt idx="25">
                  <c:v>48</c:v>
                </c:pt>
                <c:pt idx="26">
                  <c:v>55</c:v>
                </c:pt>
                <c:pt idx="27">
                  <c:v>59</c:v>
                </c:pt>
                <c:pt idx="28">
                  <c:v>64</c:v>
                </c:pt>
                <c:pt idx="29">
                  <c:v>66</c:v>
                </c:pt>
                <c:pt idx="30">
                  <c:v>67</c:v>
                </c:pt>
                <c:pt idx="31">
                  <c:v>69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'Post release quality for 3 year'!$A$14</c:f>
              <c:strCache>
                <c:ptCount val="1"/>
                <c:pt idx="0">
                  <c:v>uncorrected defects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'Post release quality for 3 year'!$B$1:$AL$1</c15:sqref>
                  </c15:fullRef>
                </c:ext>
              </c:extLst>
              <c:f>'Post release quality for 3 year'!$C$1:$AL$1</c:f>
              <c:strCache>
                <c:ptCount val="36"/>
                <c:pt idx="0">
                  <c:v>Jan-12</c:v>
                </c:pt>
                <c:pt idx="1">
                  <c:v>Feb-12</c:v>
                </c:pt>
                <c:pt idx="2">
                  <c:v>Mar-12</c:v>
                </c:pt>
                <c:pt idx="3">
                  <c:v>Apr-12</c:v>
                </c:pt>
                <c:pt idx="4">
                  <c:v>May-12</c:v>
                </c:pt>
                <c:pt idx="5">
                  <c:v>Jun-12</c:v>
                </c:pt>
                <c:pt idx="6">
                  <c:v>Jul-12</c:v>
                </c:pt>
                <c:pt idx="7">
                  <c:v>Aug-12</c:v>
                </c:pt>
                <c:pt idx="8">
                  <c:v>Sep-12</c:v>
                </c:pt>
                <c:pt idx="9">
                  <c:v>Oct-12</c:v>
                </c:pt>
                <c:pt idx="10">
                  <c:v>Nov-12</c:v>
                </c:pt>
                <c:pt idx="11">
                  <c:v>Dec-12</c:v>
                </c:pt>
                <c:pt idx="12">
                  <c:v>Jan-13</c:v>
                </c:pt>
                <c:pt idx="13">
                  <c:v>Feb-13</c:v>
                </c:pt>
                <c:pt idx="14">
                  <c:v>Mar-13</c:v>
                </c:pt>
                <c:pt idx="15">
                  <c:v>Apr-13</c:v>
                </c:pt>
                <c:pt idx="16">
                  <c:v>May-13</c:v>
                </c:pt>
                <c:pt idx="17">
                  <c:v>Jun-13</c:v>
                </c:pt>
                <c:pt idx="18">
                  <c:v>Jul-13</c:v>
                </c:pt>
                <c:pt idx="19">
                  <c:v>Aug-13</c:v>
                </c:pt>
                <c:pt idx="20">
                  <c:v>Sep-13</c:v>
                </c:pt>
                <c:pt idx="21">
                  <c:v>Oct-13</c:v>
                </c:pt>
                <c:pt idx="22">
                  <c:v>Nov-13</c:v>
                </c:pt>
                <c:pt idx="23">
                  <c:v>Dec-13</c:v>
                </c:pt>
                <c:pt idx="24">
                  <c:v>Jan-14</c:v>
                </c:pt>
                <c:pt idx="25">
                  <c:v>Feb-14</c:v>
                </c:pt>
                <c:pt idx="26">
                  <c:v>Mar-14</c:v>
                </c:pt>
                <c:pt idx="27">
                  <c:v>Apr-14</c:v>
                </c:pt>
                <c:pt idx="28">
                  <c:v>May-14</c:v>
                </c:pt>
                <c:pt idx="29">
                  <c:v>Jun-14</c:v>
                </c:pt>
                <c:pt idx="30">
                  <c:v>Jul-14</c:v>
                </c:pt>
                <c:pt idx="31">
                  <c:v>Aug-14</c:v>
                </c:pt>
                <c:pt idx="32">
                  <c:v>Sep-14</c:v>
                </c:pt>
                <c:pt idx="33">
                  <c:v>Oct-14</c:v>
                </c:pt>
                <c:pt idx="34">
                  <c:v>Nov-14</c:v>
                </c:pt>
                <c:pt idx="35">
                  <c:v>Dec-14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'Post release quality for 3 year'!$B$14:$AL$14</c15:sqref>
                  </c15:fullRef>
                </c:ext>
              </c:extLst>
              <c:f>'Post release quality for 3 year'!$C$14:$AL$14</c:f>
              <c:numCache>
                <c:formatCode>General</c:formatCode>
                <c:ptCount val="36"/>
                <c:pt idx="24">
                  <c:v>42</c:v>
                </c:pt>
                <c:pt idx="25">
                  <c:v>43</c:v>
                </c:pt>
                <c:pt idx="26">
                  <c:v>43</c:v>
                </c:pt>
                <c:pt idx="27">
                  <c:v>41</c:v>
                </c:pt>
                <c:pt idx="28">
                  <c:v>42</c:v>
                </c:pt>
                <c:pt idx="29">
                  <c:v>40</c:v>
                </c:pt>
                <c:pt idx="30">
                  <c:v>39</c:v>
                </c:pt>
                <c:pt idx="31">
                  <c:v>33</c:v>
                </c:pt>
                <c:pt idx="32">
                  <c:v>32</c:v>
                </c:pt>
                <c:pt idx="33">
                  <c:v>27</c:v>
                </c:pt>
                <c:pt idx="34">
                  <c:v>19</c:v>
                </c:pt>
                <c:pt idx="35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772152"/>
        <c:axId val="278772544"/>
      </c:lineChart>
      <c:dateAx>
        <c:axId val="278772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44235888543418139"/>
              <c:y val="0.84566827568851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72544"/>
        <c:crosses val="autoZero"/>
        <c:auto val="1"/>
        <c:lblOffset val="100"/>
        <c:baseTimeUnit val="months"/>
      </c:dateAx>
      <c:valAx>
        <c:axId val="27877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defects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7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</a:t>
            </a:r>
            <a:r>
              <a:rPr lang="en-US" baseline="0"/>
              <a:t> release quality</a:t>
            </a:r>
          </a:p>
          <a:p>
            <a:pPr>
              <a:defRPr/>
            </a:pPr>
            <a:endParaRPr lang="en-US" baseline="0"/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4870122484689414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'Post release quality for a year'!$A$2</c:f>
              <c:strCache>
                <c:ptCount val="1"/>
                <c:pt idx="0">
                  <c:v>total defects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'Post release quality for a year'!$B$1:$N$1</c15:sqref>
                  </c15:fullRef>
                </c:ext>
              </c:extLst>
              <c:f>'Post release quality for a year'!$C$1:$N$1</c:f>
              <c:strCache>
                <c:ptCount val="12"/>
                <c:pt idx="0">
                  <c:v>Jan-12</c:v>
                </c:pt>
                <c:pt idx="1">
                  <c:v>Feb-12</c:v>
                </c:pt>
                <c:pt idx="2">
                  <c:v>Mar-12</c:v>
                </c:pt>
                <c:pt idx="3">
                  <c:v>Apr-12</c:v>
                </c:pt>
                <c:pt idx="4">
                  <c:v>May-12</c:v>
                </c:pt>
                <c:pt idx="5">
                  <c:v>Jun-12</c:v>
                </c:pt>
                <c:pt idx="6">
                  <c:v>Jul-12</c:v>
                </c:pt>
                <c:pt idx="7">
                  <c:v>Aug-12</c:v>
                </c:pt>
                <c:pt idx="8">
                  <c:v>Sep-12</c:v>
                </c:pt>
                <c:pt idx="9">
                  <c:v>Oct-12</c:v>
                </c:pt>
                <c:pt idx="10">
                  <c:v>Nov-12</c:v>
                </c:pt>
                <c:pt idx="11">
                  <c:v>Dec-12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'Post release quality for a year'!$B$2:$N$2</c15:sqref>
                  </c15:fullRef>
                </c:ext>
              </c:extLst>
              <c:f>'Post release quality for a year'!$C$2:$N$2</c:f>
              <c:numCache>
                <c:formatCode>General</c:formatCode>
                <c:ptCount val="12"/>
                <c:pt idx="0">
                  <c:v>40</c:v>
                </c:pt>
                <c:pt idx="1">
                  <c:v>42</c:v>
                </c:pt>
                <c:pt idx="2">
                  <c:v>48</c:v>
                </c:pt>
                <c:pt idx="3">
                  <c:v>50</c:v>
                </c:pt>
                <c:pt idx="4">
                  <c:v>51</c:v>
                </c:pt>
                <c:pt idx="5">
                  <c:v>53</c:v>
                </c:pt>
                <c:pt idx="6">
                  <c:v>56</c:v>
                </c:pt>
                <c:pt idx="7">
                  <c:v>58</c:v>
                </c:pt>
                <c:pt idx="8">
                  <c:v>59</c:v>
                </c:pt>
                <c:pt idx="9">
                  <c:v>59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'Post release quality for a year'!$A$4</c:f>
              <c:strCache>
                <c:ptCount val="1"/>
                <c:pt idx="0">
                  <c:v>uncorrected defects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'Post release quality for a year'!$B$1:$N$1</c15:sqref>
                  </c15:fullRef>
                </c:ext>
              </c:extLst>
              <c:f>'Post release quality for a year'!$C$1:$N$1</c:f>
              <c:strCache>
                <c:ptCount val="12"/>
                <c:pt idx="0">
                  <c:v>Jan-12</c:v>
                </c:pt>
                <c:pt idx="1">
                  <c:v>Feb-12</c:v>
                </c:pt>
                <c:pt idx="2">
                  <c:v>Mar-12</c:v>
                </c:pt>
                <c:pt idx="3">
                  <c:v>Apr-12</c:v>
                </c:pt>
                <c:pt idx="4">
                  <c:v>May-12</c:v>
                </c:pt>
                <c:pt idx="5">
                  <c:v>Jun-12</c:v>
                </c:pt>
                <c:pt idx="6">
                  <c:v>Jul-12</c:v>
                </c:pt>
                <c:pt idx="7">
                  <c:v>Aug-12</c:v>
                </c:pt>
                <c:pt idx="8">
                  <c:v>Sep-12</c:v>
                </c:pt>
                <c:pt idx="9">
                  <c:v>Oct-12</c:v>
                </c:pt>
                <c:pt idx="10">
                  <c:v>Nov-12</c:v>
                </c:pt>
                <c:pt idx="11">
                  <c:v>Dec-12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'Post release quality for a year'!$B$4:$N$4</c15:sqref>
                  </c15:fullRef>
                </c:ext>
              </c:extLst>
              <c:f>'Post release quality for a year'!$C$4:$N$4</c:f>
              <c:numCache>
                <c:formatCode>General</c:formatCode>
                <c:ptCount val="12"/>
                <c:pt idx="0">
                  <c:v>40</c:v>
                </c:pt>
                <c:pt idx="1">
                  <c:v>37</c:v>
                </c:pt>
                <c:pt idx="2">
                  <c:v>39</c:v>
                </c:pt>
                <c:pt idx="3">
                  <c:v>35</c:v>
                </c:pt>
                <c:pt idx="4">
                  <c:v>29</c:v>
                </c:pt>
                <c:pt idx="5">
                  <c:v>28</c:v>
                </c:pt>
                <c:pt idx="6">
                  <c:v>29</c:v>
                </c:pt>
                <c:pt idx="7">
                  <c:v>22</c:v>
                </c:pt>
                <c:pt idx="8">
                  <c:v>15</c:v>
                </c:pt>
                <c:pt idx="9">
                  <c:v>10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773328"/>
        <c:axId val="278765880"/>
      </c:lineChart>
      <c:dateAx>
        <c:axId val="27877332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65880"/>
        <c:crosses val="autoZero"/>
        <c:auto val="1"/>
        <c:lblOffset val="100"/>
        <c:baseTimeUnit val="months"/>
      </c:dateAx>
      <c:valAx>
        <c:axId val="27876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7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quaterly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'post release quality history'!$A$40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 release quality history'!$N$46:$Y$46</c:f>
              <c:numCache>
                <c:formatCode>mmm\-yy</c:formatCode>
                <c:ptCount val="12"/>
                <c:pt idx="0">
                  <c:v>41306</c:v>
                </c:pt>
                <c:pt idx="1">
                  <c:v>41395</c:v>
                </c:pt>
                <c:pt idx="2">
                  <c:v>41487</c:v>
                </c:pt>
                <c:pt idx="3">
                  <c:v>41579</c:v>
                </c:pt>
                <c:pt idx="4">
                  <c:v>41671</c:v>
                </c:pt>
                <c:pt idx="5">
                  <c:v>41760</c:v>
                </c:pt>
                <c:pt idx="6">
                  <c:v>41852</c:v>
                </c:pt>
                <c:pt idx="7">
                  <c:v>41944</c:v>
                </c:pt>
                <c:pt idx="8">
                  <c:v>42036</c:v>
                </c:pt>
                <c:pt idx="9">
                  <c:v>42125</c:v>
                </c:pt>
                <c:pt idx="10">
                  <c:v>42217</c:v>
                </c:pt>
                <c:pt idx="11">
                  <c:v>42309</c:v>
                </c:pt>
              </c:numCache>
            </c:numRef>
          </c:cat>
          <c:val>
            <c:numRef>
              <c:f>'post release quality history'!$N$47:$Y$47</c:f>
              <c:numCache>
                <c:formatCode>General</c:formatCode>
                <c:ptCount val="12"/>
                <c:pt idx="0">
                  <c:v>68</c:v>
                </c:pt>
                <c:pt idx="1">
                  <c:v>81</c:v>
                </c:pt>
                <c:pt idx="2">
                  <c:v>86</c:v>
                </c:pt>
                <c:pt idx="3">
                  <c:v>63</c:v>
                </c:pt>
                <c:pt idx="4">
                  <c:v>90</c:v>
                </c:pt>
                <c:pt idx="5">
                  <c:v>87</c:v>
                </c:pt>
                <c:pt idx="6">
                  <c:v>123</c:v>
                </c:pt>
                <c:pt idx="7">
                  <c:v>126</c:v>
                </c:pt>
                <c:pt idx="8">
                  <c:v>70</c:v>
                </c:pt>
                <c:pt idx="9">
                  <c:v>63</c:v>
                </c:pt>
                <c:pt idx="10">
                  <c:v>58</c:v>
                </c:pt>
                <c:pt idx="11">
                  <c:v>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'post release quality history'!$A$41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 release quality history'!$N$46:$Y$46</c:f>
              <c:numCache>
                <c:formatCode>mmm\-yy</c:formatCode>
                <c:ptCount val="12"/>
                <c:pt idx="0">
                  <c:v>41306</c:v>
                </c:pt>
                <c:pt idx="1">
                  <c:v>41395</c:v>
                </c:pt>
                <c:pt idx="2">
                  <c:v>41487</c:v>
                </c:pt>
                <c:pt idx="3">
                  <c:v>41579</c:v>
                </c:pt>
                <c:pt idx="4">
                  <c:v>41671</c:v>
                </c:pt>
                <c:pt idx="5">
                  <c:v>41760</c:v>
                </c:pt>
                <c:pt idx="6">
                  <c:v>41852</c:v>
                </c:pt>
                <c:pt idx="7">
                  <c:v>41944</c:v>
                </c:pt>
                <c:pt idx="8">
                  <c:v>42036</c:v>
                </c:pt>
                <c:pt idx="9">
                  <c:v>42125</c:v>
                </c:pt>
                <c:pt idx="10">
                  <c:v>42217</c:v>
                </c:pt>
                <c:pt idx="11">
                  <c:v>42309</c:v>
                </c:pt>
              </c:numCache>
            </c:numRef>
          </c:cat>
          <c:val>
            <c:numRef>
              <c:f>'post release quality history'!$N$48:$Y$48</c:f>
              <c:numCache>
                <c:formatCode>General</c:formatCode>
                <c:ptCount val="12"/>
                <c:pt idx="0">
                  <c:v>60</c:v>
                </c:pt>
                <c:pt idx="1">
                  <c:v>53</c:v>
                </c:pt>
                <c:pt idx="2">
                  <c:v>66</c:v>
                </c:pt>
                <c:pt idx="3">
                  <c:v>60</c:v>
                </c:pt>
                <c:pt idx="4">
                  <c:v>71</c:v>
                </c:pt>
                <c:pt idx="5">
                  <c:v>70</c:v>
                </c:pt>
                <c:pt idx="6">
                  <c:v>97</c:v>
                </c:pt>
                <c:pt idx="7">
                  <c:v>101</c:v>
                </c:pt>
                <c:pt idx="8">
                  <c:v>48</c:v>
                </c:pt>
                <c:pt idx="9">
                  <c:v>49</c:v>
                </c:pt>
                <c:pt idx="10">
                  <c:v>53</c:v>
                </c:pt>
                <c:pt idx="11">
                  <c:v>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'post release quality history'!$A$42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 release quality history'!$N$46:$Y$46</c:f>
              <c:numCache>
                <c:formatCode>mmm\-yy</c:formatCode>
                <c:ptCount val="12"/>
                <c:pt idx="0">
                  <c:v>41306</c:v>
                </c:pt>
                <c:pt idx="1">
                  <c:v>41395</c:v>
                </c:pt>
                <c:pt idx="2">
                  <c:v>41487</c:v>
                </c:pt>
                <c:pt idx="3">
                  <c:v>41579</c:v>
                </c:pt>
                <c:pt idx="4">
                  <c:v>41671</c:v>
                </c:pt>
                <c:pt idx="5">
                  <c:v>41760</c:v>
                </c:pt>
                <c:pt idx="6">
                  <c:v>41852</c:v>
                </c:pt>
                <c:pt idx="7">
                  <c:v>41944</c:v>
                </c:pt>
                <c:pt idx="8">
                  <c:v>42036</c:v>
                </c:pt>
                <c:pt idx="9">
                  <c:v>42125</c:v>
                </c:pt>
                <c:pt idx="10">
                  <c:v>42217</c:v>
                </c:pt>
                <c:pt idx="11">
                  <c:v>42309</c:v>
                </c:pt>
              </c:numCache>
            </c:numRef>
          </c:cat>
          <c:val>
            <c:numRef>
              <c:f>'post release quality history'!$N$49:$Y$49</c:f>
              <c:numCache>
                <c:formatCode>General</c:formatCode>
                <c:ptCount val="12"/>
                <c:pt idx="0">
                  <c:v>63.666666666666664</c:v>
                </c:pt>
                <c:pt idx="1">
                  <c:v>67</c:v>
                </c:pt>
                <c:pt idx="2">
                  <c:v>76</c:v>
                </c:pt>
                <c:pt idx="3">
                  <c:v>61.666666666666664</c:v>
                </c:pt>
                <c:pt idx="4">
                  <c:v>80.666666666666671</c:v>
                </c:pt>
                <c:pt idx="5">
                  <c:v>78.5</c:v>
                </c:pt>
                <c:pt idx="6">
                  <c:v>110</c:v>
                </c:pt>
                <c:pt idx="7">
                  <c:v>109.66666666666667</c:v>
                </c:pt>
                <c:pt idx="8">
                  <c:v>57.333333333333336</c:v>
                </c:pt>
                <c:pt idx="9">
                  <c:v>56</c:v>
                </c:pt>
                <c:pt idx="10">
                  <c:v>55.5</c:v>
                </c:pt>
                <c:pt idx="11">
                  <c:v>49.333333333333336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767448"/>
        <c:axId val="278767840"/>
      </c:lineChart>
      <c:dateAx>
        <c:axId val="2787674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67840"/>
        <c:crosses val="autoZero"/>
        <c:auto val="1"/>
        <c:lblOffset val="100"/>
        <c:baseTimeUnit val="months"/>
      </c:dateAx>
      <c:valAx>
        <c:axId val="2787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6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'post release quality history'!$A$54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 release quality history'!$N$53:$P$53</c:f>
              <c:numCache>
                <c:formatCode>mmm\-yy</c:formatCode>
                <c:ptCount val="3"/>
                <c:pt idx="0">
                  <c:v>41244</c:v>
                </c:pt>
                <c:pt idx="1">
                  <c:v>41609</c:v>
                </c:pt>
                <c:pt idx="2">
                  <c:v>41974</c:v>
                </c:pt>
              </c:numCache>
            </c:numRef>
          </c:cat>
          <c:val>
            <c:numRef>
              <c:f>'post release quality history'!$N$54:$P$54</c:f>
              <c:numCache>
                <c:formatCode>General</c:formatCode>
                <c:ptCount val="3"/>
                <c:pt idx="0">
                  <c:v>86</c:v>
                </c:pt>
                <c:pt idx="1">
                  <c:v>126</c:v>
                </c:pt>
                <c:pt idx="2">
                  <c:v>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'post release quality history'!$A$55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 release quality history'!$N$53:$P$53</c:f>
              <c:numCache>
                <c:formatCode>mmm\-yy</c:formatCode>
                <c:ptCount val="3"/>
                <c:pt idx="0">
                  <c:v>41244</c:v>
                </c:pt>
                <c:pt idx="1">
                  <c:v>41609</c:v>
                </c:pt>
                <c:pt idx="2">
                  <c:v>41974</c:v>
                </c:pt>
              </c:numCache>
            </c:numRef>
          </c:cat>
          <c:val>
            <c:numRef>
              <c:f>'post release quality history'!$N$55:$P$55</c:f>
              <c:numCache>
                <c:formatCode>General</c:formatCode>
                <c:ptCount val="3"/>
                <c:pt idx="0">
                  <c:v>53</c:v>
                </c:pt>
                <c:pt idx="1">
                  <c:v>70</c:v>
                </c:pt>
                <c:pt idx="2">
                  <c:v>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'post release quality history'!$A$56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 release quality history'!$N$53:$P$53</c:f>
              <c:numCache>
                <c:formatCode>mmm\-yy</c:formatCode>
                <c:ptCount val="3"/>
                <c:pt idx="0">
                  <c:v>41244</c:v>
                </c:pt>
                <c:pt idx="1">
                  <c:v>41609</c:v>
                </c:pt>
                <c:pt idx="2">
                  <c:v>41974</c:v>
                </c:pt>
              </c:numCache>
            </c:numRef>
          </c:cat>
          <c:val>
            <c:numRef>
              <c:f>'post release quality history'!$N$56:$P$56</c:f>
              <c:numCache>
                <c:formatCode>General</c:formatCode>
                <c:ptCount val="3"/>
                <c:pt idx="0">
                  <c:v>66.2</c:v>
                </c:pt>
                <c:pt idx="1">
                  <c:v>94.8</c:v>
                </c:pt>
                <c:pt idx="2">
                  <c:v>54.3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768624"/>
        <c:axId val="278769800"/>
      </c:lineChart>
      <c:dateAx>
        <c:axId val="2787686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69800"/>
        <c:crosses val="autoZero"/>
        <c:auto val="1"/>
        <c:lblOffset val="100"/>
        <c:baseTimeUnit val="years"/>
      </c:dateAx>
      <c:valAx>
        <c:axId val="27876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6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'post release quality history'!$A$40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'post release quality history'!$B$39:$AW$39</c15:sqref>
                  </c15:fullRef>
                </c:ext>
              </c:extLst>
              <c:f>'post release quality history'!$N$39:$AW$39</c:f>
              <c:numCache>
                <c:formatCode>General</c:formatCode>
                <c:ptCount val="36"/>
                <c:pt idx="0" formatCode="mmm\-yy">
                  <c:v>41244</c:v>
                </c:pt>
                <c:pt idx="1" formatCode="mmm\-yy">
                  <c:v>41275</c:v>
                </c:pt>
                <c:pt idx="2" formatCode="mmm\-yy">
                  <c:v>41306</c:v>
                </c:pt>
                <c:pt idx="3" formatCode="mmm\-yy">
                  <c:v>41334</c:v>
                </c:pt>
                <c:pt idx="4" formatCode="mmm\-yy">
                  <c:v>41365</c:v>
                </c:pt>
                <c:pt idx="5" formatCode="mmm\-yy">
                  <c:v>41395</c:v>
                </c:pt>
                <c:pt idx="6" formatCode="mmm\-yy">
                  <c:v>41426</c:v>
                </c:pt>
                <c:pt idx="7" formatCode="mmm\-yy">
                  <c:v>41456</c:v>
                </c:pt>
                <c:pt idx="8" formatCode="mmm\-yy">
                  <c:v>41487</c:v>
                </c:pt>
                <c:pt idx="9" formatCode="mmm\-yy">
                  <c:v>41518</c:v>
                </c:pt>
                <c:pt idx="10" formatCode="mmm\-yy">
                  <c:v>41548</c:v>
                </c:pt>
                <c:pt idx="11" formatCode="mmm\-yy">
                  <c:v>41579</c:v>
                </c:pt>
                <c:pt idx="12" formatCode="mmm\-yy">
                  <c:v>41609</c:v>
                </c:pt>
                <c:pt idx="13" formatCode="mmm\-yy">
                  <c:v>41640</c:v>
                </c:pt>
                <c:pt idx="14" formatCode="mmm\-yy">
                  <c:v>41671</c:v>
                </c:pt>
                <c:pt idx="15" formatCode="mmm\-yy">
                  <c:v>41699</c:v>
                </c:pt>
                <c:pt idx="16" formatCode="mmm\-yy">
                  <c:v>41730</c:v>
                </c:pt>
                <c:pt idx="17" formatCode="mmm\-yy">
                  <c:v>41760</c:v>
                </c:pt>
                <c:pt idx="18" formatCode="mmm\-yy">
                  <c:v>41791</c:v>
                </c:pt>
                <c:pt idx="19" formatCode="mmm\-yy">
                  <c:v>41821</c:v>
                </c:pt>
                <c:pt idx="20" formatCode="mmm\-yy">
                  <c:v>41852</c:v>
                </c:pt>
                <c:pt idx="21" formatCode="mmm\-yy">
                  <c:v>41883</c:v>
                </c:pt>
                <c:pt idx="22" formatCode="mmm\-yy">
                  <c:v>41913</c:v>
                </c:pt>
                <c:pt idx="23" formatCode="mmm\-yy">
                  <c:v>41944</c:v>
                </c:pt>
                <c:pt idx="24" formatCode="mmm\-yy">
                  <c:v>41974</c:v>
                </c:pt>
                <c:pt idx="25" formatCode="mmm\-yy">
                  <c:v>42005</c:v>
                </c:pt>
                <c:pt idx="26" formatCode="mmm\-yy">
                  <c:v>42036</c:v>
                </c:pt>
                <c:pt idx="27" formatCode="mmm\-yy">
                  <c:v>42064</c:v>
                </c:pt>
                <c:pt idx="28" formatCode="mmm\-yy">
                  <c:v>42095</c:v>
                </c:pt>
                <c:pt idx="29" formatCode="mmm\-yy">
                  <c:v>42125</c:v>
                </c:pt>
                <c:pt idx="30" formatCode="mmm\-yy">
                  <c:v>42156</c:v>
                </c:pt>
                <c:pt idx="31" formatCode="mmm\-yy">
                  <c:v>42186</c:v>
                </c:pt>
                <c:pt idx="32" formatCode="mmm\-yy">
                  <c:v>42217</c:v>
                </c:pt>
                <c:pt idx="33" formatCode="mmm\-yy">
                  <c:v>42248</c:v>
                </c:pt>
                <c:pt idx="34" formatCode="mmm\-yy">
                  <c:v>42278</c:v>
                </c:pt>
                <c:pt idx="35" formatCode="mmm\-yy">
                  <c:v>42309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'post release quality history'!$B$40:$AW$40</c15:sqref>
                  </c15:fullRef>
                </c:ext>
              </c:extLst>
              <c:f>'post release quality history'!$N$40:$AW$40</c:f>
              <c:numCache>
                <c:formatCode>General</c:formatCode>
                <c:ptCount val="36"/>
                <c:pt idx="0">
                  <c:v>60</c:v>
                </c:pt>
                <c:pt idx="1">
                  <c:v>68</c:v>
                </c:pt>
                <c:pt idx="2">
                  <c:v>63</c:v>
                </c:pt>
                <c:pt idx="3">
                  <c:v>0</c:v>
                </c:pt>
                <c:pt idx="4">
                  <c:v>53</c:v>
                </c:pt>
                <c:pt idx="5">
                  <c:v>81</c:v>
                </c:pt>
                <c:pt idx="6">
                  <c:v>86</c:v>
                </c:pt>
                <c:pt idx="7">
                  <c:v>66</c:v>
                </c:pt>
                <c:pt idx="8">
                  <c:v>0</c:v>
                </c:pt>
                <c:pt idx="9">
                  <c:v>63</c:v>
                </c:pt>
                <c:pt idx="10">
                  <c:v>60</c:v>
                </c:pt>
                <c:pt idx="11">
                  <c:v>62</c:v>
                </c:pt>
                <c:pt idx="12">
                  <c:v>71</c:v>
                </c:pt>
                <c:pt idx="13">
                  <c:v>90</c:v>
                </c:pt>
                <c:pt idx="14">
                  <c:v>81</c:v>
                </c:pt>
                <c:pt idx="15">
                  <c:v>0</c:v>
                </c:pt>
                <c:pt idx="16">
                  <c:v>70</c:v>
                </c:pt>
                <c:pt idx="17">
                  <c:v>87</c:v>
                </c:pt>
                <c:pt idx="18">
                  <c:v>97</c:v>
                </c:pt>
                <c:pt idx="19">
                  <c:v>123</c:v>
                </c:pt>
                <c:pt idx="20">
                  <c:v>0</c:v>
                </c:pt>
                <c:pt idx="21">
                  <c:v>102</c:v>
                </c:pt>
                <c:pt idx="22">
                  <c:v>101</c:v>
                </c:pt>
                <c:pt idx="23">
                  <c:v>126</c:v>
                </c:pt>
                <c:pt idx="24">
                  <c:v>70</c:v>
                </c:pt>
                <c:pt idx="25">
                  <c:v>48</c:v>
                </c:pt>
                <c:pt idx="26">
                  <c:v>54</c:v>
                </c:pt>
                <c:pt idx="27">
                  <c:v>0</c:v>
                </c:pt>
                <c:pt idx="28">
                  <c:v>49</c:v>
                </c:pt>
                <c:pt idx="29">
                  <c:v>63</c:v>
                </c:pt>
                <c:pt idx="30">
                  <c:v>53</c:v>
                </c:pt>
                <c:pt idx="31">
                  <c:v>58</c:v>
                </c:pt>
                <c:pt idx="32">
                  <c:v>0</c:v>
                </c:pt>
                <c:pt idx="33">
                  <c:v>49</c:v>
                </c:pt>
                <c:pt idx="34">
                  <c:v>54</c:v>
                </c:pt>
                <c:pt idx="35">
                  <c:v>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'post release quality history'!$A$41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'post release quality history'!$B$39:$AW$39</c15:sqref>
                  </c15:fullRef>
                </c:ext>
              </c:extLst>
              <c:f>'post release quality history'!$N$39:$AW$39</c:f>
              <c:numCache>
                <c:formatCode>General</c:formatCode>
                <c:ptCount val="36"/>
                <c:pt idx="0" formatCode="mmm\-yy">
                  <c:v>41244</c:v>
                </c:pt>
                <c:pt idx="1" formatCode="mmm\-yy">
                  <c:v>41275</c:v>
                </c:pt>
                <c:pt idx="2" formatCode="mmm\-yy">
                  <c:v>41306</c:v>
                </c:pt>
                <c:pt idx="3" formatCode="mmm\-yy">
                  <c:v>41334</c:v>
                </c:pt>
                <c:pt idx="4" formatCode="mmm\-yy">
                  <c:v>41365</c:v>
                </c:pt>
                <c:pt idx="5" formatCode="mmm\-yy">
                  <c:v>41395</c:v>
                </c:pt>
                <c:pt idx="6" formatCode="mmm\-yy">
                  <c:v>41426</c:v>
                </c:pt>
                <c:pt idx="7" formatCode="mmm\-yy">
                  <c:v>41456</c:v>
                </c:pt>
                <c:pt idx="8" formatCode="mmm\-yy">
                  <c:v>41487</c:v>
                </c:pt>
                <c:pt idx="9" formatCode="mmm\-yy">
                  <c:v>41518</c:v>
                </c:pt>
                <c:pt idx="10" formatCode="mmm\-yy">
                  <c:v>41548</c:v>
                </c:pt>
                <c:pt idx="11" formatCode="mmm\-yy">
                  <c:v>41579</c:v>
                </c:pt>
                <c:pt idx="12" formatCode="mmm\-yy">
                  <c:v>41609</c:v>
                </c:pt>
                <c:pt idx="13" formatCode="mmm\-yy">
                  <c:v>41640</c:v>
                </c:pt>
                <c:pt idx="14" formatCode="mmm\-yy">
                  <c:v>41671</c:v>
                </c:pt>
                <c:pt idx="15" formatCode="mmm\-yy">
                  <c:v>41699</c:v>
                </c:pt>
                <c:pt idx="16" formatCode="mmm\-yy">
                  <c:v>41730</c:v>
                </c:pt>
                <c:pt idx="17" formatCode="mmm\-yy">
                  <c:v>41760</c:v>
                </c:pt>
                <c:pt idx="18" formatCode="mmm\-yy">
                  <c:v>41791</c:v>
                </c:pt>
                <c:pt idx="19" formatCode="mmm\-yy">
                  <c:v>41821</c:v>
                </c:pt>
                <c:pt idx="20" formatCode="mmm\-yy">
                  <c:v>41852</c:v>
                </c:pt>
                <c:pt idx="21" formatCode="mmm\-yy">
                  <c:v>41883</c:v>
                </c:pt>
                <c:pt idx="22" formatCode="mmm\-yy">
                  <c:v>41913</c:v>
                </c:pt>
                <c:pt idx="23" formatCode="mmm\-yy">
                  <c:v>41944</c:v>
                </c:pt>
                <c:pt idx="24" formatCode="mmm\-yy">
                  <c:v>41974</c:v>
                </c:pt>
                <c:pt idx="25" formatCode="mmm\-yy">
                  <c:v>42005</c:v>
                </c:pt>
                <c:pt idx="26" formatCode="mmm\-yy">
                  <c:v>42036</c:v>
                </c:pt>
                <c:pt idx="27" formatCode="mmm\-yy">
                  <c:v>42064</c:v>
                </c:pt>
                <c:pt idx="28" formatCode="mmm\-yy">
                  <c:v>42095</c:v>
                </c:pt>
                <c:pt idx="29" formatCode="mmm\-yy">
                  <c:v>42125</c:v>
                </c:pt>
                <c:pt idx="30" formatCode="mmm\-yy">
                  <c:v>42156</c:v>
                </c:pt>
                <c:pt idx="31" formatCode="mmm\-yy">
                  <c:v>42186</c:v>
                </c:pt>
                <c:pt idx="32" formatCode="mmm\-yy">
                  <c:v>42217</c:v>
                </c:pt>
                <c:pt idx="33" formatCode="mmm\-yy">
                  <c:v>42248</c:v>
                </c:pt>
                <c:pt idx="34" formatCode="mmm\-yy">
                  <c:v>42278</c:v>
                </c:pt>
                <c:pt idx="35" formatCode="mmm\-yy">
                  <c:v>42309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'post release quality history'!$B$41:$AW$41</c15:sqref>
                  </c15:fullRef>
                </c:ext>
              </c:extLst>
              <c:f>'post release quality history'!$N$41:$AW$41</c:f>
              <c:numCache>
                <c:formatCode>General</c:formatCode>
                <c:ptCount val="36"/>
                <c:pt idx="0">
                  <c:v>60</c:v>
                </c:pt>
                <c:pt idx="1">
                  <c:v>68</c:v>
                </c:pt>
                <c:pt idx="2">
                  <c:v>63</c:v>
                </c:pt>
                <c:pt idx="3">
                  <c:v>0</c:v>
                </c:pt>
                <c:pt idx="4">
                  <c:v>53</c:v>
                </c:pt>
                <c:pt idx="5">
                  <c:v>81</c:v>
                </c:pt>
                <c:pt idx="6">
                  <c:v>86</c:v>
                </c:pt>
                <c:pt idx="7">
                  <c:v>66</c:v>
                </c:pt>
                <c:pt idx="8">
                  <c:v>0</c:v>
                </c:pt>
                <c:pt idx="9">
                  <c:v>63</c:v>
                </c:pt>
                <c:pt idx="10">
                  <c:v>60</c:v>
                </c:pt>
                <c:pt idx="11">
                  <c:v>62</c:v>
                </c:pt>
                <c:pt idx="12">
                  <c:v>71</c:v>
                </c:pt>
                <c:pt idx="13">
                  <c:v>90</c:v>
                </c:pt>
                <c:pt idx="14">
                  <c:v>81</c:v>
                </c:pt>
                <c:pt idx="15">
                  <c:v>0</c:v>
                </c:pt>
                <c:pt idx="16">
                  <c:v>70</c:v>
                </c:pt>
                <c:pt idx="17">
                  <c:v>87</c:v>
                </c:pt>
                <c:pt idx="18">
                  <c:v>97</c:v>
                </c:pt>
                <c:pt idx="19">
                  <c:v>123</c:v>
                </c:pt>
                <c:pt idx="20">
                  <c:v>0</c:v>
                </c:pt>
                <c:pt idx="21">
                  <c:v>102</c:v>
                </c:pt>
                <c:pt idx="22">
                  <c:v>101</c:v>
                </c:pt>
                <c:pt idx="23">
                  <c:v>126</c:v>
                </c:pt>
                <c:pt idx="24">
                  <c:v>70</c:v>
                </c:pt>
                <c:pt idx="25">
                  <c:v>48</c:v>
                </c:pt>
                <c:pt idx="26">
                  <c:v>54</c:v>
                </c:pt>
                <c:pt idx="27">
                  <c:v>0</c:v>
                </c:pt>
                <c:pt idx="28">
                  <c:v>49</c:v>
                </c:pt>
                <c:pt idx="29">
                  <c:v>63</c:v>
                </c:pt>
                <c:pt idx="30">
                  <c:v>53</c:v>
                </c:pt>
                <c:pt idx="31">
                  <c:v>58</c:v>
                </c:pt>
                <c:pt idx="32">
                  <c:v>0</c:v>
                </c:pt>
                <c:pt idx="33">
                  <c:v>49</c:v>
                </c:pt>
                <c:pt idx="34">
                  <c:v>54</c:v>
                </c:pt>
                <c:pt idx="35">
                  <c:v>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'post release quality history'!$A$42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'post release quality history'!$B$39:$AW$39</c15:sqref>
                  </c15:fullRef>
                </c:ext>
              </c:extLst>
              <c:f>'post release quality history'!$N$39:$AW$39</c:f>
              <c:numCache>
                <c:formatCode>General</c:formatCode>
                <c:ptCount val="36"/>
                <c:pt idx="0" formatCode="mmm\-yy">
                  <c:v>41244</c:v>
                </c:pt>
                <c:pt idx="1" formatCode="mmm\-yy">
                  <c:v>41275</c:v>
                </c:pt>
                <c:pt idx="2" formatCode="mmm\-yy">
                  <c:v>41306</c:v>
                </c:pt>
                <c:pt idx="3" formatCode="mmm\-yy">
                  <c:v>41334</c:v>
                </c:pt>
                <c:pt idx="4" formatCode="mmm\-yy">
                  <c:v>41365</c:v>
                </c:pt>
                <c:pt idx="5" formatCode="mmm\-yy">
                  <c:v>41395</c:v>
                </c:pt>
                <c:pt idx="6" formatCode="mmm\-yy">
                  <c:v>41426</c:v>
                </c:pt>
                <c:pt idx="7" formatCode="mmm\-yy">
                  <c:v>41456</c:v>
                </c:pt>
                <c:pt idx="8" formatCode="mmm\-yy">
                  <c:v>41487</c:v>
                </c:pt>
                <c:pt idx="9" formatCode="mmm\-yy">
                  <c:v>41518</c:v>
                </c:pt>
                <c:pt idx="10" formatCode="mmm\-yy">
                  <c:v>41548</c:v>
                </c:pt>
                <c:pt idx="11" formatCode="mmm\-yy">
                  <c:v>41579</c:v>
                </c:pt>
                <c:pt idx="12" formatCode="mmm\-yy">
                  <c:v>41609</c:v>
                </c:pt>
                <c:pt idx="13" formatCode="mmm\-yy">
                  <c:v>41640</c:v>
                </c:pt>
                <c:pt idx="14" formatCode="mmm\-yy">
                  <c:v>41671</c:v>
                </c:pt>
                <c:pt idx="15" formatCode="mmm\-yy">
                  <c:v>41699</c:v>
                </c:pt>
                <c:pt idx="16" formatCode="mmm\-yy">
                  <c:v>41730</c:v>
                </c:pt>
                <c:pt idx="17" formatCode="mmm\-yy">
                  <c:v>41760</c:v>
                </c:pt>
                <c:pt idx="18" formatCode="mmm\-yy">
                  <c:v>41791</c:v>
                </c:pt>
                <c:pt idx="19" formatCode="mmm\-yy">
                  <c:v>41821</c:v>
                </c:pt>
                <c:pt idx="20" formatCode="mmm\-yy">
                  <c:v>41852</c:v>
                </c:pt>
                <c:pt idx="21" formatCode="mmm\-yy">
                  <c:v>41883</c:v>
                </c:pt>
                <c:pt idx="22" formatCode="mmm\-yy">
                  <c:v>41913</c:v>
                </c:pt>
                <c:pt idx="23" formatCode="mmm\-yy">
                  <c:v>41944</c:v>
                </c:pt>
                <c:pt idx="24" formatCode="mmm\-yy">
                  <c:v>41974</c:v>
                </c:pt>
                <c:pt idx="25" formatCode="mmm\-yy">
                  <c:v>42005</c:v>
                </c:pt>
                <c:pt idx="26" formatCode="mmm\-yy">
                  <c:v>42036</c:v>
                </c:pt>
                <c:pt idx="27" formatCode="mmm\-yy">
                  <c:v>42064</c:v>
                </c:pt>
                <c:pt idx="28" formatCode="mmm\-yy">
                  <c:v>42095</c:v>
                </c:pt>
                <c:pt idx="29" formatCode="mmm\-yy">
                  <c:v>42125</c:v>
                </c:pt>
                <c:pt idx="30" formatCode="mmm\-yy">
                  <c:v>42156</c:v>
                </c:pt>
                <c:pt idx="31" formatCode="mmm\-yy">
                  <c:v>42186</c:v>
                </c:pt>
                <c:pt idx="32" formatCode="mmm\-yy">
                  <c:v>42217</c:v>
                </c:pt>
                <c:pt idx="33" formatCode="mmm\-yy">
                  <c:v>42248</c:v>
                </c:pt>
                <c:pt idx="34" formatCode="mmm\-yy">
                  <c:v>42278</c:v>
                </c:pt>
                <c:pt idx="35" formatCode="mmm\-yy">
                  <c:v>42309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'post release quality history'!$B$42:$AW$42</c15:sqref>
                  </c15:fullRef>
                </c:ext>
              </c:extLst>
              <c:f>'post release quality history'!$N$42:$AW$42</c:f>
              <c:numCache>
                <c:formatCode>General</c:formatCode>
                <c:ptCount val="36"/>
                <c:pt idx="0">
                  <c:v>60</c:v>
                </c:pt>
                <c:pt idx="1">
                  <c:v>68</c:v>
                </c:pt>
                <c:pt idx="2">
                  <c:v>63</c:v>
                </c:pt>
                <c:pt idx="3">
                  <c:v>0</c:v>
                </c:pt>
                <c:pt idx="4">
                  <c:v>53</c:v>
                </c:pt>
                <c:pt idx="5">
                  <c:v>81</c:v>
                </c:pt>
                <c:pt idx="6">
                  <c:v>86</c:v>
                </c:pt>
                <c:pt idx="7">
                  <c:v>66</c:v>
                </c:pt>
                <c:pt idx="8">
                  <c:v>0</c:v>
                </c:pt>
                <c:pt idx="9">
                  <c:v>63</c:v>
                </c:pt>
                <c:pt idx="10">
                  <c:v>60</c:v>
                </c:pt>
                <c:pt idx="11">
                  <c:v>62</c:v>
                </c:pt>
                <c:pt idx="12">
                  <c:v>71</c:v>
                </c:pt>
                <c:pt idx="13">
                  <c:v>90</c:v>
                </c:pt>
                <c:pt idx="14">
                  <c:v>81</c:v>
                </c:pt>
                <c:pt idx="15">
                  <c:v>0</c:v>
                </c:pt>
                <c:pt idx="16">
                  <c:v>70</c:v>
                </c:pt>
                <c:pt idx="17">
                  <c:v>87</c:v>
                </c:pt>
                <c:pt idx="18">
                  <c:v>97</c:v>
                </c:pt>
                <c:pt idx="19">
                  <c:v>123</c:v>
                </c:pt>
                <c:pt idx="20">
                  <c:v>0</c:v>
                </c:pt>
                <c:pt idx="21">
                  <c:v>102</c:v>
                </c:pt>
                <c:pt idx="22">
                  <c:v>101</c:v>
                </c:pt>
                <c:pt idx="23">
                  <c:v>126</c:v>
                </c:pt>
                <c:pt idx="24">
                  <c:v>70</c:v>
                </c:pt>
                <c:pt idx="25">
                  <c:v>48</c:v>
                </c:pt>
                <c:pt idx="26">
                  <c:v>54</c:v>
                </c:pt>
                <c:pt idx="27">
                  <c:v>0</c:v>
                </c:pt>
                <c:pt idx="28">
                  <c:v>49</c:v>
                </c:pt>
                <c:pt idx="29">
                  <c:v>63</c:v>
                </c:pt>
                <c:pt idx="30">
                  <c:v>53</c:v>
                </c:pt>
                <c:pt idx="31">
                  <c:v>58</c:v>
                </c:pt>
                <c:pt idx="32">
                  <c:v>0</c:v>
                </c:pt>
                <c:pt idx="33">
                  <c:v>49</c:v>
                </c:pt>
                <c:pt idx="34">
                  <c:v>54</c:v>
                </c:pt>
                <c:pt idx="35">
                  <c:v>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234328"/>
        <c:axId val="379238640"/>
      </c:lineChart>
      <c:dateAx>
        <c:axId val="3792343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38640"/>
        <c:crosses val="autoZero"/>
        <c:auto val="1"/>
        <c:lblOffset val="100"/>
        <c:baseTimeUnit val="months"/>
      </c:dateAx>
      <c:valAx>
        <c:axId val="37923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3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by no</a:t>
            </a:r>
            <a:r>
              <a:rPr lang="en-US" baseline="0"/>
              <a:t> of active releases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9E-2"/>
          <c:y val="0.179251545169757"/>
          <c:w val="0.90286351706036749"/>
          <c:h val="0.655582761832190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'current quality'!$D$3:$AY$3</c:f>
              <c:numCache>
                <c:formatCode>mmm\-yy</c:formatCode>
                <c:ptCount val="48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</c:numCache>
            </c:numRef>
          </c:cat>
          <c:val>
            <c:numRef>
              <c:f>'current quality'!$D$43:$AX$43</c:f>
              <c:numCache>
                <c:formatCode>General</c:formatCode>
                <c:ptCount val="47"/>
                <c:pt idx="0">
                  <c:v>40</c:v>
                </c:pt>
                <c:pt idx="1">
                  <c:v>37.5</c:v>
                </c:pt>
                <c:pt idx="2">
                  <c:v>40</c:v>
                </c:pt>
                <c:pt idx="3">
                  <c:v>38.333333333333336</c:v>
                </c:pt>
                <c:pt idx="4">
                  <c:v>34</c:v>
                </c:pt>
                <c:pt idx="5">
                  <c:v>36.200000000000003</c:v>
                </c:pt>
                <c:pt idx="6">
                  <c:v>38.166666666666664</c:v>
                </c:pt>
                <c:pt idx="7">
                  <c:v>36</c:v>
                </c:pt>
                <c:pt idx="8">
                  <c:v>32.857142857142854</c:v>
                </c:pt>
                <c:pt idx="9">
                  <c:v>28.5</c:v>
                </c:pt>
                <c:pt idx="10">
                  <c:v>25.444444444444443</c:v>
                </c:pt>
                <c:pt idx="11">
                  <c:v>24.2</c:v>
                </c:pt>
                <c:pt idx="12">
                  <c:v>24.7</c:v>
                </c:pt>
                <c:pt idx="13">
                  <c:v>25.7</c:v>
                </c:pt>
                <c:pt idx="14">
                  <c:v>25.9</c:v>
                </c:pt>
                <c:pt idx="15">
                  <c:v>22.7</c:v>
                </c:pt>
                <c:pt idx="16">
                  <c:v>23.8</c:v>
                </c:pt>
                <c:pt idx="17">
                  <c:v>26.2</c:v>
                </c:pt>
                <c:pt idx="18">
                  <c:v>28.5</c:v>
                </c:pt>
                <c:pt idx="19">
                  <c:v>34.299999999999997</c:v>
                </c:pt>
                <c:pt idx="20">
                  <c:v>33.5</c:v>
                </c:pt>
                <c:pt idx="21">
                  <c:v>36.9</c:v>
                </c:pt>
                <c:pt idx="22">
                  <c:v>39.6</c:v>
                </c:pt>
                <c:pt idx="23">
                  <c:v>44.6</c:v>
                </c:pt>
                <c:pt idx="24">
                  <c:v>46.6</c:v>
                </c:pt>
                <c:pt idx="25">
                  <c:v>44</c:v>
                </c:pt>
                <c:pt idx="26">
                  <c:v>43.7</c:v>
                </c:pt>
                <c:pt idx="27">
                  <c:v>40.1</c:v>
                </c:pt>
                <c:pt idx="28">
                  <c:v>40</c:v>
                </c:pt>
                <c:pt idx="29">
                  <c:v>36.9</c:v>
                </c:pt>
                <c:pt idx="30">
                  <c:v>33.299999999999997</c:v>
                </c:pt>
                <c:pt idx="31">
                  <c:v>31.6</c:v>
                </c:pt>
                <c:pt idx="32">
                  <c:v>27.7</c:v>
                </c:pt>
                <c:pt idx="33">
                  <c:v>23.3</c:v>
                </c:pt>
                <c:pt idx="34">
                  <c:v>19.3</c:v>
                </c:pt>
                <c:pt idx="35">
                  <c:v>16.3</c:v>
                </c:pt>
                <c:pt idx="36">
                  <c:v>13.444444444444445</c:v>
                </c:pt>
                <c:pt idx="37">
                  <c:v>13.125</c:v>
                </c:pt>
                <c:pt idx="38">
                  <c:v>12</c:v>
                </c:pt>
                <c:pt idx="39">
                  <c:v>8.4285714285714288</c:v>
                </c:pt>
                <c:pt idx="40">
                  <c:v>6.833333333333333</c:v>
                </c:pt>
                <c:pt idx="41">
                  <c:v>4.8</c:v>
                </c:pt>
                <c:pt idx="42">
                  <c:v>3</c:v>
                </c:pt>
                <c:pt idx="43">
                  <c:v>1.6666666666666667</c:v>
                </c:pt>
                <c:pt idx="44">
                  <c:v>0.66666666666666663</c:v>
                </c:pt>
                <c:pt idx="45">
                  <c:v>0.5</c:v>
                </c:pt>
                <c:pt idx="4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869424"/>
        <c:axId val="279866680"/>
      </c:lineChart>
      <c:dateAx>
        <c:axId val="2798694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866680"/>
        <c:crosses val="autoZero"/>
        <c:auto val="1"/>
        <c:lblOffset val="100"/>
        <c:baseTimeUnit val="months"/>
      </c:dateAx>
      <c:valAx>
        <c:axId val="27986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86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by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'current quality'!$D$3:$AY$3</c:f>
              <c:numCache>
                <c:formatCode>mmm\-yy</c:formatCode>
                <c:ptCount val="48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</c:numCache>
            </c:numRef>
          </c:cat>
          <c:val>
            <c:numRef>
              <c:f>'current quality'!$D$39:$AW$39</c:f>
              <c:numCache>
                <c:formatCode>General</c:formatCode>
                <c:ptCount val="46"/>
                <c:pt idx="0">
                  <c:v>16.666666666666668</c:v>
                </c:pt>
                <c:pt idx="1">
                  <c:v>12.135922330097088</c:v>
                </c:pt>
                <c:pt idx="2">
                  <c:v>11.138958507379561</c:v>
                </c:pt>
                <c:pt idx="3">
                  <c:v>10.674835236238746</c:v>
                </c:pt>
                <c:pt idx="4">
                  <c:v>9.403304985134481</c:v>
                </c:pt>
                <c:pt idx="5">
                  <c:v>9.5955044266553564</c:v>
                </c:pt>
                <c:pt idx="6">
                  <c:v>9.8228456226139933</c:v>
                </c:pt>
                <c:pt idx="7">
                  <c:v>8.924144769459593</c:v>
                </c:pt>
                <c:pt idx="8">
                  <c:v>8.1450527657766134</c:v>
                </c:pt>
                <c:pt idx="9">
                  <c:v>6.7290381607295693</c:v>
                </c:pt>
                <c:pt idx="10">
                  <c:v>5.6956673133363172</c:v>
                </c:pt>
                <c:pt idx="11">
                  <c:v>5.4981256389867088</c:v>
                </c:pt>
                <c:pt idx="12">
                  <c:v>5.5486914523194431</c:v>
                </c:pt>
                <c:pt idx="13">
                  <c:v>5.770742112944875</c:v>
                </c:pt>
                <c:pt idx="14">
                  <c:v>5.7355448767632931</c:v>
                </c:pt>
                <c:pt idx="15">
                  <c:v>5.4742325222466057</c:v>
                </c:pt>
                <c:pt idx="16">
                  <c:v>5.2461039962968679</c:v>
                </c:pt>
                <c:pt idx="17">
                  <c:v>5.6873683982026177</c:v>
                </c:pt>
                <c:pt idx="18">
                  <c:v>6.0706754425202885</c:v>
                </c:pt>
                <c:pt idx="19">
                  <c:v>7.2245508351412271</c:v>
                </c:pt>
                <c:pt idx="20">
                  <c:v>7.0560481917560089</c:v>
                </c:pt>
                <c:pt idx="21">
                  <c:v>7.6823784143904073</c:v>
                </c:pt>
                <c:pt idx="22">
                  <c:v>8.1132578008154237</c:v>
                </c:pt>
                <c:pt idx="23">
                  <c:v>9.06430371514511</c:v>
                </c:pt>
                <c:pt idx="24">
                  <c:v>9.413380736910149</c:v>
                </c:pt>
                <c:pt idx="25">
                  <c:v>8.6743947638198886</c:v>
                </c:pt>
                <c:pt idx="26">
                  <c:v>8.5671156070497361</c:v>
                </c:pt>
                <c:pt idx="27">
                  <c:v>7.8613577996039918</c:v>
                </c:pt>
                <c:pt idx="28">
                  <c:v>7.7505861380766916</c:v>
                </c:pt>
                <c:pt idx="29">
                  <c:v>7.0813103302692433</c:v>
                </c:pt>
                <c:pt idx="30">
                  <c:v>6.3575096889974994</c:v>
                </c:pt>
                <c:pt idx="31">
                  <c:v>5.9595654797827402</c:v>
                </c:pt>
                <c:pt idx="32">
                  <c:v>5.2240494870247431</c:v>
                </c:pt>
                <c:pt idx="33">
                  <c:v>4.3491245753537164</c:v>
                </c:pt>
                <c:pt idx="34">
                  <c:v>3.942154499775318</c:v>
                </c:pt>
                <c:pt idx="35">
                  <c:v>2.9795634848097099</c:v>
                </c:pt>
                <c:pt idx="36">
                  <c:v>2.6029342167534315</c:v>
                </c:pt>
                <c:pt idx="37">
                  <c:v>2.2587445682571099</c:v>
                </c:pt>
                <c:pt idx="38">
                  <c:v>2.0494803103498755</c:v>
                </c:pt>
                <c:pt idx="39">
                  <c:v>1.9102505989768828</c:v>
                </c:pt>
                <c:pt idx="40">
                  <c:v>1.1237186866195255</c:v>
                </c:pt>
                <c:pt idx="41">
                  <c:v>1.2509121234233296</c:v>
                </c:pt>
                <c:pt idx="42">
                  <c:v>0.62545606171166479</c:v>
                </c:pt>
                <c:pt idx="43">
                  <c:v>0.26060669237986034</c:v>
                </c:pt>
                <c:pt idx="44">
                  <c:v>0.40551500405515001</c:v>
                </c:pt>
                <c:pt idx="45">
                  <c:v>0.202757502027575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865896"/>
        <c:axId val="279870992"/>
      </c:lineChart>
      <c:dateAx>
        <c:axId val="27986589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870992"/>
        <c:crosses val="autoZero"/>
        <c:auto val="1"/>
        <c:lblOffset val="100"/>
        <c:baseTimeUnit val="months"/>
      </c:dateAx>
      <c:valAx>
        <c:axId val="2798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865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quality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'current quality'!$D$3:$AY$3</c:f>
              <c:numCache>
                <c:formatCode>mmm\-yy</c:formatCode>
                <c:ptCount val="48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</c:numCache>
            </c:numRef>
          </c:cat>
          <c:val>
            <c:numRef>
              <c:f>'current quality'!$D$37:$AX$37</c:f>
              <c:numCache>
                <c:formatCode>General</c:formatCode>
                <c:ptCount val="47"/>
                <c:pt idx="0">
                  <c:v>40</c:v>
                </c:pt>
                <c:pt idx="1">
                  <c:v>75</c:v>
                </c:pt>
                <c:pt idx="2">
                  <c:v>120</c:v>
                </c:pt>
                <c:pt idx="3">
                  <c:v>115</c:v>
                </c:pt>
                <c:pt idx="4">
                  <c:v>136</c:v>
                </c:pt>
                <c:pt idx="5">
                  <c:v>181</c:v>
                </c:pt>
                <c:pt idx="6">
                  <c:v>229</c:v>
                </c:pt>
                <c:pt idx="7">
                  <c:v>252</c:v>
                </c:pt>
                <c:pt idx="8">
                  <c:v>230</c:v>
                </c:pt>
                <c:pt idx="9">
                  <c:v>228</c:v>
                </c:pt>
                <c:pt idx="10">
                  <c:v>229</c:v>
                </c:pt>
                <c:pt idx="11">
                  <c:v>242</c:v>
                </c:pt>
                <c:pt idx="12">
                  <c:v>247</c:v>
                </c:pt>
                <c:pt idx="13">
                  <c:v>257</c:v>
                </c:pt>
                <c:pt idx="14">
                  <c:v>259</c:v>
                </c:pt>
                <c:pt idx="15">
                  <c:v>227</c:v>
                </c:pt>
                <c:pt idx="16">
                  <c:v>238</c:v>
                </c:pt>
                <c:pt idx="17">
                  <c:v>262</c:v>
                </c:pt>
                <c:pt idx="18">
                  <c:v>285</c:v>
                </c:pt>
                <c:pt idx="19">
                  <c:v>343</c:v>
                </c:pt>
                <c:pt idx="20">
                  <c:v>335</c:v>
                </c:pt>
                <c:pt idx="21">
                  <c:v>369</c:v>
                </c:pt>
                <c:pt idx="22">
                  <c:v>396</c:v>
                </c:pt>
                <c:pt idx="23">
                  <c:v>446</c:v>
                </c:pt>
                <c:pt idx="24">
                  <c:v>466</c:v>
                </c:pt>
                <c:pt idx="25">
                  <c:v>440</c:v>
                </c:pt>
                <c:pt idx="26">
                  <c:v>437</c:v>
                </c:pt>
                <c:pt idx="27">
                  <c:v>401</c:v>
                </c:pt>
                <c:pt idx="28">
                  <c:v>400</c:v>
                </c:pt>
                <c:pt idx="29">
                  <c:v>369</c:v>
                </c:pt>
                <c:pt idx="30">
                  <c:v>333</c:v>
                </c:pt>
                <c:pt idx="31">
                  <c:v>316</c:v>
                </c:pt>
                <c:pt idx="32">
                  <c:v>277</c:v>
                </c:pt>
                <c:pt idx="33">
                  <c:v>233</c:v>
                </c:pt>
                <c:pt idx="34">
                  <c:v>193</c:v>
                </c:pt>
                <c:pt idx="35">
                  <c:v>163</c:v>
                </c:pt>
                <c:pt idx="36">
                  <c:v>121</c:v>
                </c:pt>
                <c:pt idx="37">
                  <c:v>105</c:v>
                </c:pt>
                <c:pt idx="38">
                  <c:v>84</c:v>
                </c:pt>
                <c:pt idx="39">
                  <c:v>59</c:v>
                </c:pt>
                <c:pt idx="40">
                  <c:v>41</c:v>
                </c:pt>
                <c:pt idx="41">
                  <c:v>24</c:v>
                </c:pt>
                <c:pt idx="42">
                  <c:v>12</c:v>
                </c:pt>
                <c:pt idx="43">
                  <c:v>5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867072"/>
        <c:axId val="279867856"/>
      </c:lineChart>
      <c:dateAx>
        <c:axId val="27986707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867856"/>
        <c:crosses val="autoZero"/>
        <c:auto val="1"/>
        <c:lblOffset val="100"/>
        <c:baseTimeUnit val="months"/>
      </c:dateAx>
      <c:valAx>
        <c:axId val="27986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86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942974</xdr:colOff>
      <xdr:row>17</xdr:row>
      <xdr:rowOff>100011</xdr:rowOff>
    </xdr:from>
    <xdr:to>
      <xdr:col>12</xdr:col>
      <xdr:colOff>485774</xdr:colOff>
      <xdr:row>42</xdr:row>
      <xdr:rowOff>76199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19</xdr:row>
      <xdr:rowOff>14287</xdr:rowOff>
    </xdr:from>
    <xdr:to>
      <xdr:col>15</xdr:col>
      <xdr:colOff>152399</xdr:colOff>
      <xdr:row>42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6</xdr:row>
      <xdr:rowOff>157162</xdr:rowOff>
    </xdr:from>
    <xdr:to>
      <xdr:col>10</xdr:col>
      <xdr:colOff>247650</xdr:colOff>
      <xdr:row>23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2</xdr:row>
      <xdr:rowOff>133350</xdr:rowOff>
    </xdr:from>
    <xdr:to>
      <xdr:col>17</xdr:col>
      <xdr:colOff>495300</xdr:colOff>
      <xdr:row>19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142875</xdr:colOff>
      <xdr:row>21</xdr:row>
      <xdr:rowOff>66675</xdr:rowOff>
    </xdr:from>
    <xdr:to>
      <xdr:col>14</xdr:col>
      <xdr:colOff>447675</xdr:colOff>
      <xdr:row>38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514350</xdr:colOff>
      <xdr:row>2</xdr:row>
      <xdr:rowOff>104775</xdr:rowOff>
    </xdr:from>
    <xdr:to>
      <xdr:col>9</xdr:col>
      <xdr:colOff>209550</xdr:colOff>
      <xdr:row>19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133350</xdr:rowOff>
    </xdr:from>
    <xdr:to>
      <xdr:col>7</xdr:col>
      <xdr:colOff>533400</xdr:colOff>
      <xdr:row>19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0</xdr:row>
      <xdr:rowOff>9525</xdr:rowOff>
    </xdr:from>
    <xdr:to>
      <xdr:col>19</xdr:col>
      <xdr:colOff>323850</xdr:colOff>
      <xdr:row>17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15</xdr:col>
      <xdr:colOff>304800</xdr:colOff>
      <xdr:row>41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20</xdr:row>
      <xdr:rowOff>133350</xdr:rowOff>
    </xdr:from>
    <xdr:to>
      <xdr:col>12</xdr:col>
      <xdr:colOff>123825</xdr:colOff>
      <xdr:row>37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17</xdr:col>
      <xdr:colOff>304800</xdr:colOff>
      <xdr:row>18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8</xdr:col>
      <xdr:colOff>285750</xdr:colOff>
      <xdr:row>19</xdr:row>
      <xdr:rowOff>130628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64"/>
  <sheetViews>
    <sheetView topLeftCell="N16" zoomScale="70" zoomScaleNormal="70" workbookViewId="0">
      <selection activeCell="X21" sqref="X21"/>
    </sheetView>
  </sheetViews>
  <sheetFormatPr defaultRowHeight="12.75" x14ac:dyDescent="0.2"/>
  <cols>
    <col min="1" max="1" width="10.5703125" customWidth="1"/>
  </cols>
  <sheetData>
    <row r="1" spans="1:53" x14ac:dyDescent="0.2">
      <c r="A1" s="1"/>
      <c r="B1" s="1" t="s">
        <v>15</v>
      </c>
      <c r="C1" s="1"/>
      <c r="D1" s="1"/>
      <c r="E1" s="1"/>
      <c r="F1" s="1"/>
      <c r="G1" s="1"/>
      <c r="H1" s="1"/>
      <c r="I1" s="1">
        <v>2015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">
      <c r="A3" s="1"/>
      <c r="B3" s="1"/>
      <c r="C3" s="1"/>
      <c r="D3" s="1"/>
      <c r="E3" s="1" t="s">
        <v>0</v>
      </c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ht="13.5" thickBot="1" x14ac:dyDescent="0.25">
      <c r="A4" s="3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5">
        <f>DATE(2012,1,1)</f>
        <v>40909</v>
      </c>
      <c r="G4" s="6">
        <f>DATE(2012,2,1)</f>
        <v>40940</v>
      </c>
      <c r="H4" s="6">
        <f>DATE(2012,3,1)</f>
        <v>40969</v>
      </c>
      <c r="I4" s="6">
        <f>DATE(2012,4,1)</f>
        <v>41000</v>
      </c>
      <c r="J4" s="6">
        <f>DATE(2012,5,1)</f>
        <v>41030</v>
      </c>
      <c r="K4" s="6">
        <f>DATE(2012,6,1)</f>
        <v>41061</v>
      </c>
      <c r="L4" s="6">
        <f>DATE(2012,7,1)</f>
        <v>41091</v>
      </c>
      <c r="M4" s="6">
        <f>DATE(2012,8,1)</f>
        <v>41122</v>
      </c>
      <c r="N4" s="6">
        <f>DATE(2012,9,1)</f>
        <v>41153</v>
      </c>
      <c r="O4" s="6">
        <f>DATE(2012,10,1)</f>
        <v>41183</v>
      </c>
      <c r="P4" s="6">
        <f>DATE(2012,11,1)</f>
        <v>41214</v>
      </c>
      <c r="Q4" s="6">
        <f>DATE(2012,12,1)</f>
        <v>41244</v>
      </c>
      <c r="R4" s="6">
        <f>DATE(2013,1,1)</f>
        <v>41275</v>
      </c>
      <c r="S4" s="6">
        <f>DATE(2013,2,1)</f>
        <v>41306</v>
      </c>
      <c r="T4" s="6">
        <f>DATE(2013,3,1)</f>
        <v>41334</v>
      </c>
      <c r="U4" s="6">
        <f>DATE(2013,4,1)</f>
        <v>41365</v>
      </c>
      <c r="V4" s="6">
        <f>DATE(2013,5,1)</f>
        <v>41395</v>
      </c>
      <c r="W4" s="6">
        <f>DATE(2013,6,1)</f>
        <v>41426</v>
      </c>
      <c r="X4" s="6">
        <f>DATE(2013,7,1)</f>
        <v>41456</v>
      </c>
      <c r="Y4" s="6">
        <f>DATE(2013,8,1)</f>
        <v>41487</v>
      </c>
      <c r="Z4" s="6">
        <f>DATE(2013,9,1)</f>
        <v>41518</v>
      </c>
      <c r="AA4" s="6">
        <f>DATE(2013,10,1)</f>
        <v>41548</v>
      </c>
      <c r="AB4" s="6">
        <f>DATE(2013,11,1)</f>
        <v>41579</v>
      </c>
      <c r="AC4" s="6">
        <f>DATE(2013,12,1)</f>
        <v>41609</v>
      </c>
      <c r="AD4" s="6">
        <f>DATE(2014,1,1)</f>
        <v>41640</v>
      </c>
      <c r="AE4" s="6">
        <f>DATE(2014,2,1)</f>
        <v>41671</v>
      </c>
      <c r="AF4" s="6">
        <f>DATE(2014,3,1)</f>
        <v>41699</v>
      </c>
      <c r="AG4" s="6">
        <f>DATE(2014,4,1)</f>
        <v>41730</v>
      </c>
      <c r="AH4" s="6">
        <f>DATE(2014,5,1)</f>
        <v>41760</v>
      </c>
      <c r="AI4" s="6">
        <f>DATE(2014,6,1)</f>
        <v>41791</v>
      </c>
      <c r="AJ4" s="6">
        <f>DATE(2014,7,1)</f>
        <v>41821</v>
      </c>
      <c r="AK4" s="6">
        <f>DATE(2014,8,1)</f>
        <v>41852</v>
      </c>
      <c r="AL4" s="6">
        <f>DATE(2014,9,1)</f>
        <v>41883</v>
      </c>
      <c r="AM4" s="6">
        <f>DATE(2014,10,1)</f>
        <v>41913</v>
      </c>
      <c r="AN4" s="6">
        <f>DATE(2014,11,1)</f>
        <v>41944</v>
      </c>
      <c r="AO4" s="6">
        <f>DATE(2014,12,1)</f>
        <v>41974</v>
      </c>
      <c r="AP4" s="6">
        <f>DATE(2015,1,1)</f>
        <v>42005</v>
      </c>
      <c r="AQ4" s="6">
        <f>DATE(2015,2,1)</f>
        <v>42036</v>
      </c>
      <c r="AR4" s="6">
        <f>DATE(2015,3,1)</f>
        <v>42064</v>
      </c>
      <c r="AS4" s="6">
        <f>DATE(2015,4,1)</f>
        <v>42095</v>
      </c>
      <c r="AT4" s="6">
        <f>DATE(2015,5,1)</f>
        <v>42125</v>
      </c>
      <c r="AU4" s="6">
        <f>DATE(2015,6,1)</f>
        <v>42156</v>
      </c>
      <c r="AV4" s="6">
        <f>DATE(2015,7,1)</f>
        <v>42186</v>
      </c>
      <c r="AW4" s="6">
        <f>DATE(2015,8,1)</f>
        <v>42217</v>
      </c>
      <c r="AX4" s="6">
        <f>DATE(2015,9,1)</f>
        <v>42248</v>
      </c>
      <c r="AY4" s="6">
        <f>DATE(2015,10,1)</f>
        <v>42278</v>
      </c>
      <c r="AZ4" s="6">
        <f>DATE(2015,11,1)</f>
        <v>42309</v>
      </c>
      <c r="BA4" s="6">
        <f>DATE(2015,12,1)</f>
        <v>42339</v>
      </c>
    </row>
    <row r="5" spans="1:53" ht="13.5" thickTop="1" x14ac:dyDescent="0.2">
      <c r="A5" s="7">
        <f>DATE(($I$1-3),1,1)</f>
        <v>40909</v>
      </c>
      <c r="B5" s="8" t="s">
        <v>6</v>
      </c>
      <c r="C5" s="8">
        <v>1</v>
      </c>
      <c r="D5" s="1">
        <v>2400</v>
      </c>
      <c r="E5" s="9" t="s">
        <v>7</v>
      </c>
      <c r="F5" s="1">
        <v>40</v>
      </c>
      <c r="G5" s="1">
        <v>2</v>
      </c>
      <c r="H5" s="1">
        <v>6</v>
      </c>
      <c r="I5" s="1">
        <v>2</v>
      </c>
      <c r="J5" s="1">
        <v>1</v>
      </c>
      <c r="K5" s="1">
        <v>2</v>
      </c>
      <c r="L5" s="1">
        <v>3</v>
      </c>
      <c r="M5" s="1">
        <v>2</v>
      </c>
      <c r="N5" s="1">
        <v>1</v>
      </c>
      <c r="O5" s="1">
        <v>0</v>
      </c>
      <c r="P5" s="1">
        <v>1</v>
      </c>
      <c r="Q5" s="1">
        <v>0</v>
      </c>
      <c r="R5" s="1">
        <v>1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">
      <c r="A6" s="7">
        <f>DATE(($I$1-3),1,1)</f>
        <v>40909</v>
      </c>
      <c r="B6" s="8" t="s">
        <v>6</v>
      </c>
      <c r="C6" s="8">
        <v>1</v>
      </c>
      <c r="D6" s="1">
        <v>2400</v>
      </c>
      <c r="E6" s="11" t="s">
        <v>8</v>
      </c>
      <c r="F6" s="1">
        <v>0</v>
      </c>
      <c r="G6" s="1">
        <v>5</v>
      </c>
      <c r="H6" s="1">
        <v>4</v>
      </c>
      <c r="I6" s="1">
        <v>6</v>
      </c>
      <c r="J6" s="1">
        <v>7</v>
      </c>
      <c r="K6" s="1">
        <v>3</v>
      </c>
      <c r="L6" s="1">
        <v>2</v>
      </c>
      <c r="M6" s="1">
        <v>9</v>
      </c>
      <c r="N6" s="1">
        <v>8</v>
      </c>
      <c r="O6" s="1">
        <v>5</v>
      </c>
      <c r="P6" s="1">
        <v>6</v>
      </c>
      <c r="Q6" s="1">
        <v>4</v>
      </c>
      <c r="R6" s="1"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">
      <c r="A7" s="7">
        <f>DATE(($I$1-3),2,1)</f>
        <v>40940</v>
      </c>
      <c r="B7" s="8" t="s">
        <v>9</v>
      </c>
      <c r="C7" s="8">
        <v>1</v>
      </c>
      <c r="D7" s="1">
        <v>3780</v>
      </c>
      <c r="E7" s="11" t="s">
        <v>7</v>
      </c>
      <c r="F7" s="2"/>
      <c r="G7" s="10">
        <v>38</v>
      </c>
      <c r="H7" s="1">
        <v>6</v>
      </c>
      <c r="I7" s="1">
        <v>8</v>
      </c>
      <c r="J7" s="1">
        <v>2</v>
      </c>
      <c r="K7" s="1">
        <v>3</v>
      </c>
      <c r="L7" s="1">
        <v>4</v>
      </c>
      <c r="M7" s="1">
        <v>1</v>
      </c>
      <c r="N7" s="1">
        <v>5</v>
      </c>
      <c r="O7" s="1">
        <f>SUM(a4data!R94)</f>
        <v>0</v>
      </c>
      <c r="P7" s="1">
        <v>0</v>
      </c>
      <c r="Q7" s="1">
        <v>1</v>
      </c>
      <c r="R7" s="1">
        <v>0</v>
      </c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">
      <c r="A8" s="7">
        <f>DATE(($I$1-3),2,1)</f>
        <v>40940</v>
      </c>
      <c r="B8" s="8" t="s">
        <v>9</v>
      </c>
      <c r="C8" s="8">
        <v>1</v>
      </c>
      <c r="D8" s="1">
        <v>3780</v>
      </c>
      <c r="E8" s="11" t="s">
        <v>8</v>
      </c>
      <c r="F8" s="2"/>
      <c r="G8" s="10">
        <v>0</v>
      </c>
      <c r="H8" s="1">
        <v>4</v>
      </c>
      <c r="I8" s="1">
        <v>8</v>
      </c>
      <c r="J8" s="1">
        <v>3</v>
      </c>
      <c r="K8" s="1">
        <v>5</v>
      </c>
      <c r="L8" s="1">
        <v>5</v>
      </c>
      <c r="M8" s="1">
        <v>7</v>
      </c>
      <c r="N8" s="1">
        <v>8</v>
      </c>
      <c r="O8" s="1">
        <v>10</v>
      </c>
      <c r="P8" s="1">
        <v>6</v>
      </c>
      <c r="Q8" s="1">
        <v>7</v>
      </c>
      <c r="R8" s="1">
        <v>3</v>
      </c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">
      <c r="A9" s="7">
        <f>DATE(($I$1-3),3,1)</f>
        <v>40969</v>
      </c>
      <c r="B9" s="8" t="s">
        <v>8</v>
      </c>
      <c r="C9" s="8">
        <v>1</v>
      </c>
      <c r="D9" s="1">
        <v>4593</v>
      </c>
      <c r="E9" s="11" t="s">
        <v>7</v>
      </c>
      <c r="F9" s="10"/>
      <c r="G9" s="1"/>
      <c r="H9" s="1">
        <v>41</v>
      </c>
      <c r="I9" s="1">
        <v>5</v>
      </c>
      <c r="J9" s="1">
        <v>3</v>
      </c>
      <c r="K9" s="1">
        <v>4</v>
      </c>
      <c r="L9" s="1">
        <v>3</v>
      </c>
      <c r="M9" s="1">
        <v>2</v>
      </c>
      <c r="N9" s="1">
        <v>2</v>
      </c>
      <c r="O9" s="1">
        <v>1</v>
      </c>
      <c r="P9" s="1">
        <v>1</v>
      </c>
      <c r="Q9" s="1">
        <v>0</v>
      </c>
      <c r="R9" s="1">
        <v>1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">
      <c r="A10" s="7">
        <f>DATE(($I$1-3),3,1)</f>
        <v>40969</v>
      </c>
      <c r="B10" s="8" t="s">
        <v>8</v>
      </c>
      <c r="C10" s="8">
        <v>1</v>
      </c>
      <c r="D10" s="1">
        <v>4593</v>
      </c>
      <c r="E10" s="11" t="s">
        <v>8</v>
      </c>
      <c r="F10" s="10"/>
      <c r="G10" s="1"/>
      <c r="H10" s="1">
        <v>0</v>
      </c>
      <c r="I10" s="1">
        <v>6</v>
      </c>
      <c r="J10" s="1">
        <v>8</v>
      </c>
      <c r="K10" s="1">
        <v>7</v>
      </c>
      <c r="L10" s="1">
        <v>4</v>
      </c>
      <c r="M10" s="1">
        <v>5</v>
      </c>
      <c r="N10" s="1">
        <v>3</v>
      </c>
      <c r="O10" s="1">
        <v>10</v>
      </c>
      <c r="P10" s="1">
        <v>12</v>
      </c>
      <c r="Q10" s="1">
        <v>5</v>
      </c>
      <c r="R10" s="1">
        <v>2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">
      <c r="A11" s="7">
        <f>DATE(($I$1-3),5,1)</f>
        <v>41030</v>
      </c>
      <c r="B11" s="8" t="s">
        <v>10</v>
      </c>
      <c r="C11" s="8">
        <v>1</v>
      </c>
      <c r="D11" s="1">
        <v>3690</v>
      </c>
      <c r="E11" s="11" t="s">
        <v>7</v>
      </c>
      <c r="F11" s="10"/>
      <c r="G11" s="1"/>
      <c r="H11" s="1"/>
      <c r="I11" s="1"/>
      <c r="J11" s="1">
        <v>33</v>
      </c>
      <c r="K11" s="1">
        <v>4</v>
      </c>
      <c r="L11" s="1">
        <v>2</v>
      </c>
      <c r="M11" s="1">
        <v>5</v>
      </c>
      <c r="N11" s="1">
        <v>2</v>
      </c>
      <c r="O11" s="1">
        <v>2</v>
      </c>
      <c r="P11" s="1">
        <v>1</v>
      </c>
      <c r="Q11" s="1">
        <v>3</v>
      </c>
      <c r="R11" s="1">
        <v>0</v>
      </c>
      <c r="S11" s="1">
        <v>0</v>
      </c>
      <c r="T11" s="1">
        <v>1</v>
      </c>
      <c r="U11" s="1">
        <v>0</v>
      </c>
      <c r="V11" s="1">
        <v>0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">
      <c r="A12" s="7">
        <f>DATE(($I$1-3),5,1)</f>
        <v>41030</v>
      </c>
      <c r="B12" s="8" t="s">
        <v>10</v>
      </c>
      <c r="C12" s="8">
        <v>1</v>
      </c>
      <c r="D12" s="1">
        <v>3690</v>
      </c>
      <c r="E12" s="11" t="s">
        <v>8</v>
      </c>
      <c r="F12" s="10"/>
      <c r="G12" s="1"/>
      <c r="H12" s="1"/>
      <c r="I12" s="1"/>
      <c r="J12" s="1">
        <v>0</v>
      </c>
      <c r="K12" s="1">
        <v>8</v>
      </c>
      <c r="L12" s="1">
        <v>4</v>
      </c>
      <c r="M12" s="1">
        <v>4</v>
      </c>
      <c r="N12" s="1">
        <v>5</v>
      </c>
      <c r="O12" s="1">
        <v>3</v>
      </c>
      <c r="P12" s="1">
        <v>7</v>
      </c>
      <c r="Q12" s="1">
        <v>8</v>
      </c>
      <c r="R12" s="1">
        <v>7</v>
      </c>
      <c r="S12" s="1">
        <v>4</v>
      </c>
      <c r="T12" s="1">
        <v>2</v>
      </c>
      <c r="U12" s="1">
        <v>1</v>
      </c>
      <c r="V12" s="1">
        <v>0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">
      <c r="A13" s="7">
        <f>DATE(($I$1-3),6,1)</f>
        <v>41061</v>
      </c>
      <c r="B13" s="8" t="s">
        <v>11</v>
      </c>
      <c r="C13" s="8">
        <v>1</v>
      </c>
      <c r="D13" s="1">
        <v>4400</v>
      </c>
      <c r="E13" s="11" t="s">
        <v>7</v>
      </c>
      <c r="F13" s="10"/>
      <c r="G13" s="1"/>
      <c r="H13" s="1"/>
      <c r="I13" s="1"/>
      <c r="J13" s="1"/>
      <c r="K13" s="1">
        <v>55</v>
      </c>
      <c r="L13" s="1">
        <v>3</v>
      </c>
      <c r="M13" s="1">
        <v>5</v>
      </c>
      <c r="N13" s="1">
        <v>3</v>
      </c>
      <c r="O13" s="1">
        <v>2</v>
      </c>
      <c r="P13" s="1">
        <v>6</v>
      </c>
      <c r="Q13" s="1">
        <v>3</v>
      </c>
      <c r="R13" s="1">
        <v>2</v>
      </c>
      <c r="S13" s="1">
        <v>1</v>
      </c>
      <c r="T13" s="1">
        <v>0</v>
      </c>
      <c r="U13" s="1">
        <v>1</v>
      </c>
      <c r="V13" s="1">
        <v>0</v>
      </c>
      <c r="W13" s="1">
        <v>1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">
      <c r="A14" s="7">
        <f>DATE(($I$1-3),6,1)</f>
        <v>41061</v>
      </c>
      <c r="B14" s="8" t="s">
        <v>11</v>
      </c>
      <c r="C14" s="8">
        <v>1</v>
      </c>
      <c r="D14" s="1">
        <v>4400</v>
      </c>
      <c r="E14" s="11" t="s">
        <v>8</v>
      </c>
      <c r="F14" s="10"/>
      <c r="G14" s="1"/>
      <c r="H14" s="1"/>
      <c r="I14" s="1"/>
      <c r="J14" s="1"/>
      <c r="K14" s="1">
        <v>0</v>
      </c>
      <c r="L14" s="1">
        <v>8</v>
      </c>
      <c r="M14" s="1">
        <v>7</v>
      </c>
      <c r="N14" s="1">
        <v>9</v>
      </c>
      <c r="O14" s="1">
        <v>6</v>
      </c>
      <c r="P14" s="1">
        <v>5</v>
      </c>
      <c r="Q14" s="1">
        <v>5</v>
      </c>
      <c r="R14" s="1">
        <v>8</v>
      </c>
      <c r="S14" s="1">
        <v>12</v>
      </c>
      <c r="T14" s="1">
        <v>5</v>
      </c>
      <c r="U14" s="1">
        <v>6</v>
      </c>
      <c r="V14" s="1">
        <v>4</v>
      </c>
      <c r="W14" s="1">
        <v>1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">
      <c r="A15" s="7">
        <f>DATE(($I$1-3),7,1)</f>
        <v>41091</v>
      </c>
      <c r="B15" s="8" t="s">
        <v>12</v>
      </c>
      <c r="C15" s="8">
        <v>1</v>
      </c>
      <c r="D15" s="1">
        <v>4450</v>
      </c>
      <c r="E15" s="11" t="s">
        <v>7</v>
      </c>
      <c r="F15" s="10"/>
      <c r="G15" s="1"/>
      <c r="H15" s="1"/>
      <c r="I15" s="1"/>
      <c r="J15" s="1"/>
      <c r="K15" s="1"/>
      <c r="L15" s="1">
        <v>56</v>
      </c>
      <c r="M15" s="1">
        <v>6</v>
      </c>
      <c r="N15" s="1">
        <v>8</v>
      </c>
      <c r="O15" s="1">
        <v>2</v>
      </c>
      <c r="P15" s="1">
        <v>3</v>
      </c>
      <c r="Q15" s="1">
        <v>4</v>
      </c>
      <c r="R15" s="1">
        <v>1</v>
      </c>
      <c r="S15" s="1">
        <v>5</v>
      </c>
      <c r="T15" s="1">
        <v>0</v>
      </c>
      <c r="U15" s="1">
        <v>0</v>
      </c>
      <c r="V15" s="1">
        <v>1</v>
      </c>
      <c r="W15" s="1">
        <v>0</v>
      </c>
      <c r="X15" s="1">
        <v>0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">
      <c r="A16" s="7">
        <f>DATE(($I$1-3),7,1)</f>
        <v>41091</v>
      </c>
      <c r="B16" s="8" t="s">
        <v>12</v>
      </c>
      <c r="C16" s="8">
        <v>1</v>
      </c>
      <c r="D16" s="1">
        <v>4450</v>
      </c>
      <c r="E16" s="11" t="s">
        <v>8</v>
      </c>
      <c r="F16" s="10"/>
      <c r="G16" s="1"/>
      <c r="H16" s="1"/>
      <c r="I16" s="1"/>
      <c r="J16" s="1"/>
      <c r="K16" s="1"/>
      <c r="L16" s="1">
        <v>0</v>
      </c>
      <c r="M16" s="1">
        <v>10</v>
      </c>
      <c r="N16" s="1">
        <v>8</v>
      </c>
      <c r="O16" s="1">
        <v>13</v>
      </c>
      <c r="P16" s="1">
        <v>5</v>
      </c>
      <c r="Q16" s="1">
        <v>5</v>
      </c>
      <c r="R16" s="1">
        <v>9</v>
      </c>
      <c r="S16" s="1">
        <v>8</v>
      </c>
      <c r="T16" s="1">
        <v>10</v>
      </c>
      <c r="U16" s="1">
        <v>6</v>
      </c>
      <c r="V16" s="1">
        <v>7</v>
      </c>
      <c r="W16" s="1">
        <v>3</v>
      </c>
      <c r="X16" s="1">
        <v>0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">
      <c r="A17" s="7">
        <f>DATE(($I$1-3),8,1)</f>
        <v>41122</v>
      </c>
      <c r="B17" s="8" t="s">
        <v>13</v>
      </c>
      <c r="C17" s="8">
        <v>1</v>
      </c>
      <c r="D17" s="1">
        <v>4925</v>
      </c>
      <c r="E17" s="11" t="s">
        <v>7</v>
      </c>
      <c r="F17" s="10"/>
      <c r="G17" s="1"/>
      <c r="H17" s="1"/>
      <c r="I17" s="1"/>
      <c r="J17" s="1"/>
      <c r="K17" s="1"/>
      <c r="L17" s="1"/>
      <c r="M17" s="1">
        <v>44</v>
      </c>
      <c r="N17" s="1">
        <v>4</v>
      </c>
      <c r="O17" s="1">
        <v>3</v>
      </c>
      <c r="P17" s="1">
        <v>5</v>
      </c>
      <c r="Q17" s="1">
        <v>2</v>
      </c>
      <c r="R17" s="1">
        <v>3</v>
      </c>
      <c r="S17" s="1">
        <v>2</v>
      </c>
      <c r="T17" s="1">
        <v>1</v>
      </c>
      <c r="U17" s="1">
        <v>1</v>
      </c>
      <c r="V17" s="1">
        <v>0</v>
      </c>
      <c r="W17" s="1">
        <v>1</v>
      </c>
      <c r="X17" s="1">
        <v>0</v>
      </c>
      <c r="Y17" s="1">
        <v>0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">
      <c r="A18" s="7">
        <f>DATE(($I$1-3),8,1)</f>
        <v>41122</v>
      </c>
      <c r="B18" s="8" t="s">
        <v>13</v>
      </c>
      <c r="C18" s="8">
        <v>1</v>
      </c>
      <c r="D18" s="1">
        <v>4925</v>
      </c>
      <c r="E18" s="11" t="s">
        <v>8</v>
      </c>
      <c r="F18" s="10"/>
      <c r="G18" s="1"/>
      <c r="H18" s="1"/>
      <c r="I18" s="1"/>
      <c r="J18" s="1"/>
      <c r="K18" s="1"/>
      <c r="L18" s="1"/>
      <c r="M18" s="1">
        <v>0</v>
      </c>
      <c r="N18" s="1">
        <v>6</v>
      </c>
      <c r="O18" s="1">
        <v>8</v>
      </c>
      <c r="P18" s="1">
        <v>7</v>
      </c>
      <c r="Q18" s="1">
        <v>4</v>
      </c>
      <c r="R18" s="1">
        <v>7</v>
      </c>
      <c r="S18" s="1">
        <v>5</v>
      </c>
      <c r="T18" s="1">
        <v>10</v>
      </c>
      <c r="U18" s="1">
        <v>11</v>
      </c>
      <c r="V18" s="1">
        <v>5</v>
      </c>
      <c r="W18" s="1">
        <v>2</v>
      </c>
      <c r="X18" s="1">
        <v>0</v>
      </c>
      <c r="Y18" s="1">
        <v>0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">
      <c r="A19" s="7">
        <f>DATE(($I$1-3),10,1)</f>
        <v>41183</v>
      </c>
      <c r="B19" s="8" t="s">
        <v>14</v>
      </c>
      <c r="C19" s="8">
        <v>1</v>
      </c>
      <c r="D19" s="1">
        <v>5645</v>
      </c>
      <c r="E19" s="11" t="s">
        <v>7</v>
      </c>
      <c r="F19" s="10"/>
      <c r="G19" s="1"/>
      <c r="H19" s="1"/>
      <c r="I19" s="1"/>
      <c r="J19" s="1"/>
      <c r="K19" s="1"/>
      <c r="L19" s="1"/>
      <c r="M19" s="1"/>
      <c r="N19" s="1"/>
      <c r="O19" s="1">
        <v>43</v>
      </c>
      <c r="P19" s="1">
        <v>2</v>
      </c>
      <c r="Q19" s="1">
        <v>4</v>
      </c>
      <c r="R19" s="1">
        <v>3</v>
      </c>
      <c r="S19" s="1">
        <v>4</v>
      </c>
      <c r="T19" s="1">
        <v>2</v>
      </c>
      <c r="U19" s="1">
        <v>1</v>
      </c>
      <c r="V19" s="1">
        <v>3</v>
      </c>
      <c r="W19" s="1">
        <v>0</v>
      </c>
      <c r="X19" s="1">
        <v>0</v>
      </c>
      <c r="Y19" s="1">
        <v>1</v>
      </c>
      <c r="Z19" s="1">
        <v>0</v>
      </c>
      <c r="AA19" s="1">
        <v>1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">
      <c r="A20" s="7">
        <f>DATE(($I$1-3),10,1)</f>
        <v>41183</v>
      </c>
      <c r="B20" s="8" t="s">
        <v>14</v>
      </c>
      <c r="C20" s="8">
        <v>1</v>
      </c>
      <c r="D20" s="1">
        <v>5645</v>
      </c>
      <c r="E20" s="11" t="s">
        <v>8</v>
      </c>
      <c r="F20" s="10"/>
      <c r="G20" s="1"/>
      <c r="H20" s="1"/>
      <c r="I20" s="1"/>
      <c r="J20" s="1"/>
      <c r="K20" s="1"/>
      <c r="L20" s="1"/>
      <c r="M20" s="1"/>
      <c r="N20" s="1"/>
      <c r="O20" s="1">
        <v>0</v>
      </c>
      <c r="P20" s="1">
        <v>8</v>
      </c>
      <c r="Q20" s="1">
        <v>6</v>
      </c>
      <c r="R20" s="1">
        <v>4</v>
      </c>
      <c r="S20" s="1">
        <v>5</v>
      </c>
      <c r="T20" s="1">
        <v>5</v>
      </c>
      <c r="U20" s="1">
        <v>7</v>
      </c>
      <c r="V20" s="1">
        <v>8</v>
      </c>
      <c r="W20" s="1">
        <v>7</v>
      </c>
      <c r="X20" s="1">
        <v>6</v>
      </c>
      <c r="Y20" s="1">
        <v>3</v>
      </c>
      <c r="Z20" s="1">
        <v>2</v>
      </c>
      <c r="AA20" s="1">
        <v>1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">
      <c r="A21" s="7">
        <f>DATE(($I$1-3),11,1)</f>
        <v>41214</v>
      </c>
      <c r="B21" s="8" t="s">
        <v>16</v>
      </c>
      <c r="C21" s="8">
        <v>1</v>
      </c>
      <c r="D21" s="1">
        <v>6323</v>
      </c>
      <c r="E21" s="11" t="s">
        <v>7</v>
      </c>
      <c r="F21" s="10"/>
      <c r="G21" s="1"/>
      <c r="H21" s="1"/>
      <c r="I21" s="1"/>
      <c r="J21" s="1"/>
      <c r="K21" s="1"/>
      <c r="L21" s="1"/>
      <c r="M21" s="1"/>
      <c r="N21" s="1"/>
      <c r="O21" s="1"/>
      <c r="P21" s="1">
        <v>38</v>
      </c>
      <c r="Q21" s="1">
        <v>4</v>
      </c>
      <c r="R21" s="1">
        <v>3</v>
      </c>
      <c r="S21" s="1">
        <v>5</v>
      </c>
      <c r="T21" s="1">
        <v>2</v>
      </c>
      <c r="U21" s="1">
        <v>3</v>
      </c>
      <c r="V21" s="1">
        <v>2</v>
      </c>
      <c r="W21" s="1">
        <v>1</v>
      </c>
      <c r="X21" s="1">
        <v>1</v>
      </c>
      <c r="Y21" s="1">
        <v>0</v>
      </c>
      <c r="Z21" s="1">
        <v>1</v>
      </c>
      <c r="AA21" s="1">
        <v>0</v>
      </c>
      <c r="AB21" s="1"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">
      <c r="A22" s="7">
        <f>DATE(($I$1-3),11,1)</f>
        <v>41214</v>
      </c>
      <c r="B22" s="8" t="s">
        <v>16</v>
      </c>
      <c r="C22" s="8">
        <v>1</v>
      </c>
      <c r="D22" s="1">
        <v>6323</v>
      </c>
      <c r="E22" s="11" t="s">
        <v>8</v>
      </c>
      <c r="F22" s="10"/>
      <c r="G22" s="1"/>
      <c r="H22" s="1"/>
      <c r="I22" s="1"/>
      <c r="J22" s="1"/>
      <c r="K22" s="1"/>
      <c r="L22" s="1"/>
      <c r="M22" s="1"/>
      <c r="N22" s="1"/>
      <c r="O22" s="1"/>
      <c r="P22" s="1">
        <v>0</v>
      </c>
      <c r="Q22" s="1">
        <v>6</v>
      </c>
      <c r="R22" s="1">
        <v>6</v>
      </c>
      <c r="S22" s="1">
        <v>7</v>
      </c>
      <c r="T22" s="1">
        <v>4</v>
      </c>
      <c r="U22" s="1">
        <v>7</v>
      </c>
      <c r="V22" s="1">
        <v>5</v>
      </c>
      <c r="W22" s="1">
        <v>6</v>
      </c>
      <c r="X22" s="1">
        <v>11</v>
      </c>
      <c r="Y22" s="1">
        <v>5</v>
      </c>
      <c r="Z22" s="1">
        <v>2</v>
      </c>
      <c r="AA22" s="1">
        <v>0</v>
      </c>
      <c r="AB22" s="1"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">
      <c r="A23" s="7">
        <f>DATE(($I$1-3),12,1)</f>
        <v>41244</v>
      </c>
      <c r="B23" s="8" t="s">
        <v>17</v>
      </c>
      <c r="C23" s="8">
        <v>1</v>
      </c>
      <c r="D23" s="1">
        <v>3809</v>
      </c>
      <c r="E23" s="11" t="s">
        <v>7</v>
      </c>
      <c r="F23" s="10"/>
      <c r="G23" s="1"/>
      <c r="H23" s="1"/>
      <c r="I23" s="1"/>
      <c r="J23" s="1"/>
      <c r="K23" s="1"/>
      <c r="L23" s="1"/>
      <c r="M23" s="1"/>
      <c r="N23" s="1"/>
      <c r="O23" s="1"/>
      <c r="P23" s="1"/>
      <c r="Q23" s="1">
        <v>42</v>
      </c>
      <c r="R23" s="1">
        <v>2</v>
      </c>
      <c r="S23" s="1">
        <v>4</v>
      </c>
      <c r="T23" s="1">
        <v>3</v>
      </c>
      <c r="U23" s="1">
        <v>4</v>
      </c>
      <c r="V23" s="1">
        <v>2</v>
      </c>
      <c r="W23" s="1">
        <v>1</v>
      </c>
      <c r="X23" s="1">
        <v>3</v>
      </c>
      <c r="Y23" s="1">
        <v>0</v>
      </c>
      <c r="Z23" s="1">
        <v>0</v>
      </c>
      <c r="AA23" s="1">
        <v>1</v>
      </c>
      <c r="AB23" s="1">
        <v>0</v>
      </c>
      <c r="AC23" s="1">
        <v>1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">
      <c r="A24" s="7">
        <f>DATE(($I$1-3),12,1)</f>
        <v>41244</v>
      </c>
      <c r="B24" s="8" t="s">
        <v>17</v>
      </c>
      <c r="C24" s="8">
        <v>1</v>
      </c>
      <c r="D24" s="1">
        <v>3809</v>
      </c>
      <c r="E24" s="11" t="s">
        <v>8</v>
      </c>
      <c r="F24" s="10"/>
      <c r="G24" s="1"/>
      <c r="H24" s="1"/>
      <c r="I24" s="1"/>
      <c r="J24" s="1"/>
      <c r="K24" s="1"/>
      <c r="L24" s="1"/>
      <c r="M24" s="1"/>
      <c r="N24" s="1"/>
      <c r="O24" s="1"/>
      <c r="P24" s="1"/>
      <c r="Q24" s="1">
        <v>0</v>
      </c>
      <c r="R24" s="1">
        <v>8</v>
      </c>
      <c r="S24" s="1">
        <v>6</v>
      </c>
      <c r="T24" s="1">
        <v>4</v>
      </c>
      <c r="U24" s="1">
        <v>5</v>
      </c>
      <c r="V24" s="1">
        <v>5</v>
      </c>
      <c r="W24" s="1">
        <v>7</v>
      </c>
      <c r="X24" s="1">
        <v>8</v>
      </c>
      <c r="Y24" s="1">
        <v>6</v>
      </c>
      <c r="Z24" s="1">
        <v>6</v>
      </c>
      <c r="AA24" s="1">
        <v>3</v>
      </c>
      <c r="AB24" s="1">
        <v>2</v>
      </c>
      <c r="AC24" s="1">
        <v>1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">
      <c r="A25" s="7">
        <f>DATE(($I$1-2),1,1)</f>
        <v>41275</v>
      </c>
      <c r="B25" s="8" t="s">
        <v>6</v>
      </c>
      <c r="C25" s="8">
        <v>2</v>
      </c>
      <c r="D25" s="1">
        <v>2900</v>
      </c>
      <c r="E25" s="11" t="s">
        <v>7</v>
      </c>
      <c r="F25" s="10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0">
        <v>45</v>
      </c>
      <c r="S25" s="1">
        <v>3</v>
      </c>
      <c r="T25" s="1">
        <v>5</v>
      </c>
      <c r="U25" s="1">
        <v>3</v>
      </c>
      <c r="V25" s="1">
        <v>2</v>
      </c>
      <c r="W25" s="1">
        <v>6</v>
      </c>
      <c r="X25" s="1">
        <v>3</v>
      </c>
      <c r="Y25" s="1">
        <v>2</v>
      </c>
      <c r="Z25" s="1">
        <v>1</v>
      </c>
      <c r="AA25" s="1">
        <v>0</v>
      </c>
      <c r="AB25" s="1">
        <v>1</v>
      </c>
      <c r="AC25" s="1">
        <v>0</v>
      </c>
      <c r="AD25" s="1">
        <v>1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">
      <c r="A26" s="7">
        <f>DATE(($I$1-2),1,1)</f>
        <v>41275</v>
      </c>
      <c r="B26" s="8" t="s">
        <v>6</v>
      </c>
      <c r="C26" s="8">
        <v>2</v>
      </c>
      <c r="D26" s="1">
        <v>2900</v>
      </c>
      <c r="E26" s="11" t="s">
        <v>8</v>
      </c>
      <c r="F26" s="10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0">
        <v>0</v>
      </c>
      <c r="S26" s="1">
        <v>5</v>
      </c>
      <c r="T26" s="1">
        <v>7</v>
      </c>
      <c r="U26" s="1">
        <v>6</v>
      </c>
      <c r="V26" s="1">
        <v>6</v>
      </c>
      <c r="W26" s="1">
        <v>3</v>
      </c>
      <c r="X26" s="1">
        <v>5</v>
      </c>
      <c r="Y26" s="1">
        <v>8</v>
      </c>
      <c r="Z26" s="1">
        <v>12</v>
      </c>
      <c r="AA26" s="1">
        <v>5</v>
      </c>
      <c r="AB26" s="1">
        <v>6</v>
      </c>
      <c r="AC26" s="1">
        <v>4</v>
      </c>
      <c r="AD26" s="1"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">
      <c r="A27" s="7">
        <f>DATE(($I$1-2),2,15)</f>
        <v>41320</v>
      </c>
      <c r="B27" s="8" t="s">
        <v>9</v>
      </c>
      <c r="C27" s="8">
        <v>2</v>
      </c>
      <c r="D27" s="1">
        <v>3800</v>
      </c>
      <c r="E27" s="11" t="s">
        <v>7</v>
      </c>
      <c r="F27" s="10"/>
      <c r="S27" s="1">
        <v>40</v>
      </c>
      <c r="T27" s="1">
        <v>10</v>
      </c>
      <c r="U27" s="1">
        <v>16</v>
      </c>
      <c r="V27" s="1">
        <v>8</v>
      </c>
      <c r="W27" s="1">
        <v>5</v>
      </c>
      <c r="X27" s="1">
        <v>1</v>
      </c>
      <c r="Y27" s="1">
        <v>6</v>
      </c>
      <c r="Z27" s="1">
        <v>3</v>
      </c>
      <c r="AA27" s="1">
        <v>1</v>
      </c>
      <c r="AB27" s="1">
        <v>0</v>
      </c>
      <c r="AC27" s="1">
        <f>a4data!AF494</f>
        <v>0</v>
      </c>
      <c r="AD27" s="1">
        <v>0</v>
      </c>
      <c r="AE27" s="1">
        <v>1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">
      <c r="A28" s="7">
        <f>DATE(($I$1-2),2,15)</f>
        <v>41320</v>
      </c>
      <c r="B28" s="8" t="s">
        <v>9</v>
      </c>
      <c r="C28" s="8">
        <v>2</v>
      </c>
      <c r="D28" s="1">
        <v>3800</v>
      </c>
      <c r="E28" s="11" t="s">
        <v>8</v>
      </c>
      <c r="F28" s="10"/>
      <c r="S28" s="1">
        <v>0</v>
      </c>
      <c r="T28" s="1">
        <v>4</v>
      </c>
      <c r="U28" s="1">
        <v>11</v>
      </c>
      <c r="V28" s="1">
        <v>5</v>
      </c>
      <c r="W28" s="1">
        <v>4</v>
      </c>
      <c r="X28" s="1">
        <v>6</v>
      </c>
      <c r="Y28" s="1">
        <v>4</v>
      </c>
      <c r="Z28" s="1">
        <v>6</v>
      </c>
      <c r="AA28" s="1">
        <v>6</v>
      </c>
      <c r="AB28" s="1">
        <v>3</v>
      </c>
      <c r="AC28" s="1">
        <v>5</v>
      </c>
      <c r="AD28" s="1">
        <v>9</v>
      </c>
      <c r="AE28" s="1">
        <v>1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">
      <c r="A29" s="7">
        <f>DATE(($I$1-2),3,1)</f>
        <v>41334</v>
      </c>
      <c r="B29" s="8" t="s">
        <v>8</v>
      </c>
      <c r="C29" s="8">
        <v>2</v>
      </c>
      <c r="D29" s="1">
        <v>5215</v>
      </c>
      <c r="E29" s="11" t="s">
        <v>7</v>
      </c>
      <c r="F29" s="10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>
        <v>30</v>
      </c>
      <c r="U29" s="1">
        <v>5</v>
      </c>
      <c r="V29" s="1">
        <v>13</v>
      </c>
      <c r="W29" s="1">
        <v>14</v>
      </c>
      <c r="X29" s="1">
        <v>8</v>
      </c>
      <c r="Y29" s="1">
        <v>6</v>
      </c>
      <c r="Z29" s="1">
        <v>2</v>
      </c>
      <c r="AA29" s="1">
        <v>1</v>
      </c>
      <c r="AB29" s="1">
        <v>1</v>
      </c>
      <c r="AC29" s="1">
        <v>0</v>
      </c>
      <c r="AD29" s="1">
        <v>1</v>
      </c>
      <c r="AE29" s="1">
        <v>0</v>
      </c>
      <c r="AF29" s="1">
        <v>1</v>
      </c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">
      <c r="A30" s="7">
        <f>DATE(($I$1-2),3,1)</f>
        <v>41334</v>
      </c>
      <c r="B30" s="8" t="s">
        <v>8</v>
      </c>
      <c r="C30" s="8">
        <v>2</v>
      </c>
      <c r="D30" s="1">
        <v>5215</v>
      </c>
      <c r="E30" s="11" t="s">
        <v>8</v>
      </c>
      <c r="F30" s="1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>
        <v>0</v>
      </c>
      <c r="U30" s="1">
        <v>6</v>
      </c>
      <c r="V30" s="1">
        <v>8</v>
      </c>
      <c r="W30" s="1">
        <v>7</v>
      </c>
      <c r="X30" s="1">
        <v>7</v>
      </c>
      <c r="Y30" s="1">
        <v>6</v>
      </c>
      <c r="Z30" s="1">
        <v>3</v>
      </c>
      <c r="AA30" s="1">
        <v>10</v>
      </c>
      <c r="AB30" s="1">
        <v>12</v>
      </c>
      <c r="AC30" s="1">
        <v>5</v>
      </c>
      <c r="AD30" s="1">
        <v>6</v>
      </c>
      <c r="AE30" s="1">
        <v>4</v>
      </c>
      <c r="AF30" s="1">
        <v>0</v>
      </c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">
      <c r="A31" s="7">
        <f>DATE(($I$1-2),5,1)</f>
        <v>41395</v>
      </c>
      <c r="B31" s="8" t="s">
        <v>10</v>
      </c>
      <c r="C31" s="8">
        <v>2</v>
      </c>
      <c r="D31" s="1">
        <v>3900</v>
      </c>
      <c r="E31" s="11" t="s">
        <v>7</v>
      </c>
      <c r="F31" s="10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>
        <v>33</v>
      </c>
      <c r="W31" s="1">
        <v>4</v>
      </c>
      <c r="X31" s="1">
        <v>12</v>
      </c>
      <c r="Y31" s="1">
        <v>9</v>
      </c>
      <c r="Z31" s="1">
        <v>3</v>
      </c>
      <c r="AA31" s="1">
        <v>2</v>
      </c>
      <c r="AB31" s="1">
        <v>1</v>
      </c>
      <c r="AC31" s="1">
        <v>3</v>
      </c>
      <c r="AD31" s="1">
        <v>0</v>
      </c>
      <c r="AE31" s="1">
        <v>0</v>
      </c>
      <c r="AF31" s="1">
        <v>1</v>
      </c>
      <c r="AG31" s="1">
        <v>2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">
      <c r="A32" s="7">
        <f>DATE(($I$1-2),5,1)</f>
        <v>41395</v>
      </c>
      <c r="B32" s="8" t="s">
        <v>10</v>
      </c>
      <c r="C32" s="8">
        <v>2</v>
      </c>
      <c r="D32" s="1">
        <v>3900</v>
      </c>
      <c r="E32" s="11" t="s">
        <v>8</v>
      </c>
      <c r="F32" s="10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>
        <v>0</v>
      </c>
      <c r="W32" s="1">
        <v>8</v>
      </c>
      <c r="X32" s="1">
        <v>8</v>
      </c>
      <c r="Y32" s="1">
        <v>6</v>
      </c>
      <c r="Z32" s="1">
        <v>5</v>
      </c>
      <c r="AA32" s="1">
        <v>7</v>
      </c>
      <c r="AB32" s="1">
        <v>7</v>
      </c>
      <c r="AC32" s="1">
        <v>2</v>
      </c>
      <c r="AD32" s="1">
        <v>7</v>
      </c>
      <c r="AE32" s="1">
        <v>6</v>
      </c>
      <c r="AF32" s="1">
        <v>7</v>
      </c>
      <c r="AG32" s="1">
        <v>1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">
      <c r="A33" s="7">
        <f>DATE(($I$1-2),6,15)</f>
        <v>41440</v>
      </c>
      <c r="B33" s="8" t="s">
        <v>11</v>
      </c>
      <c r="C33" s="8">
        <v>2</v>
      </c>
      <c r="D33" s="1">
        <v>5100</v>
      </c>
      <c r="E33" s="11" t="s">
        <v>7</v>
      </c>
      <c r="F33" s="10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>
        <v>45</v>
      </c>
      <c r="X33" s="1">
        <v>7</v>
      </c>
      <c r="Y33" s="1">
        <v>14</v>
      </c>
      <c r="Z33" s="1">
        <v>10</v>
      </c>
      <c r="AA33" s="1">
        <v>5</v>
      </c>
      <c r="AB33" s="1">
        <v>2</v>
      </c>
      <c r="AC33" s="1">
        <v>1</v>
      </c>
      <c r="AD33" s="1">
        <v>2</v>
      </c>
      <c r="AE33" s="1">
        <v>1</v>
      </c>
      <c r="AF33" s="1">
        <v>0</v>
      </c>
      <c r="AG33" s="1">
        <v>0</v>
      </c>
      <c r="AH33" s="1">
        <v>0</v>
      </c>
      <c r="AI33" s="1"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">
      <c r="A34" s="7">
        <f>DATE(($I$1-2),6,15)</f>
        <v>41440</v>
      </c>
      <c r="B34" s="8" t="s">
        <v>11</v>
      </c>
      <c r="C34" s="8">
        <v>2</v>
      </c>
      <c r="D34" s="1">
        <v>5100</v>
      </c>
      <c r="E34" s="11" t="s">
        <v>8</v>
      </c>
      <c r="F34" s="10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>
        <v>0</v>
      </c>
      <c r="X34" s="1">
        <v>5</v>
      </c>
      <c r="Y34" s="1">
        <v>7</v>
      </c>
      <c r="Z34" s="1">
        <v>6</v>
      </c>
      <c r="AA34" s="1">
        <v>6</v>
      </c>
      <c r="AB34" s="1">
        <v>7</v>
      </c>
      <c r="AC34" s="1">
        <v>5</v>
      </c>
      <c r="AD34" s="1">
        <v>8</v>
      </c>
      <c r="AE34" s="1">
        <v>12</v>
      </c>
      <c r="AF34" s="1">
        <v>5</v>
      </c>
      <c r="AG34" s="1">
        <v>6</v>
      </c>
      <c r="AH34" s="1">
        <v>5</v>
      </c>
      <c r="AI34" s="1"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">
      <c r="A35" s="7">
        <f>DATE(($I$1-2),7,1)</f>
        <v>41456</v>
      </c>
      <c r="B35" s="8" t="s">
        <v>12</v>
      </c>
      <c r="C35" s="8">
        <v>2</v>
      </c>
      <c r="D35" s="1">
        <v>5330</v>
      </c>
      <c r="E35" s="11" t="s">
        <v>7</v>
      </c>
      <c r="F35" s="10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>
        <v>46</v>
      </c>
      <c r="Y35" s="1">
        <v>10</v>
      </c>
      <c r="Z35" s="1">
        <v>16</v>
      </c>
      <c r="AA35" s="1">
        <v>8</v>
      </c>
      <c r="AB35" s="1">
        <v>5</v>
      </c>
      <c r="AC35" s="1">
        <v>1</v>
      </c>
      <c r="AD35" s="1">
        <v>6</v>
      </c>
      <c r="AE35" s="1">
        <v>3</v>
      </c>
      <c r="AF35" s="1">
        <v>1</v>
      </c>
      <c r="AG35" s="1">
        <v>0</v>
      </c>
      <c r="AH35" s="1">
        <v>1</v>
      </c>
      <c r="AI35" s="1">
        <v>0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">
      <c r="A36" s="7">
        <f>DATE(($I$1-2),7,1)</f>
        <v>41456</v>
      </c>
      <c r="B36" s="8" t="s">
        <v>12</v>
      </c>
      <c r="C36" s="8">
        <v>2</v>
      </c>
      <c r="D36" s="1">
        <v>5330</v>
      </c>
      <c r="E36" s="11" t="s">
        <v>8</v>
      </c>
      <c r="F36" s="10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>
        <v>0</v>
      </c>
      <c r="Y36" s="1">
        <v>4</v>
      </c>
      <c r="Z36" s="1">
        <v>11</v>
      </c>
      <c r="AA36" s="1">
        <v>5</v>
      </c>
      <c r="AB36" s="1">
        <v>8</v>
      </c>
      <c r="AC36" s="1">
        <v>6</v>
      </c>
      <c r="AD36" s="1">
        <v>4</v>
      </c>
      <c r="AE36" s="1">
        <v>6</v>
      </c>
      <c r="AF36" s="1">
        <v>8</v>
      </c>
      <c r="AG36" s="1">
        <v>3</v>
      </c>
      <c r="AH36" s="1">
        <v>5</v>
      </c>
      <c r="AI36" s="1">
        <v>9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">
      <c r="A37" s="7">
        <f>DATE(($I$1-2),8,1)</f>
        <v>41487</v>
      </c>
      <c r="B37" s="8" t="s">
        <v>13</v>
      </c>
      <c r="C37" s="8">
        <v>2</v>
      </c>
      <c r="D37" s="1">
        <v>5455</v>
      </c>
      <c r="E37" s="11" t="s">
        <v>7</v>
      </c>
      <c r="F37" s="10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>
        <v>60</v>
      </c>
      <c r="Z37" s="1">
        <v>15</v>
      </c>
      <c r="AA37" s="1">
        <v>13</v>
      </c>
      <c r="AB37" s="1">
        <v>14</v>
      </c>
      <c r="AC37" s="1">
        <v>8</v>
      </c>
      <c r="AD37" s="1">
        <v>6</v>
      </c>
      <c r="AE37" s="1">
        <v>2</v>
      </c>
      <c r="AF37" s="1">
        <v>1</v>
      </c>
      <c r="AG37" s="1">
        <v>1</v>
      </c>
      <c r="AH37" s="1">
        <v>0</v>
      </c>
      <c r="AI37" s="1">
        <v>1</v>
      </c>
      <c r="AJ37" s="1">
        <v>2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">
      <c r="A38" s="7">
        <f>DATE(($I$1-2),8,1)</f>
        <v>41487</v>
      </c>
      <c r="B38" s="8" t="s">
        <v>13</v>
      </c>
      <c r="C38" s="8">
        <v>2</v>
      </c>
      <c r="D38" s="1">
        <v>5455</v>
      </c>
      <c r="E38" s="11" t="s">
        <v>8</v>
      </c>
      <c r="F38" s="10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>
        <v>0</v>
      </c>
      <c r="Z38" s="1">
        <v>6</v>
      </c>
      <c r="AA38" s="1">
        <v>8</v>
      </c>
      <c r="AB38" s="1">
        <v>7</v>
      </c>
      <c r="AC38" s="1">
        <v>7</v>
      </c>
      <c r="AD38" s="1">
        <v>6</v>
      </c>
      <c r="AE38" s="1">
        <v>5</v>
      </c>
      <c r="AF38" s="1">
        <v>10</v>
      </c>
      <c r="AG38" s="1">
        <v>12</v>
      </c>
      <c r="AH38" s="1">
        <v>15</v>
      </c>
      <c r="AI38" s="1">
        <v>16</v>
      </c>
      <c r="AJ38" s="1">
        <v>7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">
      <c r="A39" s="7">
        <f>DATE(($I$1-2),10,1)</f>
        <v>41548</v>
      </c>
      <c r="B39" s="8" t="s">
        <v>14</v>
      </c>
      <c r="C39" s="8">
        <v>2</v>
      </c>
      <c r="D39" s="1">
        <v>6200</v>
      </c>
      <c r="E39" s="11" t="s">
        <v>7</v>
      </c>
      <c r="F39" s="10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>
        <v>55</v>
      </c>
      <c r="AB39" s="1">
        <v>14</v>
      </c>
      <c r="AC39" s="1">
        <v>12</v>
      </c>
      <c r="AD39" s="1">
        <v>9</v>
      </c>
      <c r="AE39" s="1">
        <v>3</v>
      </c>
      <c r="AF39" s="1">
        <v>2</v>
      </c>
      <c r="AG39" s="1">
        <v>1</v>
      </c>
      <c r="AH39" s="1">
        <v>3</v>
      </c>
      <c r="AI39" s="1">
        <v>0</v>
      </c>
      <c r="AJ39" s="1">
        <v>0</v>
      </c>
      <c r="AK39" s="1">
        <v>1</v>
      </c>
      <c r="AL39" s="1">
        <v>2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">
      <c r="A40" s="7">
        <f>DATE(($I$1-2),10,1)</f>
        <v>41548</v>
      </c>
      <c r="B40" s="8" t="s">
        <v>14</v>
      </c>
      <c r="C40" s="8">
        <v>2</v>
      </c>
      <c r="D40" s="1">
        <v>6200</v>
      </c>
      <c r="E40" s="11" t="s">
        <v>8</v>
      </c>
      <c r="F40" s="10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>
        <v>0</v>
      </c>
      <c r="AB40" s="1">
        <v>8</v>
      </c>
      <c r="AC40" s="1">
        <v>8</v>
      </c>
      <c r="AD40" s="1">
        <v>16</v>
      </c>
      <c r="AE40" s="1">
        <v>9</v>
      </c>
      <c r="AF40" s="1">
        <v>7</v>
      </c>
      <c r="AG40" s="1">
        <v>7</v>
      </c>
      <c r="AH40" s="1">
        <v>2</v>
      </c>
      <c r="AI40" s="1">
        <v>17</v>
      </c>
      <c r="AJ40" s="1">
        <v>6</v>
      </c>
      <c r="AK40" s="1">
        <v>7</v>
      </c>
      <c r="AL40" s="1">
        <v>1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">
      <c r="A41" s="7">
        <f>DATE(($I$1-2),11,1)</f>
        <v>41579</v>
      </c>
      <c r="B41" s="8" t="s">
        <v>16</v>
      </c>
      <c r="C41" s="8">
        <v>2</v>
      </c>
      <c r="D41" s="1">
        <v>7100</v>
      </c>
      <c r="E41" s="11" t="s">
        <v>7</v>
      </c>
      <c r="F41" s="10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>
        <v>50</v>
      </c>
      <c r="AC41" s="1">
        <v>10</v>
      </c>
      <c r="AD41" s="1">
        <v>16</v>
      </c>
      <c r="AE41" s="1">
        <v>8</v>
      </c>
      <c r="AF41" s="1">
        <v>5</v>
      </c>
      <c r="AG41" s="1">
        <v>1</v>
      </c>
      <c r="AH41" s="1">
        <v>6</v>
      </c>
      <c r="AI41" s="1">
        <v>3</v>
      </c>
      <c r="AJ41" s="1">
        <v>1</v>
      </c>
      <c r="AK41" s="1">
        <v>0</v>
      </c>
      <c r="AL41" s="1">
        <v>1</v>
      </c>
      <c r="AM41" s="1">
        <v>0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">
      <c r="A42" s="7">
        <f>DATE(($I$1-2),11,1)</f>
        <v>41579</v>
      </c>
      <c r="B42" s="8" t="s">
        <v>16</v>
      </c>
      <c r="C42" s="8">
        <v>2</v>
      </c>
      <c r="D42" s="1">
        <v>7100</v>
      </c>
      <c r="E42" s="11" t="s">
        <v>8</v>
      </c>
      <c r="F42" s="10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>
        <v>0</v>
      </c>
      <c r="AC42" s="1">
        <v>4</v>
      </c>
      <c r="AD42" s="1">
        <v>11</v>
      </c>
      <c r="AE42" s="1">
        <v>5</v>
      </c>
      <c r="AF42" s="1">
        <v>8</v>
      </c>
      <c r="AG42" s="1">
        <v>6</v>
      </c>
      <c r="AH42" s="1">
        <v>4</v>
      </c>
      <c r="AI42" s="1">
        <v>6</v>
      </c>
      <c r="AJ42" s="1">
        <v>8</v>
      </c>
      <c r="AK42" s="1">
        <v>3</v>
      </c>
      <c r="AL42" s="1">
        <v>5</v>
      </c>
      <c r="AM42" s="1">
        <v>9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">
      <c r="A43" s="7">
        <f>DATE(($I$1-2),12,1)</f>
        <v>41609</v>
      </c>
      <c r="B43" s="8" t="s">
        <v>17</v>
      </c>
      <c r="C43" s="8">
        <v>2</v>
      </c>
      <c r="D43" s="1">
        <v>4204</v>
      </c>
      <c r="E43" s="11" t="s">
        <v>7</v>
      </c>
      <c r="F43" s="10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>
        <v>63</v>
      </c>
      <c r="AD43" s="1">
        <v>15</v>
      </c>
      <c r="AE43" s="1">
        <v>13</v>
      </c>
      <c r="AF43" s="1">
        <v>14</v>
      </c>
      <c r="AG43" s="1">
        <v>8</v>
      </c>
      <c r="AH43" s="1">
        <v>6</v>
      </c>
      <c r="AI43" s="1">
        <v>2</v>
      </c>
      <c r="AJ43" s="1">
        <v>1</v>
      </c>
      <c r="AK43" s="1">
        <v>1</v>
      </c>
      <c r="AL43" s="1">
        <v>0</v>
      </c>
      <c r="AM43" s="1">
        <v>1</v>
      </c>
      <c r="AN43" s="1">
        <v>2</v>
      </c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">
      <c r="A44" s="7">
        <f>DATE(($I$1-2),12,1)</f>
        <v>41609</v>
      </c>
      <c r="B44" s="8" t="s">
        <v>17</v>
      </c>
      <c r="C44" s="8">
        <v>2</v>
      </c>
      <c r="D44" s="1">
        <v>4204</v>
      </c>
      <c r="E44" s="11" t="s">
        <v>8</v>
      </c>
      <c r="F44" s="10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>
        <v>0</v>
      </c>
      <c r="AD44" s="1">
        <v>6</v>
      </c>
      <c r="AE44" s="1">
        <v>8</v>
      </c>
      <c r="AF44" s="1">
        <v>7</v>
      </c>
      <c r="AG44" s="1">
        <v>7</v>
      </c>
      <c r="AH44" s="1">
        <v>6</v>
      </c>
      <c r="AI44" s="1">
        <v>5</v>
      </c>
      <c r="AJ44" s="1">
        <v>10</v>
      </c>
      <c r="AK44" s="1">
        <v>12</v>
      </c>
      <c r="AL44" s="1">
        <v>15</v>
      </c>
      <c r="AM44" s="1">
        <v>16</v>
      </c>
      <c r="AN44" s="1">
        <v>7</v>
      </c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">
      <c r="A45" s="7">
        <f>DATE(($I$1-1),1,1)</f>
        <v>41640</v>
      </c>
      <c r="B45" s="8" t="s">
        <v>6</v>
      </c>
      <c r="C45" s="8">
        <v>3</v>
      </c>
      <c r="D45" s="1">
        <v>3200</v>
      </c>
      <c r="E45" s="11" t="s">
        <v>7</v>
      </c>
      <c r="F45" s="10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>
        <v>42</v>
      </c>
      <c r="AE45" s="1">
        <v>6</v>
      </c>
      <c r="AF45" s="1">
        <v>7</v>
      </c>
      <c r="AG45" s="1">
        <v>4</v>
      </c>
      <c r="AH45" s="1">
        <v>5</v>
      </c>
      <c r="AI45" s="1">
        <v>2</v>
      </c>
      <c r="AJ45" s="1">
        <v>1</v>
      </c>
      <c r="AK45" s="1">
        <v>2</v>
      </c>
      <c r="AL45" s="1">
        <v>1</v>
      </c>
      <c r="AM45" s="1">
        <v>0</v>
      </c>
      <c r="AN45" s="1">
        <v>0</v>
      </c>
      <c r="AO45" s="1">
        <v>0</v>
      </c>
      <c r="AP45" s="1">
        <v>0</v>
      </c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">
      <c r="A46" s="7">
        <f>DATE(($I$1-1),1,1)</f>
        <v>41640</v>
      </c>
      <c r="B46" s="8" t="s">
        <v>6</v>
      </c>
      <c r="C46" s="8">
        <v>3</v>
      </c>
      <c r="D46" s="1">
        <v>3200</v>
      </c>
      <c r="E46" s="11" t="s">
        <v>8</v>
      </c>
      <c r="F46" s="10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>
        <v>0</v>
      </c>
      <c r="AE46" s="1">
        <v>5</v>
      </c>
      <c r="AF46" s="1">
        <v>7</v>
      </c>
      <c r="AG46" s="1">
        <v>6</v>
      </c>
      <c r="AH46" s="1">
        <v>4</v>
      </c>
      <c r="AI46" s="1">
        <v>4</v>
      </c>
      <c r="AJ46" s="1">
        <v>2</v>
      </c>
      <c r="AK46" s="1">
        <v>8</v>
      </c>
      <c r="AL46" s="1">
        <v>2</v>
      </c>
      <c r="AM46" s="1">
        <v>5</v>
      </c>
      <c r="AN46" s="1">
        <v>8</v>
      </c>
      <c r="AO46" s="1">
        <v>5</v>
      </c>
      <c r="AP46" s="1">
        <v>0</v>
      </c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">
      <c r="A47" s="7">
        <f>DATE(($I$1-1),2,28)</f>
        <v>41698</v>
      </c>
      <c r="B47" s="8" t="s">
        <v>9</v>
      </c>
      <c r="C47" s="8">
        <v>3</v>
      </c>
      <c r="D47" s="1">
        <v>5020</v>
      </c>
      <c r="E47" s="11" t="s">
        <v>7</v>
      </c>
      <c r="F47" s="10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>
        <v>25</v>
      </c>
      <c r="AF47" s="1">
        <v>4</v>
      </c>
      <c r="AG47" s="1">
        <v>6</v>
      </c>
      <c r="AH47" s="1">
        <v>3</v>
      </c>
      <c r="AI47" s="1">
        <v>1</v>
      </c>
      <c r="AJ47" s="1">
        <v>2</v>
      </c>
      <c r="AK47" s="1">
        <v>2</v>
      </c>
      <c r="AL47" s="1">
        <v>3</v>
      </c>
      <c r="AM47" s="1">
        <v>1</v>
      </c>
      <c r="AN47" s="1">
        <v>0</v>
      </c>
      <c r="AO47" s="1">
        <v>1</v>
      </c>
      <c r="AP47" s="1">
        <v>0</v>
      </c>
      <c r="AQ47" s="1">
        <v>1</v>
      </c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">
      <c r="A48" s="7">
        <f>DATE(($I$1-1),2,28)</f>
        <v>41698</v>
      </c>
      <c r="B48" s="8" t="s">
        <v>9</v>
      </c>
      <c r="C48" s="8">
        <v>3</v>
      </c>
      <c r="D48" s="1">
        <v>5020</v>
      </c>
      <c r="E48" s="11" t="s">
        <v>8</v>
      </c>
      <c r="F48" s="10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>
        <v>0</v>
      </c>
      <c r="AF48" s="1">
        <v>4</v>
      </c>
      <c r="AG48" s="1">
        <v>8</v>
      </c>
      <c r="AH48" s="1">
        <v>3</v>
      </c>
      <c r="AI48" s="1">
        <v>5</v>
      </c>
      <c r="AJ48" s="1">
        <v>5</v>
      </c>
      <c r="AK48" s="1">
        <v>7</v>
      </c>
      <c r="AL48" s="1">
        <v>8</v>
      </c>
      <c r="AM48" s="1">
        <v>6</v>
      </c>
      <c r="AN48" s="1">
        <v>1</v>
      </c>
      <c r="AO48" s="1">
        <v>0</v>
      </c>
      <c r="AP48" s="1">
        <v>1</v>
      </c>
      <c r="AQ48" s="1">
        <v>1</v>
      </c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">
      <c r="A49" s="7">
        <f>DATE(($I$1-1),3,1)</f>
        <v>41699</v>
      </c>
      <c r="B49" s="8" t="s">
        <v>8</v>
      </c>
      <c r="C49" s="8">
        <v>3</v>
      </c>
      <c r="D49" s="1">
        <v>5500</v>
      </c>
      <c r="E49" s="11" t="s">
        <v>7</v>
      </c>
      <c r="F49" s="10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>
        <v>32</v>
      </c>
      <c r="AG49" s="1">
        <v>3</v>
      </c>
      <c r="AH49" s="1">
        <v>4</v>
      </c>
      <c r="AI49" s="1">
        <v>5</v>
      </c>
      <c r="AJ49" s="1">
        <v>1</v>
      </c>
      <c r="AK49" s="1">
        <v>4</v>
      </c>
      <c r="AL49" s="1">
        <v>1</v>
      </c>
      <c r="AM49" s="1">
        <v>2</v>
      </c>
      <c r="AN49" s="1">
        <v>1</v>
      </c>
      <c r="AO49" s="1">
        <v>0</v>
      </c>
      <c r="AP49" s="1">
        <v>1</v>
      </c>
      <c r="AQ49" s="1">
        <v>0</v>
      </c>
      <c r="AR49" s="1">
        <v>1</v>
      </c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">
      <c r="A50" s="7">
        <f>DATE(($I$1-1),3,1)</f>
        <v>41699</v>
      </c>
      <c r="B50" s="8" t="s">
        <v>8</v>
      </c>
      <c r="C50" s="8">
        <v>3</v>
      </c>
      <c r="D50" s="1">
        <v>5500</v>
      </c>
      <c r="E50" s="11" t="s">
        <v>8</v>
      </c>
      <c r="F50" s="10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>
        <v>0</v>
      </c>
      <c r="AG50" s="1">
        <v>6</v>
      </c>
      <c r="AH50" s="1">
        <v>7</v>
      </c>
      <c r="AI50" s="1">
        <v>5</v>
      </c>
      <c r="AJ50" s="1">
        <v>4</v>
      </c>
      <c r="AK50" s="1">
        <v>6</v>
      </c>
      <c r="AL50" s="1">
        <v>3</v>
      </c>
      <c r="AM50" s="1">
        <v>10</v>
      </c>
      <c r="AN50" s="1">
        <v>10</v>
      </c>
      <c r="AO50" s="1">
        <v>5</v>
      </c>
      <c r="AP50" s="1">
        <v>2</v>
      </c>
      <c r="AQ50" s="1">
        <v>0</v>
      </c>
      <c r="AR50" s="1">
        <v>1</v>
      </c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">
      <c r="A51" s="7">
        <f>DATE(($I$1-1),5,1)</f>
        <v>41760</v>
      </c>
      <c r="B51" s="8" t="s">
        <v>10</v>
      </c>
      <c r="C51" s="8">
        <v>3</v>
      </c>
      <c r="D51" s="1">
        <v>4500</v>
      </c>
      <c r="E51" s="11" t="s">
        <v>7</v>
      </c>
      <c r="F51" s="10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AH51" s="1">
        <v>28</v>
      </c>
      <c r="AI51" s="1">
        <v>2</v>
      </c>
      <c r="AJ51" s="1">
        <v>3</v>
      </c>
      <c r="AK51" s="1">
        <v>4</v>
      </c>
      <c r="AL51" s="1">
        <v>3</v>
      </c>
      <c r="AM51" s="1">
        <v>3</v>
      </c>
      <c r="AN51" s="1">
        <v>2</v>
      </c>
      <c r="AO51" s="1">
        <v>2</v>
      </c>
      <c r="AP51" s="1">
        <v>1</v>
      </c>
      <c r="AQ51" s="1">
        <v>0</v>
      </c>
      <c r="AR51" s="1">
        <v>1</v>
      </c>
      <c r="AS51" s="1">
        <v>0</v>
      </c>
      <c r="AT51" s="1">
        <v>0</v>
      </c>
      <c r="AU51" s="1"/>
      <c r="AV51" s="1"/>
      <c r="AW51" s="1"/>
      <c r="AX51" s="1"/>
      <c r="AY51" s="1"/>
      <c r="AZ51" s="1"/>
      <c r="BA51" s="1"/>
    </row>
    <row r="52" spans="1:53" x14ac:dyDescent="0.2">
      <c r="A52" s="7">
        <f>DATE(($I$1-1),5,1)</f>
        <v>41760</v>
      </c>
      <c r="B52" s="8" t="s">
        <v>10</v>
      </c>
      <c r="C52" s="8">
        <v>3</v>
      </c>
      <c r="D52" s="1">
        <v>4500</v>
      </c>
      <c r="E52" s="11" t="s">
        <v>8</v>
      </c>
      <c r="F52" s="10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AH52" s="1">
        <v>0</v>
      </c>
      <c r="AI52" s="1">
        <v>8</v>
      </c>
      <c r="AJ52" s="1">
        <v>4</v>
      </c>
      <c r="AK52" s="1">
        <v>4</v>
      </c>
      <c r="AL52" s="1">
        <v>5</v>
      </c>
      <c r="AM52" s="1">
        <v>5</v>
      </c>
      <c r="AN52" s="1">
        <v>7</v>
      </c>
      <c r="AO52" s="1">
        <v>8</v>
      </c>
      <c r="AP52" s="1">
        <v>4</v>
      </c>
      <c r="AQ52" s="1">
        <v>1</v>
      </c>
      <c r="AR52" s="1">
        <v>2</v>
      </c>
      <c r="AS52" s="1">
        <v>1</v>
      </c>
      <c r="AT52" s="1">
        <v>0</v>
      </c>
      <c r="AU52" s="1"/>
      <c r="AV52" s="1"/>
      <c r="AW52" s="1"/>
      <c r="AX52" s="1"/>
      <c r="AY52" s="1"/>
      <c r="AZ52" s="1"/>
      <c r="BA52" s="1"/>
    </row>
    <row r="53" spans="1:53" x14ac:dyDescent="0.2">
      <c r="A53" s="7">
        <f>DATE(($I$1-1),6,1)</f>
        <v>41791</v>
      </c>
      <c r="B53" s="8" t="s">
        <v>11</v>
      </c>
      <c r="C53" s="8">
        <v>3</v>
      </c>
      <c r="D53" s="1">
        <v>5600</v>
      </c>
      <c r="E53" s="11" t="s">
        <v>7</v>
      </c>
      <c r="F53" s="10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AI53" s="1">
        <v>43</v>
      </c>
      <c r="AJ53" s="1">
        <v>2</v>
      </c>
      <c r="AK53" s="1">
        <v>6</v>
      </c>
      <c r="AL53" s="1">
        <v>2</v>
      </c>
      <c r="AM53" s="1">
        <v>1</v>
      </c>
      <c r="AN53" s="1">
        <v>2</v>
      </c>
      <c r="AO53" s="1">
        <v>3</v>
      </c>
      <c r="AP53" s="1">
        <v>2</v>
      </c>
      <c r="AQ53" s="1">
        <v>1</v>
      </c>
      <c r="AR53" s="1">
        <v>0</v>
      </c>
      <c r="AS53" s="1">
        <v>1</v>
      </c>
      <c r="AT53" s="1">
        <v>0</v>
      </c>
      <c r="AU53" s="1">
        <v>0</v>
      </c>
      <c r="AV53" s="1"/>
      <c r="AW53" s="1"/>
      <c r="AX53" s="1"/>
      <c r="AY53" s="1"/>
      <c r="AZ53" s="1"/>
      <c r="BA53" s="1"/>
    </row>
    <row r="54" spans="1:53" x14ac:dyDescent="0.2">
      <c r="A54" s="7">
        <f>DATE(($I$1-1),6,1)</f>
        <v>41791</v>
      </c>
      <c r="B54" s="8" t="s">
        <v>11</v>
      </c>
      <c r="C54" s="8">
        <v>3</v>
      </c>
      <c r="D54" s="1">
        <v>5600</v>
      </c>
      <c r="E54" s="11" t="s">
        <v>8</v>
      </c>
      <c r="F54" s="10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AI54" s="1">
        <v>0</v>
      </c>
      <c r="AJ54" s="1">
        <v>5</v>
      </c>
      <c r="AK54" s="1">
        <v>4</v>
      </c>
      <c r="AL54" s="1">
        <v>6</v>
      </c>
      <c r="AM54" s="1">
        <v>7</v>
      </c>
      <c r="AN54" s="1">
        <v>3</v>
      </c>
      <c r="AO54" s="1">
        <v>5</v>
      </c>
      <c r="AP54" s="1">
        <v>9</v>
      </c>
      <c r="AQ54" s="1">
        <v>8</v>
      </c>
      <c r="AR54" s="1">
        <v>5</v>
      </c>
      <c r="AS54" s="1">
        <v>6</v>
      </c>
      <c r="AT54" s="1">
        <v>4</v>
      </c>
      <c r="AU54" s="1">
        <v>0</v>
      </c>
      <c r="AV54" s="1"/>
      <c r="AW54" s="1"/>
      <c r="AX54" s="1"/>
      <c r="AY54" s="1"/>
      <c r="AZ54" s="1"/>
      <c r="BA54" s="1"/>
    </row>
    <row r="55" spans="1:53" x14ac:dyDescent="0.2">
      <c r="A55" s="7">
        <f>DATE(($I$1-1),7,30)</f>
        <v>41850</v>
      </c>
      <c r="B55" s="8" t="s">
        <v>12</v>
      </c>
      <c r="C55" s="8">
        <v>3</v>
      </c>
      <c r="D55" s="1">
        <v>5600</v>
      </c>
      <c r="E55" s="11" t="s">
        <v>7</v>
      </c>
      <c r="F55" s="10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AJ55" s="1">
        <v>30</v>
      </c>
      <c r="AK55" s="1">
        <v>6</v>
      </c>
      <c r="AL55" s="1">
        <v>4</v>
      </c>
      <c r="AM55" s="1">
        <v>1</v>
      </c>
      <c r="AN55" s="1">
        <v>3</v>
      </c>
      <c r="AO55" s="1">
        <v>2</v>
      </c>
      <c r="AP55" s="1">
        <v>2</v>
      </c>
      <c r="AQ55" s="1">
        <v>3</v>
      </c>
      <c r="AR55" s="1">
        <v>1</v>
      </c>
      <c r="AS55" s="1">
        <v>0</v>
      </c>
      <c r="AT55" s="1">
        <v>1</v>
      </c>
      <c r="AU55" s="1">
        <v>0</v>
      </c>
      <c r="AV55" s="1">
        <v>0</v>
      </c>
      <c r="AW55" s="1"/>
      <c r="AX55" s="1"/>
      <c r="AY55" s="1"/>
      <c r="AZ55" s="1"/>
      <c r="BA55" s="1"/>
    </row>
    <row r="56" spans="1:53" x14ac:dyDescent="0.2">
      <c r="A56" s="7">
        <f>DATE(($I$1-1),7,30)</f>
        <v>41850</v>
      </c>
      <c r="B56" s="8" t="s">
        <v>12</v>
      </c>
      <c r="C56" s="8">
        <v>3</v>
      </c>
      <c r="D56" s="1">
        <v>5600</v>
      </c>
      <c r="E56" s="11" t="s">
        <v>8</v>
      </c>
      <c r="F56" s="10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AJ56" s="1">
        <v>0</v>
      </c>
      <c r="AK56" s="1">
        <v>4</v>
      </c>
      <c r="AL56" s="1">
        <v>8</v>
      </c>
      <c r="AM56" s="1">
        <v>6</v>
      </c>
      <c r="AN56" s="1">
        <v>8</v>
      </c>
      <c r="AO56" s="1">
        <v>5</v>
      </c>
      <c r="AP56" s="1">
        <v>7</v>
      </c>
      <c r="AQ56" s="1">
        <v>6</v>
      </c>
      <c r="AR56" s="1">
        <v>7</v>
      </c>
      <c r="AS56" s="1">
        <v>1</v>
      </c>
      <c r="AT56" s="1">
        <v>0</v>
      </c>
      <c r="AU56" s="1">
        <v>1</v>
      </c>
      <c r="AV56" s="1">
        <v>0</v>
      </c>
      <c r="AW56" s="1"/>
      <c r="AX56" s="1"/>
      <c r="AY56" s="1"/>
      <c r="AZ56" s="1"/>
      <c r="BA56" s="1"/>
    </row>
    <row r="57" spans="1:53" x14ac:dyDescent="0.2">
      <c r="A57" s="7">
        <f>DATE(($I$1-1),8,1)</f>
        <v>41852</v>
      </c>
      <c r="B57" s="8" t="s">
        <v>13</v>
      </c>
      <c r="C57" s="8">
        <v>3</v>
      </c>
      <c r="D57" s="1">
        <v>6100</v>
      </c>
      <c r="E57" s="11" t="s">
        <v>7</v>
      </c>
      <c r="F57" s="10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AK57" s="1">
        <v>36</v>
      </c>
      <c r="AL57" s="1">
        <v>3</v>
      </c>
      <c r="AM57" s="1">
        <v>4</v>
      </c>
      <c r="AN57" s="1">
        <v>5</v>
      </c>
      <c r="AO57" s="1">
        <v>1</v>
      </c>
      <c r="AP57" s="1">
        <v>4</v>
      </c>
      <c r="AQ57" s="1">
        <v>1</v>
      </c>
      <c r="AR57" s="1">
        <v>2</v>
      </c>
      <c r="AS57" s="1">
        <v>1</v>
      </c>
      <c r="AT57" s="1">
        <v>0</v>
      </c>
      <c r="AU57" s="1">
        <v>1</v>
      </c>
      <c r="AV57" s="1">
        <v>0</v>
      </c>
      <c r="AW57" s="1">
        <v>0</v>
      </c>
      <c r="AX57" s="1"/>
      <c r="AY57" s="1"/>
      <c r="AZ57" s="1"/>
      <c r="BA57" s="1"/>
    </row>
    <row r="58" spans="1:53" x14ac:dyDescent="0.2">
      <c r="A58" s="7">
        <f>DATE(($I$1-1),8,1)</f>
        <v>41852</v>
      </c>
      <c r="B58" s="8" t="s">
        <v>13</v>
      </c>
      <c r="C58" s="8">
        <v>3</v>
      </c>
      <c r="D58" s="1">
        <v>6100</v>
      </c>
      <c r="E58" s="11" t="s">
        <v>8</v>
      </c>
      <c r="F58" s="10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AK58" s="1">
        <v>0</v>
      </c>
      <c r="AL58" s="1">
        <v>6</v>
      </c>
      <c r="AM58" s="1">
        <v>7</v>
      </c>
      <c r="AN58" s="1">
        <v>5</v>
      </c>
      <c r="AO58" s="1">
        <v>4</v>
      </c>
      <c r="AP58" s="1">
        <v>6</v>
      </c>
      <c r="AQ58" s="1">
        <v>3</v>
      </c>
      <c r="AR58" s="1">
        <v>10</v>
      </c>
      <c r="AS58" s="1">
        <v>10</v>
      </c>
      <c r="AT58" s="1">
        <v>5</v>
      </c>
      <c r="AU58" s="1">
        <v>2</v>
      </c>
      <c r="AV58" s="1">
        <v>0</v>
      </c>
      <c r="AW58" s="1">
        <v>0</v>
      </c>
      <c r="AX58" s="1"/>
      <c r="AY58" s="1"/>
      <c r="AZ58" s="1"/>
      <c r="BA58" s="1"/>
    </row>
    <row r="59" spans="1:53" x14ac:dyDescent="0.2">
      <c r="A59" s="7">
        <f>DATE(($I$1-1),10,1)</f>
        <v>41913</v>
      </c>
      <c r="B59" s="8" t="s">
        <v>14</v>
      </c>
      <c r="C59" s="8">
        <v>3</v>
      </c>
      <c r="D59" s="1">
        <v>6750</v>
      </c>
      <c r="E59" s="11" t="s">
        <v>7</v>
      </c>
      <c r="F59" s="10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M59" s="1">
        <v>28</v>
      </c>
      <c r="AN59" s="1">
        <v>2</v>
      </c>
      <c r="AO59" s="1">
        <v>3</v>
      </c>
      <c r="AP59" s="1">
        <v>4</v>
      </c>
      <c r="AQ59" s="1">
        <v>3</v>
      </c>
      <c r="AR59" s="1">
        <v>3</v>
      </c>
      <c r="AS59" s="1">
        <v>2</v>
      </c>
      <c r="AT59" s="1">
        <v>2</v>
      </c>
      <c r="AU59" s="1">
        <v>1</v>
      </c>
      <c r="AV59" s="1">
        <v>0</v>
      </c>
      <c r="AW59" s="1">
        <v>1</v>
      </c>
      <c r="AX59" s="1">
        <v>0</v>
      </c>
      <c r="AY59" s="1">
        <v>0</v>
      </c>
      <c r="AZ59" s="1"/>
      <c r="BA59" s="1"/>
    </row>
    <row r="60" spans="1:53" x14ac:dyDescent="0.2">
      <c r="A60" s="7">
        <f>DATE(($I$1-1),10,1)</f>
        <v>41913</v>
      </c>
      <c r="B60" s="8" t="s">
        <v>14</v>
      </c>
      <c r="C60" s="8">
        <v>3</v>
      </c>
      <c r="D60" s="1">
        <v>6750</v>
      </c>
      <c r="E60" s="11" t="s">
        <v>8</v>
      </c>
      <c r="F60" s="10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M60" s="1">
        <v>0</v>
      </c>
      <c r="AN60" s="1">
        <v>8</v>
      </c>
      <c r="AO60" s="1">
        <v>4</v>
      </c>
      <c r="AP60" s="1">
        <v>4</v>
      </c>
      <c r="AQ60" s="1">
        <v>5</v>
      </c>
      <c r="AR60" s="1">
        <v>5</v>
      </c>
      <c r="AS60" s="1">
        <v>7</v>
      </c>
      <c r="AT60" s="1">
        <v>8</v>
      </c>
      <c r="AU60" s="1">
        <v>4</v>
      </c>
      <c r="AV60" s="1">
        <v>1</v>
      </c>
      <c r="AW60" s="1">
        <v>2</v>
      </c>
      <c r="AX60" s="1">
        <v>1</v>
      </c>
      <c r="AY60" s="1">
        <v>0</v>
      </c>
      <c r="AZ60" s="1"/>
      <c r="BA60" s="1"/>
    </row>
    <row r="61" spans="1:53" x14ac:dyDescent="0.2">
      <c r="A61" s="7">
        <f>DATE(($I$1-1),11,1)</f>
        <v>41944</v>
      </c>
      <c r="B61" s="8" t="s">
        <v>16</v>
      </c>
      <c r="C61" s="8">
        <v>3</v>
      </c>
      <c r="D61" s="1">
        <v>7504</v>
      </c>
      <c r="E61" s="11" t="s">
        <v>7</v>
      </c>
      <c r="F61" s="10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N61" s="1">
        <v>32</v>
      </c>
      <c r="AO61" s="1">
        <v>3</v>
      </c>
      <c r="AP61" s="1">
        <v>4</v>
      </c>
      <c r="AQ61" s="1">
        <v>5</v>
      </c>
      <c r="AR61" s="1">
        <v>1</v>
      </c>
      <c r="AS61" s="1">
        <v>4</v>
      </c>
      <c r="AT61" s="1">
        <v>1</v>
      </c>
      <c r="AU61" s="1">
        <v>2</v>
      </c>
      <c r="AV61" s="1">
        <v>1</v>
      </c>
      <c r="AW61" s="1">
        <v>0</v>
      </c>
      <c r="AX61" s="1">
        <v>1</v>
      </c>
      <c r="AY61" s="1">
        <v>0</v>
      </c>
      <c r="AZ61" s="1">
        <v>0</v>
      </c>
      <c r="BA61" s="1"/>
    </row>
    <row r="62" spans="1:53" x14ac:dyDescent="0.2">
      <c r="A62" s="7">
        <f>DATE(($I$1-1),11,1)</f>
        <v>41944</v>
      </c>
      <c r="B62" s="8" t="s">
        <v>16</v>
      </c>
      <c r="C62" s="8">
        <v>3</v>
      </c>
      <c r="D62" s="1">
        <v>7504</v>
      </c>
      <c r="E62" s="11" t="s">
        <v>8</v>
      </c>
      <c r="F62" s="10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N62" s="1">
        <v>0</v>
      </c>
      <c r="AO62" s="1">
        <v>6</v>
      </c>
      <c r="AP62" s="1">
        <v>7</v>
      </c>
      <c r="AQ62" s="1">
        <v>5</v>
      </c>
      <c r="AR62" s="1">
        <v>4</v>
      </c>
      <c r="AS62" s="1">
        <v>6</v>
      </c>
      <c r="AT62" s="1">
        <v>3</v>
      </c>
      <c r="AU62" s="1">
        <v>8</v>
      </c>
      <c r="AV62" s="1">
        <v>8</v>
      </c>
      <c r="AW62" s="1">
        <v>5</v>
      </c>
      <c r="AX62" s="1">
        <v>2</v>
      </c>
      <c r="AY62" s="1">
        <v>0</v>
      </c>
      <c r="AZ62" s="1">
        <v>0</v>
      </c>
      <c r="BA62" s="1"/>
    </row>
    <row r="63" spans="1:53" x14ac:dyDescent="0.2">
      <c r="A63" s="7">
        <f>DATE(($I$1-1),12,1)</f>
        <v>41974</v>
      </c>
      <c r="B63" s="8" t="s">
        <v>17</v>
      </c>
      <c r="C63" s="8">
        <v>3</v>
      </c>
      <c r="D63" s="1">
        <v>4932</v>
      </c>
      <c r="E63" s="11" t="s">
        <v>7</v>
      </c>
      <c r="F63" s="10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O63" s="1">
        <v>24</v>
      </c>
      <c r="AP63" s="1">
        <v>2</v>
      </c>
      <c r="AQ63" s="1">
        <v>3</v>
      </c>
      <c r="AR63" s="1">
        <v>4</v>
      </c>
      <c r="AS63" s="1">
        <v>3</v>
      </c>
      <c r="AT63" s="1">
        <v>3</v>
      </c>
      <c r="AU63" s="1">
        <v>2</v>
      </c>
      <c r="AV63" s="1">
        <v>2</v>
      </c>
      <c r="AW63" s="1">
        <v>1</v>
      </c>
      <c r="AX63" s="1">
        <v>0</v>
      </c>
      <c r="AY63" s="1">
        <v>1</v>
      </c>
      <c r="AZ63" s="1">
        <v>0</v>
      </c>
      <c r="BA63" s="1">
        <v>0</v>
      </c>
    </row>
    <row r="64" spans="1:53" x14ac:dyDescent="0.2">
      <c r="A64" s="7">
        <f>DATE(($I$1-1),12,1)</f>
        <v>41974</v>
      </c>
      <c r="B64" s="8" t="s">
        <v>17</v>
      </c>
      <c r="C64" s="8">
        <v>3</v>
      </c>
      <c r="D64" s="1">
        <v>4932</v>
      </c>
      <c r="E64" s="11" t="s">
        <v>8</v>
      </c>
      <c r="F64" s="10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O64" s="1">
        <v>0</v>
      </c>
      <c r="AP64" s="1">
        <v>8</v>
      </c>
      <c r="AQ64" s="1">
        <v>4</v>
      </c>
      <c r="AR64" s="1">
        <v>4</v>
      </c>
      <c r="AS64" s="1">
        <v>5</v>
      </c>
      <c r="AT64" s="1">
        <v>5</v>
      </c>
      <c r="AU64" s="1">
        <v>7</v>
      </c>
      <c r="AV64" s="1">
        <v>6</v>
      </c>
      <c r="AW64" s="1">
        <v>2</v>
      </c>
      <c r="AX64" s="1">
        <v>1</v>
      </c>
      <c r="AY64" s="1">
        <v>2</v>
      </c>
      <c r="AZ64" s="1">
        <v>1</v>
      </c>
      <c r="BA64" s="1">
        <v>0</v>
      </c>
    </row>
  </sheetData>
  <sortState ref="A5:BA64">
    <sortCondition ref="A5:A64"/>
    <sortCondition descending="1" ref="E5:E64"/>
  </sortState>
  <phoneticPr fontId="0" type="noConversion"/>
  <pageMargins left="0.75" right="0.75" top="1" bottom="1" header="0.5" footer="0.5"/>
  <pageSetup orientation="landscape" verticalDpi="4294967292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B4" sqref="B4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3"/>
  <sheetViews>
    <sheetView topLeftCell="A19" zoomScaleNormal="100" workbookViewId="0">
      <selection activeCell="M16" sqref="M16"/>
    </sheetView>
  </sheetViews>
  <sheetFormatPr defaultRowHeight="12.75" x14ac:dyDescent="0.2"/>
  <cols>
    <col min="1" max="1" width="25.85546875" customWidth="1"/>
    <col min="2" max="2" width="15" customWidth="1"/>
  </cols>
  <sheetData>
    <row r="1" spans="1:14" x14ac:dyDescent="0.2">
      <c r="A1" s="12" t="s">
        <v>26</v>
      </c>
      <c r="B1" s="12" t="s">
        <v>23</v>
      </c>
      <c r="C1" s="14" t="s">
        <v>30</v>
      </c>
      <c r="D1" s="14" t="s">
        <v>31</v>
      </c>
      <c r="E1" s="14" t="s">
        <v>32</v>
      </c>
      <c r="F1" s="14" t="s">
        <v>33</v>
      </c>
      <c r="G1" s="14" t="s">
        <v>34</v>
      </c>
      <c r="H1" s="14" t="s">
        <v>35</v>
      </c>
      <c r="I1" s="14" t="s">
        <v>36</v>
      </c>
      <c r="J1" s="14" t="s">
        <v>37</v>
      </c>
      <c r="K1" s="14" t="s">
        <v>38</v>
      </c>
      <c r="L1" s="14" t="s">
        <v>39</v>
      </c>
      <c r="M1" s="14" t="s">
        <v>40</v>
      </c>
      <c r="N1" s="14" t="s">
        <v>41</v>
      </c>
    </row>
    <row r="2" spans="1:14" x14ac:dyDescent="0.2">
      <c r="A2" s="13" t="s">
        <v>18</v>
      </c>
      <c r="B2" s="13" t="s">
        <v>24</v>
      </c>
      <c r="C2" s="13">
        <f>a4data!F5</f>
        <v>40</v>
      </c>
      <c r="D2" s="13">
        <f>SUM(C2,a4data!G5)</f>
        <v>42</v>
      </c>
      <c r="E2" s="13">
        <f>SUM(D2,a4data!H5)</f>
        <v>48</v>
      </c>
      <c r="F2" s="13">
        <f>SUM(E2,a4data!I5)</f>
        <v>50</v>
      </c>
      <c r="G2" s="13">
        <f>SUM(F2,a4data!J5)</f>
        <v>51</v>
      </c>
      <c r="H2" s="13">
        <f>SUM(G2,a4data!K5)</f>
        <v>53</v>
      </c>
      <c r="I2" s="13">
        <f>SUM(a4data!L5,H2)</f>
        <v>56</v>
      </c>
      <c r="J2" s="13">
        <f>SUM(I2,a4data!M5)</f>
        <v>58</v>
      </c>
      <c r="K2" s="13">
        <f>SUM(a4data!N5,J2)</f>
        <v>59</v>
      </c>
      <c r="L2" s="13">
        <f>SUM(K2,a4data!O5)</f>
        <v>59</v>
      </c>
      <c r="M2" s="13">
        <f>SUM(L2,a4data!P5)</f>
        <v>60</v>
      </c>
      <c r="N2" s="13">
        <f>SUM(M2,a4data!Q5)</f>
        <v>60</v>
      </c>
    </row>
    <row r="3" spans="1:14" x14ac:dyDescent="0.2">
      <c r="A3" s="13" t="s">
        <v>21</v>
      </c>
      <c r="B3" s="13" t="s">
        <v>24</v>
      </c>
      <c r="C3" s="13">
        <f>a4data!F6</f>
        <v>0</v>
      </c>
      <c r="D3" s="13">
        <f>SUM(C3,a4data!G6)</f>
        <v>5</v>
      </c>
      <c r="E3" s="13">
        <f>SUM(D3,a4data!H6)</f>
        <v>9</v>
      </c>
      <c r="F3" s="13">
        <f>SUM(E3,a4data!I6)</f>
        <v>15</v>
      </c>
      <c r="G3" s="13">
        <f>SUM(a4data!J6,F3)</f>
        <v>22</v>
      </c>
      <c r="H3" s="13">
        <f>SUM(G3,a4data!K6)</f>
        <v>25</v>
      </c>
      <c r="I3" s="13">
        <f>SUM(H3,a4data!L6)</f>
        <v>27</v>
      </c>
      <c r="J3" s="13">
        <f>SUM(I3,a4data!M6)</f>
        <v>36</v>
      </c>
      <c r="K3" s="13">
        <f>SUM(J3,a4data!N6)</f>
        <v>44</v>
      </c>
      <c r="L3" s="13">
        <f>SUM(K3,a4data!O6)</f>
        <v>49</v>
      </c>
      <c r="M3" s="13">
        <f>SUM(L3,a4data!P6)</f>
        <v>55</v>
      </c>
      <c r="N3" s="13">
        <f>SUM(M3,a4data!Q6)</f>
        <v>59</v>
      </c>
    </row>
    <row r="4" spans="1:14" x14ac:dyDescent="0.2">
      <c r="A4" s="13" t="s">
        <v>19</v>
      </c>
      <c r="B4" s="13" t="s">
        <v>25</v>
      </c>
      <c r="C4" s="13">
        <f t="shared" ref="C4:N4" si="0">C2-C3</f>
        <v>40</v>
      </c>
      <c r="D4" s="13">
        <f t="shared" si="0"/>
        <v>37</v>
      </c>
      <c r="E4" s="13">
        <f t="shared" si="0"/>
        <v>39</v>
      </c>
      <c r="F4" s="13">
        <f t="shared" si="0"/>
        <v>35</v>
      </c>
      <c r="G4" s="13">
        <f t="shared" si="0"/>
        <v>29</v>
      </c>
      <c r="H4" s="13">
        <f t="shared" si="0"/>
        <v>28</v>
      </c>
      <c r="I4" s="13">
        <f t="shared" si="0"/>
        <v>29</v>
      </c>
      <c r="J4" s="13">
        <f t="shared" si="0"/>
        <v>22</v>
      </c>
      <c r="K4" s="13">
        <f t="shared" si="0"/>
        <v>15</v>
      </c>
      <c r="L4" s="13">
        <f t="shared" si="0"/>
        <v>10</v>
      </c>
      <c r="M4" s="13">
        <f t="shared" si="0"/>
        <v>5</v>
      </c>
      <c r="N4" s="13">
        <f t="shared" si="0"/>
        <v>1</v>
      </c>
    </row>
    <row r="6" spans="1:14" x14ac:dyDescent="0.2">
      <c r="A6" s="12" t="s">
        <v>27</v>
      </c>
    </row>
    <row r="7" spans="1:14" x14ac:dyDescent="0.2">
      <c r="A7" s="13" t="s">
        <v>18</v>
      </c>
      <c r="B7" s="13" t="s">
        <v>24</v>
      </c>
      <c r="C7" s="13">
        <f>'Post release quality for 3 year'!O7</f>
        <v>45</v>
      </c>
      <c r="D7" s="13">
        <f>'Post release quality for 3 year'!P7</f>
        <v>48</v>
      </c>
      <c r="E7" s="13">
        <f>'Post release quality for 3 year'!Q7</f>
        <v>53</v>
      </c>
      <c r="F7" s="13">
        <f>'Post release quality for 3 year'!R7</f>
        <v>56</v>
      </c>
      <c r="G7" s="13">
        <f>'Post release quality for 3 year'!S7</f>
        <v>58</v>
      </c>
      <c r="H7" s="13">
        <f>'Post release quality for 3 year'!T7</f>
        <v>64</v>
      </c>
      <c r="I7" s="13">
        <f>'Post release quality for 3 year'!U7</f>
        <v>67</v>
      </c>
      <c r="J7" s="13">
        <f>'Post release quality for 3 year'!V7</f>
        <v>69</v>
      </c>
      <c r="K7" s="13">
        <f>'Post release quality for 3 year'!W7</f>
        <v>70</v>
      </c>
      <c r="L7" s="13">
        <f>'Post release quality for 3 year'!X7</f>
        <v>70</v>
      </c>
      <c r="M7" s="13">
        <f>'Post release quality for 3 year'!Y7</f>
        <v>71</v>
      </c>
      <c r="N7" s="13">
        <f>'Post release quality for 3 year'!Z7</f>
        <v>71</v>
      </c>
    </row>
    <row r="8" spans="1:14" x14ac:dyDescent="0.2">
      <c r="A8" s="13" t="s">
        <v>21</v>
      </c>
      <c r="B8" s="13" t="s">
        <v>24</v>
      </c>
      <c r="C8" s="13">
        <f>'Post release quality for 3 year'!O8</f>
        <v>0</v>
      </c>
      <c r="D8" s="13">
        <f>'Post release quality for 3 year'!P8</f>
        <v>5</v>
      </c>
      <c r="E8" s="13">
        <f>'Post release quality for 3 year'!Q8</f>
        <v>12</v>
      </c>
      <c r="F8" s="13">
        <f>'Post release quality for 3 year'!R8</f>
        <v>18</v>
      </c>
      <c r="G8" s="13">
        <f>'Post release quality for 3 year'!S8</f>
        <v>24</v>
      </c>
      <c r="H8" s="13">
        <f>'Post release quality for 3 year'!T8</f>
        <v>27</v>
      </c>
      <c r="I8" s="13">
        <f>'Post release quality for 3 year'!U8</f>
        <v>32</v>
      </c>
      <c r="J8" s="13">
        <f>'Post release quality for 3 year'!V8</f>
        <v>40</v>
      </c>
      <c r="K8" s="13">
        <f>'Post release quality for 3 year'!W8</f>
        <v>52</v>
      </c>
      <c r="L8" s="13">
        <f>'Post release quality for 3 year'!X8</f>
        <v>57</v>
      </c>
      <c r="M8" s="13">
        <f>'Post release quality for 3 year'!Y8</f>
        <v>63</v>
      </c>
      <c r="N8" s="13">
        <f>'Post release quality for 3 year'!Z8</f>
        <v>67</v>
      </c>
    </row>
    <row r="9" spans="1:14" x14ac:dyDescent="0.2">
      <c r="A9" s="13" t="s">
        <v>19</v>
      </c>
      <c r="B9" s="13" t="s">
        <v>42</v>
      </c>
      <c r="C9" s="13">
        <f>'Post release quality for 3 year'!O9</f>
        <v>45</v>
      </c>
      <c r="D9" s="13">
        <f>'Post release quality for 3 year'!P9</f>
        <v>43</v>
      </c>
      <c r="E9" s="13">
        <f>'Post release quality for 3 year'!Q9</f>
        <v>41</v>
      </c>
      <c r="F9" s="13">
        <f>'Post release quality for 3 year'!R9</f>
        <v>38</v>
      </c>
      <c r="G9" s="13">
        <f>'Post release quality for 3 year'!S9</f>
        <v>34</v>
      </c>
      <c r="H9" s="13">
        <f>'Post release quality for 3 year'!T9</f>
        <v>37</v>
      </c>
      <c r="I9" s="13">
        <f>'Post release quality for 3 year'!U9</f>
        <v>35</v>
      </c>
      <c r="J9" s="13">
        <f>'Post release quality for 3 year'!V9</f>
        <v>29</v>
      </c>
      <c r="K9" s="13">
        <f>'Post release quality for 3 year'!W9</f>
        <v>18</v>
      </c>
      <c r="L9" s="13">
        <f>'Post release quality for 3 year'!X9</f>
        <v>13</v>
      </c>
      <c r="M9" s="13">
        <f>'Post release quality for 3 year'!Y9</f>
        <v>8</v>
      </c>
      <c r="N9" s="13">
        <f>'Post release quality for 3 year'!Z9</f>
        <v>4</v>
      </c>
    </row>
    <row r="11" spans="1:14" x14ac:dyDescent="0.2">
      <c r="A11" s="12" t="s">
        <v>28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 x14ac:dyDescent="0.2">
      <c r="A12" s="13" t="s">
        <v>18</v>
      </c>
      <c r="B12" s="13" t="s">
        <v>24</v>
      </c>
      <c r="C12" s="13">
        <f>'Post release quality for 3 year'!AA12</f>
        <v>42</v>
      </c>
      <c r="D12" s="13">
        <f>'Post release quality for 3 year'!AB12</f>
        <v>48</v>
      </c>
      <c r="E12" s="13">
        <f>'Post release quality for 3 year'!AC12</f>
        <v>55</v>
      </c>
      <c r="F12" s="13">
        <f>'Post release quality for 3 year'!AD12</f>
        <v>59</v>
      </c>
      <c r="G12" s="13">
        <f>'Post release quality for 3 year'!AE12</f>
        <v>64</v>
      </c>
      <c r="H12" s="13">
        <f>'Post release quality for 3 year'!AF12</f>
        <v>66</v>
      </c>
      <c r="I12" s="13">
        <f>'Post release quality for 3 year'!AG12</f>
        <v>67</v>
      </c>
      <c r="J12" s="13">
        <f>'Post release quality for 3 year'!AH12</f>
        <v>69</v>
      </c>
      <c r="K12" s="13">
        <f>'Post release quality for 3 year'!AI12</f>
        <v>70</v>
      </c>
      <c r="L12" s="13">
        <f>'Post release quality for 3 year'!AJ12</f>
        <v>70</v>
      </c>
      <c r="M12" s="13">
        <f>'Post release quality for 3 year'!AK12</f>
        <v>70</v>
      </c>
      <c r="N12" s="13">
        <f>'Post release quality for 3 year'!AL12</f>
        <v>70</v>
      </c>
    </row>
    <row r="13" spans="1:14" x14ac:dyDescent="0.2">
      <c r="A13" s="13" t="s">
        <v>21</v>
      </c>
      <c r="B13" s="13" t="s">
        <v>24</v>
      </c>
      <c r="C13" s="13">
        <f>'Post release quality for 3 year'!AA13</f>
        <v>0</v>
      </c>
      <c r="D13" s="13">
        <f>'Post release quality for 3 year'!AB13</f>
        <v>5</v>
      </c>
      <c r="E13" s="13">
        <f>'Post release quality for 3 year'!AC13</f>
        <v>12</v>
      </c>
      <c r="F13" s="13">
        <f>'Post release quality for 3 year'!AD13</f>
        <v>18</v>
      </c>
      <c r="G13" s="13">
        <f>'Post release quality for 3 year'!AE13</f>
        <v>22</v>
      </c>
      <c r="H13" s="13">
        <f>'Post release quality for 3 year'!AF13</f>
        <v>26</v>
      </c>
      <c r="I13" s="13">
        <f>'Post release quality for 3 year'!AG13</f>
        <v>28</v>
      </c>
      <c r="J13" s="13">
        <f>'Post release quality for 3 year'!AH13</f>
        <v>36</v>
      </c>
      <c r="K13" s="13">
        <f>'Post release quality for 3 year'!AI13</f>
        <v>38</v>
      </c>
      <c r="L13" s="13">
        <f>'Post release quality for 3 year'!AJ13</f>
        <v>43</v>
      </c>
      <c r="M13" s="13">
        <f>'Post release quality for 3 year'!AK13</f>
        <v>51</v>
      </c>
      <c r="N13" s="13">
        <f>'Post release quality for 3 year'!AL13</f>
        <v>56</v>
      </c>
    </row>
    <row r="14" spans="1:14" x14ac:dyDescent="0.2">
      <c r="A14" s="13" t="s">
        <v>19</v>
      </c>
      <c r="B14" s="13" t="s">
        <v>43</v>
      </c>
      <c r="C14" s="13">
        <f>'Post release quality for 3 year'!AA14</f>
        <v>42</v>
      </c>
      <c r="D14" s="13">
        <f>'Post release quality for 3 year'!AB14</f>
        <v>43</v>
      </c>
      <c r="E14" s="13">
        <f>'Post release quality for 3 year'!AC14</f>
        <v>43</v>
      </c>
      <c r="F14" s="13">
        <f>'Post release quality for 3 year'!AD14</f>
        <v>41</v>
      </c>
      <c r="G14" s="13">
        <f>'Post release quality for 3 year'!AE14</f>
        <v>42</v>
      </c>
      <c r="H14" s="13">
        <f>'Post release quality for 3 year'!AF14</f>
        <v>40</v>
      </c>
      <c r="I14" s="13">
        <f>'Post release quality for 3 year'!AG14</f>
        <v>39</v>
      </c>
      <c r="J14" s="13">
        <f>'Post release quality for 3 year'!AH14</f>
        <v>33</v>
      </c>
      <c r="K14" s="13">
        <f>'Post release quality for 3 year'!AI14</f>
        <v>32</v>
      </c>
      <c r="L14" s="13">
        <f>'Post release quality for 3 year'!AJ14</f>
        <v>27</v>
      </c>
      <c r="M14" s="13">
        <f>'Post release quality for 3 year'!AK14</f>
        <v>19</v>
      </c>
      <c r="N14" s="13">
        <f>'Post release quality for 3 year'!AL14</f>
        <v>14</v>
      </c>
    </row>
    <row r="16" spans="1:14" x14ac:dyDescent="0.2">
      <c r="A16" s="13" t="s">
        <v>20</v>
      </c>
      <c r="C16" s="13">
        <v>1</v>
      </c>
      <c r="D16" s="13">
        <v>2</v>
      </c>
      <c r="E16" s="13">
        <v>3</v>
      </c>
      <c r="F16" s="13">
        <v>4</v>
      </c>
      <c r="G16" s="13">
        <v>5</v>
      </c>
      <c r="H16" s="13">
        <v>6</v>
      </c>
      <c r="I16" s="13">
        <v>7</v>
      </c>
      <c r="J16" s="13">
        <v>8</v>
      </c>
      <c r="K16" s="13">
        <v>9</v>
      </c>
      <c r="L16" s="13">
        <v>10</v>
      </c>
      <c r="M16" s="13">
        <v>11</v>
      </c>
      <c r="N16" s="13">
        <v>12</v>
      </c>
    </row>
    <row r="33" spans="1:1" x14ac:dyDescent="0.2">
      <c r="A33" s="1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R17"/>
  <sheetViews>
    <sheetView topLeftCell="A19" workbookViewId="0">
      <selection activeCell="B15" sqref="B15"/>
    </sheetView>
  </sheetViews>
  <sheetFormatPr defaultRowHeight="12.75" x14ac:dyDescent="0.2"/>
  <cols>
    <col min="1" max="1" width="21.85546875" style="13" customWidth="1"/>
    <col min="2" max="2" width="14.5703125" style="13" customWidth="1"/>
    <col min="3" max="16384" width="9.140625" style="13"/>
  </cols>
  <sheetData>
    <row r="1" spans="1:44" x14ac:dyDescent="0.2">
      <c r="A1" s="12" t="s">
        <v>26</v>
      </c>
      <c r="B1" s="13" t="s">
        <v>23</v>
      </c>
      <c r="C1" s="14">
        <f>a4data!F4</f>
        <v>40909</v>
      </c>
      <c r="D1" s="14">
        <f>a4data!G4</f>
        <v>40940</v>
      </c>
      <c r="E1" s="14">
        <f>a4data!H4</f>
        <v>40969</v>
      </c>
      <c r="F1" s="14">
        <f>a4data!I4</f>
        <v>41000</v>
      </c>
      <c r="G1" s="14">
        <f>a4data!J4</f>
        <v>41030</v>
      </c>
      <c r="H1" s="14">
        <f>a4data!K4</f>
        <v>41061</v>
      </c>
      <c r="I1" s="14">
        <f>a4data!L4</f>
        <v>41091</v>
      </c>
      <c r="J1" s="14">
        <f>a4data!M4</f>
        <v>41122</v>
      </c>
      <c r="K1" s="14">
        <f>a4data!N4</f>
        <v>41153</v>
      </c>
      <c r="L1" s="14">
        <f>a4data!O4</f>
        <v>41183</v>
      </c>
      <c r="M1" s="14">
        <f>a4data!P4</f>
        <v>41214</v>
      </c>
      <c r="N1" s="14">
        <f>a4data!Q4</f>
        <v>41244</v>
      </c>
      <c r="O1" s="14">
        <f>a4data!R4</f>
        <v>41275</v>
      </c>
      <c r="P1" s="14">
        <f>a4data!S4</f>
        <v>41306</v>
      </c>
      <c r="Q1" s="14">
        <f>a4data!T4</f>
        <v>41334</v>
      </c>
      <c r="R1" s="14">
        <f>a4data!U4</f>
        <v>41365</v>
      </c>
      <c r="S1" s="14">
        <f>a4data!V4</f>
        <v>41395</v>
      </c>
      <c r="T1" s="14">
        <f>a4data!W4</f>
        <v>41426</v>
      </c>
      <c r="U1" s="14">
        <f>a4data!X4</f>
        <v>41456</v>
      </c>
      <c r="V1" s="14">
        <f>a4data!Y4</f>
        <v>41487</v>
      </c>
      <c r="W1" s="14">
        <f>a4data!Z4</f>
        <v>41518</v>
      </c>
      <c r="X1" s="14">
        <f>a4data!AA4</f>
        <v>41548</v>
      </c>
      <c r="Y1" s="14">
        <f>a4data!AB4</f>
        <v>41579</v>
      </c>
      <c r="Z1" s="14">
        <f>a4data!AC4</f>
        <v>41609</v>
      </c>
      <c r="AA1" s="14">
        <f>a4data!AD4</f>
        <v>41640</v>
      </c>
      <c r="AB1" s="14">
        <f>a4data!AE4</f>
        <v>41671</v>
      </c>
      <c r="AC1" s="14">
        <f>a4data!AF4</f>
        <v>41699</v>
      </c>
      <c r="AD1" s="14">
        <f>a4data!AG4</f>
        <v>41730</v>
      </c>
      <c r="AE1" s="14">
        <f>a4data!AH4</f>
        <v>41760</v>
      </c>
      <c r="AF1" s="14">
        <f>a4data!AI4</f>
        <v>41791</v>
      </c>
      <c r="AG1" s="14">
        <f>a4data!AJ4</f>
        <v>41821</v>
      </c>
      <c r="AH1" s="14">
        <f>a4data!AK4</f>
        <v>41852</v>
      </c>
      <c r="AI1" s="14">
        <f>a4data!AL4</f>
        <v>41883</v>
      </c>
      <c r="AJ1" s="14">
        <f>a4data!AM4</f>
        <v>41913</v>
      </c>
      <c r="AK1" s="14">
        <f>a4data!AN4</f>
        <v>41944</v>
      </c>
      <c r="AL1" s="14">
        <f>a4data!AO4</f>
        <v>41974</v>
      </c>
      <c r="AM1" s="14"/>
      <c r="AN1" s="14"/>
      <c r="AO1" s="14"/>
      <c r="AP1" s="14"/>
      <c r="AQ1" s="14"/>
      <c r="AR1" s="14"/>
    </row>
    <row r="2" spans="1:44" x14ac:dyDescent="0.2">
      <c r="A2" s="13" t="s">
        <v>18</v>
      </c>
      <c r="B2" s="13" t="s">
        <v>24</v>
      </c>
      <c r="C2" s="13">
        <f>a4data!F5</f>
        <v>40</v>
      </c>
      <c r="D2" s="13">
        <f>SUM(C2,a4data!G5)</f>
        <v>42</v>
      </c>
      <c r="E2" s="13">
        <f>SUM(D2,a4data!H5)</f>
        <v>48</v>
      </c>
      <c r="F2" s="13">
        <f>SUM(E2,a4data!I5)</f>
        <v>50</v>
      </c>
      <c r="G2" s="13">
        <f>SUM(F2,a4data!J5)</f>
        <v>51</v>
      </c>
      <c r="H2" s="13">
        <f>SUM(G2,a4data!K5)</f>
        <v>53</v>
      </c>
      <c r="I2" s="13">
        <f>SUM(a4data!L5,H2)</f>
        <v>56</v>
      </c>
      <c r="J2" s="13">
        <f>SUM(I2,a4data!M5)</f>
        <v>58</v>
      </c>
      <c r="K2" s="13">
        <f>SUM(a4data!N5,J2)</f>
        <v>59</v>
      </c>
      <c r="L2" s="13">
        <f>SUM(K2,a4data!O5)</f>
        <v>59</v>
      </c>
      <c r="M2" s="13">
        <f>SUM(L2,a4data!P5)</f>
        <v>60</v>
      </c>
      <c r="N2" s="13">
        <f>SUM(M2,a4data!Q5)</f>
        <v>60</v>
      </c>
    </row>
    <row r="3" spans="1:44" x14ac:dyDescent="0.2">
      <c r="A3" s="13" t="s">
        <v>21</v>
      </c>
      <c r="B3" s="13" t="s">
        <v>24</v>
      </c>
      <c r="C3" s="13">
        <f>a4data!F6</f>
        <v>0</v>
      </c>
      <c r="D3" s="13">
        <f>SUM(C3,a4data!G6)</f>
        <v>5</v>
      </c>
      <c r="E3" s="13">
        <f>SUM(D3,a4data!H6)</f>
        <v>9</v>
      </c>
      <c r="F3" s="13">
        <f>SUM(E3,a4data!I6)</f>
        <v>15</v>
      </c>
      <c r="G3" s="13">
        <f>SUM(a4data!J6,F3)</f>
        <v>22</v>
      </c>
      <c r="H3" s="13">
        <f>SUM(G3,a4data!K6)</f>
        <v>25</v>
      </c>
      <c r="I3" s="13">
        <f>SUM(H3,a4data!L6)</f>
        <v>27</v>
      </c>
      <c r="J3" s="13">
        <f>SUM(I3,a4data!M6)</f>
        <v>36</v>
      </c>
      <c r="K3" s="13">
        <f>SUM(J3,a4data!N6)</f>
        <v>44</v>
      </c>
      <c r="L3" s="13">
        <f>SUM(K3,a4data!O6)</f>
        <v>49</v>
      </c>
      <c r="M3" s="13">
        <f>SUM(L3,a4data!P6)</f>
        <v>55</v>
      </c>
      <c r="N3" s="13">
        <f>SUM(M3,a4data!Q6)</f>
        <v>59</v>
      </c>
    </row>
    <row r="4" spans="1:44" x14ac:dyDescent="0.2">
      <c r="A4" s="13" t="s">
        <v>19</v>
      </c>
      <c r="B4" s="13" t="s">
        <v>29</v>
      </c>
      <c r="C4" s="13">
        <f t="shared" ref="C4:N4" si="0">C2-C3</f>
        <v>40</v>
      </c>
      <c r="D4" s="13">
        <f t="shared" si="0"/>
        <v>37</v>
      </c>
      <c r="E4" s="13">
        <f t="shared" si="0"/>
        <v>39</v>
      </c>
      <c r="F4" s="13">
        <f t="shared" si="0"/>
        <v>35</v>
      </c>
      <c r="G4" s="13">
        <f t="shared" si="0"/>
        <v>29</v>
      </c>
      <c r="H4" s="13">
        <f t="shared" si="0"/>
        <v>28</v>
      </c>
      <c r="I4" s="13">
        <f t="shared" si="0"/>
        <v>29</v>
      </c>
      <c r="J4" s="13">
        <f t="shared" si="0"/>
        <v>22</v>
      </c>
      <c r="K4" s="13">
        <f t="shared" si="0"/>
        <v>15</v>
      </c>
      <c r="L4" s="13">
        <f t="shared" si="0"/>
        <v>10</v>
      </c>
      <c r="M4" s="13">
        <f t="shared" si="0"/>
        <v>5</v>
      </c>
      <c r="N4" s="13">
        <f t="shared" si="0"/>
        <v>1</v>
      </c>
    </row>
    <row r="6" spans="1:44" x14ac:dyDescent="0.2">
      <c r="A6" s="12" t="s">
        <v>27</v>
      </c>
    </row>
    <row r="7" spans="1:44" x14ac:dyDescent="0.2">
      <c r="A7" s="13" t="s">
        <v>18</v>
      </c>
      <c r="B7" s="13" t="s">
        <v>24</v>
      </c>
      <c r="O7" s="13">
        <f>a4data!R25</f>
        <v>45</v>
      </c>
      <c r="P7" s="13">
        <f>SUM(O7,a4data!S25)</f>
        <v>48</v>
      </c>
      <c r="Q7" s="13">
        <f>SUM(P7,a4data!T25)</f>
        <v>53</v>
      </c>
      <c r="R7" s="13">
        <f>SUM(Q7,a4data!U25)</f>
        <v>56</v>
      </c>
      <c r="S7" s="13">
        <f>SUM(a4data!V25,R7)</f>
        <v>58</v>
      </c>
      <c r="T7" s="13">
        <f>SUM(S7,a4data!W25)</f>
        <v>64</v>
      </c>
      <c r="U7" s="13">
        <f>SUM(T7,a4data!X25)</f>
        <v>67</v>
      </c>
      <c r="V7" s="13">
        <f>SUM(U7,a4data!Y25)</f>
        <v>69</v>
      </c>
      <c r="W7" s="13">
        <f>SUM(V7,a4data!Z25)</f>
        <v>70</v>
      </c>
      <c r="X7" s="13">
        <f>SUM(W7,a4data!AA25)</f>
        <v>70</v>
      </c>
      <c r="Y7" s="13">
        <f>SUM(X7,a4data!AB25)</f>
        <v>71</v>
      </c>
      <c r="Z7" s="13">
        <f>SUM(Y7,a4data!AC25)</f>
        <v>71</v>
      </c>
    </row>
    <row r="8" spans="1:44" x14ac:dyDescent="0.2">
      <c r="A8" s="13" t="s">
        <v>21</v>
      </c>
      <c r="B8" s="13" t="s">
        <v>24</v>
      </c>
      <c r="O8" s="13">
        <f>a4data!R26</f>
        <v>0</v>
      </c>
      <c r="P8" s="13">
        <f>SUM(O8,a4data!S26)</f>
        <v>5</v>
      </c>
      <c r="Q8" s="13">
        <f>SUM(P8,a4data!T26)</f>
        <v>12</v>
      </c>
      <c r="R8" s="13">
        <f>SUM(Q8,a4data!U26)</f>
        <v>18</v>
      </c>
      <c r="S8" s="13">
        <f>SUM(R8,a4data!V26)</f>
        <v>24</v>
      </c>
      <c r="T8" s="13">
        <f>SUM(S8,a4data!W26)</f>
        <v>27</v>
      </c>
      <c r="U8" s="13">
        <f>SUM(T8,a4data!X26)</f>
        <v>32</v>
      </c>
      <c r="V8" s="13">
        <f>SUM(U8,a4data!Y26)</f>
        <v>40</v>
      </c>
      <c r="W8" s="13">
        <f>SUM(V8,a4data!Z26)</f>
        <v>52</v>
      </c>
      <c r="X8" s="13">
        <f>SUM(W8,a4data!AA26)</f>
        <v>57</v>
      </c>
      <c r="Y8" s="13">
        <f>SUM(X8,a4data!AB26)</f>
        <v>63</v>
      </c>
      <c r="Z8" s="13">
        <f>SUM(Y8,a4data!AC26)</f>
        <v>67</v>
      </c>
    </row>
    <row r="9" spans="1:44" x14ac:dyDescent="0.2">
      <c r="A9" s="13" t="s">
        <v>19</v>
      </c>
      <c r="B9" s="13" t="s">
        <v>42</v>
      </c>
      <c r="O9" s="13">
        <f t="shared" ref="O9:Z9" si="1">O7-O8</f>
        <v>45</v>
      </c>
      <c r="P9" s="13">
        <f t="shared" si="1"/>
        <v>43</v>
      </c>
      <c r="Q9" s="13">
        <f t="shared" si="1"/>
        <v>41</v>
      </c>
      <c r="R9" s="13">
        <f t="shared" si="1"/>
        <v>38</v>
      </c>
      <c r="S9" s="13">
        <f t="shared" si="1"/>
        <v>34</v>
      </c>
      <c r="T9" s="13">
        <f t="shared" si="1"/>
        <v>37</v>
      </c>
      <c r="U9" s="13">
        <f t="shared" si="1"/>
        <v>35</v>
      </c>
      <c r="V9" s="13">
        <f t="shared" si="1"/>
        <v>29</v>
      </c>
      <c r="W9" s="13">
        <f t="shared" si="1"/>
        <v>18</v>
      </c>
      <c r="X9" s="13">
        <f t="shared" si="1"/>
        <v>13</v>
      </c>
      <c r="Y9" s="13">
        <f t="shared" si="1"/>
        <v>8</v>
      </c>
      <c r="Z9" s="13">
        <f t="shared" si="1"/>
        <v>4</v>
      </c>
    </row>
    <row r="11" spans="1:44" x14ac:dyDescent="0.2">
      <c r="A11" s="12" t="s">
        <v>28</v>
      </c>
    </row>
    <row r="12" spans="1:44" x14ac:dyDescent="0.2">
      <c r="A12" s="13" t="s">
        <v>18</v>
      </c>
      <c r="B12" s="13" t="s">
        <v>24</v>
      </c>
      <c r="AA12" s="13">
        <f>a4data!AD45</f>
        <v>42</v>
      </c>
      <c r="AB12" s="13">
        <f>SUM(AA12,a4data!AE45)</f>
        <v>48</v>
      </c>
      <c r="AC12" s="13">
        <f>SUM(a4data!AF45,AB12)</f>
        <v>55</v>
      </c>
      <c r="AD12" s="13">
        <f>SUM(AC12,a4data!AG45)</f>
        <v>59</v>
      </c>
      <c r="AE12" s="13">
        <f>SUM(AD12,a4data!AH45)</f>
        <v>64</v>
      </c>
      <c r="AF12" s="13">
        <f>SUM(AE12,a4data!AI45)</f>
        <v>66</v>
      </c>
      <c r="AG12" s="13">
        <f>SUM(AF12,a4data!AJ45)</f>
        <v>67</v>
      </c>
      <c r="AH12" s="13">
        <f>SUM(AG12,a4data!AK45)</f>
        <v>69</v>
      </c>
      <c r="AI12" s="13">
        <f>SUM(AH12,a4data!AL45)</f>
        <v>70</v>
      </c>
      <c r="AJ12" s="13">
        <f>SUM(AI12,a4data!AM45)</f>
        <v>70</v>
      </c>
      <c r="AK12" s="13">
        <f>SUM(AJ12,a4data!AN45)</f>
        <v>70</v>
      </c>
      <c r="AL12" s="13">
        <f>SUM(AK12,a4data!AO45)</f>
        <v>70</v>
      </c>
    </row>
    <row r="13" spans="1:44" x14ac:dyDescent="0.2">
      <c r="A13" s="13" t="s">
        <v>21</v>
      </c>
      <c r="B13" s="13" t="s">
        <v>24</v>
      </c>
      <c r="AA13" s="13">
        <f>a4data!AD46</f>
        <v>0</v>
      </c>
      <c r="AB13" s="13">
        <f>SUM(AA13,a4data!AE46)</f>
        <v>5</v>
      </c>
      <c r="AC13" s="13">
        <f>SUM(AB13,a4data!AF46)</f>
        <v>12</v>
      </c>
      <c r="AD13" s="13">
        <f>SUM(AC13,a4data!AG46)</f>
        <v>18</v>
      </c>
      <c r="AE13" s="13">
        <f>SUM(AD13,a4data!AH46)</f>
        <v>22</v>
      </c>
      <c r="AF13" s="13">
        <f>SUM(AE13,a4data!AI46)</f>
        <v>26</v>
      </c>
      <c r="AG13" s="13">
        <f>SUM(AF13,a4data!AJ46)</f>
        <v>28</v>
      </c>
      <c r="AH13" s="13">
        <f>SUM(AG13,a4data!AK46)</f>
        <v>36</v>
      </c>
      <c r="AI13" s="13">
        <f>SUM(AH13,a4data!AL46)</f>
        <v>38</v>
      </c>
      <c r="AJ13" s="13">
        <f>SUM(AI13,a4data!AM46)</f>
        <v>43</v>
      </c>
      <c r="AK13" s="13">
        <f>SUM(AJ13,a4data!AN46)</f>
        <v>51</v>
      </c>
      <c r="AL13" s="13">
        <f>SUM(AK13,a4data!AO46)</f>
        <v>56</v>
      </c>
    </row>
    <row r="14" spans="1:44" x14ac:dyDescent="0.2">
      <c r="A14" s="13" t="s">
        <v>19</v>
      </c>
      <c r="B14" s="13" t="s">
        <v>43</v>
      </c>
      <c r="AA14" s="13">
        <f t="shared" ref="AA14:AL14" si="2">AA12-AA13</f>
        <v>42</v>
      </c>
      <c r="AB14" s="13">
        <f t="shared" si="2"/>
        <v>43</v>
      </c>
      <c r="AC14" s="13">
        <f t="shared" si="2"/>
        <v>43</v>
      </c>
      <c r="AD14" s="13">
        <f t="shared" si="2"/>
        <v>41</v>
      </c>
      <c r="AE14" s="13">
        <f t="shared" si="2"/>
        <v>42</v>
      </c>
      <c r="AF14" s="13">
        <f t="shared" si="2"/>
        <v>40</v>
      </c>
      <c r="AG14" s="13">
        <f t="shared" si="2"/>
        <v>39</v>
      </c>
      <c r="AH14" s="13">
        <f t="shared" si="2"/>
        <v>33</v>
      </c>
      <c r="AI14" s="13">
        <f t="shared" si="2"/>
        <v>32</v>
      </c>
      <c r="AJ14" s="13">
        <f t="shared" si="2"/>
        <v>27</v>
      </c>
      <c r="AK14" s="13">
        <f t="shared" si="2"/>
        <v>19</v>
      </c>
      <c r="AL14" s="13">
        <f t="shared" si="2"/>
        <v>14</v>
      </c>
    </row>
    <row r="17" spans="1:38" x14ac:dyDescent="0.2">
      <c r="A17" s="13" t="s">
        <v>20</v>
      </c>
      <c r="C17" s="13">
        <v>1</v>
      </c>
      <c r="D17" s="13">
        <v>2</v>
      </c>
      <c r="E17" s="13">
        <v>3</v>
      </c>
      <c r="F17" s="13">
        <v>4</v>
      </c>
      <c r="G17" s="13">
        <v>5</v>
      </c>
      <c r="H17" s="13">
        <v>6</v>
      </c>
      <c r="I17" s="13">
        <v>7</v>
      </c>
      <c r="J17" s="13">
        <v>8</v>
      </c>
      <c r="K17" s="13">
        <v>9</v>
      </c>
      <c r="L17" s="13">
        <v>10</v>
      </c>
      <c r="M17" s="13">
        <v>11</v>
      </c>
      <c r="N17" s="13">
        <v>12</v>
      </c>
      <c r="O17" s="13">
        <v>13</v>
      </c>
      <c r="P17" s="13">
        <v>14</v>
      </c>
      <c r="Q17" s="13">
        <v>15</v>
      </c>
      <c r="R17" s="13">
        <v>16</v>
      </c>
      <c r="S17" s="13">
        <v>17</v>
      </c>
      <c r="T17" s="13">
        <v>18</v>
      </c>
      <c r="U17" s="13">
        <v>19</v>
      </c>
      <c r="V17" s="13">
        <v>20</v>
      </c>
      <c r="W17" s="13">
        <v>21</v>
      </c>
      <c r="X17" s="13">
        <v>22</v>
      </c>
      <c r="Y17" s="13">
        <v>23</v>
      </c>
      <c r="Z17" s="13">
        <v>24</v>
      </c>
      <c r="AA17" s="13">
        <v>25</v>
      </c>
      <c r="AB17" s="13">
        <v>26</v>
      </c>
      <c r="AC17" s="13">
        <v>27</v>
      </c>
      <c r="AD17" s="13">
        <v>28</v>
      </c>
      <c r="AE17" s="13">
        <v>29</v>
      </c>
      <c r="AF17" s="13">
        <v>30</v>
      </c>
      <c r="AG17" s="13">
        <v>31</v>
      </c>
      <c r="AH17" s="13">
        <v>32</v>
      </c>
      <c r="AI17" s="13">
        <v>33</v>
      </c>
      <c r="AJ17" s="13">
        <v>34</v>
      </c>
      <c r="AK17" s="13">
        <v>35</v>
      </c>
      <c r="AL17" s="13">
        <v>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5"/>
  <sheetViews>
    <sheetView workbookViewId="0">
      <selection activeCell="I4" sqref="I4"/>
    </sheetView>
  </sheetViews>
  <sheetFormatPr defaultRowHeight="12.75" x14ac:dyDescent="0.2"/>
  <cols>
    <col min="1" max="1" width="26.42578125" customWidth="1"/>
    <col min="2" max="2" width="15.42578125" customWidth="1"/>
  </cols>
  <sheetData>
    <row r="1" spans="1:14" x14ac:dyDescent="0.2">
      <c r="A1" s="12" t="s">
        <v>22</v>
      </c>
      <c r="B1" s="12" t="s">
        <v>23</v>
      </c>
      <c r="C1" s="14">
        <f>a4data!F4</f>
        <v>40909</v>
      </c>
      <c r="D1" s="14">
        <f>a4data!G4</f>
        <v>40940</v>
      </c>
      <c r="E1" s="14">
        <f>a4data!H4</f>
        <v>40969</v>
      </c>
      <c r="F1" s="14">
        <f>a4data!I4</f>
        <v>41000</v>
      </c>
      <c r="G1" s="14">
        <f>a4data!J4</f>
        <v>41030</v>
      </c>
      <c r="H1" s="14">
        <f>a4data!K4</f>
        <v>41061</v>
      </c>
      <c r="I1" s="14">
        <f>a4data!L4</f>
        <v>41091</v>
      </c>
      <c r="J1" s="14">
        <f>a4data!M4</f>
        <v>41122</v>
      </c>
      <c r="K1" s="14">
        <f>a4data!N4</f>
        <v>41153</v>
      </c>
      <c r="L1" s="14">
        <f>a4data!O4</f>
        <v>41183</v>
      </c>
      <c r="M1" s="14">
        <f>a4data!P4</f>
        <v>41214</v>
      </c>
      <c r="N1" s="14">
        <f>a4data!Q4</f>
        <v>41244</v>
      </c>
    </row>
    <row r="2" spans="1:14" x14ac:dyDescent="0.2">
      <c r="A2" s="13" t="s">
        <v>18</v>
      </c>
      <c r="B2" s="13" t="s">
        <v>24</v>
      </c>
      <c r="C2" s="13">
        <f>a4data!F5</f>
        <v>40</v>
      </c>
      <c r="D2" s="13">
        <f>SUM(C2,a4data!G5)</f>
        <v>42</v>
      </c>
      <c r="E2" s="13">
        <f>SUM(D2,a4data!H5)</f>
        <v>48</v>
      </c>
      <c r="F2" s="13">
        <f>SUM(E2,a4data!I5)</f>
        <v>50</v>
      </c>
      <c r="G2" s="13">
        <f>SUM(F2,a4data!J5)</f>
        <v>51</v>
      </c>
      <c r="H2" s="13">
        <f>SUM(G2,a4data!K5)</f>
        <v>53</v>
      </c>
      <c r="I2" s="13">
        <f>SUM(a4data!L5,H2)</f>
        <v>56</v>
      </c>
      <c r="J2" s="13">
        <f>SUM(I2,a4data!M5)</f>
        <v>58</v>
      </c>
      <c r="K2" s="13">
        <f>SUM(a4data!N5,J2)</f>
        <v>59</v>
      </c>
      <c r="L2" s="13">
        <f>SUM(K2,a4data!O5)</f>
        <v>59</v>
      </c>
      <c r="M2" s="13">
        <f>SUM(L2,a4data!P5)</f>
        <v>60</v>
      </c>
      <c r="N2" s="13">
        <f>SUM(M2,a4data!Q5)</f>
        <v>60</v>
      </c>
    </row>
    <row r="3" spans="1:14" x14ac:dyDescent="0.2">
      <c r="A3" s="13" t="s">
        <v>21</v>
      </c>
      <c r="B3" s="13" t="s">
        <v>24</v>
      </c>
      <c r="C3" s="13">
        <f>a4data!F6</f>
        <v>0</v>
      </c>
      <c r="D3" s="13">
        <f>SUM(C3,a4data!G6)</f>
        <v>5</v>
      </c>
      <c r="E3" s="13">
        <f>SUM(D3,a4data!H6)</f>
        <v>9</v>
      </c>
      <c r="F3" s="13">
        <f>SUM(E3,a4data!I6)</f>
        <v>15</v>
      </c>
      <c r="G3" s="13">
        <f>SUM(a4data!J6,F3)</f>
        <v>22</v>
      </c>
      <c r="H3" s="13">
        <f>SUM(G3,a4data!K6)</f>
        <v>25</v>
      </c>
      <c r="I3" s="13">
        <f>SUM(H3,a4data!L6)</f>
        <v>27</v>
      </c>
      <c r="J3" s="13">
        <f>SUM(I3,a4data!M6)</f>
        <v>36</v>
      </c>
      <c r="K3" s="13">
        <f>SUM(J3,a4data!N6)</f>
        <v>44</v>
      </c>
      <c r="L3" s="13">
        <f>SUM(K3,a4data!O6)</f>
        <v>49</v>
      </c>
      <c r="M3" s="13">
        <f>SUM(L3,a4data!P6)</f>
        <v>55</v>
      </c>
      <c r="N3" s="13">
        <f>SUM(M3,a4data!Q6)</f>
        <v>59</v>
      </c>
    </row>
    <row r="4" spans="1:14" x14ac:dyDescent="0.2">
      <c r="A4" s="13" t="s">
        <v>19</v>
      </c>
      <c r="B4" s="13" t="s">
        <v>25</v>
      </c>
      <c r="C4" s="13">
        <f t="shared" ref="C4:N4" si="0">C2-C3</f>
        <v>40</v>
      </c>
      <c r="D4" s="13">
        <f t="shared" si="0"/>
        <v>37</v>
      </c>
      <c r="E4" s="13">
        <f t="shared" si="0"/>
        <v>39</v>
      </c>
      <c r="F4" s="13">
        <f t="shared" si="0"/>
        <v>35</v>
      </c>
      <c r="G4" s="13">
        <f t="shared" si="0"/>
        <v>29</v>
      </c>
      <c r="H4" s="13">
        <f t="shared" si="0"/>
        <v>28</v>
      </c>
      <c r="I4" s="13">
        <f t="shared" si="0"/>
        <v>29</v>
      </c>
      <c r="J4" s="13">
        <f t="shared" si="0"/>
        <v>22</v>
      </c>
      <c r="K4" s="13">
        <f t="shared" si="0"/>
        <v>15</v>
      </c>
      <c r="L4" s="13">
        <f t="shared" si="0"/>
        <v>10</v>
      </c>
      <c r="M4" s="13">
        <f t="shared" si="0"/>
        <v>5</v>
      </c>
      <c r="N4" s="13">
        <f t="shared" si="0"/>
        <v>1</v>
      </c>
    </row>
    <row r="5" spans="1:14" x14ac:dyDescent="0.2">
      <c r="A5" s="13" t="s">
        <v>20</v>
      </c>
      <c r="B5" s="13"/>
      <c r="C5" s="13">
        <v>1</v>
      </c>
      <c r="D5" s="13">
        <v>2</v>
      </c>
      <c r="E5" s="13">
        <v>3</v>
      </c>
      <c r="F5" s="13">
        <v>4</v>
      </c>
      <c r="G5" s="13">
        <v>5</v>
      </c>
      <c r="H5" s="13">
        <v>6</v>
      </c>
      <c r="I5" s="13">
        <v>7</v>
      </c>
      <c r="J5" s="13">
        <v>8</v>
      </c>
      <c r="K5" s="13">
        <v>9</v>
      </c>
      <c r="L5" s="13">
        <v>10</v>
      </c>
      <c r="M5" s="13">
        <v>11</v>
      </c>
      <c r="N5" s="13">
        <v>12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4:AY57"/>
  <sheetViews>
    <sheetView zoomScale="85" zoomScaleNormal="85" workbookViewId="0">
      <selection activeCell="K5" sqref="K5"/>
    </sheetView>
  </sheetViews>
  <sheetFormatPr defaultRowHeight="12.75" x14ac:dyDescent="0.2"/>
  <cols>
    <col min="1" max="1" width="13.7109375" style="13" customWidth="1"/>
    <col min="2" max="2" width="15.7109375" style="13" customWidth="1"/>
    <col min="3" max="16384" width="9.140625" style="13"/>
  </cols>
  <sheetData>
    <row r="4" spans="1:51" ht="13.5" thickBot="1" x14ac:dyDescent="0.25">
      <c r="A4" s="13" t="s">
        <v>44</v>
      </c>
      <c r="B4" s="13" t="s">
        <v>45</v>
      </c>
      <c r="C4" s="15">
        <f>a4data!F4</f>
        <v>40909</v>
      </c>
      <c r="D4" s="15">
        <f>a4data!G4</f>
        <v>40940</v>
      </c>
      <c r="E4" s="15">
        <f>a4data!H4</f>
        <v>40969</v>
      </c>
      <c r="F4" s="15">
        <f>a4data!I4</f>
        <v>41000</v>
      </c>
      <c r="G4" s="15">
        <f>a4data!J4</f>
        <v>41030</v>
      </c>
      <c r="H4" s="15">
        <f>a4data!K4</f>
        <v>41061</v>
      </c>
      <c r="I4" s="15">
        <f>a4data!L4</f>
        <v>41091</v>
      </c>
      <c r="J4" s="15">
        <f>a4data!M4</f>
        <v>41122</v>
      </c>
      <c r="K4" s="15">
        <f>a4data!N4</f>
        <v>41153</v>
      </c>
      <c r="L4" s="15">
        <f>a4data!O4</f>
        <v>41183</v>
      </c>
      <c r="M4" s="15">
        <f>a4data!P4</f>
        <v>41214</v>
      </c>
      <c r="N4" s="15">
        <f>a4data!Q4</f>
        <v>41244</v>
      </c>
      <c r="O4" s="15">
        <f>a4data!R4</f>
        <v>41275</v>
      </c>
      <c r="P4" s="15">
        <f>a4data!S4</f>
        <v>41306</v>
      </c>
      <c r="Q4" s="15">
        <f>a4data!T4</f>
        <v>41334</v>
      </c>
      <c r="R4" s="15">
        <f>a4data!U4</f>
        <v>41365</v>
      </c>
      <c r="S4" s="15">
        <f>a4data!V4</f>
        <v>41395</v>
      </c>
      <c r="T4" s="15">
        <f>a4data!W4</f>
        <v>41426</v>
      </c>
      <c r="U4" s="15">
        <f>a4data!X4</f>
        <v>41456</v>
      </c>
      <c r="V4" s="15">
        <f>a4data!Y4</f>
        <v>41487</v>
      </c>
      <c r="W4" s="15">
        <f>a4data!Z4</f>
        <v>41518</v>
      </c>
      <c r="X4" s="15">
        <f>a4data!AA4</f>
        <v>41548</v>
      </c>
      <c r="Y4" s="15">
        <f>a4data!AB4</f>
        <v>41579</v>
      </c>
      <c r="Z4" s="15">
        <f>a4data!AC4</f>
        <v>41609</v>
      </c>
      <c r="AA4" s="15">
        <f>a4data!AD4</f>
        <v>41640</v>
      </c>
      <c r="AB4" s="15">
        <f>a4data!AE4</f>
        <v>41671</v>
      </c>
      <c r="AC4" s="15">
        <f>a4data!AF4</f>
        <v>41699</v>
      </c>
      <c r="AD4" s="15">
        <f>a4data!AG4</f>
        <v>41730</v>
      </c>
      <c r="AE4" s="15">
        <f>a4data!AH4</f>
        <v>41760</v>
      </c>
      <c r="AF4" s="15">
        <f>a4data!AI4</f>
        <v>41791</v>
      </c>
      <c r="AG4" s="15">
        <f>a4data!AJ4</f>
        <v>41821</v>
      </c>
      <c r="AH4" s="15">
        <f>a4data!AK4</f>
        <v>41852</v>
      </c>
      <c r="AI4" s="15">
        <f>a4data!AL4</f>
        <v>41883</v>
      </c>
      <c r="AJ4" s="15">
        <f>a4data!AM4</f>
        <v>41913</v>
      </c>
      <c r="AK4" s="15">
        <f>a4data!AN4</f>
        <v>41944</v>
      </c>
      <c r="AL4" s="15">
        <f>a4data!AO4</f>
        <v>41974</v>
      </c>
      <c r="AM4" s="15">
        <f>a4data!AP4</f>
        <v>42005</v>
      </c>
      <c r="AN4" s="15">
        <f>a4data!AQ4</f>
        <v>42036</v>
      </c>
      <c r="AO4" s="15">
        <f>a4data!AR4</f>
        <v>42064</v>
      </c>
      <c r="AP4" s="15">
        <f>a4data!AS4</f>
        <v>42095</v>
      </c>
      <c r="AQ4" s="15">
        <f>a4data!AT4</f>
        <v>42125</v>
      </c>
      <c r="AR4" s="15">
        <f>a4data!AU4</f>
        <v>42156</v>
      </c>
      <c r="AS4" s="15">
        <f>a4data!AV4</f>
        <v>42186</v>
      </c>
      <c r="AT4" s="15">
        <f>a4data!AW4</f>
        <v>42217</v>
      </c>
      <c r="AU4" s="15">
        <f>a4data!AX4</f>
        <v>42248</v>
      </c>
      <c r="AV4" s="15">
        <f>a4data!AY4</f>
        <v>42278</v>
      </c>
      <c r="AW4" s="15">
        <f>a4data!AZ4</f>
        <v>42309</v>
      </c>
      <c r="AX4" s="15">
        <f>a4data!BA4</f>
        <v>42339</v>
      </c>
      <c r="AY4" s="15"/>
    </row>
    <row r="5" spans="1:51" ht="13.5" thickTop="1" x14ac:dyDescent="0.2">
      <c r="A5" s="16" t="s">
        <v>6</v>
      </c>
      <c r="B5" s="16">
        <v>1</v>
      </c>
      <c r="C5" s="13">
        <f>a4data!F5</f>
        <v>40</v>
      </c>
      <c r="D5" s="13">
        <f>SUM(a4data!G5,C5)</f>
        <v>42</v>
      </c>
      <c r="E5" s="13">
        <f>SUM(D5,a4data!H5)</f>
        <v>48</v>
      </c>
      <c r="F5" s="13">
        <f>SUM(E5,a4data!I5)</f>
        <v>50</v>
      </c>
      <c r="G5" s="13">
        <f>SUM(a4data!J5,F5)</f>
        <v>51</v>
      </c>
      <c r="H5" s="13">
        <f>SUM(a4data!K5,G5)</f>
        <v>53</v>
      </c>
      <c r="I5" s="13">
        <f>SUM(a4data!L5,H5)</f>
        <v>56</v>
      </c>
      <c r="J5" s="13">
        <f>SUM(a4data!M5,I5)</f>
        <v>58</v>
      </c>
      <c r="K5" s="13">
        <f>SUM(a4data!N5,J5)</f>
        <v>59</v>
      </c>
      <c r="L5" s="13">
        <f>SUM(a4data!O5,K5)</f>
        <v>59</v>
      </c>
      <c r="M5" s="13">
        <f>SUM(a4data!P5,L5)</f>
        <v>60</v>
      </c>
      <c r="N5" s="13">
        <f>SUM(a4data!Q5,M5)</f>
        <v>60</v>
      </c>
    </row>
    <row r="6" spans="1:51" x14ac:dyDescent="0.2">
      <c r="A6" s="16" t="s">
        <v>9</v>
      </c>
      <c r="B6" s="16">
        <v>1</v>
      </c>
      <c r="D6" s="13">
        <f>a4data!G7</f>
        <v>38</v>
      </c>
      <c r="E6" s="13">
        <f>SUM(D6,a4data!H7)</f>
        <v>44</v>
      </c>
      <c r="F6" s="13">
        <f>SUM(E6,a4data!I7)</f>
        <v>52</v>
      </c>
      <c r="G6" s="13">
        <f>SUM(a4data!J7,F6)</f>
        <v>54</v>
      </c>
      <c r="H6" s="13">
        <f>SUM(a4data!K7,G6)</f>
        <v>57</v>
      </c>
      <c r="I6" s="13">
        <f>SUM(H6,a4data!L7)</f>
        <v>61</v>
      </c>
      <c r="J6" s="13">
        <f>SUM(I6,a4data!M7)</f>
        <v>62</v>
      </c>
      <c r="K6" s="13">
        <f>SUM(a4data!N7,J6)</f>
        <v>67</v>
      </c>
      <c r="L6" s="13">
        <f>SUM(K6,a4data!O7)</f>
        <v>67</v>
      </c>
      <c r="M6" s="13">
        <f>SUM(L6,a4data!P7)</f>
        <v>67</v>
      </c>
      <c r="N6" s="13">
        <f>SUM(M6,a4data!Q7)</f>
        <v>68</v>
      </c>
      <c r="O6" s="13">
        <f>SUM(N6,a4data!R7)</f>
        <v>68</v>
      </c>
    </row>
    <row r="7" spans="1:51" x14ac:dyDescent="0.2">
      <c r="A7" s="16" t="s">
        <v>8</v>
      </c>
      <c r="B7" s="16">
        <v>1</v>
      </c>
      <c r="E7" s="13">
        <f>a4data!H9</f>
        <v>41</v>
      </c>
      <c r="F7" s="13">
        <f>SUM(E7,a4data!I9)</f>
        <v>46</v>
      </c>
      <c r="G7" s="13">
        <f>SUM(a4data!J9,F7)</f>
        <v>49</v>
      </c>
      <c r="H7" s="13">
        <f>SUM(a4data!K9,G7)</f>
        <v>53</v>
      </c>
      <c r="I7" s="13">
        <f>SUM(a4data!L9,H7)</f>
        <v>56</v>
      </c>
      <c r="J7" s="13">
        <f>SUM(a4data!M9,I7)</f>
        <v>58</v>
      </c>
      <c r="K7" s="13">
        <f>SUM(a4data!N9,J7)</f>
        <v>60</v>
      </c>
      <c r="L7" s="13">
        <f>SUM(a4data!O9,K7)</f>
        <v>61</v>
      </c>
      <c r="M7" s="13">
        <f>SUM(a4data!P9,L7)</f>
        <v>62</v>
      </c>
      <c r="N7" s="13">
        <f>SUM(a4data!Q9,M7)</f>
        <v>62</v>
      </c>
      <c r="O7" s="13">
        <f>SUM(a4data!R9,N7)</f>
        <v>63</v>
      </c>
      <c r="P7" s="13">
        <f>SUM(a4data!S9,O7)</f>
        <v>63</v>
      </c>
    </row>
    <row r="8" spans="1:51" x14ac:dyDescent="0.2">
      <c r="A8" s="16" t="s">
        <v>10</v>
      </c>
      <c r="B8" s="16">
        <v>1</v>
      </c>
      <c r="G8" s="13">
        <f>a4data!J11</f>
        <v>33</v>
      </c>
      <c r="H8" s="13">
        <f>SUM(a4data!K11,G8)</f>
        <v>37</v>
      </c>
      <c r="I8" s="13">
        <f>SUM(a4data!L11,H8)</f>
        <v>39</v>
      </c>
      <c r="J8" s="13">
        <f>SUM(a4data!M11,I8)</f>
        <v>44</v>
      </c>
      <c r="K8" s="13">
        <f>SUM(a4data!N11,J8)</f>
        <v>46</v>
      </c>
      <c r="L8" s="13">
        <f>SUM(a4data!O11,K8)</f>
        <v>48</v>
      </c>
      <c r="M8" s="13">
        <f>SUM(a4data!P11,L8)</f>
        <v>49</v>
      </c>
      <c r="N8" s="13">
        <f>SUM(a4data!Q11,M8)</f>
        <v>52</v>
      </c>
      <c r="O8" s="13">
        <f>SUM(a4data!R11,N8)</f>
        <v>52</v>
      </c>
      <c r="P8" s="13">
        <f>SUM(a4data!S11,O8)</f>
        <v>52</v>
      </c>
      <c r="Q8" s="13">
        <f>SUM(a4data!T11,P8)</f>
        <v>53</v>
      </c>
      <c r="R8" s="13">
        <f>SUM(a4data!U11,Q8)</f>
        <v>53</v>
      </c>
    </row>
    <row r="9" spans="1:51" x14ac:dyDescent="0.2">
      <c r="A9" s="16" t="s">
        <v>11</v>
      </c>
      <c r="B9" s="16">
        <v>1</v>
      </c>
      <c r="H9" s="13">
        <f>a4data!K13</f>
        <v>55</v>
      </c>
      <c r="I9" s="13">
        <f>SUM(a4data!L13,H9)</f>
        <v>58</v>
      </c>
      <c r="J9" s="13">
        <f>SUM(a4data!M13,I9)</f>
        <v>63</v>
      </c>
      <c r="K9" s="13">
        <f>SUM(a4data!N13,J9)</f>
        <v>66</v>
      </c>
      <c r="L9" s="13">
        <f>SUM(a4data!O13,K9)</f>
        <v>68</v>
      </c>
      <c r="M9" s="13">
        <f>SUM(a4data!P13,L9)</f>
        <v>74</v>
      </c>
      <c r="N9" s="13">
        <f>SUM(a4data!Q13,M9)</f>
        <v>77</v>
      </c>
      <c r="O9" s="13">
        <f>SUM(a4data!R13,N9)</f>
        <v>79</v>
      </c>
      <c r="P9" s="13">
        <f>SUM(a4data!S13,O9)</f>
        <v>80</v>
      </c>
      <c r="Q9" s="13">
        <f>SUM(a4data!T13,P9)</f>
        <v>80</v>
      </c>
      <c r="R9" s="13">
        <f>SUM(a4data!U13,Q9)</f>
        <v>81</v>
      </c>
      <c r="S9" s="13">
        <f>SUM(a4data!V13,R9)</f>
        <v>81</v>
      </c>
    </row>
    <row r="10" spans="1:51" x14ac:dyDescent="0.2">
      <c r="A10" s="16" t="s">
        <v>12</v>
      </c>
      <c r="B10" s="16">
        <v>1</v>
      </c>
      <c r="I10" s="13">
        <f>a4data!L15</f>
        <v>56</v>
      </c>
      <c r="J10" s="13">
        <f>SUM(a4data!M15,I10)</f>
        <v>62</v>
      </c>
      <c r="K10" s="13">
        <f>SUM(a4data!N15,J10)</f>
        <v>70</v>
      </c>
      <c r="L10" s="13">
        <f>SUM(a4data!O15,K10)</f>
        <v>72</v>
      </c>
      <c r="M10" s="13">
        <f>SUM(a4data!P15,L10)</f>
        <v>75</v>
      </c>
      <c r="N10" s="13">
        <f>SUM(a4data!Q15,M10)</f>
        <v>79</v>
      </c>
      <c r="O10" s="13">
        <f>SUM(a4data!R15,N10)</f>
        <v>80</v>
      </c>
      <c r="P10" s="13">
        <f>SUM(a4data!S15,O10)</f>
        <v>85</v>
      </c>
      <c r="Q10" s="12">
        <f>SUM(a4data!T15,P10)</f>
        <v>85</v>
      </c>
      <c r="R10" s="12">
        <f>SUM(a4data!U15,Q10)</f>
        <v>85</v>
      </c>
      <c r="S10" s="13">
        <f>SUM(a4data!V15,R10)</f>
        <v>86</v>
      </c>
      <c r="T10" s="13">
        <f>SUM(a4data!W15,S10)</f>
        <v>86</v>
      </c>
    </row>
    <row r="11" spans="1:51" x14ac:dyDescent="0.2">
      <c r="A11" s="16" t="s">
        <v>13</v>
      </c>
      <c r="B11" s="16">
        <v>1</v>
      </c>
      <c r="J11" s="13">
        <f>a4data!M17</f>
        <v>44</v>
      </c>
      <c r="K11" s="13">
        <f>SUM(a4data!N17,J11)</f>
        <v>48</v>
      </c>
      <c r="L11" s="13">
        <f>SUM(a4data!O17,K11)</f>
        <v>51</v>
      </c>
      <c r="M11" s="13">
        <f>SUM(a4data!P17,L11)</f>
        <v>56</v>
      </c>
      <c r="N11" s="13">
        <f>SUM(a4data!Q17,M11)</f>
        <v>58</v>
      </c>
      <c r="O11" s="13">
        <f>SUM(a4data!R17,N11)</f>
        <v>61</v>
      </c>
      <c r="P11" s="13">
        <f>SUM(a4data!S17,O11)</f>
        <v>63</v>
      </c>
      <c r="Q11" s="13">
        <f>SUM(a4data!T17,P11)</f>
        <v>64</v>
      </c>
      <c r="R11" s="13">
        <f>SUM(a4data!U17,Q11)</f>
        <v>65</v>
      </c>
      <c r="S11" s="13">
        <f>SUM(a4data!V17,R11)</f>
        <v>65</v>
      </c>
      <c r="T11" s="13">
        <f>SUM(a4data!W17,S11)</f>
        <v>66</v>
      </c>
      <c r="U11" s="13">
        <f>SUM(a4data!X17,T11)</f>
        <v>66</v>
      </c>
    </row>
    <row r="12" spans="1:51" x14ac:dyDescent="0.2">
      <c r="A12" s="16" t="s">
        <v>14</v>
      </c>
      <c r="B12" s="16">
        <v>1</v>
      </c>
      <c r="L12" s="13">
        <f>a4data!O19</f>
        <v>43</v>
      </c>
      <c r="M12" s="13">
        <f>SUM(a4data!P19,L12)</f>
        <v>45</v>
      </c>
      <c r="N12" s="13">
        <f>SUM(a4data!Q19,M12)</f>
        <v>49</v>
      </c>
      <c r="O12" s="12">
        <f>SUM(a4data!R19,N12)</f>
        <v>52</v>
      </c>
      <c r="P12" s="13">
        <f>SUM(a4data!S19,O12)</f>
        <v>56</v>
      </c>
      <c r="Q12" s="13">
        <f>SUM(a4data!T19,P12)</f>
        <v>58</v>
      </c>
      <c r="R12" s="13">
        <f>SUM(a4data!U19,Q12)</f>
        <v>59</v>
      </c>
      <c r="S12" s="13">
        <f>SUM(a4data!V19,R12)</f>
        <v>62</v>
      </c>
      <c r="T12" s="13">
        <f>SUM(a4data!W19,S12)</f>
        <v>62</v>
      </c>
      <c r="U12" s="13">
        <f>SUM(a4data!X19,T12)</f>
        <v>62</v>
      </c>
      <c r="V12" s="13">
        <f>SUM(a4data!Y19,U12)</f>
        <v>63</v>
      </c>
      <c r="W12" s="13">
        <f>SUM(a4data!Z19,V12)</f>
        <v>63</v>
      </c>
    </row>
    <row r="13" spans="1:51" x14ac:dyDescent="0.2">
      <c r="A13" s="16" t="s">
        <v>16</v>
      </c>
      <c r="B13" s="16">
        <v>1</v>
      </c>
      <c r="M13" s="13">
        <f>a4data!P21</f>
        <v>38</v>
      </c>
      <c r="N13" s="13">
        <f>SUM(a4data!Q21,M13)</f>
        <v>42</v>
      </c>
      <c r="O13" s="13">
        <f>SUM(a4data!R21,N13)</f>
        <v>45</v>
      </c>
      <c r="P13" s="13">
        <f>SUM(a4data!S21,O13)</f>
        <v>50</v>
      </c>
      <c r="Q13" s="13">
        <f>SUM(a4data!T21,P13)</f>
        <v>52</v>
      </c>
      <c r="R13" s="13">
        <f>SUM(a4data!U21,Q13)</f>
        <v>55</v>
      </c>
      <c r="S13" s="13">
        <f>SUM(a4data!V21,R13)</f>
        <v>57</v>
      </c>
      <c r="T13" s="13">
        <f>SUM(a4data!W21,S13)</f>
        <v>58</v>
      </c>
      <c r="U13" s="13">
        <f>SUM(a4data!X21,T13)</f>
        <v>59</v>
      </c>
      <c r="V13" s="13">
        <f>SUM(a4data!Y21,U13)</f>
        <v>59</v>
      </c>
      <c r="W13" s="13">
        <f>SUM(a4data!Z21,V13)</f>
        <v>60</v>
      </c>
      <c r="X13" s="13">
        <f>SUM(a4data!AA21,W13)</f>
        <v>60</v>
      </c>
    </row>
    <row r="14" spans="1:51" x14ac:dyDescent="0.2">
      <c r="A14" s="16" t="s">
        <v>17</v>
      </c>
      <c r="B14" s="16">
        <v>1</v>
      </c>
      <c r="N14" s="13">
        <f>a4data!Q23</f>
        <v>42</v>
      </c>
      <c r="O14" s="13">
        <f>SUM(N14,a4data!R23)</f>
        <v>44</v>
      </c>
      <c r="P14" s="13">
        <f>SUM(a4data!S23,O14)</f>
        <v>48</v>
      </c>
      <c r="Q14" s="13">
        <f>SUM(P14,a4data!T23)</f>
        <v>51</v>
      </c>
      <c r="R14" s="13">
        <f>SUM(a4data!U23,Q14)</f>
        <v>55</v>
      </c>
      <c r="S14" s="13">
        <f>SUM(a4data!V23,R14)</f>
        <v>57</v>
      </c>
      <c r="T14" s="13">
        <f>SUM(S14,a4data!W23)</f>
        <v>58</v>
      </c>
      <c r="U14" s="13">
        <f>SUM(T14,a4data!X23)</f>
        <v>61</v>
      </c>
      <c r="V14" s="13">
        <f>SUM(a4data!Y23,U14)</f>
        <v>61</v>
      </c>
      <c r="W14" s="13">
        <f>SUM(a4data!Z23,V14)</f>
        <v>61</v>
      </c>
      <c r="X14" s="13">
        <f>SUM(W14,a4data!AA23)</f>
        <v>62</v>
      </c>
      <c r="Y14" s="13">
        <f>SUM(X14,a4data!AB23)</f>
        <v>62</v>
      </c>
    </row>
    <row r="15" spans="1:51" x14ac:dyDescent="0.2">
      <c r="A15" s="16" t="s">
        <v>6</v>
      </c>
      <c r="B15" s="16">
        <v>2</v>
      </c>
      <c r="O15" s="13">
        <f>a4data!R25</f>
        <v>45</v>
      </c>
      <c r="P15" s="13">
        <f>SUM(a4data!S25,O15)</f>
        <v>48</v>
      </c>
      <c r="Q15" s="13">
        <f>SUM(a4data!T25,P15)</f>
        <v>53</v>
      </c>
      <c r="R15" s="13">
        <f>SUM(a4data!U25,Q15)</f>
        <v>56</v>
      </c>
      <c r="S15" s="12">
        <f>SUM(a4data!V25,R15)</f>
        <v>58</v>
      </c>
      <c r="T15" s="13">
        <f>SUM(a4data!W25,S15)</f>
        <v>64</v>
      </c>
      <c r="U15" s="13">
        <f>SUM(a4data!X25,T15)</f>
        <v>67</v>
      </c>
      <c r="V15" s="13">
        <f>SUM(a4data!Y25,U15)</f>
        <v>69</v>
      </c>
      <c r="W15" s="13">
        <f>SUM(a4data!Z25,V15)</f>
        <v>70</v>
      </c>
      <c r="X15" s="13">
        <f>SUM(a4data!AA25,W15)</f>
        <v>70</v>
      </c>
      <c r="Y15" s="13">
        <f>SUM(X15,a4data!AB25)</f>
        <v>71</v>
      </c>
      <c r="Z15" s="13">
        <f>SUM(Y15,a4data!AC25)</f>
        <v>71</v>
      </c>
    </row>
    <row r="16" spans="1:51" x14ac:dyDescent="0.2">
      <c r="A16" s="16" t="s">
        <v>9</v>
      </c>
      <c r="B16" s="16">
        <v>2</v>
      </c>
      <c r="P16" s="13">
        <f>a4data!S27</f>
        <v>40</v>
      </c>
      <c r="Q16" s="13">
        <f>SUM(P16,a4data!T27)</f>
        <v>50</v>
      </c>
      <c r="R16" s="13">
        <f>SUM(Q16,a4data!U27)</f>
        <v>66</v>
      </c>
      <c r="S16" s="13">
        <f>SUM(R16,a4data!V27)</f>
        <v>74</v>
      </c>
      <c r="T16" s="13">
        <f>SUM(S16,a4data!W27)</f>
        <v>79</v>
      </c>
      <c r="U16" s="13">
        <f>SUM(T16,a4data!X27)</f>
        <v>80</v>
      </c>
      <c r="V16" s="13">
        <f>SUM(U16,a4data!Y27)</f>
        <v>86</v>
      </c>
      <c r="W16" s="13">
        <f>SUM(V16,a4data!Z27)</f>
        <v>89</v>
      </c>
      <c r="X16" s="13">
        <f>SUM(W16,a4data!AA27)</f>
        <v>90</v>
      </c>
      <c r="Y16" s="13">
        <f>SUM(X16,a4data!AB27)</f>
        <v>90</v>
      </c>
      <c r="Z16" s="13">
        <f>SUM(Y16,a4data!AC27)</f>
        <v>90</v>
      </c>
      <c r="AA16" s="13">
        <f>SUM(Z16,a4data!AD27)</f>
        <v>90</v>
      </c>
    </row>
    <row r="17" spans="1:47" x14ac:dyDescent="0.2">
      <c r="A17" s="16" t="s">
        <v>8</v>
      </c>
      <c r="B17" s="16">
        <v>2</v>
      </c>
      <c r="Q17" s="13">
        <f>a4data!T29</f>
        <v>30</v>
      </c>
      <c r="R17" s="13">
        <f>SUM(Q17,a4data!U29)</f>
        <v>35</v>
      </c>
      <c r="S17" s="13">
        <f>SUM(R17,a4data!V29)</f>
        <v>48</v>
      </c>
      <c r="T17" s="13">
        <f>SUM(S17,a4data!W29)</f>
        <v>62</v>
      </c>
      <c r="U17" s="13">
        <f>SUM(T17,a4data!X29)</f>
        <v>70</v>
      </c>
      <c r="V17" s="13">
        <f>SUM(U17,a4data!Y29)</f>
        <v>76</v>
      </c>
      <c r="W17" s="13">
        <f>SUM(V17,a4data!Z29)</f>
        <v>78</v>
      </c>
      <c r="X17" s="13">
        <f>SUM(W17,a4data!AA29)</f>
        <v>79</v>
      </c>
      <c r="Y17" s="13">
        <f>SUM(X17,a4data!AB29)</f>
        <v>80</v>
      </c>
      <c r="Z17" s="13">
        <f>SUM(Y17,a4data!AC29)</f>
        <v>80</v>
      </c>
      <c r="AA17" s="13">
        <f>SUM(Z17,a4data!AD29)</f>
        <v>81</v>
      </c>
      <c r="AB17" s="13">
        <f>SUM(AA17,a4data!AE29)</f>
        <v>81</v>
      </c>
    </row>
    <row r="18" spans="1:47" x14ac:dyDescent="0.2">
      <c r="A18" s="16" t="s">
        <v>10</v>
      </c>
      <c r="B18" s="16">
        <v>2</v>
      </c>
      <c r="S18" s="13">
        <f>a4data!V31</f>
        <v>33</v>
      </c>
      <c r="T18" s="13">
        <f>SUM(S18,a4data!W31)</f>
        <v>37</v>
      </c>
      <c r="U18" s="13">
        <f>SUM(T18,a4data!X31)</f>
        <v>49</v>
      </c>
      <c r="V18" s="13">
        <f>SUM(U18,a4data!Y31)</f>
        <v>58</v>
      </c>
      <c r="W18" s="13">
        <f>SUM(V18,a4data!Z31)</f>
        <v>61</v>
      </c>
      <c r="X18" s="13">
        <f>SUM(W18,a4data!AA31)</f>
        <v>63</v>
      </c>
      <c r="Y18" s="13">
        <f>SUM(X18,a4data!AB31)</f>
        <v>64</v>
      </c>
      <c r="Z18" s="13">
        <f>SUM(Y18,a4data!AC31)</f>
        <v>67</v>
      </c>
      <c r="AA18" s="13">
        <f>SUM(Z18,a4data!AD31)</f>
        <v>67</v>
      </c>
      <c r="AB18" s="13">
        <f>SUM(AA18,a4data!AE31)</f>
        <v>67</v>
      </c>
      <c r="AC18" s="13">
        <f>SUM(AB18,a4data!AF31)</f>
        <v>68</v>
      </c>
      <c r="AD18" s="13">
        <f>SUM(AC18,a4data!AG31)</f>
        <v>70</v>
      </c>
    </row>
    <row r="19" spans="1:47" x14ac:dyDescent="0.2">
      <c r="A19" s="16" t="s">
        <v>11</v>
      </c>
      <c r="B19" s="16">
        <v>2</v>
      </c>
      <c r="T19" s="13">
        <f>a4data!W33</f>
        <v>45</v>
      </c>
      <c r="U19" s="13">
        <f>SUM(T19,a4data!X33)</f>
        <v>52</v>
      </c>
      <c r="V19" s="13">
        <f>SUM(U19,a4data!Y33)</f>
        <v>66</v>
      </c>
      <c r="W19" s="13">
        <f>SUM(V19,a4data!Z33)</f>
        <v>76</v>
      </c>
      <c r="X19" s="13">
        <f>SUM(W19,a4data!AA33)</f>
        <v>81</v>
      </c>
      <c r="Y19" s="13">
        <f>SUM(X19,a4data!AB33)</f>
        <v>83</v>
      </c>
      <c r="Z19" s="13">
        <f>SUM(Y19,a4data!AC33)</f>
        <v>84</v>
      </c>
      <c r="AA19" s="13">
        <f>SUM(Z19,a4data!AD33)</f>
        <v>86</v>
      </c>
      <c r="AB19" s="13">
        <f>SUM(AA19,a4data!AE33)</f>
        <v>87</v>
      </c>
      <c r="AC19" s="13">
        <f>SUM(AB19,a4data!AF33)</f>
        <v>87</v>
      </c>
      <c r="AD19" s="13">
        <f>SUM(AC19,a4data!AG33)</f>
        <v>87</v>
      </c>
      <c r="AE19" s="13">
        <f>SUM(AD19,a4data!AH33)</f>
        <v>87</v>
      </c>
    </row>
    <row r="20" spans="1:47" x14ac:dyDescent="0.2">
      <c r="A20" s="16" t="s">
        <v>12</v>
      </c>
      <c r="B20" s="16">
        <v>2</v>
      </c>
      <c r="U20" s="13">
        <f>a4data!X35</f>
        <v>46</v>
      </c>
      <c r="V20" s="13">
        <f>SUM(U20,a4data!Y35)</f>
        <v>56</v>
      </c>
      <c r="W20" s="13">
        <f>SUM(V20,a4data!Z35)</f>
        <v>72</v>
      </c>
      <c r="X20" s="13">
        <f>SUM(W20,a4data!AA35)</f>
        <v>80</v>
      </c>
      <c r="Y20" s="13">
        <f>SUM(X20,a4data!AB35)</f>
        <v>85</v>
      </c>
      <c r="Z20" s="13">
        <f>SUM(Y20,a4data!AC35)</f>
        <v>86</v>
      </c>
      <c r="AA20" s="13">
        <f>SUM(Z20,a4data!AD35)</f>
        <v>92</v>
      </c>
      <c r="AB20" s="13">
        <f>SUM(AA20,a4data!AE35)</f>
        <v>95</v>
      </c>
      <c r="AC20" s="13">
        <f>SUM(AB20,a4data!AF35)</f>
        <v>96</v>
      </c>
      <c r="AD20" s="13">
        <f>SUM(AC20,a4data!AG35)</f>
        <v>96</v>
      </c>
      <c r="AE20" s="13">
        <f>SUM(AD20,a4data!AH35)</f>
        <v>97</v>
      </c>
      <c r="AF20" s="13">
        <f>SUM(AE20,a4data!AI35)</f>
        <v>97</v>
      </c>
    </row>
    <row r="21" spans="1:47" x14ac:dyDescent="0.2">
      <c r="A21" s="16" t="s">
        <v>13</v>
      </c>
      <c r="B21" s="16">
        <v>2</v>
      </c>
      <c r="V21" s="13">
        <f>a4data!Y37</f>
        <v>60</v>
      </c>
      <c r="W21" s="13">
        <f>SUM(V21,a4data!Z37)</f>
        <v>75</v>
      </c>
      <c r="X21" s="13">
        <f>SUM(W21,a4data!AA37)</f>
        <v>88</v>
      </c>
      <c r="Y21" s="13">
        <f>SUM(X21,a4data!AB37)</f>
        <v>102</v>
      </c>
      <c r="Z21" s="13">
        <f>SUM(Y21,a4data!AC37)</f>
        <v>110</v>
      </c>
      <c r="AA21" s="13">
        <f>SUM(Z21,a4data!AD37)</f>
        <v>116</v>
      </c>
      <c r="AB21" s="13">
        <f>SUM(AA21,a4data!AE37)</f>
        <v>118</v>
      </c>
      <c r="AC21" s="13">
        <f>SUM(AB21,a4data!AF37)</f>
        <v>119</v>
      </c>
      <c r="AD21" s="13">
        <f>SUM(AC21,a4data!AG37)</f>
        <v>120</v>
      </c>
      <c r="AE21" s="13">
        <f>SUM(AD21,a4data!AH37)</f>
        <v>120</v>
      </c>
      <c r="AF21" s="13">
        <f>SUM(AE21,a4data!AI37)</f>
        <v>121</v>
      </c>
      <c r="AG21" s="13">
        <f>SUM(AF21,a4data!AJ37)</f>
        <v>123</v>
      </c>
    </row>
    <row r="22" spans="1:47" x14ac:dyDescent="0.2">
      <c r="A22" s="16" t="s">
        <v>14</v>
      </c>
      <c r="B22" s="16">
        <v>2</v>
      </c>
      <c r="X22" s="13">
        <f>a4data!AA39</f>
        <v>55</v>
      </c>
      <c r="Y22" s="13">
        <f>SUM(X22,a4data!AB39)</f>
        <v>69</v>
      </c>
      <c r="Z22" s="13">
        <f>SUM(Y22,a4data!AC39)</f>
        <v>81</v>
      </c>
      <c r="AA22" s="13">
        <f>SUM(Z22,a4data!AD39)</f>
        <v>90</v>
      </c>
      <c r="AB22" s="13">
        <f>SUM(AA22,a4data!AE39)</f>
        <v>93</v>
      </c>
      <c r="AC22" s="13">
        <f>SUM(AB22,a4data!AF39)</f>
        <v>95</v>
      </c>
      <c r="AD22" s="13">
        <f>SUM(AC22,a4data!AG39)</f>
        <v>96</v>
      </c>
      <c r="AE22" s="13">
        <f>SUM(AD22,a4data!AH39)</f>
        <v>99</v>
      </c>
      <c r="AF22" s="13">
        <f>SUM(AE22,a4data!AI39)</f>
        <v>99</v>
      </c>
      <c r="AG22" s="13">
        <f>SUM(AF22,a4data!AJ39)</f>
        <v>99</v>
      </c>
      <c r="AH22" s="13">
        <f>SUM(AG22,a4data!AK39)</f>
        <v>100</v>
      </c>
      <c r="AI22" s="13">
        <f>SUM(AH22,a4data!AL39)</f>
        <v>102</v>
      </c>
    </row>
    <row r="23" spans="1:47" x14ac:dyDescent="0.2">
      <c r="A23" s="16" t="s">
        <v>16</v>
      </c>
      <c r="B23" s="16">
        <v>2</v>
      </c>
      <c r="Y23" s="13">
        <f>a4data!AB41</f>
        <v>50</v>
      </c>
      <c r="Z23" s="13">
        <f>SUM(Y23,a4data!AC41)</f>
        <v>60</v>
      </c>
      <c r="AA23" s="13">
        <f>SUM(Z23,a4data!AD41)</f>
        <v>76</v>
      </c>
      <c r="AB23" s="13">
        <f>SUM(AA23,a4data!AE41)</f>
        <v>84</v>
      </c>
      <c r="AC23" s="13">
        <f>SUM(AB23,a4data!AF41)</f>
        <v>89</v>
      </c>
      <c r="AD23" s="13">
        <f>SUM(AC23,a4data!AG41)</f>
        <v>90</v>
      </c>
      <c r="AE23" s="13">
        <f>SUM(AD23,a4data!AH41)</f>
        <v>96</v>
      </c>
      <c r="AF23" s="13">
        <f>SUM(AE23,a4data!AI41)</f>
        <v>99</v>
      </c>
      <c r="AG23" s="13">
        <f>SUM(AF23,a4data!AJ41)</f>
        <v>100</v>
      </c>
      <c r="AH23" s="13">
        <f>SUM(AG23,a4data!AK41)</f>
        <v>100</v>
      </c>
      <c r="AI23" s="13">
        <f>SUM(AH23,a4data!AL41)</f>
        <v>101</v>
      </c>
      <c r="AJ23" s="13">
        <f>SUM(AI23,a4data!AM41)</f>
        <v>101</v>
      </c>
    </row>
    <row r="24" spans="1:47" x14ac:dyDescent="0.2">
      <c r="A24" s="16" t="s">
        <v>17</v>
      </c>
      <c r="B24" s="16">
        <v>2</v>
      </c>
      <c r="Z24" s="13">
        <f>a4data!AC43</f>
        <v>63</v>
      </c>
      <c r="AA24" s="13">
        <f>SUM(Z24,a4data!AD43)</f>
        <v>78</v>
      </c>
      <c r="AB24" s="13">
        <f>SUM(AA24,a4data!AE43)</f>
        <v>91</v>
      </c>
      <c r="AC24" s="13">
        <f>SUM(AB24,a4data!AF43)</f>
        <v>105</v>
      </c>
      <c r="AD24" s="13">
        <f>SUM(AC24,a4data!AG43)</f>
        <v>113</v>
      </c>
      <c r="AE24" s="13">
        <f>SUM(AD24,a4data!AH43)</f>
        <v>119</v>
      </c>
      <c r="AF24" s="13">
        <f>SUM(AE24,a4data!AI43)</f>
        <v>121</v>
      </c>
      <c r="AG24" s="13">
        <f>SUM(AF24,a4data!AJ43)</f>
        <v>122</v>
      </c>
      <c r="AH24" s="13">
        <f>SUM(AG24,a4data!AK43)</f>
        <v>123</v>
      </c>
      <c r="AI24" s="13">
        <f>SUM(AH24,a4data!AL43)</f>
        <v>123</v>
      </c>
      <c r="AJ24" s="13">
        <f>SUM(AI24,a4data!AM43)</f>
        <v>124</v>
      </c>
      <c r="AK24" s="13">
        <f>SUM(AJ24,a4data!AN43)</f>
        <v>126</v>
      </c>
    </row>
    <row r="25" spans="1:47" x14ac:dyDescent="0.2">
      <c r="A25" s="16" t="s">
        <v>6</v>
      </c>
      <c r="B25" s="16">
        <v>3</v>
      </c>
      <c r="AA25" s="13">
        <f>a4data!AD45</f>
        <v>42</v>
      </c>
      <c r="AB25" s="13">
        <f>SUM(AA25,a4data!AE45)</f>
        <v>48</v>
      </c>
      <c r="AC25" s="13">
        <f>SUM(AB25,a4data!AF45)</f>
        <v>55</v>
      </c>
      <c r="AD25" s="13">
        <f>SUM(AC25,a4data!AG45)</f>
        <v>59</v>
      </c>
      <c r="AE25" s="13">
        <f>SUM(AD25,a4data!AH45)</f>
        <v>64</v>
      </c>
      <c r="AF25" s="13">
        <f>SUM(AE25,a4data!AI45)</f>
        <v>66</v>
      </c>
      <c r="AG25" s="13">
        <f>SUM(AF25,a4data!AJ45)</f>
        <v>67</v>
      </c>
      <c r="AH25" s="13">
        <f>SUM(AG25,a4data!AK45)</f>
        <v>69</v>
      </c>
      <c r="AI25" s="13">
        <f>SUM(AH25,a4data!AL45)</f>
        <v>70</v>
      </c>
      <c r="AJ25" s="13">
        <f>SUM(AI25,a4data!AM45)</f>
        <v>70</v>
      </c>
      <c r="AK25" s="13">
        <f>SUM(AJ25,a4data!AN45)</f>
        <v>70</v>
      </c>
      <c r="AL25" s="13">
        <f>SUM(AK25,a4data!AO45)</f>
        <v>70</v>
      </c>
    </row>
    <row r="26" spans="1:47" x14ac:dyDescent="0.2">
      <c r="A26" s="16" t="s">
        <v>9</v>
      </c>
      <c r="B26" s="16">
        <v>3</v>
      </c>
      <c r="AB26" s="13">
        <f>a4data!AE47</f>
        <v>25</v>
      </c>
      <c r="AC26" s="13">
        <f>SUM(AB26,a4data!AF47)</f>
        <v>29</v>
      </c>
      <c r="AD26" s="13">
        <f>SUM(AC26,a4data!AG47)</f>
        <v>35</v>
      </c>
      <c r="AE26" s="13">
        <f>SUM(AD26,a4data!AH47)</f>
        <v>38</v>
      </c>
      <c r="AF26" s="13">
        <f>SUM(AE26,a4data!AI47)</f>
        <v>39</v>
      </c>
      <c r="AG26" s="13">
        <f>SUM(AF26,a4data!AJ47)</f>
        <v>41</v>
      </c>
      <c r="AH26" s="13">
        <f>SUM(AG26,a4data!AK47)</f>
        <v>43</v>
      </c>
      <c r="AI26" s="13">
        <f>SUM(AH26,a4data!AL47)</f>
        <v>46</v>
      </c>
      <c r="AJ26" s="13">
        <f>SUM(AI26,a4data!AM47)</f>
        <v>47</v>
      </c>
      <c r="AK26" s="13">
        <f>SUM(AJ26,a4data!AN47)</f>
        <v>47</v>
      </c>
      <c r="AL26" s="13">
        <f>SUM(AK26,a4data!AO47)</f>
        <v>48</v>
      </c>
      <c r="AM26" s="13">
        <f>SUM(AL26,a4data!AP47)</f>
        <v>48</v>
      </c>
    </row>
    <row r="27" spans="1:47" x14ac:dyDescent="0.2">
      <c r="A27" s="16" t="s">
        <v>8</v>
      </c>
      <c r="B27" s="16">
        <v>3</v>
      </c>
      <c r="AC27" s="13">
        <f>a4data!AF49</f>
        <v>32</v>
      </c>
      <c r="AD27" s="13">
        <f>SUM(AC27,a4data!AG49)</f>
        <v>35</v>
      </c>
      <c r="AE27" s="13">
        <f>SUM(AD27,a4data!AH49)</f>
        <v>39</v>
      </c>
      <c r="AF27" s="13">
        <f>SUM(AE27,a4data!AI49)</f>
        <v>44</v>
      </c>
      <c r="AG27" s="13">
        <f>SUM(AF27,a4data!AJ49)</f>
        <v>45</v>
      </c>
      <c r="AH27" s="13">
        <f>SUM(AG27,a4data!AK49)</f>
        <v>49</v>
      </c>
      <c r="AI27" s="13">
        <f>SUM(AH27,a4data!AL49)</f>
        <v>50</v>
      </c>
      <c r="AJ27" s="13">
        <f>SUM(AI27,a4data!AM49)</f>
        <v>52</v>
      </c>
      <c r="AK27" s="13">
        <f>SUM(AJ27,a4data!AN49)</f>
        <v>53</v>
      </c>
      <c r="AL27" s="13">
        <f>SUM(AK27,a4data!AO49)</f>
        <v>53</v>
      </c>
      <c r="AM27" s="13">
        <f>SUM(AL27,a4data!AP49)</f>
        <v>54</v>
      </c>
      <c r="AN27" s="13">
        <f>SUM(AM27,a4data!AQ49)</f>
        <v>54</v>
      </c>
    </row>
    <row r="28" spans="1:47" x14ac:dyDescent="0.2">
      <c r="A28" s="16" t="s">
        <v>10</v>
      </c>
      <c r="B28" s="16">
        <v>3</v>
      </c>
      <c r="AE28" s="13">
        <f>a4data!AH51</f>
        <v>28</v>
      </c>
      <c r="AF28" s="13">
        <f>SUM(AE28,a4data!AI51)</f>
        <v>30</v>
      </c>
      <c r="AG28" s="13">
        <f>SUM(AF28,a4data!AJ51)</f>
        <v>33</v>
      </c>
      <c r="AH28" s="13">
        <f>SUM(AG28,a4data!AK51)</f>
        <v>37</v>
      </c>
      <c r="AI28" s="13">
        <f>SUM(AH28,a4data!AL51)</f>
        <v>40</v>
      </c>
      <c r="AJ28" s="13">
        <f>SUM(AI28,a4data!AM51)</f>
        <v>43</v>
      </c>
      <c r="AK28" s="13">
        <f>SUM(AJ28,a4data!AN51)</f>
        <v>45</v>
      </c>
      <c r="AL28" s="13">
        <f>SUM(AK28,a4data!AO51)</f>
        <v>47</v>
      </c>
      <c r="AM28" s="13">
        <f>SUM(AL28,a4data!AP51)</f>
        <v>48</v>
      </c>
      <c r="AN28" s="13">
        <f>SUM(AM28,a4data!AQ51)</f>
        <v>48</v>
      </c>
      <c r="AO28" s="13">
        <f>SUM(AN28,a4data!AR51)</f>
        <v>49</v>
      </c>
      <c r="AP28" s="13">
        <f>SUM(AO28,a4data!AS51)</f>
        <v>49</v>
      </c>
    </row>
    <row r="29" spans="1:47" x14ac:dyDescent="0.2">
      <c r="A29" s="16" t="s">
        <v>11</v>
      </c>
      <c r="B29" s="16">
        <v>3</v>
      </c>
      <c r="AF29" s="13">
        <f>a4data!AI53</f>
        <v>43</v>
      </c>
      <c r="AG29" s="13">
        <f>SUM(a4data!AJ53,AF29)</f>
        <v>45</v>
      </c>
      <c r="AH29" s="13">
        <f>SUM(a4data!AK53,AG29)</f>
        <v>51</v>
      </c>
      <c r="AI29" s="13">
        <f>SUM(a4data!AL53,AH29)</f>
        <v>53</v>
      </c>
      <c r="AJ29" s="13">
        <f>SUM(a4data!AM53,AI29)</f>
        <v>54</v>
      </c>
      <c r="AK29" s="13">
        <f>SUM(a4data!AN53,AJ29)</f>
        <v>56</v>
      </c>
      <c r="AL29" s="13">
        <f>SUM(a4data!AO53,AK29)</f>
        <v>59</v>
      </c>
      <c r="AM29" s="13">
        <f>SUM(a4data!AP53,AL29)</f>
        <v>61</v>
      </c>
      <c r="AN29" s="13">
        <f>SUM(a4data!AQ53,AM29)</f>
        <v>62</v>
      </c>
      <c r="AO29" s="13">
        <f>SUM(a4data!AR53,AN29)</f>
        <v>62</v>
      </c>
      <c r="AP29" s="13">
        <f>SUM(a4data!AS53,AO29)</f>
        <v>63</v>
      </c>
      <c r="AQ29" s="13">
        <f>SUM(a4data!AT53,AP29)</f>
        <v>63</v>
      </c>
    </row>
    <row r="30" spans="1:47" x14ac:dyDescent="0.2">
      <c r="A30" s="16" t="s">
        <v>12</v>
      </c>
      <c r="B30" s="16">
        <v>3</v>
      </c>
      <c r="AG30" s="13">
        <f>a4data!AJ55</f>
        <v>30</v>
      </c>
      <c r="AH30" s="13">
        <f>SUM(AG30,a4data!AK55)</f>
        <v>36</v>
      </c>
      <c r="AI30" s="13">
        <f>SUM(AH30,a4data!AL55)</f>
        <v>40</v>
      </c>
      <c r="AJ30" s="13">
        <f>SUM(AI30,a4data!AM55)</f>
        <v>41</v>
      </c>
      <c r="AK30" s="13">
        <f>SUM(AJ30,a4data!AN55)</f>
        <v>44</v>
      </c>
      <c r="AL30" s="13">
        <f>SUM(AK30,a4data!AO55)</f>
        <v>46</v>
      </c>
      <c r="AM30" s="13">
        <f>SUM(AL30,a4data!AP55)</f>
        <v>48</v>
      </c>
      <c r="AN30" s="13">
        <f>SUM(AM30,a4data!AQ55)</f>
        <v>51</v>
      </c>
      <c r="AO30" s="13">
        <f>SUM(AN30,a4data!AR55)</f>
        <v>52</v>
      </c>
      <c r="AP30" s="13">
        <f>SUM(AO30,a4data!AS55)</f>
        <v>52</v>
      </c>
      <c r="AQ30" s="13">
        <f>SUM(AP30,a4data!AT55)</f>
        <v>53</v>
      </c>
      <c r="AR30" s="13">
        <f>SUM(AQ30,a4data!AU55)</f>
        <v>53</v>
      </c>
    </row>
    <row r="31" spans="1:47" x14ac:dyDescent="0.2">
      <c r="A31" s="16" t="s">
        <v>13</v>
      </c>
      <c r="B31" s="16">
        <v>3</v>
      </c>
      <c r="AH31" s="13">
        <f>a4data!AK57</f>
        <v>36</v>
      </c>
      <c r="AI31" s="13">
        <f>SUM(AH31,a4data!AL57)</f>
        <v>39</v>
      </c>
      <c r="AJ31" s="13">
        <f>SUM(AI31,a4data!AM57)</f>
        <v>43</v>
      </c>
      <c r="AK31" s="13">
        <f>SUM(AJ31,a4data!AN57)</f>
        <v>48</v>
      </c>
      <c r="AL31" s="13">
        <f>SUM(AK31,a4data!AO57)</f>
        <v>49</v>
      </c>
      <c r="AM31" s="13">
        <f>SUM(AL31,a4data!AP57)</f>
        <v>53</v>
      </c>
      <c r="AN31" s="13">
        <f>SUM(AM31,a4data!AQ57)</f>
        <v>54</v>
      </c>
      <c r="AO31" s="13">
        <f>SUM(AN31,a4data!AR57)</f>
        <v>56</v>
      </c>
      <c r="AP31" s="13">
        <f>SUM(AO31,a4data!AS57)</f>
        <v>57</v>
      </c>
      <c r="AQ31" s="13">
        <f>SUM(AP31,a4data!AT57)</f>
        <v>57</v>
      </c>
      <c r="AR31" s="13">
        <f>SUM(AQ31,a4data!AU57)</f>
        <v>58</v>
      </c>
      <c r="AS31" s="13">
        <f>SUM(AR31,a4data!AV57)</f>
        <v>58</v>
      </c>
    </row>
    <row r="32" spans="1:47" x14ac:dyDescent="0.2">
      <c r="A32" s="16" t="s">
        <v>14</v>
      </c>
      <c r="B32" s="16">
        <v>3</v>
      </c>
      <c r="AJ32" s="13">
        <f>a4data!AM59</f>
        <v>28</v>
      </c>
      <c r="AK32" s="13">
        <f>SUM(AJ32,a4data!AN59)</f>
        <v>30</v>
      </c>
      <c r="AL32" s="13">
        <f>SUM(AK32,a4data!AO59)</f>
        <v>33</v>
      </c>
      <c r="AM32" s="13">
        <f>SUM(AL32,a4data!AP59)</f>
        <v>37</v>
      </c>
      <c r="AN32" s="13">
        <f>SUM(AM32,a4data!AQ59)</f>
        <v>40</v>
      </c>
      <c r="AO32" s="13">
        <f>SUM(AN32,a4data!AR59)</f>
        <v>43</v>
      </c>
      <c r="AP32" s="13">
        <f>SUM(AO32,a4data!AS59)</f>
        <v>45</v>
      </c>
      <c r="AQ32" s="13">
        <f>SUM(AP32,a4data!AT59)</f>
        <v>47</v>
      </c>
      <c r="AR32" s="13">
        <f>SUM(AQ32,a4data!AU59)</f>
        <v>48</v>
      </c>
      <c r="AS32" s="13">
        <f>SUM(AR32,a4data!AV59)</f>
        <v>48</v>
      </c>
      <c r="AT32" s="13">
        <f>SUM(AS32,a4data!AW59)</f>
        <v>49</v>
      </c>
      <c r="AU32" s="13">
        <f>SUM(AT32,a4data!AX59)</f>
        <v>49</v>
      </c>
    </row>
    <row r="33" spans="1:50" x14ac:dyDescent="0.2">
      <c r="A33" s="16" t="s">
        <v>16</v>
      </c>
      <c r="B33" s="16">
        <v>3</v>
      </c>
      <c r="AK33" s="13">
        <f>a4data!AN61</f>
        <v>32</v>
      </c>
      <c r="AL33" s="13">
        <f>SUM(AK33,a4data!AO61)</f>
        <v>35</v>
      </c>
      <c r="AM33" s="13">
        <f>SUM(AL33,a4data!AP61)</f>
        <v>39</v>
      </c>
      <c r="AN33" s="13">
        <f>SUM(AM33,a4data!AQ61)</f>
        <v>44</v>
      </c>
      <c r="AO33" s="13">
        <f>SUM(AN33,a4data!AR61)</f>
        <v>45</v>
      </c>
      <c r="AP33" s="13">
        <f>SUM(AO33,a4data!AS61)</f>
        <v>49</v>
      </c>
      <c r="AQ33" s="13">
        <f>SUM(AP33,a4data!AT61)</f>
        <v>50</v>
      </c>
      <c r="AR33" s="13">
        <f>SUM(AQ33,a4data!AU61)</f>
        <v>52</v>
      </c>
      <c r="AS33" s="13">
        <f>SUM(AR33,a4data!AV61)</f>
        <v>53</v>
      </c>
      <c r="AT33" s="13">
        <f>SUM(AS33,a4data!AW61)</f>
        <v>53</v>
      </c>
      <c r="AU33" s="13">
        <f>SUM(AT33,a4data!AX61)</f>
        <v>54</v>
      </c>
      <c r="AV33" s="13">
        <f>SUM(AU33,a4data!AY61)</f>
        <v>54</v>
      </c>
    </row>
    <row r="34" spans="1:50" x14ac:dyDescent="0.2">
      <c r="A34" s="16" t="s">
        <v>17</v>
      </c>
      <c r="B34" s="16">
        <v>3</v>
      </c>
      <c r="AL34" s="13">
        <f>a4data!AO63</f>
        <v>24</v>
      </c>
      <c r="AM34" s="13">
        <f>SUM(AL34,a4data!AP63)</f>
        <v>26</v>
      </c>
      <c r="AN34" s="13">
        <f>SUM(AM34,a4data!AQ63)</f>
        <v>29</v>
      </c>
      <c r="AO34" s="13">
        <f>SUM(AN34,a4data!AR63)</f>
        <v>33</v>
      </c>
      <c r="AP34" s="13">
        <f>SUM(AO34,a4data!AS63)</f>
        <v>36</v>
      </c>
      <c r="AQ34" s="13">
        <f>SUM(AP34,a4data!AT63)</f>
        <v>39</v>
      </c>
      <c r="AR34" s="13">
        <f>SUM(AQ34,a4data!AU63)</f>
        <v>41</v>
      </c>
      <c r="AS34" s="13">
        <f>SUM(AR34,a4data!AV63)</f>
        <v>43</v>
      </c>
      <c r="AT34" s="13">
        <f>SUM(AS34,a4data!AW63)</f>
        <v>44</v>
      </c>
      <c r="AU34" s="13">
        <f>SUM(AT34,a4data!AX63)</f>
        <v>44</v>
      </c>
      <c r="AV34" s="13">
        <f>SUM(AU34,a4data!AY63)</f>
        <v>45</v>
      </c>
      <c r="AW34" s="13">
        <f>SUM(AV34,a4data!AZ63)</f>
        <v>45</v>
      </c>
    </row>
    <row r="38" spans="1:50" x14ac:dyDescent="0.2">
      <c r="A38" s="13" t="s">
        <v>51</v>
      </c>
      <c r="N38" s="13">
        <v>1</v>
      </c>
      <c r="O38" s="13">
        <v>2</v>
      </c>
      <c r="P38" s="13">
        <v>3</v>
      </c>
      <c r="Q38" s="13">
        <v>4</v>
      </c>
      <c r="R38" s="13">
        <v>5</v>
      </c>
      <c r="S38" s="13">
        <v>6</v>
      </c>
      <c r="T38" s="13">
        <v>7</v>
      </c>
      <c r="U38" s="13">
        <v>8</v>
      </c>
      <c r="V38" s="13">
        <v>9</v>
      </c>
      <c r="W38" s="13">
        <v>10</v>
      </c>
      <c r="X38" s="13">
        <v>11</v>
      </c>
      <c r="Y38" s="13">
        <v>12</v>
      </c>
      <c r="Z38" s="13">
        <v>13</v>
      </c>
      <c r="AA38" s="13">
        <v>14</v>
      </c>
      <c r="AB38" s="13">
        <v>15</v>
      </c>
      <c r="AC38" s="13">
        <v>16</v>
      </c>
      <c r="AD38" s="13">
        <v>17</v>
      </c>
      <c r="AE38" s="13">
        <v>18</v>
      </c>
      <c r="AF38" s="13">
        <v>19</v>
      </c>
      <c r="AG38" s="13">
        <v>20</v>
      </c>
      <c r="AH38" s="13">
        <v>21</v>
      </c>
      <c r="AI38" s="13">
        <v>22</v>
      </c>
      <c r="AJ38" s="13">
        <v>23</v>
      </c>
      <c r="AK38" s="13">
        <v>24</v>
      </c>
      <c r="AL38" s="13">
        <v>25</v>
      </c>
      <c r="AM38" s="13">
        <v>26</v>
      </c>
      <c r="AN38" s="13">
        <v>27</v>
      </c>
      <c r="AO38" s="13">
        <v>28</v>
      </c>
      <c r="AP38" s="13">
        <v>29</v>
      </c>
      <c r="AQ38" s="13">
        <v>30</v>
      </c>
      <c r="AR38" s="13">
        <v>31</v>
      </c>
      <c r="AS38" s="13">
        <v>32</v>
      </c>
      <c r="AT38" s="13">
        <v>33</v>
      </c>
      <c r="AU38" s="13">
        <v>34</v>
      </c>
      <c r="AV38" s="13">
        <v>35</v>
      </c>
      <c r="AW38" s="13">
        <v>36</v>
      </c>
    </row>
    <row r="39" spans="1:50" ht="13.5" thickBot="1" x14ac:dyDescent="0.25">
      <c r="A39" s="13" t="s">
        <v>46</v>
      </c>
      <c r="N39" s="17">
        <f>DATE(2012,12,1)</f>
        <v>41244</v>
      </c>
      <c r="O39" s="17">
        <f>DATE(2013,1,1)</f>
        <v>41275</v>
      </c>
      <c r="P39" s="17">
        <f>DATE(2013,2,1)</f>
        <v>41306</v>
      </c>
      <c r="Q39" s="17">
        <f>DATE(2013,3,1)</f>
        <v>41334</v>
      </c>
      <c r="R39" s="17">
        <f>DATE(2013,4,1)</f>
        <v>41365</v>
      </c>
      <c r="S39" s="17">
        <f>DATE(2013,5,1)</f>
        <v>41395</v>
      </c>
      <c r="T39" s="17">
        <f>DATE(2013,6,1)</f>
        <v>41426</v>
      </c>
      <c r="U39" s="17">
        <f>DATE(2013,7,1)</f>
        <v>41456</v>
      </c>
      <c r="V39" s="17">
        <f>DATE(2013,8,1)</f>
        <v>41487</v>
      </c>
      <c r="W39" s="17">
        <f>DATE(2013,9,1)</f>
        <v>41518</v>
      </c>
      <c r="X39" s="17">
        <f>DATE(2013,10,1)</f>
        <v>41548</v>
      </c>
      <c r="Y39" s="17">
        <f>DATE(2013,11,1)</f>
        <v>41579</v>
      </c>
      <c r="Z39" s="17">
        <f>DATE(2013,12,1)</f>
        <v>41609</v>
      </c>
      <c r="AA39" s="17">
        <f>DATE(2014,1,1)</f>
        <v>41640</v>
      </c>
      <c r="AB39" s="17">
        <f>DATE(2014,2,1)</f>
        <v>41671</v>
      </c>
      <c r="AC39" s="17">
        <f>DATE(2014,3,1)</f>
        <v>41699</v>
      </c>
      <c r="AD39" s="17">
        <f>DATE(2014,4,1)</f>
        <v>41730</v>
      </c>
      <c r="AE39" s="17">
        <f>DATE(2014,5,1)</f>
        <v>41760</v>
      </c>
      <c r="AF39" s="17">
        <f>DATE(2014,6,1)</f>
        <v>41791</v>
      </c>
      <c r="AG39" s="17">
        <f>DATE(2014,7,1)</f>
        <v>41821</v>
      </c>
      <c r="AH39" s="17">
        <f>DATE(2014,8,1)</f>
        <v>41852</v>
      </c>
      <c r="AI39" s="17">
        <f>DATE(2014,9,1)</f>
        <v>41883</v>
      </c>
      <c r="AJ39" s="17">
        <f>DATE(2014,10,1)</f>
        <v>41913</v>
      </c>
      <c r="AK39" s="17">
        <f>DATE(2014,11,1)</f>
        <v>41944</v>
      </c>
      <c r="AL39" s="17">
        <f>DATE(2014,12,1)</f>
        <v>41974</v>
      </c>
      <c r="AM39" s="17">
        <f>DATE(2015,1,1)</f>
        <v>42005</v>
      </c>
      <c r="AN39" s="17">
        <f>DATE(2015,2,1)</f>
        <v>42036</v>
      </c>
      <c r="AO39" s="17">
        <f>DATE(2015,3,1)</f>
        <v>42064</v>
      </c>
      <c r="AP39" s="17">
        <f>DATE(2015,4,1)</f>
        <v>42095</v>
      </c>
      <c r="AQ39" s="17">
        <f>DATE(2015,5,1)</f>
        <v>42125</v>
      </c>
      <c r="AR39" s="17">
        <f>DATE(2015,6,1)</f>
        <v>42156</v>
      </c>
      <c r="AS39" s="17">
        <f>DATE(2015,7,1)</f>
        <v>42186</v>
      </c>
      <c r="AT39" s="17">
        <f>DATE(2015,8,1)</f>
        <v>42217</v>
      </c>
      <c r="AU39" s="17">
        <f>DATE(2015,9,1)</f>
        <v>42248</v>
      </c>
      <c r="AV39" s="17">
        <f>DATE(2015,10,1)</f>
        <v>42278</v>
      </c>
      <c r="AW39" s="17">
        <f>DATE(2015,11,1)</f>
        <v>42309</v>
      </c>
      <c r="AX39" s="17"/>
    </row>
    <row r="40" spans="1:50" ht="13.5" thickTop="1" x14ac:dyDescent="0.2">
      <c r="A40" s="13" t="s">
        <v>47</v>
      </c>
      <c r="N40" s="13">
        <f>MIN(N5)</f>
        <v>60</v>
      </c>
      <c r="O40" s="13">
        <f>MIN(O6)</f>
        <v>68</v>
      </c>
      <c r="P40" s="13">
        <f>MIN(P7)</f>
        <v>63</v>
      </c>
      <c r="Q40" s="13">
        <v>0</v>
      </c>
      <c r="R40" s="13">
        <f>MIN(R8)</f>
        <v>53</v>
      </c>
      <c r="S40" s="13">
        <f>MIN(S9)</f>
        <v>81</v>
      </c>
      <c r="T40" s="13">
        <f>MIN(T10)</f>
        <v>86</v>
      </c>
      <c r="U40" s="13">
        <f>MIN(U11)</f>
        <v>66</v>
      </c>
      <c r="V40" s="13">
        <v>0</v>
      </c>
      <c r="W40" s="13">
        <f>MIN(W12)</f>
        <v>63</v>
      </c>
      <c r="X40" s="13">
        <f>MIN(X13)</f>
        <v>60</v>
      </c>
      <c r="Y40" s="13">
        <f>Y14</f>
        <v>62</v>
      </c>
      <c r="Z40" s="13">
        <f>Z15</f>
        <v>71</v>
      </c>
      <c r="AA40" s="13">
        <f>AA16</f>
        <v>90</v>
      </c>
      <c r="AB40" s="13">
        <f>AB17</f>
        <v>81</v>
      </c>
      <c r="AC40" s="13">
        <v>0</v>
      </c>
      <c r="AD40" s="13">
        <f>AD18</f>
        <v>70</v>
      </c>
      <c r="AE40" s="13">
        <f>AE19</f>
        <v>87</v>
      </c>
      <c r="AF40" s="13">
        <f>AF20</f>
        <v>97</v>
      </c>
      <c r="AG40" s="13">
        <f>AG21</f>
        <v>123</v>
      </c>
      <c r="AH40" s="13">
        <v>0</v>
      </c>
      <c r="AI40" s="13">
        <f>AI22</f>
        <v>102</v>
      </c>
      <c r="AJ40" s="13">
        <f>AJ23</f>
        <v>101</v>
      </c>
      <c r="AK40" s="13">
        <f>AK24</f>
        <v>126</v>
      </c>
      <c r="AL40" s="13">
        <f>AL25</f>
        <v>70</v>
      </c>
      <c r="AM40" s="13">
        <f>AM26</f>
        <v>48</v>
      </c>
      <c r="AN40" s="13">
        <f>AN27</f>
        <v>54</v>
      </c>
      <c r="AO40" s="13">
        <v>0</v>
      </c>
      <c r="AP40" s="13">
        <f>AP28</f>
        <v>49</v>
      </c>
      <c r="AQ40" s="13">
        <f>AQ29</f>
        <v>63</v>
      </c>
      <c r="AR40" s="13">
        <f>AR30</f>
        <v>53</v>
      </c>
      <c r="AS40" s="13">
        <f>AS31</f>
        <v>58</v>
      </c>
      <c r="AT40" s="13">
        <v>0</v>
      </c>
      <c r="AU40" s="13">
        <f>AU32</f>
        <v>49</v>
      </c>
      <c r="AV40" s="13">
        <f>AV33</f>
        <v>54</v>
      </c>
      <c r="AW40" s="13">
        <f>AW34</f>
        <v>45</v>
      </c>
    </row>
    <row r="41" spans="1:50" x14ac:dyDescent="0.2">
      <c r="A41" s="13" t="s">
        <v>48</v>
      </c>
      <c r="N41" s="13">
        <f>MAX(N5)</f>
        <v>60</v>
      </c>
      <c r="O41" s="13">
        <f>MAX(O6)</f>
        <v>68</v>
      </c>
      <c r="P41" s="13">
        <v>63</v>
      </c>
      <c r="Q41" s="13">
        <v>0</v>
      </c>
      <c r="R41" s="13">
        <v>53</v>
      </c>
      <c r="S41" s="13">
        <v>81</v>
      </c>
      <c r="T41" s="13">
        <f>T10</f>
        <v>86</v>
      </c>
      <c r="U41" s="13">
        <f>U11</f>
        <v>66</v>
      </c>
      <c r="V41" s="13">
        <v>0</v>
      </c>
      <c r="W41" s="13">
        <f>W12</f>
        <v>63</v>
      </c>
      <c r="X41" s="13">
        <f>X13</f>
        <v>60</v>
      </c>
      <c r="Y41" s="13">
        <f>Y14</f>
        <v>62</v>
      </c>
      <c r="Z41" s="13">
        <f>Z15</f>
        <v>71</v>
      </c>
      <c r="AA41" s="13">
        <f>AA16</f>
        <v>90</v>
      </c>
      <c r="AB41" s="13">
        <f>AB17</f>
        <v>81</v>
      </c>
      <c r="AC41" s="13">
        <v>0</v>
      </c>
      <c r="AD41" s="13">
        <f>AD18</f>
        <v>70</v>
      </c>
      <c r="AE41" s="13">
        <f>AE19</f>
        <v>87</v>
      </c>
      <c r="AF41" s="13">
        <f>AF20</f>
        <v>97</v>
      </c>
      <c r="AG41" s="13">
        <f>AG21</f>
        <v>123</v>
      </c>
      <c r="AH41" s="13">
        <v>0</v>
      </c>
      <c r="AI41" s="13">
        <f>AI22</f>
        <v>102</v>
      </c>
      <c r="AJ41" s="13">
        <f>MAX(AJ23)</f>
        <v>101</v>
      </c>
      <c r="AK41" s="13">
        <f>AK24</f>
        <v>126</v>
      </c>
      <c r="AL41" s="13">
        <f>AL25</f>
        <v>70</v>
      </c>
      <c r="AM41" s="13">
        <f>AM26</f>
        <v>48</v>
      </c>
      <c r="AN41" s="13">
        <f>AN27</f>
        <v>54</v>
      </c>
      <c r="AO41" s="13">
        <v>0</v>
      </c>
      <c r="AP41" s="13">
        <f>AP28</f>
        <v>49</v>
      </c>
      <c r="AQ41" s="13">
        <f>AQ29</f>
        <v>63</v>
      </c>
      <c r="AR41" s="13">
        <f>AR30</f>
        <v>53</v>
      </c>
      <c r="AS41" s="13">
        <f>AS31</f>
        <v>58</v>
      </c>
      <c r="AT41" s="13">
        <v>0</v>
      </c>
      <c r="AU41" s="13">
        <f>AU32</f>
        <v>49</v>
      </c>
      <c r="AV41" s="13">
        <f>AV33</f>
        <v>54</v>
      </c>
      <c r="AW41" s="13">
        <f>AW34</f>
        <v>45</v>
      </c>
    </row>
    <row r="42" spans="1:50" x14ac:dyDescent="0.2">
      <c r="A42" s="13" t="s">
        <v>49</v>
      </c>
      <c r="N42" s="13">
        <f>AVERAGE(N5)</f>
        <v>60</v>
      </c>
      <c r="O42" s="13">
        <f>AVERAGE(O6)</f>
        <v>68</v>
      </c>
      <c r="P42" s="13">
        <v>63</v>
      </c>
      <c r="Q42" s="13">
        <v>0</v>
      </c>
      <c r="R42" s="13">
        <v>53</v>
      </c>
      <c r="S42" s="13">
        <v>81</v>
      </c>
      <c r="T42" s="13">
        <f>T10</f>
        <v>86</v>
      </c>
      <c r="U42" s="13">
        <f>U11</f>
        <v>66</v>
      </c>
      <c r="V42" s="13">
        <v>0</v>
      </c>
      <c r="W42" s="13">
        <f>W12</f>
        <v>63</v>
      </c>
      <c r="X42" s="13">
        <f>X13</f>
        <v>60</v>
      </c>
      <c r="Y42" s="13">
        <f>Y14</f>
        <v>62</v>
      </c>
      <c r="Z42" s="13">
        <f>Z15</f>
        <v>71</v>
      </c>
      <c r="AA42" s="13">
        <f>AA16</f>
        <v>90</v>
      </c>
      <c r="AB42" s="13">
        <f>AB17</f>
        <v>81</v>
      </c>
      <c r="AC42" s="13">
        <v>0</v>
      </c>
      <c r="AD42" s="13">
        <f>AD18</f>
        <v>70</v>
      </c>
      <c r="AE42" s="13">
        <f>AE19</f>
        <v>87</v>
      </c>
      <c r="AF42" s="13">
        <f>AF20</f>
        <v>97</v>
      </c>
      <c r="AG42" s="13">
        <f>AG21</f>
        <v>123</v>
      </c>
      <c r="AH42" s="13">
        <v>0</v>
      </c>
      <c r="AI42" s="13">
        <f>AI22</f>
        <v>102</v>
      </c>
      <c r="AJ42" s="13">
        <f>AJ23</f>
        <v>101</v>
      </c>
      <c r="AK42" s="13">
        <f>AK24</f>
        <v>126</v>
      </c>
      <c r="AL42" s="13">
        <f>AL25</f>
        <v>70</v>
      </c>
      <c r="AM42" s="13">
        <f>AM26</f>
        <v>48</v>
      </c>
      <c r="AN42" s="13">
        <f>AN27</f>
        <v>54</v>
      </c>
      <c r="AO42" s="13">
        <v>0</v>
      </c>
      <c r="AP42" s="13">
        <f>AP28</f>
        <v>49</v>
      </c>
      <c r="AQ42" s="13">
        <f>AQ29</f>
        <v>63</v>
      </c>
      <c r="AR42" s="13">
        <f>AR30</f>
        <v>53</v>
      </c>
      <c r="AS42" s="13">
        <f>AS31</f>
        <v>58</v>
      </c>
      <c r="AT42" s="13">
        <v>0</v>
      </c>
      <c r="AU42" s="13">
        <f>AU32</f>
        <v>49</v>
      </c>
      <c r="AV42" s="13">
        <f>AV33</f>
        <v>54</v>
      </c>
      <c r="AW42" s="13">
        <f>AW34</f>
        <v>45</v>
      </c>
    </row>
    <row r="46" spans="1:50" ht="13.5" thickBot="1" x14ac:dyDescent="0.25">
      <c r="A46" s="13" t="s">
        <v>52</v>
      </c>
      <c r="N46" s="17">
        <f>DATE(2013,2,1)</f>
        <v>41306</v>
      </c>
      <c r="O46" s="17">
        <f>DATE(2013,5,1)</f>
        <v>41395</v>
      </c>
      <c r="P46" s="17">
        <f>DATE(2013,8,1)</f>
        <v>41487</v>
      </c>
      <c r="Q46" s="17">
        <f>DATE(2013,11,1)</f>
        <v>41579</v>
      </c>
      <c r="R46" s="17">
        <f>DATE(2014,2,1)</f>
        <v>41671</v>
      </c>
      <c r="S46" s="17">
        <f>DATE(2014,5,1)</f>
        <v>41760</v>
      </c>
      <c r="T46" s="17">
        <f>DATE(2014,8,1)</f>
        <v>41852</v>
      </c>
      <c r="U46" s="17">
        <f>DATE(2014,11,1)</f>
        <v>41944</v>
      </c>
      <c r="V46" s="17">
        <f>DATE(2015,2,1)</f>
        <v>42036</v>
      </c>
      <c r="W46" s="17">
        <f>DATE(2015,5,1)</f>
        <v>42125</v>
      </c>
      <c r="X46" s="17">
        <f>DATE(2015,8,1)</f>
        <v>42217</v>
      </c>
      <c r="Y46" s="17">
        <f>DATE(2015,11,1)</f>
        <v>42309</v>
      </c>
    </row>
    <row r="47" spans="1:50" ht="13.5" thickTop="1" x14ac:dyDescent="0.2">
      <c r="A47" s="13" t="s">
        <v>47</v>
      </c>
      <c r="N47" s="13">
        <f>MAX(N5,O6,P7)</f>
        <v>68</v>
      </c>
      <c r="O47" s="13">
        <f>MAX(R8,S9)</f>
        <v>81</v>
      </c>
      <c r="P47" s="13">
        <f>MAX(T10,U11,V12)</f>
        <v>86</v>
      </c>
      <c r="Q47" s="13">
        <f>MAX(W12,X13,Y14)</f>
        <v>63</v>
      </c>
      <c r="R47" s="13">
        <f>MAX(Z15,AA16,AB17)</f>
        <v>90</v>
      </c>
      <c r="S47" s="13">
        <f>MAX(AD18,AE19)</f>
        <v>87</v>
      </c>
      <c r="T47" s="13">
        <f>MAX(AG21,AF20)</f>
        <v>123</v>
      </c>
      <c r="U47" s="13">
        <f>MAX(AK24,AJ23,AI22)</f>
        <v>126</v>
      </c>
      <c r="V47" s="13">
        <f>MAX(AN27,AM26,AL25)</f>
        <v>70</v>
      </c>
      <c r="W47" s="13">
        <f>MAX(AQ29,AP28)</f>
        <v>63</v>
      </c>
      <c r="X47" s="13">
        <f>MAX(AS31,AR30)</f>
        <v>58</v>
      </c>
      <c r="Y47" s="13">
        <f>MAX(AU32,AV33,AW34)</f>
        <v>54</v>
      </c>
    </row>
    <row r="48" spans="1:50" x14ac:dyDescent="0.2">
      <c r="A48" s="13" t="s">
        <v>48</v>
      </c>
      <c r="N48" s="13">
        <f>MIN(N5,O6,P7)</f>
        <v>60</v>
      </c>
      <c r="O48" s="13">
        <f>MIN(R8,S9)</f>
        <v>53</v>
      </c>
      <c r="P48" s="13">
        <f>MIN(U11,T10)</f>
        <v>66</v>
      </c>
      <c r="Q48" s="13">
        <f>MIN(W12,X13,Y14)</f>
        <v>60</v>
      </c>
      <c r="R48" s="13">
        <f>MIN(Z15,AA16,AB17)</f>
        <v>71</v>
      </c>
      <c r="S48" s="13">
        <f>MIN(AD18,AE19)</f>
        <v>70</v>
      </c>
      <c r="T48" s="13">
        <f>MIN(AG21,AF20)</f>
        <v>97</v>
      </c>
      <c r="U48" s="13">
        <f>MIN(AK24,AJ23,AI22)</f>
        <v>101</v>
      </c>
      <c r="V48" s="13">
        <f>MIN(AN27,AL25,AM26)</f>
        <v>48</v>
      </c>
      <c r="W48" s="13">
        <f>MIN(AP28,AQ29)</f>
        <v>49</v>
      </c>
      <c r="X48" s="13">
        <f>MIN(AS31,AR30)</f>
        <v>53</v>
      </c>
      <c r="Y48" s="13">
        <f>MIN(AU32,AV33,AW34)</f>
        <v>45</v>
      </c>
    </row>
    <row r="49" spans="1:25" x14ac:dyDescent="0.2">
      <c r="A49" s="13" t="s">
        <v>49</v>
      </c>
      <c r="N49" s="13">
        <f>AVERAGE(N5,O6,P7)</f>
        <v>63.666666666666664</v>
      </c>
      <c r="O49" s="13">
        <f>AVERAGE(S9,R8)</f>
        <v>67</v>
      </c>
      <c r="P49" s="13">
        <f>AVERAGE(U11,T10)</f>
        <v>76</v>
      </c>
      <c r="Q49" s="13">
        <f>AVERAGE(W12,X13,Y14)</f>
        <v>61.666666666666664</v>
      </c>
      <c r="R49" s="13">
        <f>AVERAGE(Z15,AA16,AB17)</f>
        <v>80.666666666666671</v>
      </c>
      <c r="S49" s="13">
        <f>AVERAGE(AE19,AD18)</f>
        <v>78.5</v>
      </c>
      <c r="T49" s="13">
        <f>AVERAGE(AG21,AF20)</f>
        <v>110</v>
      </c>
      <c r="U49" s="13">
        <f>AVERAGE(AK24,AJ23,AI22)</f>
        <v>109.66666666666667</v>
      </c>
      <c r="V49" s="13">
        <f>AVERAGE(AN27,AM26,AL25)</f>
        <v>57.333333333333336</v>
      </c>
      <c r="W49" s="13">
        <f>AVERAGE(AQ29,AP28)</f>
        <v>56</v>
      </c>
      <c r="X49" s="13">
        <f>AVERAGE(AR30,AS31)</f>
        <v>55.5</v>
      </c>
      <c r="Y49" s="13">
        <f>AVERAGE(AU32,AV33,AW34)</f>
        <v>49.333333333333336</v>
      </c>
    </row>
    <row r="53" spans="1:25" ht="13.5" thickBot="1" x14ac:dyDescent="0.25">
      <c r="A53" s="13" t="s">
        <v>50</v>
      </c>
      <c r="N53" s="6">
        <f>DATE(2012,12,1)</f>
        <v>41244</v>
      </c>
      <c r="O53" s="6">
        <f>DATE(2013,12,1)</f>
        <v>41609</v>
      </c>
      <c r="P53" s="6">
        <f>DATE(2014,12,1)</f>
        <v>41974</v>
      </c>
    </row>
    <row r="54" spans="1:25" ht="13.5" thickTop="1" x14ac:dyDescent="0.2">
      <c r="A54" s="13" t="s">
        <v>47</v>
      </c>
      <c r="N54" s="13">
        <f>MAX(N5,O6,P7,R8,S9,T10,U11,W12,X13,Y14)</f>
        <v>86</v>
      </c>
      <c r="O54" s="13">
        <f>MAX(Z15,AA16,AB17,AD18,AE19,AF20,AG21,AI22,AJ23,AK24,AL25)</f>
        <v>126</v>
      </c>
      <c r="P54" s="13">
        <f>MAX(AL25,AM26,AN27,AP28,AQ29,AR30,AS31,AU32,AV33,AW34)</f>
        <v>70</v>
      </c>
    </row>
    <row r="55" spans="1:25" x14ac:dyDescent="0.2">
      <c r="A55" s="13" t="s">
        <v>48</v>
      </c>
      <c r="N55" s="13">
        <f>MIN(N5,O6,P7,R8,S9,T10,U11,W12,X13,Y14)</f>
        <v>53</v>
      </c>
      <c r="O55" s="13">
        <f>MIN(Z15,AA16,AB17,AD18,AE19,AF20,AG21,AI22,AJ23,AK24)</f>
        <v>70</v>
      </c>
      <c r="P55" s="13">
        <f>MIN(AL25,AM26,AN27,AP28,AQ29,AR30,AS31,AU32,AV33,AW34)</f>
        <v>45</v>
      </c>
    </row>
    <row r="56" spans="1:25" x14ac:dyDescent="0.2">
      <c r="A56" s="13" t="s">
        <v>49</v>
      </c>
      <c r="N56" s="13">
        <f>AVERAGE(N5,O6,P7,R8,S9,T10,U11,W12,X13,Y14)</f>
        <v>66.2</v>
      </c>
      <c r="O56" s="13">
        <f>AVERAGE(Z15,AA16,AB17,AD18,AE19,AF20,AG21,AI22,AJ23,AK24)</f>
        <v>94.8</v>
      </c>
      <c r="P56" s="13">
        <f>AVERAGE(AL25,AM26,AN27,AP28,AQ29,AR30,AS31,AU32,AV33,AW34)</f>
        <v>54.3</v>
      </c>
    </row>
    <row r="57" spans="1:25" x14ac:dyDescent="0.2">
      <c r="A57" s="13" t="s">
        <v>53</v>
      </c>
      <c r="N57" s="13">
        <v>1</v>
      </c>
      <c r="O57" s="13">
        <v>2</v>
      </c>
      <c r="P57" s="13">
        <v>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5" workbookViewId="0">
      <selection activeCell="Q41" sqref="Q41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Z77"/>
  <sheetViews>
    <sheetView topLeftCell="A18" zoomScaleNormal="100" workbookViewId="0">
      <selection activeCell="E37" sqref="E37"/>
    </sheetView>
  </sheetViews>
  <sheetFormatPr defaultRowHeight="12.75" x14ac:dyDescent="0.2"/>
  <cols>
    <col min="1" max="1" width="26.28515625" style="13" customWidth="1"/>
    <col min="2" max="16384" width="9.140625" style="13"/>
  </cols>
  <sheetData>
    <row r="3" spans="1:52" ht="13.5" thickBot="1" x14ac:dyDescent="0.25">
      <c r="A3" s="18" t="s">
        <v>2</v>
      </c>
      <c r="B3" s="18" t="s">
        <v>3</v>
      </c>
      <c r="C3" s="18" t="s">
        <v>4</v>
      </c>
      <c r="D3" s="15">
        <f>DATE(2012,1,1)</f>
        <v>40909</v>
      </c>
      <c r="E3" s="17">
        <f>DATE(2012,2,1)</f>
        <v>40940</v>
      </c>
      <c r="F3" s="17">
        <f>DATE(2012,3,1)</f>
        <v>40969</v>
      </c>
      <c r="G3" s="17">
        <f>DATE(2012,4,1)</f>
        <v>41000</v>
      </c>
      <c r="H3" s="17">
        <f>DATE(2012,5,1)</f>
        <v>41030</v>
      </c>
      <c r="I3" s="17">
        <f>DATE(2012,6,1)</f>
        <v>41061</v>
      </c>
      <c r="J3" s="17">
        <f>DATE(2012,7,1)</f>
        <v>41091</v>
      </c>
      <c r="K3" s="17">
        <f>DATE(2012,8,1)</f>
        <v>41122</v>
      </c>
      <c r="L3" s="17">
        <f>DATE(2012,9,1)</f>
        <v>41153</v>
      </c>
      <c r="M3" s="17">
        <f>DATE(2012,10,1)</f>
        <v>41183</v>
      </c>
      <c r="N3" s="17">
        <f>DATE(2012,11,1)</f>
        <v>41214</v>
      </c>
      <c r="O3" s="17">
        <f>DATE(2012,12,1)</f>
        <v>41244</v>
      </c>
      <c r="P3" s="17">
        <f>DATE(2013,1,1)</f>
        <v>41275</v>
      </c>
      <c r="Q3" s="17">
        <f>DATE(2013,2,1)</f>
        <v>41306</v>
      </c>
      <c r="R3" s="17">
        <f>DATE(2013,3,1)</f>
        <v>41334</v>
      </c>
      <c r="S3" s="17">
        <f>DATE(2013,4,1)</f>
        <v>41365</v>
      </c>
      <c r="T3" s="17">
        <f>DATE(2013,5,1)</f>
        <v>41395</v>
      </c>
      <c r="U3" s="17">
        <f>DATE(2013,6,1)</f>
        <v>41426</v>
      </c>
      <c r="V3" s="17">
        <f>DATE(2013,7,1)</f>
        <v>41456</v>
      </c>
      <c r="W3" s="17">
        <f>DATE(2013,8,1)</f>
        <v>41487</v>
      </c>
      <c r="X3" s="17">
        <f>DATE(2013,9,1)</f>
        <v>41518</v>
      </c>
      <c r="Y3" s="17">
        <f>DATE(2013,10,1)</f>
        <v>41548</v>
      </c>
      <c r="Z3" s="17">
        <f>DATE(2013,11,1)</f>
        <v>41579</v>
      </c>
      <c r="AA3" s="17">
        <f>DATE(2013,12,1)</f>
        <v>41609</v>
      </c>
      <c r="AB3" s="17">
        <f>DATE(2014,1,1)</f>
        <v>41640</v>
      </c>
      <c r="AC3" s="17">
        <f>DATE(2014,2,1)</f>
        <v>41671</v>
      </c>
      <c r="AD3" s="17">
        <f>DATE(2014,3,1)</f>
        <v>41699</v>
      </c>
      <c r="AE3" s="17">
        <f>DATE(2014,4,1)</f>
        <v>41730</v>
      </c>
      <c r="AF3" s="17">
        <f>DATE(2014,5,1)</f>
        <v>41760</v>
      </c>
      <c r="AG3" s="17">
        <f>DATE(2014,6,1)</f>
        <v>41791</v>
      </c>
      <c r="AH3" s="17">
        <f>DATE(2014,7,1)</f>
        <v>41821</v>
      </c>
      <c r="AI3" s="17">
        <f>DATE(2014,8,1)</f>
        <v>41852</v>
      </c>
      <c r="AJ3" s="17">
        <f>DATE(2014,9,1)</f>
        <v>41883</v>
      </c>
      <c r="AK3" s="17">
        <f>DATE(2014,10,1)</f>
        <v>41913</v>
      </c>
      <c r="AL3" s="17">
        <f>DATE(2014,11,1)</f>
        <v>41944</v>
      </c>
      <c r="AM3" s="17">
        <f>DATE(2014,12,1)</f>
        <v>41974</v>
      </c>
      <c r="AN3" s="17">
        <f>DATE(2015,1,1)</f>
        <v>42005</v>
      </c>
      <c r="AO3" s="17">
        <f>DATE(2015,2,1)</f>
        <v>42036</v>
      </c>
      <c r="AP3" s="17">
        <f>DATE(2015,3,1)</f>
        <v>42064</v>
      </c>
      <c r="AQ3" s="17">
        <f>DATE(2015,4,1)</f>
        <v>42095</v>
      </c>
      <c r="AR3" s="17">
        <f>DATE(2015,5,1)</f>
        <v>42125</v>
      </c>
      <c r="AS3" s="17">
        <f>DATE(2015,6,1)</f>
        <v>42156</v>
      </c>
      <c r="AT3" s="17">
        <f>DATE(2015,7,1)</f>
        <v>42186</v>
      </c>
      <c r="AU3" s="17">
        <f>DATE(2015,8,1)</f>
        <v>42217</v>
      </c>
      <c r="AV3" s="17">
        <f>DATE(2015,9,1)</f>
        <v>42248</v>
      </c>
      <c r="AW3" s="17">
        <f>DATE(2015,10,1)</f>
        <v>42278</v>
      </c>
      <c r="AX3" s="17">
        <f>DATE(2015,11,1)</f>
        <v>42309</v>
      </c>
      <c r="AY3" s="17">
        <f>DATE(2015,12,1)</f>
        <v>42339</v>
      </c>
      <c r="AZ3" s="17"/>
    </row>
    <row r="4" spans="1:52" ht="13.5" thickTop="1" x14ac:dyDescent="0.2">
      <c r="A4" s="16" t="s">
        <v>6</v>
      </c>
      <c r="B4" s="16">
        <v>1</v>
      </c>
      <c r="C4" s="13">
        <v>2400</v>
      </c>
      <c r="D4" s="13">
        <f>a4data!F5</f>
        <v>40</v>
      </c>
      <c r="E4" s="13">
        <f>D4+a4data!G5-a4data!G6</f>
        <v>37</v>
      </c>
      <c r="F4" s="13">
        <f>E4+a4data!H5-a4data!H6</f>
        <v>39</v>
      </c>
      <c r="G4" s="13">
        <f>F4+a4data!I5-a4data!I6</f>
        <v>35</v>
      </c>
      <c r="H4" s="13">
        <f>G4+a4data!J5-a4data!J6</f>
        <v>29</v>
      </c>
      <c r="I4" s="13">
        <f>H4+a4data!K5-a4data!K6</f>
        <v>28</v>
      </c>
      <c r="J4" s="13">
        <f>I4+a4data!L5-a4data!L6</f>
        <v>29</v>
      </c>
      <c r="K4" s="13">
        <f>J4+a4data!M5-a4data!M6</f>
        <v>22</v>
      </c>
      <c r="L4" s="13">
        <f>K4+a4data!N5-a4data!N6</f>
        <v>15</v>
      </c>
      <c r="M4" s="13">
        <f>L4+a4data!O5-a4data!O6</f>
        <v>10</v>
      </c>
      <c r="N4" s="13">
        <f>M4+a4data!P5-a4data!P6</f>
        <v>5</v>
      </c>
      <c r="O4" s="13">
        <f>N4+a4data!Q5-a4data!Q6</f>
        <v>1</v>
      </c>
    </row>
    <row r="5" spans="1:52" x14ac:dyDescent="0.2">
      <c r="A5" s="16" t="s">
        <v>9</v>
      </c>
      <c r="B5" s="16">
        <v>1</v>
      </c>
      <c r="C5" s="13">
        <v>3780</v>
      </c>
      <c r="E5" s="13">
        <f>a4data!G7</f>
        <v>38</v>
      </c>
      <c r="F5" s="13">
        <f>E5+a4data!H7-a4data!H8</f>
        <v>40</v>
      </c>
      <c r="G5" s="13">
        <f>F5+a4data!I7-a4data!I8</f>
        <v>40</v>
      </c>
      <c r="H5" s="13">
        <f>G5+a4data!J7-a4data!J8</f>
        <v>39</v>
      </c>
      <c r="I5" s="13">
        <f>H5+a4data!K7-a4data!K8</f>
        <v>37</v>
      </c>
      <c r="J5" s="13">
        <f>I5+a4data!L7-a4data!L8</f>
        <v>36</v>
      </c>
      <c r="K5" s="13">
        <f>J5+a4data!M7-a4data!M8</f>
        <v>30</v>
      </c>
      <c r="L5" s="13">
        <f>K5+a4data!N7-a4data!N8</f>
        <v>27</v>
      </c>
      <c r="M5" s="13">
        <f>L5+a4data!O7-a4data!O8</f>
        <v>17</v>
      </c>
      <c r="N5" s="13">
        <f>M5+a4data!P7-a4data!P8</f>
        <v>11</v>
      </c>
      <c r="O5" s="13">
        <f>N5+a4data!Q7-a4data!Q8</f>
        <v>5</v>
      </c>
      <c r="P5" s="13">
        <f>O5+a4data!R7-a4data!R8</f>
        <v>2</v>
      </c>
    </row>
    <row r="6" spans="1:52" x14ac:dyDescent="0.2">
      <c r="A6" s="16" t="s">
        <v>8</v>
      </c>
      <c r="B6" s="16">
        <v>1</v>
      </c>
      <c r="C6" s="13">
        <v>4593</v>
      </c>
      <c r="F6" s="13">
        <f>a4data!H9</f>
        <v>41</v>
      </c>
      <c r="G6" s="13">
        <f>F6+a4data!I9-a4data!I10</f>
        <v>40</v>
      </c>
      <c r="H6" s="13">
        <f>G6+a4data!J9-a4data!J10</f>
        <v>35</v>
      </c>
      <c r="I6" s="13">
        <f>H6+a4data!K9-a4data!K10</f>
        <v>32</v>
      </c>
      <c r="J6" s="13">
        <f>I6+a4data!L9-a4data!L10</f>
        <v>31</v>
      </c>
      <c r="K6" s="13">
        <f>J6+a4data!M9-a4data!M10</f>
        <v>28</v>
      </c>
      <c r="L6" s="13">
        <f>K6+a4data!N9-a4data!N10</f>
        <v>27</v>
      </c>
      <c r="M6" s="13">
        <f>L6+a4data!O9-a4data!O10</f>
        <v>18</v>
      </c>
      <c r="N6" s="13">
        <f>M6+a4data!P9-a4data!P10</f>
        <v>7</v>
      </c>
      <c r="O6" s="13">
        <f>N6+a4data!Q9-a4data!Q10</f>
        <v>2</v>
      </c>
      <c r="P6" s="13">
        <f>O6+a4data!R9-a4data!R10</f>
        <v>1</v>
      </c>
      <c r="Q6" s="13">
        <f>P6+a4data!S9-a4data!S10</f>
        <v>1</v>
      </c>
    </row>
    <row r="7" spans="1:52" x14ac:dyDescent="0.2">
      <c r="A7" s="16" t="s">
        <v>10</v>
      </c>
      <c r="B7" s="16">
        <v>1</v>
      </c>
      <c r="C7" s="13">
        <v>3690</v>
      </c>
      <c r="H7" s="13">
        <f>a4data!J11</f>
        <v>33</v>
      </c>
      <c r="I7" s="13">
        <f>H7+a4data!K11-a4data!K12</f>
        <v>29</v>
      </c>
      <c r="J7" s="13">
        <f>I7+a4data!L11-a4data!L12</f>
        <v>27</v>
      </c>
      <c r="K7" s="13">
        <f>J7+a4data!M11-a4data!M12</f>
        <v>28</v>
      </c>
      <c r="L7" s="13">
        <f>K7+a4data!N11-a4data!N12</f>
        <v>25</v>
      </c>
      <c r="M7" s="13">
        <f>L7+a4data!O11-a4data!O12</f>
        <v>24</v>
      </c>
      <c r="N7" s="13">
        <f>M7+a4data!P11-a4data!P12</f>
        <v>18</v>
      </c>
      <c r="O7" s="13">
        <f>N7+a4data!Q11-a4data!Q12</f>
        <v>13</v>
      </c>
      <c r="P7" s="13">
        <f>O7+a4data!R11-a4data!R12</f>
        <v>6</v>
      </c>
      <c r="Q7" s="13">
        <f>P7+a4data!S11-a4data!S12</f>
        <v>2</v>
      </c>
      <c r="R7" s="13">
        <f>Q7+a4data!T11-a4data!T12</f>
        <v>1</v>
      </c>
      <c r="S7" s="13">
        <f>R7+a4data!U11-a4data!U12</f>
        <v>0</v>
      </c>
    </row>
    <row r="8" spans="1:52" x14ac:dyDescent="0.2">
      <c r="A8" s="16" t="s">
        <v>11</v>
      </c>
      <c r="B8" s="16">
        <v>1</v>
      </c>
      <c r="C8" s="13">
        <v>4400</v>
      </c>
      <c r="I8" s="13">
        <f>a4data!K13</f>
        <v>55</v>
      </c>
      <c r="J8" s="13">
        <f>I8+a4data!L13-a4data!L14</f>
        <v>50</v>
      </c>
      <c r="K8" s="13">
        <f>J8+a4data!M13-a4data!M14</f>
        <v>48</v>
      </c>
      <c r="L8" s="13">
        <f>K8+a4data!N13-a4data!N14</f>
        <v>42</v>
      </c>
      <c r="M8" s="13">
        <f>L8+a4data!O13-a4data!O14</f>
        <v>38</v>
      </c>
      <c r="N8" s="13">
        <f>M8+a4data!P13-a4data!P14</f>
        <v>39</v>
      </c>
      <c r="O8" s="13">
        <f>N8+a4data!Q13-a4data!Q14</f>
        <v>37</v>
      </c>
      <c r="P8" s="13">
        <f>O8+a4data!R13-a4data!R14</f>
        <v>31</v>
      </c>
      <c r="Q8" s="13">
        <f>P8+a4data!S13-a4data!S14</f>
        <v>20</v>
      </c>
      <c r="R8" s="13">
        <f>Q8+a4data!T13-a4data!T14</f>
        <v>15</v>
      </c>
      <c r="S8" s="13">
        <f>R8+a4data!U13-a4data!U14</f>
        <v>10</v>
      </c>
      <c r="T8" s="13">
        <f>S8+a4data!V13-a4data!V14</f>
        <v>6</v>
      </c>
    </row>
    <row r="9" spans="1:52" x14ac:dyDescent="0.2">
      <c r="A9" s="16" t="s">
        <v>12</v>
      </c>
      <c r="B9" s="16">
        <v>1</v>
      </c>
      <c r="C9" s="13">
        <v>4450</v>
      </c>
      <c r="J9" s="13">
        <f>a4data!L15</f>
        <v>56</v>
      </c>
      <c r="K9" s="13">
        <f>J9+a4data!M15-a4data!M16</f>
        <v>52</v>
      </c>
      <c r="L9" s="13">
        <f>K9+a4data!N15-a4data!N16</f>
        <v>52</v>
      </c>
      <c r="M9" s="13">
        <f>L9+a4data!O15-a4data!O16</f>
        <v>41</v>
      </c>
      <c r="N9" s="13">
        <f>M9+a4data!P15-a4data!P16</f>
        <v>39</v>
      </c>
      <c r="O9" s="13">
        <f>N9+a4data!Q15-a4data!Q16</f>
        <v>38</v>
      </c>
      <c r="P9" s="13">
        <f>O9+a4data!R15-a4data!R16</f>
        <v>30</v>
      </c>
      <c r="Q9" s="13">
        <f>P9+a4data!S15-a4data!S16</f>
        <v>27</v>
      </c>
      <c r="R9" s="13">
        <f>Q9+a4data!T15-a4data!T16</f>
        <v>17</v>
      </c>
      <c r="S9" s="13">
        <f>R9+a4data!U15-a4data!U16</f>
        <v>11</v>
      </c>
      <c r="T9" s="13">
        <f>S9+a4data!V15-a4data!V16</f>
        <v>5</v>
      </c>
      <c r="U9" s="13">
        <f>T9+a4data!W15-a4data!W16</f>
        <v>2</v>
      </c>
    </row>
    <row r="10" spans="1:52" x14ac:dyDescent="0.2">
      <c r="A10" s="16" t="s">
        <v>13</v>
      </c>
      <c r="B10" s="16">
        <v>1</v>
      </c>
      <c r="C10" s="13">
        <v>4925</v>
      </c>
      <c r="K10" s="13">
        <f>a4data!M17</f>
        <v>44</v>
      </c>
      <c r="L10" s="13">
        <f>K10+a4data!N17-a4data!N18</f>
        <v>42</v>
      </c>
      <c r="M10" s="13">
        <f>L10+a4data!O17-a4data!O18</f>
        <v>37</v>
      </c>
      <c r="N10" s="13">
        <f>M10+a4data!P17-a4data!P18</f>
        <v>35</v>
      </c>
      <c r="O10" s="13">
        <f>N10+a4data!Q17-a4data!Q18</f>
        <v>33</v>
      </c>
      <c r="P10" s="13">
        <f>O10+a4data!R17-a4data!R18</f>
        <v>29</v>
      </c>
      <c r="Q10" s="13">
        <f>P10+a4data!S17-a4data!S18</f>
        <v>26</v>
      </c>
      <c r="R10" s="13">
        <f>Q10+a4data!T17-a4data!T18</f>
        <v>17</v>
      </c>
      <c r="S10" s="13">
        <f>R10+a4data!U17-a4data!U18</f>
        <v>7</v>
      </c>
      <c r="T10" s="13">
        <f>S10+a4data!V17-a4data!V18</f>
        <v>2</v>
      </c>
      <c r="U10" s="13">
        <f>T10+a4data!W17-a4data!W18</f>
        <v>1</v>
      </c>
      <c r="V10" s="13">
        <f>U10+a4data!X17-a4data!X18</f>
        <v>1</v>
      </c>
    </row>
    <row r="11" spans="1:52" x14ac:dyDescent="0.2">
      <c r="A11" s="16" t="s">
        <v>14</v>
      </c>
      <c r="B11" s="16">
        <v>1</v>
      </c>
      <c r="C11" s="13">
        <v>5645</v>
      </c>
      <c r="M11" s="13">
        <f>a4data!O19</f>
        <v>43</v>
      </c>
      <c r="N11" s="13">
        <f>M11+a4data!P19-a4data!P20</f>
        <v>37</v>
      </c>
      <c r="O11" s="13">
        <f>N11+a4data!Q19-a4data!Q20</f>
        <v>35</v>
      </c>
      <c r="P11" s="13">
        <f>O11+a4data!R19-a4data!R20</f>
        <v>34</v>
      </c>
      <c r="Q11" s="13">
        <f>P11+a4data!S19-a4data!S20</f>
        <v>33</v>
      </c>
      <c r="R11" s="13">
        <f>Q11+a4data!T19-a4data!T20</f>
        <v>30</v>
      </c>
      <c r="S11" s="13">
        <f>R11+a4data!U19-a4data!U20</f>
        <v>24</v>
      </c>
      <c r="T11" s="13">
        <f>S11+a4data!V19-a4data!V20</f>
        <v>19</v>
      </c>
      <c r="U11" s="13">
        <f>T11+a4data!W19-a4data!W20</f>
        <v>12</v>
      </c>
      <c r="V11" s="13">
        <f>U11+a4data!X19-a4data!X20</f>
        <v>6</v>
      </c>
      <c r="W11" s="13">
        <f>V11+a4data!Y19-a4data!Y20</f>
        <v>4</v>
      </c>
      <c r="X11" s="13">
        <f>W11+a4data!Z19-a4data!Z20</f>
        <v>2</v>
      </c>
    </row>
    <row r="12" spans="1:52" x14ac:dyDescent="0.2">
      <c r="A12" s="16" t="s">
        <v>16</v>
      </c>
      <c r="B12" s="16">
        <v>1</v>
      </c>
      <c r="C12" s="13">
        <v>6323</v>
      </c>
      <c r="N12" s="13">
        <f>a4data!P21</f>
        <v>38</v>
      </c>
      <c r="O12" s="13">
        <f>N12+a4data!Q21-a4data!Q22</f>
        <v>36</v>
      </c>
      <c r="P12" s="13">
        <f>O12+a4data!R21-a4data!R22</f>
        <v>33</v>
      </c>
      <c r="Q12" s="13">
        <f>P12+a4data!S21-a4data!S22</f>
        <v>31</v>
      </c>
      <c r="R12" s="13">
        <f>Q12+a4data!T21-a4data!T22</f>
        <v>29</v>
      </c>
      <c r="S12" s="13">
        <f>R12+a4data!U21-a4data!U22</f>
        <v>25</v>
      </c>
      <c r="T12" s="13">
        <f>S12+a4data!V21-a4data!V22</f>
        <v>22</v>
      </c>
      <c r="U12" s="13">
        <f>T12+a4data!W21-a4data!W22</f>
        <v>17</v>
      </c>
      <c r="V12" s="13">
        <f>U12+a4data!X21-a4data!X22</f>
        <v>7</v>
      </c>
      <c r="W12" s="13">
        <f>V12+a4data!Y21-a4data!Y22</f>
        <v>2</v>
      </c>
      <c r="X12" s="13">
        <f>W12+a4data!Z21-a4data!Z22</f>
        <v>1</v>
      </c>
      <c r="Y12" s="13">
        <f>X12+a4data!AA21-a4data!AA22</f>
        <v>1</v>
      </c>
    </row>
    <row r="13" spans="1:52" x14ac:dyDescent="0.2">
      <c r="A13" s="16" t="s">
        <v>17</v>
      </c>
      <c r="B13" s="16">
        <v>1</v>
      </c>
      <c r="C13" s="13">
        <v>3809</v>
      </c>
      <c r="O13" s="13">
        <f>a4data!Q23</f>
        <v>42</v>
      </c>
      <c r="P13" s="13">
        <f>O13+a4data!R23-a4data!R24</f>
        <v>36</v>
      </c>
      <c r="Q13" s="13">
        <f>P13+a4data!S23-a4data!S24</f>
        <v>34</v>
      </c>
      <c r="R13" s="13">
        <f>Q13+a4data!T23-a4data!T24</f>
        <v>33</v>
      </c>
      <c r="S13" s="13">
        <f>R13+a4data!U23-a4data!U24</f>
        <v>32</v>
      </c>
      <c r="T13" s="13">
        <f>S13+a4data!V23-a4data!V24</f>
        <v>29</v>
      </c>
      <c r="U13" s="13">
        <f>T13+a4data!W23-a4data!W24</f>
        <v>23</v>
      </c>
      <c r="V13" s="13">
        <f>U13+a4data!X23-a4data!X24</f>
        <v>18</v>
      </c>
      <c r="W13" s="13">
        <f>V13+a4data!Y23-a4data!Y24</f>
        <v>12</v>
      </c>
      <c r="X13" s="13">
        <f>W13+a4data!Z23-a4data!Z24</f>
        <v>6</v>
      </c>
      <c r="Y13" s="13">
        <f>X13+a4data!AA23-a4data!AA24</f>
        <v>4</v>
      </c>
      <c r="Z13" s="13">
        <f>Y13+a4data!AB23-a4data!AB24</f>
        <v>2</v>
      </c>
    </row>
    <row r="14" spans="1:52" x14ac:dyDescent="0.2">
      <c r="A14" s="16" t="s">
        <v>6</v>
      </c>
      <c r="B14" s="16">
        <v>2</v>
      </c>
      <c r="C14" s="13">
        <v>2900</v>
      </c>
      <c r="P14" s="13">
        <f>a4data!R25</f>
        <v>45</v>
      </c>
      <c r="Q14" s="13">
        <f>P14+a4data!S25-a4data!S26</f>
        <v>43</v>
      </c>
      <c r="R14" s="13">
        <f>Q14+a4data!T25-a4data!T26</f>
        <v>41</v>
      </c>
      <c r="S14" s="13">
        <f>R14+a4data!U25-a4data!U26</f>
        <v>38</v>
      </c>
      <c r="T14" s="13">
        <f>S14+a4data!V25-a4data!V26</f>
        <v>34</v>
      </c>
      <c r="U14" s="13">
        <f>T14+a4data!W25-a4data!W26</f>
        <v>37</v>
      </c>
      <c r="V14" s="13">
        <f>U14+a4data!X25-a4data!X26</f>
        <v>35</v>
      </c>
      <c r="W14" s="13">
        <f>V14+a4data!Y25-a4data!Y26</f>
        <v>29</v>
      </c>
      <c r="X14" s="13">
        <f>W14+a4data!Z25-a4data!Z26</f>
        <v>18</v>
      </c>
      <c r="Y14" s="13">
        <f>X14+a4data!AA25-a4data!AA26</f>
        <v>13</v>
      </c>
      <c r="Z14" s="13">
        <f>Y14+a4data!AB25-a4data!AB26</f>
        <v>8</v>
      </c>
      <c r="AA14" s="13">
        <f>Z14+a4data!AC25-a4data!AC26</f>
        <v>4</v>
      </c>
    </row>
    <row r="15" spans="1:52" x14ac:dyDescent="0.2">
      <c r="A15" s="16" t="s">
        <v>9</v>
      </c>
      <c r="B15" s="16">
        <v>2</v>
      </c>
      <c r="C15" s="13">
        <v>3800</v>
      </c>
      <c r="Q15" s="13">
        <f>a4data!S27</f>
        <v>40</v>
      </c>
      <c r="R15" s="13">
        <f>Q15+a4data!T27-a4data!T28</f>
        <v>46</v>
      </c>
      <c r="S15" s="13">
        <f>R15+a4data!U27-a4data!U28</f>
        <v>51</v>
      </c>
      <c r="T15" s="13">
        <f>S15+a4data!V27-a4data!V28</f>
        <v>54</v>
      </c>
      <c r="U15" s="13">
        <f>T15+a4data!W27-a4data!W28</f>
        <v>55</v>
      </c>
      <c r="V15" s="13">
        <f>U15+a4data!X27-a4data!X28</f>
        <v>50</v>
      </c>
      <c r="W15" s="13">
        <f>V15+a4data!Y27-a4data!Y28</f>
        <v>52</v>
      </c>
      <c r="X15" s="13">
        <f>W15+a4data!Z27-a4data!Z28</f>
        <v>49</v>
      </c>
      <c r="Y15" s="13">
        <f>X15+a4data!AA27-a4data!AA28</f>
        <v>44</v>
      </c>
      <c r="Z15" s="13">
        <f>Y15+a4data!AB27-a4data!AB28</f>
        <v>41</v>
      </c>
      <c r="AA15" s="13">
        <f>Z15+a4data!AC27-a4data!AC28</f>
        <v>36</v>
      </c>
      <c r="AB15" s="13">
        <f>AA15+a4data!AD27-a4data!AD28</f>
        <v>27</v>
      </c>
    </row>
    <row r="16" spans="1:52" x14ac:dyDescent="0.2">
      <c r="A16" s="16" t="s">
        <v>8</v>
      </c>
      <c r="B16" s="16">
        <v>2</v>
      </c>
      <c r="C16" s="13">
        <v>5215</v>
      </c>
      <c r="R16" s="13">
        <f>a4data!T29</f>
        <v>30</v>
      </c>
      <c r="S16" s="13">
        <f>R16+a4data!U29-a4data!U30</f>
        <v>29</v>
      </c>
      <c r="T16" s="13">
        <f>S16+a4data!V29-a4data!V30</f>
        <v>34</v>
      </c>
      <c r="U16" s="13">
        <f>T16+a4data!W29-a4data!W30</f>
        <v>41</v>
      </c>
      <c r="V16" s="13">
        <f>U16+a4data!X29-a4data!X30</f>
        <v>42</v>
      </c>
      <c r="W16" s="13">
        <f>V16+a4data!Y29-a4data!Y30</f>
        <v>42</v>
      </c>
      <c r="X16" s="13">
        <f>W16+a4data!Z29-a4data!Z30</f>
        <v>41</v>
      </c>
      <c r="Y16" s="13">
        <f>X16+a4data!AA29-a4data!AA30</f>
        <v>32</v>
      </c>
      <c r="Z16" s="13">
        <f>Y16+a4data!AB29-a4data!AB30</f>
        <v>21</v>
      </c>
      <c r="AA16" s="13">
        <f>Z16+a4data!AC29-a4data!AC30</f>
        <v>16</v>
      </c>
      <c r="AB16" s="13">
        <f>AA16+a4data!AD29-a4data!AD30</f>
        <v>11</v>
      </c>
      <c r="AC16" s="13">
        <f>AB16+a4data!AE29-a4data!AE30</f>
        <v>7</v>
      </c>
    </row>
    <row r="17" spans="1:49" x14ac:dyDescent="0.2">
      <c r="A17" s="16" t="s">
        <v>10</v>
      </c>
      <c r="B17" s="16">
        <v>2</v>
      </c>
      <c r="C17" s="13">
        <v>3900</v>
      </c>
      <c r="T17" s="13">
        <f>a4data!V31</f>
        <v>33</v>
      </c>
      <c r="U17" s="13">
        <f>T17+a4data!W31-a4data!W32</f>
        <v>29</v>
      </c>
      <c r="V17" s="13">
        <f>U17+a4data!X31-a4data!X32</f>
        <v>33</v>
      </c>
      <c r="W17" s="13">
        <f>V17+a4data!Y31-a4data!Y32</f>
        <v>36</v>
      </c>
      <c r="X17" s="13">
        <f>W17+a4data!Z31-a4data!Z32</f>
        <v>34</v>
      </c>
      <c r="Y17" s="13">
        <f>X17+a4data!AA31-a4data!AA32</f>
        <v>29</v>
      </c>
      <c r="Z17" s="13">
        <f>Y17+a4data!AB31-a4data!AB32</f>
        <v>23</v>
      </c>
      <c r="AA17" s="13">
        <f>Z17+a4data!AC31-a4data!AC32</f>
        <v>24</v>
      </c>
      <c r="AB17" s="13">
        <f>AA17+a4data!AD31-a4data!AD32</f>
        <v>17</v>
      </c>
      <c r="AC17" s="13">
        <f>AB17+a4data!AE31-a4data!AE32</f>
        <v>11</v>
      </c>
      <c r="AD17" s="13">
        <f>AC17+a4data!AF31-a4data!AF32</f>
        <v>5</v>
      </c>
      <c r="AE17" s="13">
        <f>AD17+a4data!AG31-a4data!AG32</f>
        <v>6</v>
      </c>
    </row>
    <row r="18" spans="1:49" x14ac:dyDescent="0.2">
      <c r="A18" s="16" t="s">
        <v>11</v>
      </c>
      <c r="B18" s="16">
        <v>2</v>
      </c>
      <c r="C18" s="13">
        <v>5100</v>
      </c>
      <c r="U18" s="13">
        <f>a4data!W33</f>
        <v>45</v>
      </c>
      <c r="V18" s="13">
        <f>U18+a4data!X33-a4data!X34</f>
        <v>47</v>
      </c>
      <c r="W18" s="13">
        <f>V18+a4data!Y33-a4data!Y34</f>
        <v>54</v>
      </c>
      <c r="X18" s="13">
        <f>W18+a4data!Z33-a4data!Z34</f>
        <v>58</v>
      </c>
      <c r="Y18" s="13">
        <f>X18+a4data!AA33-a4data!AA34</f>
        <v>57</v>
      </c>
      <c r="Z18" s="13">
        <f>Y18+a4data!AB33-a4data!AB34</f>
        <v>52</v>
      </c>
      <c r="AA18" s="13">
        <f>Z18+a4data!AC33-a4data!AC34</f>
        <v>48</v>
      </c>
      <c r="AB18" s="13">
        <f>AA18+a4data!AD33-a4data!AD34</f>
        <v>42</v>
      </c>
      <c r="AC18" s="13">
        <f>AB18+a4data!AE33-a4data!AE34</f>
        <v>31</v>
      </c>
      <c r="AD18" s="13">
        <f>AC18+a4data!AF33-a4data!AF34</f>
        <v>26</v>
      </c>
      <c r="AE18" s="13">
        <f>AD18+a4data!AG33-a4data!AG34</f>
        <v>20</v>
      </c>
      <c r="AF18" s="13">
        <f>AE18+a4data!AH33-a4data!AH34</f>
        <v>15</v>
      </c>
    </row>
    <row r="19" spans="1:49" x14ac:dyDescent="0.2">
      <c r="A19" s="16" t="s">
        <v>12</v>
      </c>
      <c r="B19" s="16">
        <v>2</v>
      </c>
      <c r="C19" s="13">
        <v>5330</v>
      </c>
      <c r="V19" s="13">
        <f>a4data!X35</f>
        <v>46</v>
      </c>
      <c r="W19" s="13">
        <f>V19+a4data!Y35-a4data!Y36</f>
        <v>52</v>
      </c>
      <c r="X19" s="13">
        <f>W19+a4data!Z35-a4data!Z36</f>
        <v>57</v>
      </c>
      <c r="Y19" s="13">
        <f>X19+a4data!AA35-a4data!AA36</f>
        <v>60</v>
      </c>
      <c r="Z19" s="13">
        <f>Y19+a4data!AB35-a4data!AB36</f>
        <v>57</v>
      </c>
      <c r="AA19" s="13">
        <f>Z19+a4data!AC35-a4data!AC36</f>
        <v>52</v>
      </c>
      <c r="AB19" s="13">
        <f>AA19+a4data!AD35-a4data!AD36</f>
        <v>54</v>
      </c>
      <c r="AC19" s="13">
        <f>AB19+a4data!AE35-a4data!AE36</f>
        <v>51</v>
      </c>
      <c r="AD19" s="13">
        <f>AC19+a4data!AF35-a4data!AF36</f>
        <v>44</v>
      </c>
      <c r="AE19" s="13">
        <f>AD19+a4data!AG35-a4data!AG36</f>
        <v>41</v>
      </c>
      <c r="AF19" s="13">
        <f>AE19+a4data!AH35-a4data!AH36</f>
        <v>37</v>
      </c>
      <c r="AG19" s="13">
        <f>AF19+a4data!AI35-a4data!AI36</f>
        <v>28</v>
      </c>
    </row>
    <row r="20" spans="1:49" x14ac:dyDescent="0.2">
      <c r="A20" s="16" t="s">
        <v>13</v>
      </c>
      <c r="B20" s="16">
        <v>2</v>
      </c>
      <c r="C20" s="13">
        <v>5455</v>
      </c>
      <c r="W20" s="13">
        <f>a4data!Y37</f>
        <v>60</v>
      </c>
      <c r="X20" s="13">
        <f>W20+a4data!Z37-a4data!Z38</f>
        <v>69</v>
      </c>
      <c r="Y20" s="13">
        <f>X20+a4data!AA37-a4data!AA38</f>
        <v>74</v>
      </c>
      <c r="Z20" s="13">
        <f>Y20+a4data!AB37-a4data!AB38</f>
        <v>81</v>
      </c>
      <c r="AA20" s="13">
        <f>Z20+a4data!AC37-a4data!AC38</f>
        <v>82</v>
      </c>
      <c r="AB20" s="13">
        <f>AA20+a4data!AD37-a4data!AD38</f>
        <v>82</v>
      </c>
      <c r="AC20" s="13">
        <f>AB20+a4data!AE37-a4data!AE38</f>
        <v>79</v>
      </c>
      <c r="AD20" s="13">
        <f>AC20+a4data!AF37-a4data!AF38</f>
        <v>70</v>
      </c>
      <c r="AE20" s="13">
        <f>AD20+a4data!AG37-a4data!AG38</f>
        <v>59</v>
      </c>
      <c r="AF20" s="13">
        <f>AE20+a4data!AH37-a4data!AH38</f>
        <v>44</v>
      </c>
      <c r="AG20" s="13">
        <f>AF20+a4data!AI37-a4data!AI38</f>
        <v>29</v>
      </c>
      <c r="AH20" s="13">
        <f>AG20+a4data!AJ37-a4data!AJ38</f>
        <v>24</v>
      </c>
    </row>
    <row r="21" spans="1:49" x14ac:dyDescent="0.2">
      <c r="A21" s="16" t="s">
        <v>14</v>
      </c>
      <c r="B21" s="16">
        <v>2</v>
      </c>
      <c r="C21" s="13">
        <v>6200</v>
      </c>
      <c r="Y21" s="13">
        <f>a4data!AA39</f>
        <v>55</v>
      </c>
      <c r="Z21" s="13">
        <f>Y21+a4data!AB39-a4data!AB40</f>
        <v>61</v>
      </c>
      <c r="AA21" s="13">
        <f>Z21+a4data!AC39-a4data!AC40</f>
        <v>65</v>
      </c>
      <c r="AB21" s="13">
        <f>AA21+a4data!AD39-a4data!AD40</f>
        <v>58</v>
      </c>
      <c r="AC21" s="13">
        <f>AB21+a4data!AE39-a4data!AE40</f>
        <v>52</v>
      </c>
      <c r="AD21" s="13">
        <f>AC21+a4data!AF39-a4data!AF40</f>
        <v>47</v>
      </c>
      <c r="AE21" s="13">
        <f>AD21+a4data!AG39-a4data!AG40</f>
        <v>41</v>
      </c>
      <c r="AF21" s="13">
        <f>AE21+a4data!AH39-a4data!AH40</f>
        <v>42</v>
      </c>
      <c r="AG21" s="13">
        <f>AF21+a4data!AI39-a4data!AI40</f>
        <v>25</v>
      </c>
      <c r="AH21" s="13">
        <f>AG21+a4data!AJ39-a4data!AJ40</f>
        <v>19</v>
      </c>
      <c r="AI21" s="13">
        <f>AH21+a4data!AK39-a4data!AK40</f>
        <v>13</v>
      </c>
      <c r="AJ21" s="13">
        <f>AI21+a4data!AL39-a4data!AL40</f>
        <v>14</v>
      </c>
    </row>
    <row r="22" spans="1:49" x14ac:dyDescent="0.2">
      <c r="A22" s="16" t="s">
        <v>16</v>
      </c>
      <c r="B22" s="16">
        <v>2</v>
      </c>
      <c r="C22" s="13">
        <v>7100</v>
      </c>
      <c r="Z22" s="13">
        <f>a4data!AB41</f>
        <v>50</v>
      </c>
      <c r="AA22" s="13">
        <f>'current quality'!Z22+a4data!AC41-a4data!AC42</f>
        <v>56</v>
      </c>
      <c r="AB22" s="13">
        <f>'current quality'!AA22+a4data!AD41-a4data!AD42</f>
        <v>61</v>
      </c>
      <c r="AC22" s="13">
        <f>'current quality'!AB22+a4data!AE41-a4data!AE42</f>
        <v>64</v>
      </c>
      <c r="AD22" s="13">
        <f>'current quality'!AC22+a4data!AF41-a4data!AF42</f>
        <v>61</v>
      </c>
      <c r="AE22" s="13">
        <f>'current quality'!AD22+a4data!AG41-a4data!AG42</f>
        <v>56</v>
      </c>
      <c r="AF22" s="13">
        <f>'current quality'!AE22+a4data!AH41-a4data!AH42</f>
        <v>58</v>
      </c>
      <c r="AG22" s="13">
        <f>'current quality'!AF22+a4data!AI41-a4data!AI42</f>
        <v>55</v>
      </c>
      <c r="AH22" s="13">
        <f>'current quality'!AG22+a4data!AJ41-a4data!AJ42</f>
        <v>48</v>
      </c>
      <c r="AI22" s="13">
        <f>'current quality'!AH22+a4data!AK41-a4data!AK42</f>
        <v>45</v>
      </c>
      <c r="AJ22" s="13">
        <f>'current quality'!AI22+a4data!AL41-a4data!AL42</f>
        <v>41</v>
      </c>
      <c r="AK22" s="13">
        <f>'current quality'!AJ22+a4data!AM41-a4data!AM42</f>
        <v>32</v>
      </c>
    </row>
    <row r="23" spans="1:49" x14ac:dyDescent="0.2">
      <c r="A23" s="16" t="s">
        <v>17</v>
      </c>
      <c r="B23" s="16">
        <v>2</v>
      </c>
      <c r="C23" s="13">
        <v>4204</v>
      </c>
      <c r="AA23" s="13">
        <f>a4data!AC43</f>
        <v>63</v>
      </c>
      <c r="AB23" s="13">
        <f>AA23+a4data!AD43-a4data!AD44</f>
        <v>72</v>
      </c>
      <c r="AC23" s="13">
        <f>AB23+a4data!AE43-a4data!AE44</f>
        <v>77</v>
      </c>
      <c r="AD23" s="13">
        <f>AC23+a4data!AF43-a4data!AF44</f>
        <v>84</v>
      </c>
      <c r="AE23" s="13">
        <f>AD23+a4data!AG43-a4data!AG44</f>
        <v>85</v>
      </c>
      <c r="AF23" s="13">
        <f>AE23+a4data!AH43-a4data!AH44</f>
        <v>85</v>
      </c>
      <c r="AG23" s="13">
        <f>AF23+a4data!AI43-a4data!AI44</f>
        <v>82</v>
      </c>
      <c r="AH23" s="13">
        <f>AG23+a4data!AJ43-a4data!AJ44</f>
        <v>73</v>
      </c>
      <c r="AI23" s="13">
        <f>AH23+a4data!AK43-a4data!AK44</f>
        <v>62</v>
      </c>
      <c r="AJ23" s="13">
        <f>AI23+a4data!AL43-a4data!AL44</f>
        <v>47</v>
      </c>
      <c r="AK23" s="13">
        <f>AJ23+a4data!AM43-a4data!AM44</f>
        <v>32</v>
      </c>
      <c r="AL23" s="13">
        <f>AK23+a4data!AN43-a4data!AN44</f>
        <v>27</v>
      </c>
    </row>
    <row r="24" spans="1:49" x14ac:dyDescent="0.2">
      <c r="A24" s="16" t="s">
        <v>6</v>
      </c>
      <c r="B24" s="16">
        <v>3</v>
      </c>
      <c r="C24" s="13">
        <v>3200</v>
      </c>
      <c r="AB24" s="13">
        <f>a4data!AD45</f>
        <v>42</v>
      </c>
      <c r="AC24" s="13">
        <f>AB24+a4data!AE45-a4data!AE46</f>
        <v>43</v>
      </c>
      <c r="AD24" s="13">
        <f>AC24+a4data!AF45-a4data!AF46</f>
        <v>43</v>
      </c>
      <c r="AE24" s="13">
        <f>AD24+a4data!AG45-a4data!AG46</f>
        <v>41</v>
      </c>
      <c r="AF24" s="13">
        <f>AE24+a4data!AH45-a4data!AH46</f>
        <v>42</v>
      </c>
      <c r="AG24" s="13">
        <f>AF24+a4data!AI45-a4data!AI46</f>
        <v>40</v>
      </c>
      <c r="AH24" s="13">
        <f>AG24+a4data!AJ45-a4data!AJ46</f>
        <v>39</v>
      </c>
      <c r="AI24" s="13">
        <f>AH24+a4data!AK45-a4data!AK46</f>
        <v>33</v>
      </c>
      <c r="AJ24" s="13">
        <f>AI24+a4data!AL45-a4data!AL46</f>
        <v>32</v>
      </c>
      <c r="AK24" s="13">
        <f>AJ24+a4data!AM45-a4data!AM46</f>
        <v>27</v>
      </c>
      <c r="AL24" s="13">
        <f>AK24+a4data!AN45-a4data!AN46</f>
        <v>19</v>
      </c>
      <c r="AM24" s="13">
        <f>AL24+a4data!AO45-a4data!AO46</f>
        <v>14</v>
      </c>
    </row>
    <row r="25" spans="1:49" x14ac:dyDescent="0.2">
      <c r="A25" s="16" t="s">
        <v>9</v>
      </c>
      <c r="B25" s="16">
        <v>3</v>
      </c>
      <c r="C25" s="13">
        <v>5020</v>
      </c>
      <c r="AC25" s="13">
        <f>a4data!AE47</f>
        <v>25</v>
      </c>
      <c r="AD25" s="13">
        <f>AC25+a4data!AF47-a4data!AF48</f>
        <v>25</v>
      </c>
      <c r="AE25" s="13">
        <f>AD25+a4data!AG47-a4data!AG48</f>
        <v>23</v>
      </c>
      <c r="AF25" s="13">
        <f>AE25+a4data!AH47-a4data!AH48</f>
        <v>23</v>
      </c>
      <c r="AG25" s="13">
        <f>AF25+a4data!AI47-a4data!AI48</f>
        <v>19</v>
      </c>
      <c r="AH25" s="13">
        <f>AG25+a4data!AJ47-a4data!AJ48</f>
        <v>16</v>
      </c>
      <c r="AI25" s="13">
        <f>AH25+a4data!AK47-a4data!AK48</f>
        <v>11</v>
      </c>
      <c r="AJ25" s="13">
        <f>AI25+a4data!AL47-a4data!AL48</f>
        <v>6</v>
      </c>
      <c r="AK25" s="13">
        <f>AJ25+a4data!AM47-a4data!AM48</f>
        <v>1</v>
      </c>
      <c r="AL25" s="13">
        <f>AK25+a4data!AN47-a4data!AN48</f>
        <v>0</v>
      </c>
      <c r="AM25" s="13">
        <f>AL25+a4data!AO47-a4data!AO48</f>
        <v>1</v>
      </c>
      <c r="AN25" s="13">
        <f>AM25+a4data!AP47-a4data!AP48</f>
        <v>0</v>
      </c>
    </row>
    <row r="26" spans="1:49" x14ac:dyDescent="0.2">
      <c r="A26" s="16" t="s">
        <v>8</v>
      </c>
      <c r="B26" s="16">
        <v>3</v>
      </c>
      <c r="C26" s="13">
        <v>5500</v>
      </c>
      <c r="AD26" s="13">
        <f>a4data!AF49</f>
        <v>32</v>
      </c>
      <c r="AE26" s="13">
        <f>AD26+a4data!AG49-a4data!AG50</f>
        <v>29</v>
      </c>
      <c r="AF26" s="13">
        <f>AE26+a4data!AH49-a4data!AH50</f>
        <v>26</v>
      </c>
      <c r="AG26" s="13">
        <f>AF26+a4data!AI49-a4data!AI50</f>
        <v>26</v>
      </c>
      <c r="AH26" s="13">
        <f>AG26+a4data!AJ49-a4data!AJ50</f>
        <v>23</v>
      </c>
      <c r="AI26" s="13">
        <f>AH26+a4data!AK49-a4data!AK50</f>
        <v>21</v>
      </c>
      <c r="AJ26" s="13">
        <f>AI26+a4data!AL49-a4data!AL50</f>
        <v>19</v>
      </c>
      <c r="AK26" s="13">
        <f>AJ26+a4data!AM49-a4data!AM50</f>
        <v>11</v>
      </c>
      <c r="AL26" s="13">
        <f>AK26+a4data!AN49-a4data!AN50</f>
        <v>2</v>
      </c>
      <c r="AM26" s="13">
        <f>AL26+a4data!AO49-a4data!AO50</f>
        <v>-3</v>
      </c>
      <c r="AN26" s="13">
        <f>AM26+a4data!AP49-a4data!AP50</f>
        <v>-4</v>
      </c>
      <c r="AO26" s="13">
        <f>AN26+a4data!AQ49-a4data!AQ50</f>
        <v>-4</v>
      </c>
    </row>
    <row r="27" spans="1:49" x14ac:dyDescent="0.2">
      <c r="A27" s="16" t="s">
        <v>10</v>
      </c>
      <c r="B27" s="16">
        <v>3</v>
      </c>
      <c r="C27" s="13">
        <v>4500</v>
      </c>
      <c r="AF27" s="13">
        <f>a4data!AH51</f>
        <v>28</v>
      </c>
      <c r="AG27" s="13">
        <f>AF27+a4data!AI51-a4data!AI52</f>
        <v>22</v>
      </c>
      <c r="AH27" s="13">
        <f>AG27+a4data!AJ51-a4data!AJ52</f>
        <v>21</v>
      </c>
      <c r="AI27" s="13">
        <f>AH27+a4data!AK51-a4data!AK52</f>
        <v>21</v>
      </c>
      <c r="AJ27" s="13">
        <f>AI27+a4data!AL51-a4data!AL52</f>
        <v>19</v>
      </c>
      <c r="AK27" s="13">
        <f>AJ27+a4data!AM51-a4data!AM52</f>
        <v>17</v>
      </c>
      <c r="AL27" s="13">
        <f>AK27+a4data!AN51-a4data!AN52</f>
        <v>12</v>
      </c>
      <c r="AM27" s="13">
        <f>AL27+a4data!AO51-a4data!AO52</f>
        <v>6</v>
      </c>
      <c r="AN27" s="13">
        <f>AM27+a4data!AP51-a4data!AP52</f>
        <v>3</v>
      </c>
      <c r="AO27" s="13">
        <f>AN27+a4data!AQ51-a4data!AQ52</f>
        <v>2</v>
      </c>
      <c r="AP27" s="13">
        <f>AO27+a4data!AR51-a4data!AR52</f>
        <v>1</v>
      </c>
      <c r="AQ27" s="13">
        <f>AP27+a4data!AS51-a4data!AS52</f>
        <v>0</v>
      </c>
    </row>
    <row r="28" spans="1:49" x14ac:dyDescent="0.2">
      <c r="A28" s="16" t="s">
        <v>11</v>
      </c>
      <c r="B28" s="16">
        <v>3</v>
      </c>
      <c r="C28" s="13">
        <v>5600</v>
      </c>
      <c r="AG28" s="13">
        <f>a4data!AI53</f>
        <v>43</v>
      </c>
      <c r="AH28" s="13">
        <f>AG28+a4data!AJ53-a4data!AJ54</f>
        <v>40</v>
      </c>
      <c r="AI28" s="13">
        <f>AH28+a4data!AK53-a4data!AK54</f>
        <v>42</v>
      </c>
      <c r="AJ28" s="13">
        <f>AI28+a4data!AL53-a4data!AL54</f>
        <v>38</v>
      </c>
      <c r="AK28" s="13">
        <f>AJ28+a4data!AM53-a4data!AM54</f>
        <v>32</v>
      </c>
      <c r="AL28" s="13">
        <f>AK28+a4data!AN53-a4data!AN54</f>
        <v>31</v>
      </c>
      <c r="AM28" s="13">
        <f>AL28+a4data!AO53-a4data!AO54</f>
        <v>29</v>
      </c>
      <c r="AN28" s="13">
        <f>AM28+a4data!AP53-a4data!AP54</f>
        <v>22</v>
      </c>
      <c r="AO28" s="13">
        <f>AN28+a4data!AQ53-a4data!AQ54</f>
        <v>15</v>
      </c>
      <c r="AP28" s="13">
        <f>AO28+a4data!AR53-a4data!AR54</f>
        <v>10</v>
      </c>
      <c r="AQ28" s="13">
        <f>AP28+a4data!AS53-a4data!AS54</f>
        <v>5</v>
      </c>
      <c r="AR28" s="13">
        <f>AQ28+a4data!AT53-a4data!AT54</f>
        <v>1</v>
      </c>
    </row>
    <row r="29" spans="1:49" x14ac:dyDescent="0.2">
      <c r="A29" s="16" t="s">
        <v>12</v>
      </c>
      <c r="B29" s="16">
        <v>3</v>
      </c>
      <c r="C29" s="13">
        <v>5600</v>
      </c>
      <c r="AH29" s="13">
        <f>a4data!AJ55</f>
        <v>30</v>
      </c>
      <c r="AI29" s="13">
        <f>AH29+a4data!AK55-a4data!AK56</f>
        <v>32</v>
      </c>
      <c r="AJ29" s="13">
        <f>AI29+a4data!AL55-a4data!AL56</f>
        <v>28</v>
      </c>
      <c r="AK29" s="13">
        <f>AJ29+a4data!AM55-a4data!AM56</f>
        <v>23</v>
      </c>
      <c r="AL29" s="13">
        <f>AK29+a4data!AN55-a4data!AN56</f>
        <v>18</v>
      </c>
      <c r="AM29" s="13">
        <f>AL29+a4data!AO55-a4data!AO56</f>
        <v>15</v>
      </c>
      <c r="AN29" s="13">
        <f>AM29+a4data!AP55-a4data!AP56</f>
        <v>10</v>
      </c>
      <c r="AO29" s="13">
        <f>AN29+a4data!AQ55-a4data!AQ56</f>
        <v>7</v>
      </c>
      <c r="AP29" s="13">
        <f>AO29+a4data!AR55-a4data!AR56</f>
        <v>1</v>
      </c>
      <c r="AQ29" s="13">
        <f>AP29+a4data!AS55-a4data!AS56</f>
        <v>0</v>
      </c>
      <c r="AR29" s="13">
        <f>AQ29+a4data!AT55-a4data!AT56</f>
        <v>1</v>
      </c>
      <c r="AS29" s="13">
        <f>AR29+a4data!AU55-a4data!AU56</f>
        <v>0</v>
      </c>
    </row>
    <row r="30" spans="1:49" x14ac:dyDescent="0.2">
      <c r="A30" s="16" t="s">
        <v>13</v>
      </c>
      <c r="B30" s="16">
        <v>3</v>
      </c>
      <c r="C30" s="13">
        <v>6100</v>
      </c>
      <c r="AI30" s="13">
        <f>a4data!AK57</f>
        <v>36</v>
      </c>
      <c r="AJ30" s="13">
        <f>AI30+a4data!AL57-a4data!AL58</f>
        <v>33</v>
      </c>
      <c r="AK30" s="13">
        <f>AJ30+a4data!AM57-a4data!AM58</f>
        <v>30</v>
      </c>
      <c r="AL30" s="13">
        <f>AK30+a4data!AN57-a4data!AN58</f>
        <v>30</v>
      </c>
      <c r="AM30" s="13">
        <f>AL30+a4data!AO57-a4data!AO58</f>
        <v>27</v>
      </c>
      <c r="AN30" s="13">
        <f>AM30+a4data!AP57-a4data!AP58</f>
        <v>25</v>
      </c>
      <c r="AO30" s="13">
        <f>AN30+a4data!AQ57-a4data!AQ58</f>
        <v>23</v>
      </c>
      <c r="AP30" s="13">
        <f>AO30+a4data!AR57-a4data!AR58</f>
        <v>15</v>
      </c>
      <c r="AQ30" s="13">
        <f>AP30+a4data!AS57-a4data!AS58</f>
        <v>6</v>
      </c>
      <c r="AR30" s="13">
        <f>AQ30+a4data!AT57-a4data!AT58</f>
        <v>1</v>
      </c>
      <c r="AS30" s="13">
        <f>AR30+a4data!AU57-a4data!AU58</f>
        <v>0</v>
      </c>
      <c r="AT30" s="13">
        <f>AS30+a4data!AV57-a4data!AV58</f>
        <v>0</v>
      </c>
    </row>
    <row r="31" spans="1:49" x14ac:dyDescent="0.2">
      <c r="A31" s="16" t="s">
        <v>14</v>
      </c>
      <c r="B31" s="16">
        <v>3</v>
      </c>
      <c r="C31" s="13">
        <v>6750</v>
      </c>
      <c r="AK31" s="13">
        <f>a4data!AM59</f>
        <v>28</v>
      </c>
      <c r="AL31" s="13">
        <f>AK31+a4data!AN59-a4data!AN60</f>
        <v>22</v>
      </c>
      <c r="AM31" s="13">
        <f>AL31+a4data!AO59-a4data!AO60</f>
        <v>21</v>
      </c>
      <c r="AN31" s="13">
        <f>AM31+a4data!AP59-a4data!AP60</f>
        <v>21</v>
      </c>
      <c r="AO31" s="13">
        <f>AN31+a4data!AQ59-a4data!AQ60</f>
        <v>19</v>
      </c>
      <c r="AP31" s="13">
        <f>AO31+a4data!AR59-a4data!AR60</f>
        <v>17</v>
      </c>
      <c r="AQ31" s="13">
        <f>AP31+a4data!AS59-a4data!AS60</f>
        <v>12</v>
      </c>
      <c r="AR31" s="13">
        <f>AQ31+a4data!AT59-a4data!AT60</f>
        <v>6</v>
      </c>
      <c r="AS31" s="13">
        <f>AR31+a4data!AU59-a4data!AU60</f>
        <v>3</v>
      </c>
      <c r="AT31" s="13">
        <f>AS31+a4data!AV59-a4data!AV60</f>
        <v>2</v>
      </c>
      <c r="AU31" s="13">
        <f>AT31+a4data!AW59-a4data!AW60</f>
        <v>1</v>
      </c>
      <c r="AV31" s="13">
        <f>AU31+a4data!AX59-a4data!AX60</f>
        <v>0</v>
      </c>
    </row>
    <row r="32" spans="1:49" x14ac:dyDescent="0.2">
      <c r="A32" s="16" t="s">
        <v>16</v>
      </c>
      <c r="B32" s="16">
        <v>3</v>
      </c>
      <c r="C32" s="13">
        <v>7504</v>
      </c>
      <c r="AL32" s="13">
        <f>a4data!AN61</f>
        <v>32</v>
      </c>
      <c r="AM32" s="13">
        <f>AL32+a4data!AO61-a4data!AO62</f>
        <v>29</v>
      </c>
      <c r="AN32" s="13">
        <f>AM32+a4data!AP61-a4data!AP62</f>
        <v>26</v>
      </c>
      <c r="AO32" s="13">
        <f>AN32+a4data!AQ61-a4data!AQ62</f>
        <v>26</v>
      </c>
      <c r="AP32" s="13">
        <f>AO32+a4data!AR61-a4data!AR62</f>
        <v>23</v>
      </c>
      <c r="AQ32" s="13">
        <f>AP32+a4data!AS61-a4data!AS62</f>
        <v>21</v>
      </c>
      <c r="AR32" s="13">
        <f>AQ32+a4data!AT61-a4data!AT62</f>
        <v>19</v>
      </c>
      <c r="AS32" s="13">
        <f>AR32+a4data!AU61-a4data!AU62</f>
        <v>13</v>
      </c>
      <c r="AT32" s="13">
        <f>AS32+a4data!AV61-a4data!AV62</f>
        <v>6</v>
      </c>
      <c r="AU32" s="13">
        <f>AT32+a4data!AW61-a4data!AW62</f>
        <v>1</v>
      </c>
      <c r="AV32" s="13">
        <f>AU32+a4data!AX61-a4data!AX62</f>
        <v>0</v>
      </c>
      <c r="AW32" s="13">
        <f>AV32+a4data!AY61-a4data!AY62</f>
        <v>0</v>
      </c>
    </row>
    <row r="33" spans="1:50" x14ac:dyDescent="0.2">
      <c r="A33" s="16" t="s">
        <v>17</v>
      </c>
      <c r="B33" s="16">
        <v>3</v>
      </c>
      <c r="C33" s="13">
        <v>4932</v>
      </c>
      <c r="AM33" s="13">
        <f>a4data!AO63</f>
        <v>24</v>
      </c>
      <c r="AN33" s="13">
        <f>AM33+a4data!AP63-a4data!AP64</f>
        <v>18</v>
      </c>
      <c r="AO33" s="13">
        <f>AN33+a4data!AQ63-a4data!AQ64</f>
        <v>17</v>
      </c>
      <c r="AP33" s="13">
        <f>AO33+a4data!AR63-a4data!AR64</f>
        <v>17</v>
      </c>
      <c r="AQ33" s="13">
        <f>AP33+a4data!AS63-a4data!AS64</f>
        <v>15</v>
      </c>
      <c r="AR33" s="13">
        <f>AQ33+a4data!AT63-a4data!AT64</f>
        <v>13</v>
      </c>
      <c r="AS33" s="13">
        <f>AR33+a4data!AU63-a4data!AU64</f>
        <v>8</v>
      </c>
      <c r="AT33" s="13">
        <f>AS33+a4data!AV63-a4data!AV64</f>
        <v>4</v>
      </c>
      <c r="AU33" s="13">
        <f>AT33+a4data!AW63-a4data!AW64</f>
        <v>3</v>
      </c>
      <c r="AV33" s="13">
        <f>AU33+a4data!AX63-a4data!AX64</f>
        <v>2</v>
      </c>
      <c r="AW33" s="13">
        <f>AV33+a4data!AY63-a4data!AY64</f>
        <v>1</v>
      </c>
      <c r="AX33" s="13">
        <f>AW33+a4data!AZ63-a4data!AZ64</f>
        <v>0</v>
      </c>
    </row>
    <row r="37" spans="1:50" x14ac:dyDescent="0.2">
      <c r="A37" s="12" t="s">
        <v>54</v>
      </c>
      <c r="D37" s="13">
        <f>SUM(D4:D33)</f>
        <v>40</v>
      </c>
      <c r="E37" s="13">
        <f>SUM(E4:E33)</f>
        <v>75</v>
      </c>
      <c r="F37" s="13">
        <f t="shared" ref="F37:AX37" si="0">SUM(F4:F33)</f>
        <v>120</v>
      </c>
      <c r="G37" s="13">
        <f t="shared" si="0"/>
        <v>115</v>
      </c>
      <c r="H37" s="13">
        <f t="shared" si="0"/>
        <v>136</v>
      </c>
      <c r="I37" s="13">
        <f t="shared" si="0"/>
        <v>181</v>
      </c>
      <c r="J37" s="13">
        <f t="shared" si="0"/>
        <v>229</v>
      </c>
      <c r="K37" s="13">
        <f t="shared" si="0"/>
        <v>252</v>
      </c>
      <c r="L37" s="13">
        <f t="shared" si="0"/>
        <v>230</v>
      </c>
      <c r="M37" s="13">
        <f t="shared" si="0"/>
        <v>228</v>
      </c>
      <c r="N37" s="13">
        <f t="shared" si="0"/>
        <v>229</v>
      </c>
      <c r="O37" s="13">
        <f t="shared" si="0"/>
        <v>242</v>
      </c>
      <c r="P37" s="13">
        <f t="shared" si="0"/>
        <v>247</v>
      </c>
      <c r="Q37" s="13">
        <f t="shared" si="0"/>
        <v>257</v>
      </c>
      <c r="R37" s="13">
        <f t="shared" si="0"/>
        <v>259</v>
      </c>
      <c r="S37" s="13">
        <f t="shared" si="0"/>
        <v>227</v>
      </c>
      <c r="T37" s="13">
        <f t="shared" si="0"/>
        <v>238</v>
      </c>
      <c r="U37" s="13">
        <f t="shared" si="0"/>
        <v>262</v>
      </c>
      <c r="V37" s="13">
        <f t="shared" si="0"/>
        <v>285</v>
      </c>
      <c r="W37" s="13">
        <f t="shared" si="0"/>
        <v>343</v>
      </c>
      <c r="X37" s="13">
        <f t="shared" si="0"/>
        <v>335</v>
      </c>
      <c r="Y37" s="13">
        <f t="shared" si="0"/>
        <v>369</v>
      </c>
      <c r="Z37" s="13">
        <f t="shared" si="0"/>
        <v>396</v>
      </c>
      <c r="AA37" s="13">
        <f t="shared" si="0"/>
        <v>446</v>
      </c>
      <c r="AB37" s="13">
        <f t="shared" si="0"/>
        <v>466</v>
      </c>
      <c r="AC37" s="13">
        <f t="shared" si="0"/>
        <v>440</v>
      </c>
      <c r="AD37" s="13">
        <f t="shared" si="0"/>
        <v>437</v>
      </c>
      <c r="AE37" s="13">
        <f t="shared" si="0"/>
        <v>401</v>
      </c>
      <c r="AF37" s="13">
        <f t="shared" si="0"/>
        <v>400</v>
      </c>
      <c r="AG37" s="13">
        <f t="shared" si="0"/>
        <v>369</v>
      </c>
      <c r="AH37" s="13">
        <f t="shared" si="0"/>
        <v>333</v>
      </c>
      <c r="AI37" s="13">
        <f t="shared" si="0"/>
        <v>316</v>
      </c>
      <c r="AJ37" s="13">
        <f t="shared" si="0"/>
        <v>277</v>
      </c>
      <c r="AK37" s="13">
        <f t="shared" si="0"/>
        <v>233</v>
      </c>
      <c r="AL37" s="13">
        <f t="shared" si="0"/>
        <v>193</v>
      </c>
      <c r="AM37" s="13">
        <f t="shared" si="0"/>
        <v>163</v>
      </c>
      <c r="AN37" s="13">
        <f t="shared" si="0"/>
        <v>121</v>
      </c>
      <c r="AO37" s="13">
        <f t="shared" si="0"/>
        <v>105</v>
      </c>
      <c r="AP37" s="13">
        <f t="shared" si="0"/>
        <v>84</v>
      </c>
      <c r="AQ37" s="13">
        <f t="shared" si="0"/>
        <v>59</v>
      </c>
      <c r="AR37" s="13">
        <f t="shared" si="0"/>
        <v>41</v>
      </c>
      <c r="AS37" s="13">
        <f t="shared" si="0"/>
        <v>24</v>
      </c>
      <c r="AT37" s="13">
        <f t="shared" si="0"/>
        <v>12</v>
      </c>
      <c r="AU37" s="13">
        <f t="shared" si="0"/>
        <v>5</v>
      </c>
      <c r="AV37" s="13">
        <f t="shared" si="0"/>
        <v>2</v>
      </c>
      <c r="AW37" s="13">
        <f t="shared" si="0"/>
        <v>1</v>
      </c>
      <c r="AX37" s="13">
        <f t="shared" si="0"/>
        <v>0</v>
      </c>
    </row>
    <row r="38" spans="1:50" x14ac:dyDescent="0.2">
      <c r="A38" s="12" t="s">
        <v>55</v>
      </c>
      <c r="D38" s="13">
        <f>SUM(D46:D75)/1000</f>
        <v>2.4</v>
      </c>
      <c r="E38" s="13">
        <f>SUM(E46:E75)/1000</f>
        <v>6.18</v>
      </c>
      <c r="F38" s="13">
        <f t="shared" ref="F38:AX38" si="1">SUM(F46:F75)/1000</f>
        <v>10.773</v>
      </c>
      <c r="G38" s="13">
        <f t="shared" si="1"/>
        <v>10.773</v>
      </c>
      <c r="H38" s="13">
        <f t="shared" si="1"/>
        <v>14.462999999999999</v>
      </c>
      <c r="I38" s="13">
        <f t="shared" si="1"/>
        <v>18.863</v>
      </c>
      <c r="J38" s="13">
        <f t="shared" si="1"/>
        <v>23.312999999999999</v>
      </c>
      <c r="K38" s="13">
        <f t="shared" si="1"/>
        <v>28.238</v>
      </c>
      <c r="L38" s="13">
        <f t="shared" si="1"/>
        <v>28.238</v>
      </c>
      <c r="M38" s="13">
        <f t="shared" si="1"/>
        <v>33.883000000000003</v>
      </c>
      <c r="N38" s="13">
        <f t="shared" si="1"/>
        <v>40.206000000000003</v>
      </c>
      <c r="O38" s="13">
        <f t="shared" si="1"/>
        <v>44.015000000000001</v>
      </c>
      <c r="P38" s="13">
        <f t="shared" si="1"/>
        <v>44.515000000000001</v>
      </c>
      <c r="Q38" s="13">
        <f t="shared" si="1"/>
        <v>44.534999999999997</v>
      </c>
      <c r="R38" s="13">
        <f t="shared" si="1"/>
        <v>45.156999999999996</v>
      </c>
      <c r="S38" s="13">
        <f t="shared" si="1"/>
        <v>41.466999999999999</v>
      </c>
      <c r="T38" s="13">
        <f t="shared" si="1"/>
        <v>45.366999999999997</v>
      </c>
      <c r="U38" s="13">
        <f t="shared" si="1"/>
        <v>46.067</v>
      </c>
      <c r="V38" s="13">
        <f t="shared" si="1"/>
        <v>46.947000000000003</v>
      </c>
      <c r="W38" s="13">
        <f t="shared" si="1"/>
        <v>47.476999999999997</v>
      </c>
      <c r="X38" s="13">
        <f t="shared" si="1"/>
        <v>47.476999999999997</v>
      </c>
      <c r="Y38" s="13">
        <f t="shared" si="1"/>
        <v>48.031999999999996</v>
      </c>
      <c r="Z38" s="13">
        <f t="shared" si="1"/>
        <v>48.808999999999997</v>
      </c>
      <c r="AA38" s="13">
        <f t="shared" si="1"/>
        <v>49.204000000000001</v>
      </c>
      <c r="AB38" s="13">
        <f t="shared" si="1"/>
        <v>49.503999999999998</v>
      </c>
      <c r="AC38" s="13">
        <f t="shared" si="1"/>
        <v>50.723999999999997</v>
      </c>
      <c r="AD38" s="13">
        <f t="shared" si="1"/>
        <v>51.009</v>
      </c>
      <c r="AE38" s="13">
        <f t="shared" si="1"/>
        <v>51.009</v>
      </c>
      <c r="AF38" s="13">
        <f t="shared" si="1"/>
        <v>51.609000000000002</v>
      </c>
      <c r="AG38" s="13">
        <f t="shared" si="1"/>
        <v>52.109000000000002</v>
      </c>
      <c r="AH38" s="13">
        <f t="shared" si="1"/>
        <v>52.378999999999998</v>
      </c>
      <c r="AI38" s="13">
        <f t="shared" si="1"/>
        <v>53.024000000000001</v>
      </c>
      <c r="AJ38" s="13">
        <f t="shared" si="1"/>
        <v>53.024000000000001</v>
      </c>
      <c r="AK38" s="13">
        <f t="shared" si="1"/>
        <v>53.573999999999998</v>
      </c>
      <c r="AL38" s="13">
        <f t="shared" si="1"/>
        <v>48.957999999999998</v>
      </c>
      <c r="AM38" s="13">
        <f t="shared" si="1"/>
        <v>54.706000000000003</v>
      </c>
      <c r="AN38" s="13">
        <f t="shared" si="1"/>
        <v>46.485999999999997</v>
      </c>
      <c r="AO38" s="13">
        <f t="shared" si="1"/>
        <v>46.485999999999997</v>
      </c>
      <c r="AP38" s="13">
        <f t="shared" si="1"/>
        <v>40.985999999999997</v>
      </c>
      <c r="AQ38" s="13">
        <f t="shared" si="1"/>
        <v>30.885999999999999</v>
      </c>
      <c r="AR38" s="13">
        <f t="shared" si="1"/>
        <v>36.485999999999997</v>
      </c>
      <c r="AS38" s="13">
        <f t="shared" si="1"/>
        <v>19.186</v>
      </c>
      <c r="AT38" s="13">
        <f t="shared" si="1"/>
        <v>19.186</v>
      </c>
      <c r="AU38" s="13">
        <f t="shared" si="1"/>
        <v>19.186</v>
      </c>
      <c r="AV38" s="13">
        <f t="shared" si="1"/>
        <v>4.9320000000000004</v>
      </c>
      <c r="AW38" s="13">
        <f t="shared" si="1"/>
        <v>4.9320000000000004</v>
      </c>
      <c r="AX38" s="13">
        <f t="shared" si="1"/>
        <v>0</v>
      </c>
    </row>
    <row r="39" spans="1:50" x14ac:dyDescent="0.2">
      <c r="A39" s="12" t="s">
        <v>58</v>
      </c>
      <c r="D39" s="13">
        <f>D37/D38</f>
        <v>16.666666666666668</v>
      </c>
      <c r="E39" s="13">
        <f t="shared" ref="E39:J39" si="2">E37/E38</f>
        <v>12.135922330097088</v>
      </c>
      <c r="F39" s="13">
        <f t="shared" si="2"/>
        <v>11.138958507379561</v>
      </c>
      <c r="G39" s="13">
        <f t="shared" si="2"/>
        <v>10.674835236238746</v>
      </c>
      <c r="H39" s="13">
        <f t="shared" si="2"/>
        <v>9.403304985134481</v>
      </c>
      <c r="I39" s="13">
        <f t="shared" si="2"/>
        <v>9.5955044266553564</v>
      </c>
      <c r="J39" s="13">
        <f t="shared" si="2"/>
        <v>9.8228456226139933</v>
      </c>
      <c r="K39" s="13">
        <f t="shared" ref="K39" si="3">K37/K38</f>
        <v>8.924144769459593</v>
      </c>
      <c r="L39" s="13">
        <f t="shared" ref="L39" si="4">L37/L38</f>
        <v>8.1450527657766134</v>
      </c>
      <c r="M39" s="13">
        <f t="shared" ref="M39" si="5">M37/M38</f>
        <v>6.7290381607295693</v>
      </c>
      <c r="N39" s="13">
        <f t="shared" ref="N39" si="6">N37/N38</f>
        <v>5.6956673133363172</v>
      </c>
      <c r="O39" s="13">
        <f t="shared" ref="O39:P39" si="7">O37/O38</f>
        <v>5.4981256389867088</v>
      </c>
      <c r="P39" s="13">
        <f t="shared" si="7"/>
        <v>5.5486914523194431</v>
      </c>
      <c r="Q39" s="13">
        <f t="shared" ref="Q39" si="8">Q37/Q38</f>
        <v>5.770742112944875</v>
      </c>
      <c r="R39" s="13">
        <f t="shared" ref="R39:S39" si="9">R37/R38</f>
        <v>5.7355448767632931</v>
      </c>
      <c r="S39" s="13">
        <f t="shared" si="9"/>
        <v>5.4742325222466057</v>
      </c>
      <c r="T39" s="13">
        <f t="shared" ref="T39" si="10">T37/T38</f>
        <v>5.2461039962968679</v>
      </c>
      <c r="U39" s="13">
        <f t="shared" ref="U39" si="11">U37/U38</f>
        <v>5.6873683982026177</v>
      </c>
      <c r="V39" s="13">
        <f t="shared" ref="V39" si="12">V37/V38</f>
        <v>6.0706754425202885</v>
      </c>
      <c r="W39" s="13">
        <f t="shared" ref="W39" si="13">W37/W38</f>
        <v>7.2245508351412271</v>
      </c>
      <c r="X39" s="13">
        <f t="shared" ref="X39" si="14">X37/X38</f>
        <v>7.0560481917560089</v>
      </c>
      <c r="Y39" s="13">
        <f t="shared" ref="Y39" si="15">Y37/Y38</f>
        <v>7.6823784143904073</v>
      </c>
      <c r="Z39" s="13">
        <f t="shared" ref="Z39" si="16">Z37/Z38</f>
        <v>8.1132578008154237</v>
      </c>
      <c r="AA39" s="13">
        <f t="shared" ref="AA39" si="17">AA37/AA38</f>
        <v>9.06430371514511</v>
      </c>
      <c r="AB39" s="13">
        <f t="shared" ref="AB39" si="18">AB37/AB38</f>
        <v>9.413380736910149</v>
      </c>
      <c r="AC39" s="13">
        <f t="shared" ref="AC39" si="19">AC37/AC38</f>
        <v>8.6743947638198886</v>
      </c>
      <c r="AD39" s="13">
        <f t="shared" ref="AD39" si="20">AD37/AD38</f>
        <v>8.5671156070497361</v>
      </c>
      <c r="AE39" s="13">
        <f t="shared" ref="AE39" si="21">AE37/AE38</f>
        <v>7.8613577996039918</v>
      </c>
      <c r="AF39" s="13">
        <f t="shared" ref="AF39" si="22">AF37/AF38</f>
        <v>7.7505861380766916</v>
      </c>
      <c r="AG39" s="13">
        <f t="shared" ref="AG39:AH39" si="23">AG37/AG38</f>
        <v>7.0813103302692433</v>
      </c>
      <c r="AH39" s="13">
        <f t="shared" si="23"/>
        <v>6.3575096889974994</v>
      </c>
      <c r="AI39" s="13">
        <f t="shared" ref="AI39" si="24">AI37/AI38</f>
        <v>5.9595654797827402</v>
      </c>
      <c r="AJ39" s="13">
        <f t="shared" ref="AJ39" si="25">AJ37/AJ38</f>
        <v>5.2240494870247431</v>
      </c>
      <c r="AK39" s="13">
        <f t="shared" ref="AK39" si="26">AK37/AK38</f>
        <v>4.3491245753537164</v>
      </c>
      <c r="AL39" s="13">
        <f t="shared" ref="AL39" si="27">AL37/AL38</f>
        <v>3.942154499775318</v>
      </c>
      <c r="AM39" s="13">
        <f t="shared" ref="AM39" si="28">AM37/AM38</f>
        <v>2.9795634848097099</v>
      </c>
      <c r="AN39" s="13">
        <f t="shared" ref="AN39" si="29">AN37/AN38</f>
        <v>2.6029342167534315</v>
      </c>
      <c r="AO39" s="13">
        <f t="shared" ref="AO39" si="30">AO37/AO38</f>
        <v>2.2587445682571099</v>
      </c>
      <c r="AP39" s="13">
        <f t="shared" ref="AP39" si="31">AP37/AP38</f>
        <v>2.0494803103498755</v>
      </c>
      <c r="AQ39" s="13">
        <f t="shared" ref="AQ39" si="32">AQ37/AQ38</f>
        <v>1.9102505989768828</v>
      </c>
      <c r="AR39" s="13">
        <f t="shared" ref="AR39" si="33">AR37/AR38</f>
        <v>1.1237186866195255</v>
      </c>
      <c r="AS39" s="13">
        <f t="shared" ref="AS39" si="34">AS37/AS38</f>
        <v>1.2509121234233296</v>
      </c>
      <c r="AT39" s="13">
        <f t="shared" ref="AT39" si="35">AT37/AT38</f>
        <v>0.62545606171166479</v>
      </c>
      <c r="AU39" s="13">
        <f t="shared" ref="AU39" si="36">AU37/AU38</f>
        <v>0.26060669237986034</v>
      </c>
      <c r="AV39" s="13">
        <f t="shared" ref="AV39:AW39" si="37">AV37/AV38</f>
        <v>0.40551500405515001</v>
      </c>
      <c r="AW39" s="13">
        <f t="shared" si="37"/>
        <v>0.202757502027575</v>
      </c>
      <c r="AX39" s="13" t="e">
        <f t="shared" ref="AX39" si="38">AX37/AX38</f>
        <v>#DIV/0!</v>
      </c>
    </row>
    <row r="42" spans="1:50" x14ac:dyDescent="0.2">
      <c r="A42" s="12" t="s">
        <v>56</v>
      </c>
      <c r="D42" s="13">
        <f>COUNT(D4:D33)</f>
        <v>1</v>
      </c>
      <c r="E42" s="13">
        <f>COUNT(E4:E33)</f>
        <v>2</v>
      </c>
      <c r="F42" s="13">
        <f t="shared" ref="F42:AX42" si="39">COUNT(F4:F33)</f>
        <v>3</v>
      </c>
      <c r="G42" s="13">
        <f t="shared" si="39"/>
        <v>3</v>
      </c>
      <c r="H42" s="13">
        <f t="shared" si="39"/>
        <v>4</v>
      </c>
      <c r="I42" s="13">
        <f t="shared" si="39"/>
        <v>5</v>
      </c>
      <c r="J42" s="13">
        <f t="shared" si="39"/>
        <v>6</v>
      </c>
      <c r="K42" s="13">
        <f t="shared" si="39"/>
        <v>7</v>
      </c>
      <c r="L42" s="13">
        <f t="shared" si="39"/>
        <v>7</v>
      </c>
      <c r="M42" s="13">
        <f t="shared" si="39"/>
        <v>8</v>
      </c>
      <c r="N42" s="13">
        <f t="shared" si="39"/>
        <v>9</v>
      </c>
      <c r="O42" s="13">
        <f t="shared" si="39"/>
        <v>10</v>
      </c>
      <c r="P42" s="13">
        <f t="shared" si="39"/>
        <v>10</v>
      </c>
      <c r="Q42" s="13">
        <f t="shared" si="39"/>
        <v>10</v>
      </c>
      <c r="R42" s="13">
        <f t="shared" si="39"/>
        <v>10</v>
      </c>
      <c r="S42" s="13">
        <f t="shared" si="39"/>
        <v>10</v>
      </c>
      <c r="T42" s="13">
        <f t="shared" si="39"/>
        <v>10</v>
      </c>
      <c r="U42" s="13">
        <f t="shared" si="39"/>
        <v>10</v>
      </c>
      <c r="V42" s="13">
        <f t="shared" si="39"/>
        <v>10</v>
      </c>
      <c r="W42" s="13">
        <f t="shared" si="39"/>
        <v>10</v>
      </c>
      <c r="X42" s="13">
        <f t="shared" si="39"/>
        <v>10</v>
      </c>
      <c r="Y42" s="13">
        <f t="shared" si="39"/>
        <v>10</v>
      </c>
      <c r="Z42" s="13">
        <f t="shared" si="39"/>
        <v>10</v>
      </c>
      <c r="AA42" s="13">
        <f t="shared" si="39"/>
        <v>10</v>
      </c>
      <c r="AB42" s="13">
        <f t="shared" si="39"/>
        <v>10</v>
      </c>
      <c r="AC42" s="13">
        <f t="shared" si="39"/>
        <v>10</v>
      </c>
      <c r="AD42" s="13">
        <f t="shared" si="39"/>
        <v>10</v>
      </c>
      <c r="AE42" s="13">
        <f t="shared" si="39"/>
        <v>10</v>
      </c>
      <c r="AF42" s="13">
        <f t="shared" si="39"/>
        <v>10</v>
      </c>
      <c r="AG42" s="13">
        <f t="shared" si="39"/>
        <v>10</v>
      </c>
      <c r="AH42" s="13">
        <f t="shared" si="39"/>
        <v>10</v>
      </c>
      <c r="AI42" s="13">
        <f t="shared" si="39"/>
        <v>10</v>
      </c>
      <c r="AJ42" s="13">
        <f t="shared" si="39"/>
        <v>10</v>
      </c>
      <c r="AK42" s="13">
        <f t="shared" si="39"/>
        <v>10</v>
      </c>
      <c r="AL42" s="13">
        <f t="shared" si="39"/>
        <v>10</v>
      </c>
      <c r="AM42" s="13">
        <f t="shared" si="39"/>
        <v>10</v>
      </c>
      <c r="AN42" s="13">
        <f t="shared" si="39"/>
        <v>9</v>
      </c>
      <c r="AO42" s="13">
        <f t="shared" si="39"/>
        <v>8</v>
      </c>
      <c r="AP42" s="13">
        <f t="shared" si="39"/>
        <v>7</v>
      </c>
      <c r="AQ42" s="13">
        <f t="shared" si="39"/>
        <v>7</v>
      </c>
      <c r="AR42" s="13">
        <f t="shared" si="39"/>
        <v>6</v>
      </c>
      <c r="AS42" s="13">
        <f t="shared" si="39"/>
        <v>5</v>
      </c>
      <c r="AT42" s="13">
        <f t="shared" si="39"/>
        <v>4</v>
      </c>
      <c r="AU42" s="13">
        <f t="shared" si="39"/>
        <v>3</v>
      </c>
      <c r="AV42" s="13">
        <f t="shared" si="39"/>
        <v>3</v>
      </c>
      <c r="AW42" s="13">
        <f t="shared" si="39"/>
        <v>2</v>
      </c>
      <c r="AX42" s="13">
        <f t="shared" si="39"/>
        <v>1</v>
      </c>
    </row>
    <row r="43" spans="1:50" x14ac:dyDescent="0.2">
      <c r="A43" s="12" t="s">
        <v>57</v>
      </c>
      <c r="D43" s="13">
        <f>D37/D42</f>
        <v>40</v>
      </c>
      <c r="E43" s="13">
        <f>E37/E42</f>
        <v>37.5</v>
      </c>
      <c r="F43" s="13">
        <f t="shared" ref="F43:O43" si="40">F37/F42</f>
        <v>40</v>
      </c>
      <c r="G43" s="13">
        <f t="shared" si="40"/>
        <v>38.333333333333336</v>
      </c>
      <c r="H43" s="13">
        <f t="shared" si="40"/>
        <v>34</v>
      </c>
      <c r="I43" s="13">
        <f t="shared" si="40"/>
        <v>36.200000000000003</v>
      </c>
      <c r="J43" s="13">
        <f t="shared" si="40"/>
        <v>38.166666666666664</v>
      </c>
      <c r="K43" s="13">
        <f t="shared" si="40"/>
        <v>36</v>
      </c>
      <c r="L43" s="13">
        <f t="shared" si="40"/>
        <v>32.857142857142854</v>
      </c>
      <c r="M43" s="13">
        <f t="shared" si="40"/>
        <v>28.5</v>
      </c>
      <c r="N43" s="13">
        <f t="shared" si="40"/>
        <v>25.444444444444443</v>
      </c>
      <c r="O43" s="13">
        <f t="shared" si="40"/>
        <v>24.2</v>
      </c>
      <c r="P43" s="13">
        <f t="shared" ref="P43" si="41">P37/P42</f>
        <v>24.7</v>
      </c>
      <c r="Q43" s="13">
        <f t="shared" ref="Q43" si="42">Q37/Q42</f>
        <v>25.7</v>
      </c>
      <c r="R43" s="13">
        <f t="shared" ref="R43" si="43">R37/R42</f>
        <v>25.9</v>
      </c>
      <c r="S43" s="13">
        <f t="shared" ref="S43" si="44">S37/S42</f>
        <v>22.7</v>
      </c>
      <c r="T43" s="13">
        <f t="shared" ref="T43" si="45">T37/T42</f>
        <v>23.8</v>
      </c>
      <c r="U43" s="13">
        <f t="shared" ref="U43" si="46">U37/U42</f>
        <v>26.2</v>
      </c>
      <c r="V43" s="13">
        <f t="shared" ref="V43" si="47">V37/V42</f>
        <v>28.5</v>
      </c>
      <c r="W43" s="13">
        <f t="shared" ref="W43" si="48">W37/W42</f>
        <v>34.299999999999997</v>
      </c>
      <c r="X43" s="13">
        <f t="shared" ref="X43" si="49">X37/X42</f>
        <v>33.5</v>
      </c>
      <c r="Y43" s="13">
        <f t="shared" ref="Y43" si="50">Y37/Y42</f>
        <v>36.9</v>
      </c>
      <c r="Z43" s="13">
        <f t="shared" ref="Z43" si="51">Z37/Z42</f>
        <v>39.6</v>
      </c>
      <c r="AA43" s="13">
        <f t="shared" ref="AA43" si="52">AA37/AA42</f>
        <v>44.6</v>
      </c>
      <c r="AB43" s="13">
        <f t="shared" ref="AB43" si="53">AB37/AB42</f>
        <v>46.6</v>
      </c>
      <c r="AC43" s="13">
        <f t="shared" ref="AC43" si="54">AC37/AC42</f>
        <v>44</v>
      </c>
      <c r="AD43" s="13">
        <f t="shared" ref="AD43" si="55">AD37/AD42</f>
        <v>43.7</v>
      </c>
      <c r="AE43" s="13">
        <f t="shared" ref="AE43" si="56">AE37/AE42</f>
        <v>40.1</v>
      </c>
      <c r="AF43" s="13">
        <f t="shared" ref="AF43" si="57">AF37/AF42</f>
        <v>40</v>
      </c>
      <c r="AG43" s="13">
        <f t="shared" ref="AG43" si="58">AG37/AG42</f>
        <v>36.9</v>
      </c>
      <c r="AH43" s="13">
        <f t="shared" ref="AH43" si="59">AH37/AH42</f>
        <v>33.299999999999997</v>
      </c>
      <c r="AI43" s="13">
        <f t="shared" ref="AI43" si="60">AI37/AI42</f>
        <v>31.6</v>
      </c>
      <c r="AJ43" s="13">
        <f t="shared" ref="AJ43" si="61">AJ37/AJ42</f>
        <v>27.7</v>
      </c>
      <c r="AK43" s="13">
        <f t="shared" ref="AK43" si="62">AK37/AK42</f>
        <v>23.3</v>
      </c>
      <c r="AL43" s="13">
        <f t="shared" ref="AL43" si="63">AL37/AL42</f>
        <v>19.3</v>
      </c>
      <c r="AM43" s="13">
        <f t="shared" ref="AM43" si="64">AM37/AM42</f>
        <v>16.3</v>
      </c>
      <c r="AN43" s="13">
        <f t="shared" ref="AN43" si="65">AN37/AN42</f>
        <v>13.444444444444445</v>
      </c>
      <c r="AO43" s="13">
        <f t="shared" ref="AO43" si="66">AO37/AO42</f>
        <v>13.125</v>
      </c>
      <c r="AP43" s="13">
        <f t="shared" ref="AP43" si="67">AP37/AP42</f>
        <v>12</v>
      </c>
      <c r="AQ43" s="13">
        <f t="shared" ref="AQ43" si="68">AQ37/AQ42</f>
        <v>8.4285714285714288</v>
      </c>
      <c r="AR43" s="13">
        <f t="shared" ref="AR43" si="69">AR37/AR42</f>
        <v>6.833333333333333</v>
      </c>
      <c r="AS43" s="13">
        <f t="shared" ref="AS43" si="70">AS37/AS42</f>
        <v>4.8</v>
      </c>
      <c r="AT43" s="13">
        <f t="shared" ref="AT43" si="71">AT37/AT42</f>
        <v>3</v>
      </c>
      <c r="AU43" s="13">
        <f t="shared" ref="AU43" si="72">AU37/AU42</f>
        <v>1.6666666666666667</v>
      </c>
      <c r="AV43" s="13">
        <f t="shared" ref="AV43" si="73">AV37/AV42</f>
        <v>0.66666666666666663</v>
      </c>
      <c r="AW43" s="13">
        <f t="shared" ref="AW43" si="74">AW37/AW42</f>
        <v>0.5</v>
      </c>
      <c r="AX43" s="13">
        <f t="shared" ref="AX43" si="75">AX37/AX42</f>
        <v>0</v>
      </c>
    </row>
    <row r="46" spans="1:50" x14ac:dyDescent="0.2">
      <c r="A46" s="12" t="s">
        <v>59</v>
      </c>
      <c r="D46" s="13">
        <f>IF(D4=0," ",C4)</f>
        <v>2400</v>
      </c>
      <c r="E46" s="13">
        <f>IF(E4=0," ",C4)</f>
        <v>2400</v>
      </c>
      <c r="F46" s="13">
        <f>IF(F4=0," ",C4)</f>
        <v>2400</v>
      </c>
      <c r="G46" s="13">
        <f>IF(G4=0," ",C4)</f>
        <v>2400</v>
      </c>
      <c r="H46" s="13">
        <f>IF(H4=0," ",C4)</f>
        <v>2400</v>
      </c>
      <c r="I46" s="13">
        <f>IF(I4=0," ",C4)</f>
        <v>2400</v>
      </c>
      <c r="J46" s="13">
        <f>IF(J4=0," ",C4)</f>
        <v>2400</v>
      </c>
      <c r="K46" s="13">
        <f>IF(K4=0," ",C4)</f>
        <v>2400</v>
      </c>
      <c r="L46" s="13">
        <f>IF(L4=0," ",C4)</f>
        <v>2400</v>
      </c>
      <c r="M46" s="13">
        <f>IF(M4=0," ",C4)</f>
        <v>2400</v>
      </c>
      <c r="N46" s="13">
        <f>IF(N4=0," ",C4)</f>
        <v>2400</v>
      </c>
      <c r="O46" s="13">
        <f>IF(O4=0," ",C4)</f>
        <v>2400</v>
      </c>
      <c r="P46" s="13" t="str">
        <f>IF(P4=0," ",C4)</f>
        <v xml:space="preserve"> </v>
      </c>
      <c r="Q46" s="13" t="str">
        <f>IF(Q4=0," ",C4)</f>
        <v xml:space="preserve"> </v>
      </c>
      <c r="R46" s="13" t="str">
        <f>IF(R4=0," ",C4)</f>
        <v xml:space="preserve"> </v>
      </c>
      <c r="S46" s="13" t="str">
        <f>IF(S4=0," ",C4)</f>
        <v xml:space="preserve"> </v>
      </c>
      <c r="T46" s="13" t="str">
        <f>IF(T4=0," ",C4)</f>
        <v xml:space="preserve"> </v>
      </c>
      <c r="U46" s="13" t="str">
        <f>IF(U4=0," ",C4)</f>
        <v xml:space="preserve"> </v>
      </c>
      <c r="V46" s="13" t="str">
        <f>IF(V4=0," ",C4)</f>
        <v xml:space="preserve"> </v>
      </c>
      <c r="W46" s="13" t="str">
        <f>IF(W4=0," ",C4)</f>
        <v xml:space="preserve"> </v>
      </c>
      <c r="X46" s="13" t="str">
        <f>IF(X4=0," ",C4)</f>
        <v xml:space="preserve"> </v>
      </c>
      <c r="Y46" s="13" t="str">
        <f>IF(Y4=0," ",C4)</f>
        <v xml:space="preserve"> </v>
      </c>
      <c r="Z46" s="13" t="str">
        <f>IF(Z4=0," ",C4)</f>
        <v xml:space="preserve"> </v>
      </c>
      <c r="AA46" s="13" t="str">
        <f>IF(AA4=0," ",C4)</f>
        <v xml:space="preserve"> </v>
      </c>
      <c r="AB46" s="13" t="str">
        <f>IF(AB4=0," ",C4)</f>
        <v xml:space="preserve"> </v>
      </c>
      <c r="AC46" s="13" t="str">
        <f>IF(AC4=0," ",C4)</f>
        <v xml:space="preserve"> </v>
      </c>
      <c r="AD46" s="13" t="str">
        <f>IF(AD4=0," ",C4)</f>
        <v xml:space="preserve"> </v>
      </c>
      <c r="AE46" s="13" t="str">
        <f>IF(AE4=0," ",C4)</f>
        <v xml:space="preserve"> </v>
      </c>
      <c r="AF46" s="12" t="str">
        <f>IF(AF4=0," ",C4)</f>
        <v xml:space="preserve"> </v>
      </c>
      <c r="AG46" s="13" t="str">
        <f>IF(AG4=0," ",C4)</f>
        <v xml:space="preserve"> </v>
      </c>
      <c r="AH46" s="13" t="str">
        <f>IF(AH4=0," ",C4)</f>
        <v xml:space="preserve"> </v>
      </c>
      <c r="AI46" s="13" t="str">
        <f>IF(AI4=0," ",C4)</f>
        <v xml:space="preserve"> </v>
      </c>
      <c r="AJ46" s="13" t="str">
        <f>IF(AJ4=0," ",C4)</f>
        <v xml:space="preserve"> </v>
      </c>
      <c r="AK46" s="13" t="str">
        <f>IF(AK4=0," ",C4)</f>
        <v xml:space="preserve"> </v>
      </c>
      <c r="AL46" s="13" t="str">
        <f>IF(AL4=0," ",C4)</f>
        <v xml:space="preserve"> </v>
      </c>
      <c r="AM46" s="13" t="str">
        <f>IF(AM4=0," ",C4)</f>
        <v xml:space="preserve"> </v>
      </c>
      <c r="AN46" s="13" t="str">
        <f>IF(AN4=0," ",C4)</f>
        <v xml:space="preserve"> </v>
      </c>
      <c r="AO46" s="13" t="str">
        <f>IF(AO4=0," ",C4)</f>
        <v xml:space="preserve"> </v>
      </c>
      <c r="AP46" s="13" t="str">
        <f>IF(AP4=0," ",C4)</f>
        <v xml:space="preserve"> </v>
      </c>
      <c r="AQ46" s="13" t="str">
        <f>IF(AQ4=0," ",C4)</f>
        <v xml:space="preserve"> </v>
      </c>
      <c r="AR46" s="13" t="str">
        <f>IF(AR4=0," ",C4)</f>
        <v xml:space="preserve"> </v>
      </c>
      <c r="AS46" s="13" t="str">
        <f>IF(AS4=0," ",C4)</f>
        <v xml:space="preserve"> </v>
      </c>
      <c r="AT46" s="13" t="str">
        <f>IF(AT4=0," ",C4)</f>
        <v xml:space="preserve"> </v>
      </c>
      <c r="AU46" s="13" t="str">
        <f>IF(AU4=0," ",C4)</f>
        <v xml:space="preserve"> </v>
      </c>
      <c r="AV46" s="13" t="str">
        <f>IF(AV4=0," ",C4)</f>
        <v xml:space="preserve"> </v>
      </c>
      <c r="AW46" s="13" t="str">
        <f>IF(AW4=0," ",C4)</f>
        <v xml:space="preserve"> </v>
      </c>
      <c r="AX46" s="13" t="str">
        <f>IF(AX4=0," ",C4)</f>
        <v xml:space="preserve"> </v>
      </c>
    </row>
    <row r="47" spans="1:50" x14ac:dyDescent="0.2">
      <c r="E47" s="13">
        <f>IF(E5=0," ",C5)</f>
        <v>3780</v>
      </c>
      <c r="F47" s="13">
        <f t="shared" ref="F47:F50" si="76">IF(F5=0," ",C5)</f>
        <v>3780</v>
      </c>
      <c r="G47" s="13">
        <f t="shared" ref="G47:G51" si="77">IF(G5=0," ",C5)</f>
        <v>3780</v>
      </c>
      <c r="H47" s="13">
        <f t="shared" ref="H47:H51" si="78">IF(H5=0," ",C5)</f>
        <v>3780</v>
      </c>
      <c r="I47" s="13">
        <f t="shared" ref="I47:I55" si="79">IF(I5=0," ",C5)</f>
        <v>3780</v>
      </c>
      <c r="J47" s="13">
        <f t="shared" ref="J47:J51" si="80">IF(J5=0," ",C5)</f>
        <v>3780</v>
      </c>
      <c r="K47" s="13">
        <f t="shared" ref="K47:K58" si="81">IF(K5=0," ",C5)</f>
        <v>3780</v>
      </c>
      <c r="L47" s="13">
        <f t="shared" ref="L47:L55" si="82">IF(L5=0," ",C5)</f>
        <v>3780</v>
      </c>
      <c r="M47" s="13">
        <f t="shared" ref="M47:M56" si="83">IF(M5=0," ",C5)</f>
        <v>3780</v>
      </c>
      <c r="N47" s="13">
        <f t="shared" ref="N47:N57" si="84">IF(N5=0," ",C5)</f>
        <v>3780</v>
      </c>
      <c r="O47" s="13">
        <f t="shared" ref="O47:O58" si="85">IF(O5=0," ",C5)</f>
        <v>3780</v>
      </c>
      <c r="P47" s="13">
        <f t="shared" ref="P47:P58" si="86">IF(P5=0," ",C5)</f>
        <v>3780</v>
      </c>
      <c r="Q47" s="13" t="str">
        <f t="shared" ref="Q47:Q62" si="87">IF(Q5=0," ",C5)</f>
        <v xml:space="preserve"> </v>
      </c>
      <c r="R47" s="13" t="str">
        <f t="shared" ref="R47:R61" si="88">IF(R5=0," ",C5)</f>
        <v xml:space="preserve"> </v>
      </c>
      <c r="S47" s="13" t="str">
        <f t="shared" ref="S47:S63" si="89">IF(S5=0," ",C5)</f>
        <v xml:space="preserve"> </v>
      </c>
      <c r="T47" s="13" t="str">
        <f t="shared" ref="T47:T61" si="90">IF(T5=0," ",C5)</f>
        <v xml:space="preserve"> </v>
      </c>
      <c r="U47" s="13" t="str">
        <f t="shared" ref="U47:U69" si="91">IF(U5=0," ",C5)</f>
        <v xml:space="preserve"> </v>
      </c>
      <c r="V47" s="13" t="str">
        <f t="shared" ref="V47:V66" si="92">IF(V5=0," ",C5)</f>
        <v xml:space="preserve"> </v>
      </c>
      <c r="W47" s="13" t="str">
        <f t="shared" ref="W47:W68" si="93">IF(W5=0," ",C5)</f>
        <v xml:space="preserve"> </v>
      </c>
      <c r="X47" s="13" t="str">
        <f t="shared" ref="X47:X67" si="94">IF(X5=0," ",C5)</f>
        <v xml:space="preserve"> </v>
      </c>
      <c r="Y47" s="13" t="str">
        <f t="shared" ref="Y47:Y70" si="95">IF(Y5=0," ",C5)</f>
        <v xml:space="preserve"> </v>
      </c>
      <c r="Z47" s="13" t="str">
        <f t="shared" ref="Z47:Z70" si="96">IF(Z5=0," ",C5)</f>
        <v xml:space="preserve"> </v>
      </c>
      <c r="AA47" s="13" t="str">
        <f t="shared" ref="AA47:AA70" si="97">IF(AA5=0," ",C5)</f>
        <v xml:space="preserve"> </v>
      </c>
      <c r="AB47" s="13" t="str">
        <f t="shared" ref="AB47:AB68" si="98">IF(AB5=0," ",C5)</f>
        <v xml:space="preserve"> </v>
      </c>
      <c r="AC47" s="13" t="str">
        <f t="shared" ref="AC47:AC69" si="99">IF(AC5=0," ",C5)</f>
        <v xml:space="preserve"> </v>
      </c>
      <c r="AD47" s="13" t="str">
        <f t="shared" ref="AD47:AD72" si="100">IF(AD5=0," ",C5)</f>
        <v xml:space="preserve"> </v>
      </c>
      <c r="AE47" s="13" t="str">
        <f t="shared" ref="AE47:AE71" si="101">IF(AE5=0," ",C5)</f>
        <v xml:space="preserve"> </v>
      </c>
      <c r="AF47" s="12" t="str">
        <f t="shared" ref="AF47:AF70" si="102">IF(AF5=0," ",C5)</f>
        <v xml:space="preserve"> </v>
      </c>
      <c r="AG47" s="13" t="str">
        <f t="shared" ref="AG47:AG72" si="103">IF(AG5=0," ",C5)</f>
        <v xml:space="preserve"> </v>
      </c>
      <c r="AH47" s="13" t="str">
        <f t="shared" ref="AH47:AH74" si="104">IF(AH5=0," ",C5)</f>
        <v xml:space="preserve"> </v>
      </c>
      <c r="AI47" s="13" t="str">
        <f t="shared" ref="AI47:AI74" si="105">IF(AI5=0," ",C5)</f>
        <v xml:space="preserve"> </v>
      </c>
      <c r="AJ47" s="13" t="str">
        <f t="shared" ref="AJ47:AJ75" si="106">IF(AJ5=0," ",C5)</f>
        <v xml:space="preserve"> </v>
      </c>
      <c r="AK47" s="13" t="str">
        <f t="shared" ref="AK47:AK75" si="107">IF(AK5=0," ",C5)</f>
        <v xml:space="preserve"> </v>
      </c>
      <c r="AL47" s="13" t="str">
        <f t="shared" ref="AL47:AL75" si="108">IF(AL5=0," ",C5)</f>
        <v xml:space="preserve"> </v>
      </c>
      <c r="AM47" s="13" t="str">
        <f t="shared" ref="AM47:AM77" si="109">IF(AM5=0," ",C5)</f>
        <v xml:space="preserve"> </v>
      </c>
      <c r="AN47" s="13" t="str">
        <f t="shared" ref="AN47:AN77" si="110">IF(AN5=0," ",C5)</f>
        <v xml:space="preserve"> </v>
      </c>
      <c r="AO47" s="13" t="str">
        <f t="shared" ref="AO47:AO77" si="111">IF(AO5=0," ",C5)</f>
        <v xml:space="preserve"> </v>
      </c>
      <c r="AP47" s="13" t="str">
        <f t="shared" ref="AP47:AP77" si="112">IF(AP5=0," ",C5)</f>
        <v xml:space="preserve"> </v>
      </c>
      <c r="AQ47" s="13" t="str">
        <f t="shared" ref="AQ47:AQ77" si="113">IF(AQ5=0," ",C5)</f>
        <v xml:space="preserve"> </v>
      </c>
      <c r="AR47" s="13" t="str">
        <f t="shared" ref="AR47:AR77" si="114">IF(AR5=0," ",C5)</f>
        <v xml:space="preserve"> </v>
      </c>
      <c r="AS47" s="13" t="str">
        <f t="shared" ref="AS47:AS77" si="115">IF(AS5=0," ",C5)</f>
        <v xml:space="preserve"> </v>
      </c>
      <c r="AT47" s="13" t="str">
        <f t="shared" ref="AT47:AT77" si="116">IF(AT5=0," ",C5)</f>
        <v xml:space="preserve"> </v>
      </c>
      <c r="AU47" s="13" t="str">
        <f t="shared" ref="AU47:AU77" si="117">IF(AU5=0," ",C5)</f>
        <v xml:space="preserve"> </v>
      </c>
      <c r="AV47" s="13" t="str">
        <f t="shared" ref="AV47:AV77" si="118">IF(AV5=0," ",C5)</f>
        <v xml:space="preserve"> </v>
      </c>
      <c r="AW47" s="13" t="str">
        <f t="shared" ref="AW47:AW77" si="119">IF(AW5=0," ",C5)</f>
        <v xml:space="preserve"> </v>
      </c>
      <c r="AX47" s="13" t="str">
        <f t="shared" ref="AX47:AX77" si="120">IF(AX5=0," ",C5)</f>
        <v xml:space="preserve"> </v>
      </c>
    </row>
    <row r="48" spans="1:50" x14ac:dyDescent="0.2">
      <c r="E48" s="13" t="str">
        <f t="shared" ref="E48:E51" si="121">IF(E6=0," ",C6)</f>
        <v xml:space="preserve"> </v>
      </c>
      <c r="F48" s="13">
        <f t="shared" si="76"/>
        <v>4593</v>
      </c>
      <c r="G48" s="13">
        <f t="shared" si="77"/>
        <v>4593</v>
      </c>
      <c r="H48" s="13">
        <f t="shared" si="78"/>
        <v>4593</v>
      </c>
      <c r="I48" s="13">
        <f t="shared" si="79"/>
        <v>4593</v>
      </c>
      <c r="J48" s="13">
        <f t="shared" si="80"/>
        <v>4593</v>
      </c>
      <c r="K48" s="13">
        <f t="shared" si="81"/>
        <v>4593</v>
      </c>
      <c r="L48" s="13">
        <f t="shared" si="82"/>
        <v>4593</v>
      </c>
      <c r="M48" s="13">
        <f t="shared" si="83"/>
        <v>4593</v>
      </c>
      <c r="N48" s="13">
        <f t="shared" si="84"/>
        <v>4593</v>
      </c>
      <c r="O48" s="13">
        <f t="shared" si="85"/>
        <v>4593</v>
      </c>
      <c r="P48" s="13">
        <f t="shared" si="86"/>
        <v>4593</v>
      </c>
      <c r="Q48" s="13">
        <f t="shared" si="87"/>
        <v>4593</v>
      </c>
      <c r="R48" s="13" t="str">
        <f t="shared" si="88"/>
        <v xml:space="preserve"> </v>
      </c>
      <c r="S48" s="13" t="str">
        <f t="shared" si="89"/>
        <v xml:space="preserve"> </v>
      </c>
      <c r="T48" s="13" t="str">
        <f t="shared" si="90"/>
        <v xml:space="preserve"> </v>
      </c>
      <c r="U48" s="13" t="str">
        <f t="shared" si="91"/>
        <v xml:space="preserve"> </v>
      </c>
      <c r="V48" s="13" t="str">
        <f t="shared" si="92"/>
        <v xml:space="preserve"> </v>
      </c>
      <c r="W48" s="13" t="str">
        <f t="shared" si="93"/>
        <v xml:space="preserve"> </v>
      </c>
      <c r="X48" s="13" t="str">
        <f t="shared" si="94"/>
        <v xml:space="preserve"> </v>
      </c>
      <c r="Y48" s="13" t="str">
        <f t="shared" si="95"/>
        <v xml:space="preserve"> </v>
      </c>
      <c r="Z48" s="13" t="str">
        <f t="shared" si="96"/>
        <v xml:space="preserve"> </v>
      </c>
      <c r="AA48" s="13" t="str">
        <f t="shared" si="97"/>
        <v xml:space="preserve"> </v>
      </c>
      <c r="AB48" s="13" t="str">
        <f t="shared" si="98"/>
        <v xml:space="preserve"> </v>
      </c>
      <c r="AC48" s="13" t="str">
        <f t="shared" si="99"/>
        <v xml:space="preserve"> </v>
      </c>
      <c r="AD48" s="13" t="str">
        <f t="shared" si="100"/>
        <v xml:space="preserve"> </v>
      </c>
      <c r="AE48" s="13" t="str">
        <f t="shared" si="101"/>
        <v xml:space="preserve"> </v>
      </c>
      <c r="AF48" s="12" t="str">
        <f t="shared" si="102"/>
        <v xml:space="preserve"> </v>
      </c>
      <c r="AG48" s="13" t="str">
        <f t="shared" si="103"/>
        <v xml:space="preserve"> </v>
      </c>
      <c r="AH48" s="13" t="str">
        <f t="shared" si="104"/>
        <v xml:space="preserve"> </v>
      </c>
      <c r="AI48" s="13" t="str">
        <f t="shared" si="105"/>
        <v xml:space="preserve"> </v>
      </c>
      <c r="AJ48" s="13" t="str">
        <f t="shared" si="106"/>
        <v xml:space="preserve"> </v>
      </c>
      <c r="AK48" s="13" t="str">
        <f t="shared" si="107"/>
        <v xml:space="preserve"> </v>
      </c>
      <c r="AL48" s="13" t="str">
        <f t="shared" si="108"/>
        <v xml:space="preserve"> </v>
      </c>
      <c r="AM48" s="13" t="str">
        <f t="shared" si="109"/>
        <v xml:space="preserve"> </v>
      </c>
      <c r="AN48" s="13" t="str">
        <f t="shared" si="110"/>
        <v xml:space="preserve"> </v>
      </c>
      <c r="AO48" s="13" t="str">
        <f t="shared" si="111"/>
        <v xml:space="preserve"> </v>
      </c>
      <c r="AP48" s="13" t="str">
        <f t="shared" si="112"/>
        <v xml:space="preserve"> </v>
      </c>
      <c r="AQ48" s="13" t="str">
        <f t="shared" si="113"/>
        <v xml:space="preserve"> </v>
      </c>
      <c r="AR48" s="13" t="str">
        <f t="shared" si="114"/>
        <v xml:space="preserve"> </v>
      </c>
      <c r="AS48" s="13" t="str">
        <f t="shared" si="115"/>
        <v xml:space="preserve"> </v>
      </c>
      <c r="AT48" s="13" t="str">
        <f t="shared" si="116"/>
        <v xml:space="preserve"> </v>
      </c>
      <c r="AU48" s="13" t="str">
        <f t="shared" si="117"/>
        <v xml:space="preserve"> </v>
      </c>
      <c r="AV48" s="13" t="str">
        <f t="shared" si="118"/>
        <v xml:space="preserve"> </v>
      </c>
      <c r="AW48" s="13" t="str">
        <f t="shared" si="119"/>
        <v xml:space="preserve"> </v>
      </c>
      <c r="AX48" s="13" t="str">
        <f t="shared" si="120"/>
        <v xml:space="preserve"> </v>
      </c>
    </row>
    <row r="49" spans="5:50" x14ac:dyDescent="0.2">
      <c r="E49" s="13" t="str">
        <f t="shared" si="121"/>
        <v xml:space="preserve"> </v>
      </c>
      <c r="F49" s="13" t="str">
        <f t="shared" si="76"/>
        <v xml:space="preserve"> </v>
      </c>
      <c r="G49" s="13" t="str">
        <f t="shared" si="77"/>
        <v xml:space="preserve"> </v>
      </c>
      <c r="H49" s="13">
        <f t="shared" si="78"/>
        <v>3690</v>
      </c>
      <c r="I49" s="13">
        <f t="shared" si="79"/>
        <v>3690</v>
      </c>
      <c r="J49" s="13">
        <f t="shared" si="80"/>
        <v>3690</v>
      </c>
      <c r="K49" s="13">
        <f t="shared" si="81"/>
        <v>3690</v>
      </c>
      <c r="L49" s="13">
        <f t="shared" si="82"/>
        <v>3690</v>
      </c>
      <c r="M49" s="13">
        <f t="shared" si="83"/>
        <v>3690</v>
      </c>
      <c r="N49" s="13">
        <f t="shared" si="84"/>
        <v>3690</v>
      </c>
      <c r="O49" s="13">
        <f t="shared" si="85"/>
        <v>3690</v>
      </c>
      <c r="P49" s="13">
        <f t="shared" si="86"/>
        <v>3690</v>
      </c>
      <c r="Q49" s="13">
        <f t="shared" si="87"/>
        <v>3690</v>
      </c>
      <c r="R49" s="13">
        <f t="shared" si="88"/>
        <v>3690</v>
      </c>
      <c r="S49" s="13" t="str">
        <f t="shared" si="89"/>
        <v xml:space="preserve"> </v>
      </c>
      <c r="T49" s="13" t="str">
        <f t="shared" si="90"/>
        <v xml:space="preserve"> </v>
      </c>
      <c r="U49" s="13" t="str">
        <f t="shared" si="91"/>
        <v xml:space="preserve"> </v>
      </c>
      <c r="V49" s="13" t="str">
        <f t="shared" si="92"/>
        <v xml:space="preserve"> </v>
      </c>
      <c r="W49" s="13" t="str">
        <f t="shared" si="93"/>
        <v xml:space="preserve"> </v>
      </c>
      <c r="X49" s="13" t="str">
        <f t="shared" si="94"/>
        <v xml:space="preserve"> </v>
      </c>
      <c r="Y49" s="13" t="str">
        <f t="shared" si="95"/>
        <v xml:space="preserve"> </v>
      </c>
      <c r="Z49" s="13" t="str">
        <f t="shared" si="96"/>
        <v xml:space="preserve"> </v>
      </c>
      <c r="AA49" s="13" t="str">
        <f t="shared" si="97"/>
        <v xml:space="preserve"> </v>
      </c>
      <c r="AB49" s="13" t="str">
        <f t="shared" si="98"/>
        <v xml:space="preserve"> </v>
      </c>
      <c r="AC49" s="13" t="str">
        <f t="shared" si="99"/>
        <v xml:space="preserve"> </v>
      </c>
      <c r="AD49" s="13" t="str">
        <f t="shared" si="100"/>
        <v xml:space="preserve"> </v>
      </c>
      <c r="AE49" s="13" t="str">
        <f t="shared" si="101"/>
        <v xml:space="preserve"> </v>
      </c>
      <c r="AF49" s="12" t="str">
        <f t="shared" si="102"/>
        <v xml:space="preserve"> </v>
      </c>
      <c r="AG49" s="13" t="str">
        <f t="shared" si="103"/>
        <v xml:space="preserve"> </v>
      </c>
      <c r="AH49" s="13" t="str">
        <f t="shared" si="104"/>
        <v xml:space="preserve"> </v>
      </c>
      <c r="AI49" s="13" t="str">
        <f t="shared" si="105"/>
        <v xml:space="preserve"> </v>
      </c>
      <c r="AJ49" s="13" t="str">
        <f t="shared" si="106"/>
        <v xml:space="preserve"> </v>
      </c>
      <c r="AK49" s="13" t="str">
        <f t="shared" si="107"/>
        <v xml:space="preserve"> </v>
      </c>
      <c r="AL49" s="13" t="str">
        <f t="shared" si="108"/>
        <v xml:space="preserve"> </v>
      </c>
      <c r="AM49" s="13" t="str">
        <f t="shared" si="109"/>
        <v xml:space="preserve"> </v>
      </c>
      <c r="AN49" s="13" t="str">
        <f t="shared" si="110"/>
        <v xml:space="preserve"> </v>
      </c>
      <c r="AO49" s="13" t="str">
        <f t="shared" si="111"/>
        <v xml:space="preserve"> </v>
      </c>
      <c r="AP49" s="13" t="str">
        <f t="shared" si="112"/>
        <v xml:space="preserve"> </v>
      </c>
      <c r="AQ49" s="13" t="str">
        <f t="shared" si="113"/>
        <v xml:space="preserve"> </v>
      </c>
      <c r="AR49" s="13" t="str">
        <f t="shared" si="114"/>
        <v xml:space="preserve"> </v>
      </c>
      <c r="AS49" s="13" t="str">
        <f t="shared" si="115"/>
        <v xml:space="preserve"> </v>
      </c>
      <c r="AT49" s="13" t="str">
        <f t="shared" si="116"/>
        <v xml:space="preserve"> </v>
      </c>
      <c r="AU49" s="13" t="str">
        <f t="shared" si="117"/>
        <v xml:space="preserve"> </v>
      </c>
      <c r="AV49" s="13" t="str">
        <f t="shared" si="118"/>
        <v xml:space="preserve"> </v>
      </c>
      <c r="AW49" s="13" t="str">
        <f t="shared" si="119"/>
        <v xml:space="preserve"> </v>
      </c>
      <c r="AX49" s="13" t="str">
        <f t="shared" si="120"/>
        <v xml:space="preserve"> </v>
      </c>
    </row>
    <row r="50" spans="5:50" x14ac:dyDescent="0.2">
      <c r="E50" s="13" t="str">
        <f t="shared" si="121"/>
        <v xml:space="preserve"> </v>
      </c>
      <c r="F50" s="13" t="str">
        <f t="shared" si="76"/>
        <v xml:space="preserve"> </v>
      </c>
      <c r="G50" s="13" t="str">
        <f t="shared" si="77"/>
        <v xml:space="preserve"> </v>
      </c>
      <c r="H50" s="13" t="str">
        <f t="shared" si="78"/>
        <v xml:space="preserve"> </v>
      </c>
      <c r="I50" s="13">
        <f t="shared" si="79"/>
        <v>4400</v>
      </c>
      <c r="J50" s="13">
        <f t="shared" si="80"/>
        <v>4400</v>
      </c>
      <c r="K50" s="13">
        <f t="shared" si="81"/>
        <v>4400</v>
      </c>
      <c r="L50" s="13">
        <f t="shared" si="82"/>
        <v>4400</v>
      </c>
      <c r="M50" s="13">
        <f t="shared" si="83"/>
        <v>4400</v>
      </c>
      <c r="N50" s="13">
        <f t="shared" si="84"/>
        <v>4400</v>
      </c>
      <c r="O50" s="13">
        <f t="shared" si="85"/>
        <v>4400</v>
      </c>
      <c r="P50" s="13">
        <f t="shared" si="86"/>
        <v>4400</v>
      </c>
      <c r="Q50" s="13">
        <f t="shared" si="87"/>
        <v>4400</v>
      </c>
      <c r="R50" s="13">
        <f t="shared" si="88"/>
        <v>4400</v>
      </c>
      <c r="S50" s="13">
        <f t="shared" si="89"/>
        <v>4400</v>
      </c>
      <c r="T50" s="13">
        <f t="shared" si="90"/>
        <v>4400</v>
      </c>
      <c r="U50" s="13" t="str">
        <f t="shared" si="91"/>
        <v xml:space="preserve"> </v>
      </c>
      <c r="V50" s="13" t="str">
        <f t="shared" si="92"/>
        <v xml:space="preserve"> </v>
      </c>
      <c r="W50" s="13" t="str">
        <f t="shared" si="93"/>
        <v xml:space="preserve"> </v>
      </c>
      <c r="X50" s="13" t="str">
        <f t="shared" si="94"/>
        <v xml:space="preserve"> </v>
      </c>
      <c r="Y50" s="13" t="str">
        <f t="shared" si="95"/>
        <v xml:space="preserve"> </v>
      </c>
      <c r="Z50" s="13" t="str">
        <f t="shared" si="96"/>
        <v xml:space="preserve"> </v>
      </c>
      <c r="AA50" s="13" t="str">
        <f t="shared" si="97"/>
        <v xml:space="preserve"> </v>
      </c>
      <c r="AB50" s="13" t="str">
        <f t="shared" si="98"/>
        <v xml:space="preserve"> </v>
      </c>
      <c r="AC50" s="13" t="str">
        <f t="shared" si="99"/>
        <v xml:space="preserve"> </v>
      </c>
      <c r="AD50" s="13" t="str">
        <f t="shared" si="100"/>
        <v xml:space="preserve"> </v>
      </c>
      <c r="AE50" s="13" t="str">
        <f t="shared" si="101"/>
        <v xml:space="preserve"> </v>
      </c>
      <c r="AF50" s="12" t="str">
        <f t="shared" si="102"/>
        <v xml:space="preserve"> </v>
      </c>
      <c r="AG50" s="13" t="str">
        <f t="shared" si="103"/>
        <v xml:space="preserve"> </v>
      </c>
      <c r="AH50" s="13" t="str">
        <f t="shared" si="104"/>
        <v xml:space="preserve"> </v>
      </c>
      <c r="AI50" s="13" t="str">
        <f t="shared" si="105"/>
        <v xml:space="preserve"> </v>
      </c>
      <c r="AJ50" s="13" t="str">
        <f t="shared" si="106"/>
        <v xml:space="preserve"> </v>
      </c>
      <c r="AK50" s="13" t="str">
        <f t="shared" si="107"/>
        <v xml:space="preserve"> </v>
      </c>
      <c r="AL50" s="13" t="str">
        <f t="shared" si="108"/>
        <v xml:space="preserve"> </v>
      </c>
      <c r="AM50" s="13" t="str">
        <f t="shared" si="109"/>
        <v xml:space="preserve"> </v>
      </c>
      <c r="AN50" s="13" t="str">
        <f t="shared" si="110"/>
        <v xml:space="preserve"> </v>
      </c>
      <c r="AO50" s="13" t="str">
        <f t="shared" si="111"/>
        <v xml:space="preserve"> </v>
      </c>
      <c r="AP50" s="13" t="str">
        <f t="shared" si="112"/>
        <v xml:space="preserve"> </v>
      </c>
      <c r="AQ50" s="13" t="str">
        <f t="shared" si="113"/>
        <v xml:space="preserve"> </v>
      </c>
      <c r="AR50" s="13" t="str">
        <f t="shared" si="114"/>
        <v xml:space="preserve"> </v>
      </c>
      <c r="AS50" s="13" t="str">
        <f t="shared" si="115"/>
        <v xml:space="preserve"> </v>
      </c>
      <c r="AT50" s="13" t="str">
        <f t="shared" si="116"/>
        <v xml:space="preserve"> </v>
      </c>
      <c r="AU50" s="13" t="str">
        <f t="shared" si="117"/>
        <v xml:space="preserve"> </v>
      </c>
      <c r="AV50" s="13" t="str">
        <f t="shared" si="118"/>
        <v xml:space="preserve"> </v>
      </c>
      <c r="AW50" s="13" t="str">
        <f t="shared" si="119"/>
        <v xml:space="preserve"> </v>
      </c>
      <c r="AX50" s="13" t="str">
        <f t="shared" si="120"/>
        <v xml:space="preserve"> </v>
      </c>
    </row>
    <row r="51" spans="5:50" x14ac:dyDescent="0.2">
      <c r="E51" s="13" t="str">
        <f t="shared" si="121"/>
        <v xml:space="preserve"> </v>
      </c>
      <c r="G51" s="13" t="str">
        <f t="shared" si="77"/>
        <v xml:space="preserve"> </v>
      </c>
      <c r="H51" s="13" t="str">
        <f t="shared" si="78"/>
        <v xml:space="preserve"> </v>
      </c>
      <c r="I51" s="13" t="str">
        <f t="shared" si="79"/>
        <v xml:space="preserve"> </v>
      </c>
      <c r="J51" s="13">
        <f t="shared" si="80"/>
        <v>4450</v>
      </c>
      <c r="K51" s="13">
        <f t="shared" si="81"/>
        <v>4450</v>
      </c>
      <c r="L51" s="13">
        <f t="shared" si="82"/>
        <v>4450</v>
      </c>
      <c r="M51" s="13">
        <f t="shared" si="83"/>
        <v>4450</v>
      </c>
      <c r="N51" s="13">
        <f t="shared" si="84"/>
        <v>4450</v>
      </c>
      <c r="O51" s="13">
        <f t="shared" si="85"/>
        <v>4450</v>
      </c>
      <c r="P51" s="13">
        <f t="shared" si="86"/>
        <v>4450</v>
      </c>
      <c r="Q51" s="13">
        <f t="shared" si="87"/>
        <v>4450</v>
      </c>
      <c r="R51" s="13">
        <f t="shared" si="88"/>
        <v>4450</v>
      </c>
      <c r="S51" s="13">
        <f t="shared" si="89"/>
        <v>4450</v>
      </c>
      <c r="T51" s="13">
        <f t="shared" si="90"/>
        <v>4450</v>
      </c>
      <c r="U51" s="13">
        <f t="shared" si="91"/>
        <v>4450</v>
      </c>
      <c r="V51" s="13" t="str">
        <f t="shared" si="92"/>
        <v xml:space="preserve"> </v>
      </c>
      <c r="W51" s="13" t="str">
        <f t="shared" si="93"/>
        <v xml:space="preserve"> </v>
      </c>
      <c r="X51" s="13" t="str">
        <f t="shared" si="94"/>
        <v xml:space="preserve"> </v>
      </c>
      <c r="Y51" s="13" t="str">
        <f t="shared" si="95"/>
        <v xml:space="preserve"> </v>
      </c>
      <c r="Z51" s="13" t="str">
        <f t="shared" si="96"/>
        <v xml:space="preserve"> </v>
      </c>
      <c r="AA51" s="13" t="str">
        <f t="shared" si="97"/>
        <v xml:space="preserve"> </v>
      </c>
      <c r="AB51" s="13" t="str">
        <f t="shared" si="98"/>
        <v xml:space="preserve"> </v>
      </c>
      <c r="AC51" s="13" t="str">
        <f t="shared" si="99"/>
        <v xml:space="preserve"> </v>
      </c>
      <c r="AD51" s="13" t="str">
        <f t="shared" si="100"/>
        <v xml:space="preserve"> </v>
      </c>
      <c r="AE51" s="13" t="str">
        <f t="shared" si="101"/>
        <v xml:space="preserve"> </v>
      </c>
      <c r="AF51" s="12" t="str">
        <f t="shared" si="102"/>
        <v xml:space="preserve"> </v>
      </c>
      <c r="AG51" s="13" t="str">
        <f t="shared" si="103"/>
        <v xml:space="preserve"> </v>
      </c>
      <c r="AH51" s="13" t="str">
        <f t="shared" si="104"/>
        <v xml:space="preserve"> </v>
      </c>
      <c r="AI51" s="13" t="str">
        <f t="shared" si="105"/>
        <v xml:space="preserve"> </v>
      </c>
      <c r="AJ51" s="13" t="str">
        <f t="shared" si="106"/>
        <v xml:space="preserve"> </v>
      </c>
      <c r="AK51" s="13" t="str">
        <f t="shared" si="107"/>
        <v xml:space="preserve"> </v>
      </c>
      <c r="AL51" s="13" t="str">
        <f t="shared" si="108"/>
        <v xml:space="preserve"> </v>
      </c>
      <c r="AM51" s="13" t="str">
        <f t="shared" si="109"/>
        <v xml:space="preserve"> </v>
      </c>
      <c r="AN51" s="13" t="str">
        <f t="shared" si="110"/>
        <v xml:space="preserve"> </v>
      </c>
      <c r="AO51" s="13" t="str">
        <f t="shared" si="111"/>
        <v xml:space="preserve"> </v>
      </c>
      <c r="AP51" s="13" t="str">
        <f t="shared" si="112"/>
        <v xml:space="preserve"> </v>
      </c>
      <c r="AQ51" s="13" t="str">
        <f t="shared" si="113"/>
        <v xml:space="preserve"> </v>
      </c>
      <c r="AR51" s="13" t="str">
        <f t="shared" si="114"/>
        <v xml:space="preserve"> </v>
      </c>
      <c r="AS51" s="13" t="str">
        <f t="shared" si="115"/>
        <v xml:space="preserve"> </v>
      </c>
      <c r="AT51" s="13" t="str">
        <f t="shared" si="116"/>
        <v xml:space="preserve"> </v>
      </c>
      <c r="AU51" s="13" t="str">
        <f t="shared" si="117"/>
        <v xml:space="preserve"> </v>
      </c>
      <c r="AV51" s="13" t="str">
        <f t="shared" si="118"/>
        <v xml:space="preserve"> </v>
      </c>
      <c r="AW51" s="13" t="str">
        <f t="shared" si="119"/>
        <v xml:space="preserve"> </v>
      </c>
      <c r="AX51" s="13" t="str">
        <f t="shared" si="120"/>
        <v xml:space="preserve"> </v>
      </c>
    </row>
    <row r="52" spans="5:50" x14ac:dyDescent="0.2">
      <c r="I52" s="13" t="str">
        <f t="shared" si="79"/>
        <v xml:space="preserve"> </v>
      </c>
      <c r="J52" s="13" t="str">
        <f>IF(J10=0," ",C10)</f>
        <v xml:space="preserve"> </v>
      </c>
      <c r="K52" s="13">
        <f t="shared" si="81"/>
        <v>4925</v>
      </c>
      <c r="L52" s="13">
        <f t="shared" si="82"/>
        <v>4925</v>
      </c>
      <c r="M52" s="13">
        <f t="shared" si="83"/>
        <v>4925</v>
      </c>
      <c r="N52" s="13">
        <f t="shared" si="84"/>
        <v>4925</v>
      </c>
      <c r="O52" s="13">
        <f t="shared" si="85"/>
        <v>4925</v>
      </c>
      <c r="P52" s="13">
        <f t="shared" si="86"/>
        <v>4925</v>
      </c>
      <c r="Q52" s="13">
        <f t="shared" si="87"/>
        <v>4925</v>
      </c>
      <c r="R52" s="13">
        <f t="shared" si="88"/>
        <v>4925</v>
      </c>
      <c r="S52" s="13">
        <f t="shared" si="89"/>
        <v>4925</v>
      </c>
      <c r="T52" s="13">
        <f t="shared" si="90"/>
        <v>4925</v>
      </c>
      <c r="U52" s="13">
        <f t="shared" si="91"/>
        <v>4925</v>
      </c>
      <c r="V52" s="13">
        <f t="shared" si="92"/>
        <v>4925</v>
      </c>
      <c r="W52" s="13" t="str">
        <f t="shared" si="93"/>
        <v xml:space="preserve"> </v>
      </c>
      <c r="X52" s="13" t="str">
        <f t="shared" si="94"/>
        <v xml:space="preserve"> </v>
      </c>
      <c r="Y52" s="13" t="str">
        <f t="shared" si="95"/>
        <v xml:space="preserve"> </v>
      </c>
      <c r="Z52" s="13" t="str">
        <f t="shared" si="96"/>
        <v xml:space="preserve"> </v>
      </c>
      <c r="AA52" s="13" t="str">
        <f t="shared" si="97"/>
        <v xml:space="preserve"> </v>
      </c>
      <c r="AB52" s="13" t="str">
        <f t="shared" si="98"/>
        <v xml:space="preserve"> </v>
      </c>
      <c r="AC52" s="13" t="str">
        <f t="shared" si="99"/>
        <v xml:space="preserve"> </v>
      </c>
      <c r="AD52" s="13" t="str">
        <f t="shared" si="100"/>
        <v xml:space="preserve"> </v>
      </c>
      <c r="AE52" s="13" t="str">
        <f t="shared" si="101"/>
        <v xml:space="preserve"> </v>
      </c>
      <c r="AF52" s="12" t="str">
        <f t="shared" si="102"/>
        <v xml:space="preserve"> </v>
      </c>
      <c r="AG52" s="13" t="str">
        <f t="shared" si="103"/>
        <v xml:space="preserve"> </v>
      </c>
      <c r="AH52" s="13" t="str">
        <f t="shared" si="104"/>
        <v xml:space="preserve"> </v>
      </c>
      <c r="AI52" s="13" t="str">
        <f t="shared" si="105"/>
        <v xml:space="preserve"> </v>
      </c>
      <c r="AJ52" s="13" t="str">
        <f t="shared" si="106"/>
        <v xml:space="preserve"> </v>
      </c>
      <c r="AK52" s="13" t="str">
        <f t="shared" si="107"/>
        <v xml:space="preserve"> </v>
      </c>
      <c r="AL52" s="13" t="str">
        <f t="shared" si="108"/>
        <v xml:space="preserve"> </v>
      </c>
      <c r="AM52" s="13" t="str">
        <f t="shared" si="109"/>
        <v xml:space="preserve"> </v>
      </c>
      <c r="AN52" s="13" t="str">
        <f t="shared" si="110"/>
        <v xml:space="preserve"> </v>
      </c>
      <c r="AO52" s="13" t="str">
        <f t="shared" si="111"/>
        <v xml:space="preserve"> </v>
      </c>
      <c r="AP52" s="13" t="str">
        <f t="shared" si="112"/>
        <v xml:space="preserve"> </v>
      </c>
      <c r="AQ52" s="13" t="str">
        <f t="shared" si="113"/>
        <v xml:space="preserve"> </v>
      </c>
      <c r="AR52" s="13" t="str">
        <f t="shared" si="114"/>
        <v xml:space="preserve"> </v>
      </c>
      <c r="AS52" s="13" t="str">
        <f t="shared" si="115"/>
        <v xml:space="preserve"> </v>
      </c>
      <c r="AT52" s="13" t="str">
        <f t="shared" si="116"/>
        <v xml:space="preserve"> </v>
      </c>
      <c r="AU52" s="13" t="str">
        <f t="shared" si="117"/>
        <v xml:space="preserve"> </v>
      </c>
      <c r="AV52" s="13" t="str">
        <f t="shared" si="118"/>
        <v xml:space="preserve"> </v>
      </c>
      <c r="AW52" s="13" t="str">
        <f t="shared" si="119"/>
        <v xml:space="preserve"> </v>
      </c>
      <c r="AX52" s="13" t="str">
        <f t="shared" si="120"/>
        <v xml:space="preserve"> </v>
      </c>
    </row>
    <row r="53" spans="5:50" x14ac:dyDescent="0.2">
      <c r="I53" s="13" t="str">
        <f t="shared" si="79"/>
        <v xml:space="preserve"> </v>
      </c>
      <c r="K53" s="13" t="str">
        <f t="shared" si="81"/>
        <v xml:space="preserve"> </v>
      </c>
      <c r="L53" s="13" t="str">
        <f t="shared" si="82"/>
        <v xml:space="preserve"> </v>
      </c>
      <c r="M53" s="13">
        <f t="shared" si="83"/>
        <v>5645</v>
      </c>
      <c r="N53" s="13">
        <f t="shared" si="84"/>
        <v>5645</v>
      </c>
      <c r="O53" s="13">
        <f t="shared" si="85"/>
        <v>5645</v>
      </c>
      <c r="P53" s="13">
        <f t="shared" si="86"/>
        <v>5645</v>
      </c>
      <c r="Q53" s="13">
        <f t="shared" si="87"/>
        <v>5645</v>
      </c>
      <c r="R53" s="13">
        <f t="shared" si="88"/>
        <v>5645</v>
      </c>
      <c r="S53" s="13">
        <f t="shared" si="89"/>
        <v>5645</v>
      </c>
      <c r="T53" s="13">
        <f t="shared" si="90"/>
        <v>5645</v>
      </c>
      <c r="U53" s="13">
        <f t="shared" si="91"/>
        <v>5645</v>
      </c>
      <c r="V53" s="13">
        <f t="shared" si="92"/>
        <v>5645</v>
      </c>
      <c r="W53" s="13">
        <f t="shared" si="93"/>
        <v>5645</v>
      </c>
      <c r="X53" s="13">
        <f t="shared" si="94"/>
        <v>5645</v>
      </c>
      <c r="Y53" s="13" t="str">
        <f t="shared" si="95"/>
        <v xml:space="preserve"> </v>
      </c>
      <c r="Z53" s="13" t="str">
        <f t="shared" si="96"/>
        <v xml:space="preserve"> </v>
      </c>
      <c r="AA53" s="13" t="str">
        <f t="shared" si="97"/>
        <v xml:space="preserve"> </v>
      </c>
      <c r="AB53" s="13" t="str">
        <f t="shared" si="98"/>
        <v xml:space="preserve"> </v>
      </c>
      <c r="AC53" s="13" t="str">
        <f t="shared" si="99"/>
        <v xml:space="preserve"> </v>
      </c>
      <c r="AD53" s="13" t="str">
        <f t="shared" si="100"/>
        <v xml:space="preserve"> </v>
      </c>
      <c r="AE53" s="13" t="str">
        <f t="shared" si="101"/>
        <v xml:space="preserve"> </v>
      </c>
      <c r="AF53" s="12" t="str">
        <f t="shared" si="102"/>
        <v xml:space="preserve"> </v>
      </c>
      <c r="AG53" s="13" t="str">
        <f t="shared" si="103"/>
        <v xml:space="preserve"> </v>
      </c>
      <c r="AH53" s="13" t="str">
        <f t="shared" si="104"/>
        <v xml:space="preserve"> </v>
      </c>
      <c r="AI53" s="13" t="str">
        <f t="shared" si="105"/>
        <v xml:space="preserve"> </v>
      </c>
      <c r="AJ53" s="13" t="str">
        <f t="shared" si="106"/>
        <v xml:space="preserve"> </v>
      </c>
      <c r="AK53" s="13" t="str">
        <f t="shared" si="107"/>
        <v xml:space="preserve"> </v>
      </c>
      <c r="AL53" s="13" t="str">
        <f t="shared" si="108"/>
        <v xml:space="preserve"> </v>
      </c>
      <c r="AM53" s="13" t="str">
        <f t="shared" si="109"/>
        <v xml:space="preserve"> </v>
      </c>
      <c r="AN53" s="13" t="str">
        <f t="shared" si="110"/>
        <v xml:space="preserve"> </v>
      </c>
      <c r="AO53" s="13" t="str">
        <f t="shared" si="111"/>
        <v xml:space="preserve"> </v>
      </c>
      <c r="AP53" s="13" t="str">
        <f t="shared" si="112"/>
        <v xml:space="preserve"> </v>
      </c>
      <c r="AQ53" s="13" t="str">
        <f t="shared" si="113"/>
        <v xml:space="preserve"> </v>
      </c>
      <c r="AR53" s="13" t="str">
        <f t="shared" si="114"/>
        <v xml:space="preserve"> </v>
      </c>
      <c r="AS53" s="13" t="str">
        <f t="shared" si="115"/>
        <v xml:space="preserve"> </v>
      </c>
      <c r="AT53" s="13" t="str">
        <f t="shared" si="116"/>
        <v xml:space="preserve"> </v>
      </c>
      <c r="AU53" s="13" t="str">
        <f t="shared" si="117"/>
        <v xml:space="preserve"> </v>
      </c>
      <c r="AV53" s="13" t="str">
        <f t="shared" si="118"/>
        <v xml:space="preserve"> </v>
      </c>
      <c r="AW53" s="13" t="str">
        <f t="shared" si="119"/>
        <v xml:space="preserve"> </v>
      </c>
      <c r="AX53" s="13" t="str">
        <f t="shared" si="120"/>
        <v xml:space="preserve"> </v>
      </c>
    </row>
    <row r="54" spans="5:50" x14ac:dyDescent="0.2">
      <c r="I54" s="13" t="str">
        <f t="shared" si="79"/>
        <v xml:space="preserve"> </v>
      </c>
      <c r="K54" s="13" t="str">
        <f t="shared" si="81"/>
        <v xml:space="preserve"> </v>
      </c>
      <c r="L54" s="13" t="str">
        <f t="shared" si="82"/>
        <v xml:space="preserve"> </v>
      </c>
      <c r="M54" s="13" t="str">
        <f t="shared" si="83"/>
        <v xml:space="preserve"> </v>
      </c>
      <c r="N54" s="13">
        <f t="shared" si="84"/>
        <v>6323</v>
      </c>
      <c r="O54" s="13">
        <f t="shared" si="85"/>
        <v>6323</v>
      </c>
      <c r="P54" s="13">
        <f t="shared" si="86"/>
        <v>6323</v>
      </c>
      <c r="Q54" s="13">
        <f t="shared" si="87"/>
        <v>6323</v>
      </c>
      <c r="R54" s="13">
        <f t="shared" si="88"/>
        <v>6323</v>
      </c>
      <c r="S54" s="13">
        <f t="shared" si="89"/>
        <v>6323</v>
      </c>
      <c r="T54" s="13">
        <f t="shared" si="90"/>
        <v>6323</v>
      </c>
      <c r="U54" s="13">
        <f t="shared" si="91"/>
        <v>6323</v>
      </c>
      <c r="V54" s="13">
        <f t="shared" si="92"/>
        <v>6323</v>
      </c>
      <c r="W54" s="13">
        <f t="shared" si="93"/>
        <v>6323</v>
      </c>
      <c r="X54" s="13">
        <f t="shared" si="94"/>
        <v>6323</v>
      </c>
      <c r="Y54" s="13">
        <f t="shared" si="95"/>
        <v>6323</v>
      </c>
      <c r="Z54" s="13" t="str">
        <f t="shared" si="96"/>
        <v xml:space="preserve"> </v>
      </c>
      <c r="AA54" s="13" t="str">
        <f t="shared" si="97"/>
        <v xml:space="preserve"> </v>
      </c>
      <c r="AB54" s="13" t="str">
        <f t="shared" si="98"/>
        <v xml:space="preserve"> </v>
      </c>
      <c r="AC54" s="13" t="str">
        <f t="shared" si="99"/>
        <v xml:space="preserve"> </v>
      </c>
      <c r="AD54" s="13" t="str">
        <f t="shared" si="100"/>
        <v xml:space="preserve"> </v>
      </c>
      <c r="AE54" s="13" t="str">
        <f t="shared" si="101"/>
        <v xml:space="preserve"> </v>
      </c>
      <c r="AF54" s="12" t="str">
        <f t="shared" si="102"/>
        <v xml:space="preserve"> </v>
      </c>
      <c r="AG54" s="13" t="str">
        <f t="shared" si="103"/>
        <v xml:space="preserve"> </v>
      </c>
      <c r="AH54" s="13" t="str">
        <f t="shared" si="104"/>
        <v xml:space="preserve"> </v>
      </c>
      <c r="AI54" s="13" t="str">
        <f t="shared" si="105"/>
        <v xml:space="preserve"> </v>
      </c>
      <c r="AJ54" s="13" t="str">
        <f t="shared" si="106"/>
        <v xml:space="preserve"> </v>
      </c>
      <c r="AK54" s="13" t="str">
        <f t="shared" si="107"/>
        <v xml:space="preserve"> </v>
      </c>
      <c r="AL54" s="13" t="str">
        <f t="shared" si="108"/>
        <v xml:space="preserve"> </v>
      </c>
      <c r="AM54" s="13" t="str">
        <f t="shared" si="109"/>
        <v xml:space="preserve"> </v>
      </c>
      <c r="AN54" s="13" t="str">
        <f t="shared" si="110"/>
        <v xml:space="preserve"> </v>
      </c>
      <c r="AO54" s="13" t="str">
        <f t="shared" si="111"/>
        <v xml:space="preserve"> </v>
      </c>
      <c r="AP54" s="13" t="str">
        <f t="shared" si="112"/>
        <v xml:space="preserve"> </v>
      </c>
      <c r="AQ54" s="13" t="str">
        <f t="shared" si="113"/>
        <v xml:space="preserve"> </v>
      </c>
      <c r="AR54" s="13" t="str">
        <f t="shared" si="114"/>
        <v xml:space="preserve"> </v>
      </c>
      <c r="AS54" s="13" t="str">
        <f t="shared" si="115"/>
        <v xml:space="preserve"> </v>
      </c>
      <c r="AT54" s="13" t="str">
        <f t="shared" si="116"/>
        <v xml:space="preserve"> </v>
      </c>
      <c r="AU54" s="13" t="str">
        <f t="shared" si="117"/>
        <v xml:space="preserve"> </v>
      </c>
      <c r="AV54" s="13" t="str">
        <f t="shared" si="118"/>
        <v xml:space="preserve"> </v>
      </c>
      <c r="AW54" s="13" t="str">
        <f t="shared" si="119"/>
        <v xml:space="preserve"> </v>
      </c>
      <c r="AX54" s="13" t="str">
        <f t="shared" si="120"/>
        <v xml:space="preserve"> </v>
      </c>
    </row>
    <row r="55" spans="5:50" x14ac:dyDescent="0.2">
      <c r="I55" s="13" t="str">
        <f t="shared" si="79"/>
        <v xml:space="preserve"> </v>
      </c>
      <c r="K55" s="13" t="str">
        <f t="shared" si="81"/>
        <v xml:space="preserve"> </v>
      </c>
      <c r="L55" s="13" t="str">
        <f t="shared" si="82"/>
        <v xml:space="preserve"> </v>
      </c>
      <c r="M55" s="13" t="str">
        <f t="shared" si="83"/>
        <v xml:space="preserve"> </v>
      </c>
      <c r="N55" s="13" t="str">
        <f t="shared" si="84"/>
        <v xml:space="preserve"> </v>
      </c>
      <c r="O55" s="13">
        <f t="shared" si="85"/>
        <v>3809</v>
      </c>
      <c r="P55" s="13">
        <f t="shared" si="86"/>
        <v>3809</v>
      </c>
      <c r="Q55" s="13">
        <f t="shared" si="87"/>
        <v>3809</v>
      </c>
      <c r="R55" s="13">
        <f t="shared" si="88"/>
        <v>3809</v>
      </c>
      <c r="S55" s="13">
        <f t="shared" si="89"/>
        <v>3809</v>
      </c>
      <c r="T55" s="13">
        <f t="shared" si="90"/>
        <v>3809</v>
      </c>
      <c r="U55" s="13">
        <f t="shared" si="91"/>
        <v>3809</v>
      </c>
      <c r="V55" s="13">
        <f t="shared" si="92"/>
        <v>3809</v>
      </c>
      <c r="W55" s="13">
        <f t="shared" si="93"/>
        <v>3809</v>
      </c>
      <c r="X55" s="13">
        <f t="shared" si="94"/>
        <v>3809</v>
      </c>
      <c r="Y55" s="13">
        <f t="shared" si="95"/>
        <v>3809</v>
      </c>
      <c r="Z55" s="13">
        <f t="shared" si="96"/>
        <v>3809</v>
      </c>
      <c r="AA55" s="13" t="str">
        <f t="shared" si="97"/>
        <v xml:space="preserve"> </v>
      </c>
      <c r="AB55" s="13" t="str">
        <f t="shared" si="98"/>
        <v xml:space="preserve"> </v>
      </c>
      <c r="AC55" s="13" t="str">
        <f t="shared" si="99"/>
        <v xml:space="preserve"> </v>
      </c>
      <c r="AD55" s="13" t="str">
        <f t="shared" si="100"/>
        <v xml:space="preserve"> </v>
      </c>
      <c r="AE55" s="13" t="str">
        <f t="shared" si="101"/>
        <v xml:space="preserve"> </v>
      </c>
      <c r="AF55" s="12" t="str">
        <f t="shared" si="102"/>
        <v xml:space="preserve"> </v>
      </c>
      <c r="AG55" s="13" t="str">
        <f t="shared" si="103"/>
        <v xml:space="preserve"> </v>
      </c>
      <c r="AH55" s="13" t="str">
        <f t="shared" si="104"/>
        <v xml:space="preserve"> </v>
      </c>
      <c r="AI55" s="13" t="str">
        <f t="shared" si="105"/>
        <v xml:space="preserve"> </v>
      </c>
      <c r="AJ55" s="13" t="str">
        <f t="shared" si="106"/>
        <v xml:space="preserve"> </v>
      </c>
      <c r="AK55" s="13" t="str">
        <f t="shared" si="107"/>
        <v xml:space="preserve"> </v>
      </c>
      <c r="AL55" s="13" t="str">
        <f t="shared" si="108"/>
        <v xml:space="preserve"> </v>
      </c>
      <c r="AM55" s="13" t="str">
        <f t="shared" si="109"/>
        <v xml:space="preserve"> </v>
      </c>
      <c r="AN55" s="13" t="str">
        <f t="shared" si="110"/>
        <v xml:space="preserve"> </v>
      </c>
      <c r="AO55" s="13" t="str">
        <f t="shared" si="111"/>
        <v xml:space="preserve"> </v>
      </c>
      <c r="AP55" s="13" t="str">
        <f t="shared" si="112"/>
        <v xml:space="preserve"> </v>
      </c>
      <c r="AQ55" s="13" t="str">
        <f t="shared" si="113"/>
        <v xml:space="preserve"> </v>
      </c>
      <c r="AR55" s="13" t="str">
        <f t="shared" si="114"/>
        <v xml:space="preserve"> </v>
      </c>
      <c r="AS55" s="13" t="str">
        <f t="shared" si="115"/>
        <v xml:space="preserve"> </v>
      </c>
      <c r="AT55" s="13" t="str">
        <f t="shared" si="116"/>
        <v xml:space="preserve"> </v>
      </c>
      <c r="AU55" s="13" t="str">
        <f t="shared" si="117"/>
        <v xml:space="preserve"> </v>
      </c>
      <c r="AV55" s="13" t="str">
        <f t="shared" si="118"/>
        <v xml:space="preserve"> </v>
      </c>
      <c r="AW55" s="13" t="str">
        <f t="shared" si="119"/>
        <v xml:space="preserve"> </v>
      </c>
      <c r="AX55" s="13" t="str">
        <f t="shared" si="120"/>
        <v xml:space="preserve"> </v>
      </c>
    </row>
    <row r="56" spans="5:50" x14ac:dyDescent="0.2">
      <c r="K56" s="13" t="str">
        <f t="shared" si="81"/>
        <v xml:space="preserve"> </v>
      </c>
      <c r="M56" s="13" t="str">
        <f t="shared" si="83"/>
        <v xml:space="preserve"> </v>
      </c>
      <c r="N56" s="13" t="str">
        <f t="shared" si="84"/>
        <v xml:space="preserve"> </v>
      </c>
      <c r="O56" s="13" t="str">
        <f t="shared" si="85"/>
        <v xml:space="preserve"> </v>
      </c>
      <c r="P56" s="13">
        <f t="shared" si="86"/>
        <v>2900</v>
      </c>
      <c r="Q56" s="13">
        <f t="shared" si="87"/>
        <v>2900</v>
      </c>
      <c r="R56" s="13">
        <f t="shared" si="88"/>
        <v>2900</v>
      </c>
      <c r="S56" s="13">
        <f t="shared" si="89"/>
        <v>2900</v>
      </c>
      <c r="T56" s="13">
        <f t="shared" si="90"/>
        <v>2900</v>
      </c>
      <c r="U56" s="13">
        <f t="shared" si="91"/>
        <v>2900</v>
      </c>
      <c r="V56" s="13">
        <f t="shared" si="92"/>
        <v>2900</v>
      </c>
      <c r="W56" s="13">
        <f t="shared" si="93"/>
        <v>2900</v>
      </c>
      <c r="X56" s="13">
        <f t="shared" si="94"/>
        <v>2900</v>
      </c>
      <c r="Y56" s="13">
        <f t="shared" si="95"/>
        <v>2900</v>
      </c>
      <c r="Z56" s="13">
        <f t="shared" si="96"/>
        <v>2900</v>
      </c>
      <c r="AA56" s="13">
        <f t="shared" si="97"/>
        <v>2900</v>
      </c>
      <c r="AB56" s="13" t="str">
        <f t="shared" si="98"/>
        <v xml:space="preserve"> </v>
      </c>
      <c r="AC56" s="13" t="str">
        <f t="shared" si="99"/>
        <v xml:space="preserve"> </v>
      </c>
      <c r="AD56" s="13" t="str">
        <f t="shared" si="100"/>
        <v xml:space="preserve"> </v>
      </c>
      <c r="AE56" s="13" t="str">
        <f t="shared" si="101"/>
        <v xml:space="preserve"> </v>
      </c>
      <c r="AF56" s="12" t="str">
        <f t="shared" si="102"/>
        <v xml:space="preserve"> </v>
      </c>
      <c r="AG56" s="13" t="str">
        <f t="shared" si="103"/>
        <v xml:space="preserve"> </v>
      </c>
      <c r="AH56" s="13" t="str">
        <f t="shared" si="104"/>
        <v xml:space="preserve"> </v>
      </c>
      <c r="AI56" s="13" t="str">
        <f t="shared" si="105"/>
        <v xml:space="preserve"> </v>
      </c>
      <c r="AJ56" s="13" t="str">
        <f t="shared" si="106"/>
        <v xml:space="preserve"> </v>
      </c>
      <c r="AK56" s="13" t="str">
        <f t="shared" si="107"/>
        <v xml:space="preserve"> </v>
      </c>
      <c r="AL56" s="13" t="str">
        <f t="shared" si="108"/>
        <v xml:space="preserve"> </v>
      </c>
      <c r="AM56" s="13" t="str">
        <f t="shared" si="109"/>
        <v xml:space="preserve"> </v>
      </c>
      <c r="AN56" s="13" t="str">
        <f t="shared" si="110"/>
        <v xml:space="preserve"> </v>
      </c>
      <c r="AO56" s="13" t="str">
        <f t="shared" si="111"/>
        <v xml:space="preserve"> </v>
      </c>
      <c r="AP56" s="13" t="str">
        <f t="shared" si="112"/>
        <v xml:space="preserve"> </v>
      </c>
      <c r="AQ56" s="13" t="str">
        <f t="shared" si="113"/>
        <v xml:space="preserve"> </v>
      </c>
      <c r="AR56" s="13" t="str">
        <f t="shared" si="114"/>
        <v xml:space="preserve"> </v>
      </c>
      <c r="AS56" s="13" t="str">
        <f t="shared" si="115"/>
        <v xml:space="preserve"> </v>
      </c>
      <c r="AT56" s="13" t="str">
        <f t="shared" si="116"/>
        <v xml:space="preserve"> </v>
      </c>
      <c r="AU56" s="13" t="str">
        <f t="shared" si="117"/>
        <v xml:space="preserve"> </v>
      </c>
      <c r="AV56" s="13" t="str">
        <f t="shared" si="118"/>
        <v xml:space="preserve"> </v>
      </c>
      <c r="AW56" s="13" t="str">
        <f t="shared" si="119"/>
        <v xml:space="preserve"> </v>
      </c>
      <c r="AX56" s="13" t="str">
        <f t="shared" si="120"/>
        <v xml:space="preserve"> </v>
      </c>
    </row>
    <row r="57" spans="5:50" x14ac:dyDescent="0.2">
      <c r="K57" s="13" t="str">
        <f t="shared" si="81"/>
        <v xml:space="preserve"> </v>
      </c>
      <c r="N57" s="13" t="str">
        <f t="shared" si="84"/>
        <v xml:space="preserve"> </v>
      </c>
      <c r="O57" s="13" t="str">
        <f t="shared" si="85"/>
        <v xml:space="preserve"> </v>
      </c>
      <c r="P57" s="13" t="str">
        <f t="shared" si="86"/>
        <v xml:space="preserve"> </v>
      </c>
      <c r="Q57" s="13">
        <f t="shared" si="87"/>
        <v>3800</v>
      </c>
      <c r="R57" s="13">
        <f t="shared" si="88"/>
        <v>3800</v>
      </c>
      <c r="S57" s="13">
        <f t="shared" si="89"/>
        <v>3800</v>
      </c>
      <c r="T57" s="13">
        <f t="shared" si="90"/>
        <v>3800</v>
      </c>
      <c r="U57" s="13">
        <f t="shared" si="91"/>
        <v>3800</v>
      </c>
      <c r="V57" s="13">
        <f t="shared" si="92"/>
        <v>3800</v>
      </c>
      <c r="W57" s="13">
        <f t="shared" si="93"/>
        <v>3800</v>
      </c>
      <c r="X57" s="13">
        <f t="shared" si="94"/>
        <v>3800</v>
      </c>
      <c r="Y57" s="13">
        <f t="shared" si="95"/>
        <v>3800</v>
      </c>
      <c r="Z57" s="13">
        <f t="shared" si="96"/>
        <v>3800</v>
      </c>
      <c r="AA57" s="13">
        <f t="shared" si="97"/>
        <v>3800</v>
      </c>
      <c r="AB57" s="13">
        <f t="shared" si="98"/>
        <v>3800</v>
      </c>
      <c r="AC57" s="13" t="str">
        <f t="shared" si="99"/>
        <v xml:space="preserve"> </v>
      </c>
      <c r="AD57" s="13" t="str">
        <f t="shared" si="100"/>
        <v xml:space="preserve"> </v>
      </c>
      <c r="AE57" s="13" t="str">
        <f t="shared" si="101"/>
        <v xml:space="preserve"> </v>
      </c>
      <c r="AF57" s="12" t="str">
        <f t="shared" si="102"/>
        <v xml:space="preserve"> </v>
      </c>
      <c r="AG57" s="13" t="str">
        <f t="shared" si="103"/>
        <v xml:space="preserve"> </v>
      </c>
      <c r="AH57" s="13" t="str">
        <f t="shared" si="104"/>
        <v xml:space="preserve"> </v>
      </c>
      <c r="AI57" s="13" t="str">
        <f t="shared" si="105"/>
        <v xml:space="preserve"> </v>
      </c>
      <c r="AJ57" s="13" t="str">
        <f t="shared" si="106"/>
        <v xml:space="preserve"> </v>
      </c>
      <c r="AK57" s="13" t="str">
        <f t="shared" si="107"/>
        <v xml:space="preserve"> </v>
      </c>
      <c r="AL57" s="13" t="str">
        <f t="shared" si="108"/>
        <v xml:space="preserve"> </v>
      </c>
      <c r="AM57" s="13" t="str">
        <f t="shared" si="109"/>
        <v xml:space="preserve"> </v>
      </c>
      <c r="AN57" s="13" t="str">
        <f t="shared" si="110"/>
        <v xml:space="preserve"> </v>
      </c>
      <c r="AO57" s="13" t="str">
        <f t="shared" si="111"/>
        <v xml:space="preserve"> </v>
      </c>
      <c r="AP57" s="13" t="str">
        <f t="shared" si="112"/>
        <v xml:space="preserve"> </v>
      </c>
      <c r="AQ57" s="13" t="str">
        <f t="shared" si="113"/>
        <v xml:space="preserve"> </v>
      </c>
      <c r="AR57" s="13" t="str">
        <f t="shared" si="114"/>
        <v xml:space="preserve"> </v>
      </c>
      <c r="AS57" s="13" t="str">
        <f t="shared" si="115"/>
        <v xml:space="preserve"> </v>
      </c>
      <c r="AT57" s="13" t="str">
        <f t="shared" si="116"/>
        <v xml:space="preserve"> </v>
      </c>
      <c r="AU57" s="13" t="str">
        <f t="shared" si="117"/>
        <v xml:space="preserve"> </v>
      </c>
      <c r="AV57" s="13" t="str">
        <f t="shared" si="118"/>
        <v xml:space="preserve"> </v>
      </c>
      <c r="AW57" s="13" t="str">
        <f t="shared" si="119"/>
        <v xml:space="preserve"> </v>
      </c>
      <c r="AX57" s="13" t="str">
        <f t="shared" si="120"/>
        <v xml:space="preserve"> </v>
      </c>
    </row>
    <row r="58" spans="5:50" x14ac:dyDescent="0.2">
      <c r="K58" s="13" t="str">
        <f t="shared" si="81"/>
        <v xml:space="preserve"> </v>
      </c>
      <c r="O58" s="13" t="str">
        <f t="shared" si="85"/>
        <v xml:space="preserve"> </v>
      </c>
      <c r="P58" s="13" t="str">
        <f t="shared" si="86"/>
        <v xml:space="preserve"> </v>
      </c>
      <c r="Q58" s="13" t="str">
        <f t="shared" si="87"/>
        <v xml:space="preserve"> </v>
      </c>
      <c r="R58" s="13">
        <f t="shared" si="88"/>
        <v>5215</v>
      </c>
      <c r="S58" s="13">
        <f t="shared" si="89"/>
        <v>5215</v>
      </c>
      <c r="T58" s="13">
        <f t="shared" si="90"/>
        <v>5215</v>
      </c>
      <c r="U58" s="13">
        <f t="shared" si="91"/>
        <v>5215</v>
      </c>
      <c r="V58" s="13">
        <f t="shared" si="92"/>
        <v>5215</v>
      </c>
      <c r="W58" s="13">
        <f t="shared" si="93"/>
        <v>5215</v>
      </c>
      <c r="X58" s="13">
        <f t="shared" si="94"/>
        <v>5215</v>
      </c>
      <c r="Y58" s="13">
        <f t="shared" si="95"/>
        <v>5215</v>
      </c>
      <c r="Z58" s="13">
        <f t="shared" si="96"/>
        <v>5215</v>
      </c>
      <c r="AA58" s="13">
        <f t="shared" si="97"/>
        <v>5215</v>
      </c>
      <c r="AB58" s="13">
        <f t="shared" si="98"/>
        <v>5215</v>
      </c>
      <c r="AC58" s="13">
        <f t="shared" si="99"/>
        <v>5215</v>
      </c>
      <c r="AD58" s="13" t="str">
        <f t="shared" si="100"/>
        <v xml:space="preserve"> </v>
      </c>
      <c r="AE58" s="13" t="str">
        <f t="shared" si="101"/>
        <v xml:space="preserve"> </v>
      </c>
      <c r="AF58" s="12" t="str">
        <f t="shared" si="102"/>
        <v xml:space="preserve"> </v>
      </c>
      <c r="AG58" s="13" t="str">
        <f t="shared" si="103"/>
        <v xml:space="preserve"> </v>
      </c>
      <c r="AH58" s="13" t="str">
        <f t="shared" si="104"/>
        <v xml:space="preserve"> </v>
      </c>
      <c r="AI58" s="13" t="str">
        <f t="shared" si="105"/>
        <v xml:space="preserve"> </v>
      </c>
      <c r="AJ58" s="13" t="str">
        <f t="shared" si="106"/>
        <v xml:space="preserve"> </v>
      </c>
      <c r="AK58" s="13" t="str">
        <f t="shared" si="107"/>
        <v xml:space="preserve"> </v>
      </c>
      <c r="AL58" s="13" t="str">
        <f t="shared" si="108"/>
        <v xml:space="preserve"> </v>
      </c>
      <c r="AM58" s="13" t="str">
        <f t="shared" si="109"/>
        <v xml:space="preserve"> </v>
      </c>
      <c r="AN58" s="13" t="str">
        <f t="shared" si="110"/>
        <v xml:space="preserve"> </v>
      </c>
      <c r="AO58" s="13" t="str">
        <f t="shared" si="111"/>
        <v xml:space="preserve"> </v>
      </c>
      <c r="AP58" s="13" t="str">
        <f t="shared" si="112"/>
        <v xml:space="preserve"> </v>
      </c>
      <c r="AQ58" s="13" t="str">
        <f t="shared" si="113"/>
        <v xml:space="preserve"> </v>
      </c>
      <c r="AR58" s="13" t="str">
        <f t="shared" si="114"/>
        <v xml:space="preserve"> </v>
      </c>
      <c r="AS58" s="13" t="str">
        <f t="shared" si="115"/>
        <v xml:space="preserve"> </v>
      </c>
      <c r="AT58" s="13" t="str">
        <f t="shared" si="116"/>
        <v xml:space="preserve"> </v>
      </c>
      <c r="AU58" s="13" t="str">
        <f t="shared" si="117"/>
        <v xml:space="preserve"> </v>
      </c>
      <c r="AV58" s="13" t="str">
        <f t="shared" si="118"/>
        <v xml:space="preserve"> </v>
      </c>
      <c r="AW58" s="13" t="str">
        <f t="shared" si="119"/>
        <v xml:space="preserve"> </v>
      </c>
      <c r="AX58" s="13" t="str">
        <f t="shared" si="120"/>
        <v xml:space="preserve"> </v>
      </c>
    </row>
    <row r="59" spans="5:50" x14ac:dyDescent="0.2">
      <c r="Q59" s="13" t="str">
        <f t="shared" si="87"/>
        <v xml:space="preserve"> </v>
      </c>
      <c r="R59" s="13" t="str">
        <f t="shared" si="88"/>
        <v xml:space="preserve"> </v>
      </c>
      <c r="S59" s="13" t="str">
        <f t="shared" si="89"/>
        <v xml:space="preserve"> </v>
      </c>
      <c r="T59" s="13">
        <f t="shared" si="90"/>
        <v>3900</v>
      </c>
      <c r="U59" s="13">
        <f t="shared" si="91"/>
        <v>3900</v>
      </c>
      <c r="V59" s="13">
        <f t="shared" si="92"/>
        <v>3900</v>
      </c>
      <c r="W59" s="13">
        <f t="shared" si="93"/>
        <v>3900</v>
      </c>
      <c r="X59" s="13">
        <f t="shared" si="94"/>
        <v>3900</v>
      </c>
      <c r="Y59" s="13">
        <f t="shared" si="95"/>
        <v>3900</v>
      </c>
      <c r="Z59" s="13">
        <f t="shared" si="96"/>
        <v>3900</v>
      </c>
      <c r="AA59" s="13">
        <f t="shared" si="97"/>
        <v>3900</v>
      </c>
      <c r="AB59" s="13">
        <f t="shared" si="98"/>
        <v>3900</v>
      </c>
      <c r="AC59" s="13">
        <f t="shared" si="99"/>
        <v>3900</v>
      </c>
      <c r="AD59" s="13">
        <f t="shared" si="100"/>
        <v>3900</v>
      </c>
      <c r="AE59" s="13">
        <f t="shared" si="101"/>
        <v>3900</v>
      </c>
      <c r="AF59" s="12" t="str">
        <f t="shared" si="102"/>
        <v xml:space="preserve"> </v>
      </c>
      <c r="AG59" s="13" t="str">
        <f t="shared" si="103"/>
        <v xml:space="preserve"> </v>
      </c>
      <c r="AH59" s="13" t="str">
        <f t="shared" si="104"/>
        <v xml:space="preserve"> </v>
      </c>
      <c r="AI59" s="13" t="str">
        <f t="shared" si="105"/>
        <v xml:space="preserve"> </v>
      </c>
      <c r="AJ59" s="13" t="str">
        <f t="shared" si="106"/>
        <v xml:space="preserve"> </v>
      </c>
      <c r="AK59" s="13" t="str">
        <f t="shared" si="107"/>
        <v xml:space="preserve"> </v>
      </c>
      <c r="AL59" s="13" t="str">
        <f t="shared" si="108"/>
        <v xml:space="preserve"> </v>
      </c>
      <c r="AM59" s="13" t="str">
        <f t="shared" si="109"/>
        <v xml:space="preserve"> </v>
      </c>
      <c r="AN59" s="13" t="str">
        <f t="shared" si="110"/>
        <v xml:space="preserve"> </v>
      </c>
      <c r="AO59" s="13" t="str">
        <f t="shared" si="111"/>
        <v xml:space="preserve"> </v>
      </c>
      <c r="AP59" s="13" t="str">
        <f t="shared" si="112"/>
        <v xml:space="preserve"> </v>
      </c>
      <c r="AQ59" s="13" t="str">
        <f t="shared" si="113"/>
        <v xml:space="preserve"> </v>
      </c>
      <c r="AR59" s="13" t="str">
        <f t="shared" si="114"/>
        <v xml:space="preserve"> </v>
      </c>
      <c r="AS59" s="13" t="str">
        <f t="shared" si="115"/>
        <v xml:space="preserve"> </v>
      </c>
      <c r="AT59" s="13" t="str">
        <f t="shared" si="116"/>
        <v xml:space="preserve"> </v>
      </c>
      <c r="AU59" s="13" t="str">
        <f t="shared" si="117"/>
        <v xml:space="preserve"> </v>
      </c>
      <c r="AV59" s="13" t="str">
        <f t="shared" si="118"/>
        <v xml:space="preserve"> </v>
      </c>
      <c r="AW59" s="13" t="str">
        <f t="shared" si="119"/>
        <v xml:space="preserve"> </v>
      </c>
      <c r="AX59" s="13" t="str">
        <f t="shared" si="120"/>
        <v xml:space="preserve"> </v>
      </c>
    </row>
    <row r="60" spans="5:50" x14ac:dyDescent="0.2">
      <c r="Q60" s="13" t="str">
        <f t="shared" si="87"/>
        <v xml:space="preserve"> </v>
      </c>
      <c r="R60" s="13" t="str">
        <f t="shared" si="88"/>
        <v xml:space="preserve"> </v>
      </c>
      <c r="S60" s="13" t="str">
        <f t="shared" si="89"/>
        <v xml:space="preserve"> </v>
      </c>
      <c r="T60" s="13" t="str">
        <f t="shared" si="90"/>
        <v xml:space="preserve"> </v>
      </c>
      <c r="U60" s="13">
        <f t="shared" si="91"/>
        <v>5100</v>
      </c>
      <c r="V60" s="13">
        <f t="shared" si="92"/>
        <v>5100</v>
      </c>
      <c r="W60" s="13">
        <f t="shared" si="93"/>
        <v>5100</v>
      </c>
      <c r="X60" s="13">
        <f t="shared" si="94"/>
        <v>5100</v>
      </c>
      <c r="Y60" s="13">
        <f t="shared" si="95"/>
        <v>5100</v>
      </c>
      <c r="Z60" s="13">
        <f t="shared" si="96"/>
        <v>5100</v>
      </c>
      <c r="AA60" s="13">
        <f t="shared" si="97"/>
        <v>5100</v>
      </c>
      <c r="AB60" s="13">
        <f t="shared" si="98"/>
        <v>5100</v>
      </c>
      <c r="AC60" s="13">
        <f t="shared" si="99"/>
        <v>5100</v>
      </c>
      <c r="AD60" s="13">
        <f t="shared" si="100"/>
        <v>5100</v>
      </c>
      <c r="AE60" s="13">
        <f t="shared" si="101"/>
        <v>5100</v>
      </c>
      <c r="AF60" s="12">
        <f t="shared" si="102"/>
        <v>5100</v>
      </c>
      <c r="AG60" s="13" t="str">
        <f t="shared" si="103"/>
        <v xml:space="preserve"> </v>
      </c>
      <c r="AH60" s="13" t="str">
        <f t="shared" si="104"/>
        <v xml:space="preserve"> </v>
      </c>
      <c r="AI60" s="13" t="str">
        <f t="shared" si="105"/>
        <v xml:space="preserve"> </v>
      </c>
      <c r="AJ60" s="13" t="str">
        <f t="shared" si="106"/>
        <v xml:space="preserve"> </v>
      </c>
      <c r="AK60" s="13" t="str">
        <f t="shared" si="107"/>
        <v xml:space="preserve"> </v>
      </c>
      <c r="AL60" s="13" t="str">
        <f t="shared" si="108"/>
        <v xml:space="preserve"> </v>
      </c>
      <c r="AM60" s="13" t="str">
        <f t="shared" si="109"/>
        <v xml:space="preserve"> </v>
      </c>
      <c r="AN60" s="13" t="str">
        <f t="shared" si="110"/>
        <v xml:space="preserve"> </v>
      </c>
      <c r="AO60" s="13" t="str">
        <f t="shared" si="111"/>
        <v xml:space="preserve"> </v>
      </c>
      <c r="AP60" s="13" t="str">
        <f t="shared" si="112"/>
        <v xml:space="preserve"> </v>
      </c>
      <c r="AQ60" s="13" t="str">
        <f t="shared" si="113"/>
        <v xml:space="preserve"> </v>
      </c>
      <c r="AR60" s="13" t="str">
        <f t="shared" si="114"/>
        <v xml:space="preserve"> </v>
      </c>
      <c r="AS60" s="13" t="str">
        <f t="shared" si="115"/>
        <v xml:space="preserve"> </v>
      </c>
      <c r="AT60" s="13" t="str">
        <f t="shared" si="116"/>
        <v xml:space="preserve"> </v>
      </c>
      <c r="AU60" s="13" t="str">
        <f t="shared" si="117"/>
        <v xml:space="preserve"> </v>
      </c>
      <c r="AV60" s="13" t="str">
        <f t="shared" si="118"/>
        <v xml:space="preserve"> </v>
      </c>
      <c r="AW60" s="13" t="str">
        <f t="shared" si="119"/>
        <v xml:space="preserve"> </v>
      </c>
      <c r="AX60" s="13" t="str">
        <f t="shared" si="120"/>
        <v xml:space="preserve"> </v>
      </c>
    </row>
    <row r="61" spans="5:50" x14ac:dyDescent="0.2">
      <c r="Q61" s="13" t="str">
        <f t="shared" si="87"/>
        <v xml:space="preserve"> </v>
      </c>
      <c r="R61" s="13" t="str">
        <f t="shared" si="88"/>
        <v xml:space="preserve"> </v>
      </c>
      <c r="S61" s="13" t="str">
        <f t="shared" si="89"/>
        <v xml:space="preserve"> </v>
      </c>
      <c r="T61" s="13" t="str">
        <f t="shared" si="90"/>
        <v xml:space="preserve"> </v>
      </c>
      <c r="U61" s="13" t="str">
        <f t="shared" si="91"/>
        <v xml:space="preserve"> </v>
      </c>
      <c r="V61" s="13">
        <f t="shared" si="92"/>
        <v>5330</v>
      </c>
      <c r="W61" s="13">
        <f t="shared" si="93"/>
        <v>5330</v>
      </c>
      <c r="X61" s="13">
        <f t="shared" si="94"/>
        <v>5330</v>
      </c>
      <c r="Y61" s="13">
        <f t="shared" si="95"/>
        <v>5330</v>
      </c>
      <c r="Z61" s="13">
        <f t="shared" si="96"/>
        <v>5330</v>
      </c>
      <c r="AA61" s="13">
        <f t="shared" si="97"/>
        <v>5330</v>
      </c>
      <c r="AB61" s="13">
        <f t="shared" si="98"/>
        <v>5330</v>
      </c>
      <c r="AC61" s="13">
        <f t="shared" si="99"/>
        <v>5330</v>
      </c>
      <c r="AD61" s="13">
        <f t="shared" si="100"/>
        <v>5330</v>
      </c>
      <c r="AE61" s="13">
        <f t="shared" si="101"/>
        <v>5330</v>
      </c>
      <c r="AF61" s="12">
        <f t="shared" si="102"/>
        <v>5330</v>
      </c>
      <c r="AG61" s="13">
        <f t="shared" si="103"/>
        <v>5330</v>
      </c>
      <c r="AH61" s="13" t="str">
        <f t="shared" si="104"/>
        <v xml:space="preserve"> </v>
      </c>
      <c r="AI61" s="13" t="str">
        <f t="shared" si="105"/>
        <v xml:space="preserve"> </v>
      </c>
      <c r="AJ61" s="13" t="str">
        <f t="shared" si="106"/>
        <v xml:space="preserve"> </v>
      </c>
      <c r="AK61" s="13" t="str">
        <f t="shared" si="107"/>
        <v xml:space="preserve"> </v>
      </c>
      <c r="AL61" s="13" t="str">
        <f t="shared" si="108"/>
        <v xml:space="preserve"> </v>
      </c>
      <c r="AM61" s="13" t="str">
        <f t="shared" si="109"/>
        <v xml:space="preserve"> </v>
      </c>
      <c r="AN61" s="13" t="str">
        <f t="shared" si="110"/>
        <v xml:space="preserve"> </v>
      </c>
      <c r="AO61" s="13" t="str">
        <f t="shared" si="111"/>
        <v xml:space="preserve"> </v>
      </c>
      <c r="AP61" s="13" t="str">
        <f t="shared" si="112"/>
        <v xml:space="preserve"> </v>
      </c>
      <c r="AQ61" s="13" t="str">
        <f t="shared" si="113"/>
        <v xml:space="preserve"> </v>
      </c>
      <c r="AR61" s="13" t="str">
        <f t="shared" si="114"/>
        <v xml:space="preserve"> </v>
      </c>
      <c r="AS61" s="13" t="str">
        <f t="shared" si="115"/>
        <v xml:space="preserve"> </v>
      </c>
      <c r="AT61" s="13" t="str">
        <f t="shared" si="116"/>
        <v xml:space="preserve"> </v>
      </c>
      <c r="AU61" s="13" t="str">
        <f t="shared" si="117"/>
        <v xml:space="preserve"> </v>
      </c>
      <c r="AV61" s="13" t="str">
        <f t="shared" si="118"/>
        <v xml:space="preserve"> </v>
      </c>
      <c r="AW61" s="13" t="str">
        <f t="shared" si="119"/>
        <v xml:space="preserve"> </v>
      </c>
      <c r="AX61" s="13" t="str">
        <f t="shared" si="120"/>
        <v xml:space="preserve"> </v>
      </c>
    </row>
    <row r="62" spans="5:50" x14ac:dyDescent="0.2">
      <c r="Q62" s="13" t="str">
        <f t="shared" si="87"/>
        <v xml:space="preserve"> </v>
      </c>
      <c r="S62" s="13" t="str">
        <f t="shared" si="89"/>
        <v xml:space="preserve"> </v>
      </c>
      <c r="U62" s="13" t="str">
        <f t="shared" si="91"/>
        <v xml:space="preserve"> </v>
      </c>
      <c r="V62" s="13" t="str">
        <f t="shared" si="92"/>
        <v xml:space="preserve"> </v>
      </c>
      <c r="W62" s="13">
        <f t="shared" si="93"/>
        <v>5455</v>
      </c>
      <c r="X62" s="13">
        <f t="shared" si="94"/>
        <v>5455</v>
      </c>
      <c r="Y62" s="13">
        <f t="shared" si="95"/>
        <v>5455</v>
      </c>
      <c r="Z62" s="13">
        <f t="shared" si="96"/>
        <v>5455</v>
      </c>
      <c r="AA62" s="13">
        <f t="shared" si="97"/>
        <v>5455</v>
      </c>
      <c r="AB62" s="13">
        <f t="shared" si="98"/>
        <v>5455</v>
      </c>
      <c r="AC62" s="13">
        <f t="shared" si="99"/>
        <v>5455</v>
      </c>
      <c r="AD62" s="13">
        <f t="shared" si="100"/>
        <v>5455</v>
      </c>
      <c r="AE62" s="13">
        <f t="shared" si="101"/>
        <v>5455</v>
      </c>
      <c r="AF62" s="12">
        <f t="shared" si="102"/>
        <v>5455</v>
      </c>
      <c r="AG62" s="13">
        <f t="shared" si="103"/>
        <v>5455</v>
      </c>
      <c r="AH62" s="13">
        <f t="shared" si="104"/>
        <v>5455</v>
      </c>
      <c r="AI62" s="13" t="str">
        <f t="shared" si="105"/>
        <v xml:space="preserve"> </v>
      </c>
      <c r="AJ62" s="13" t="str">
        <f t="shared" si="106"/>
        <v xml:space="preserve"> </v>
      </c>
      <c r="AK62" s="13" t="str">
        <f t="shared" si="107"/>
        <v xml:space="preserve"> </v>
      </c>
      <c r="AL62" s="13" t="str">
        <f t="shared" si="108"/>
        <v xml:space="preserve"> </v>
      </c>
      <c r="AM62" s="13" t="str">
        <f t="shared" si="109"/>
        <v xml:space="preserve"> </v>
      </c>
      <c r="AN62" s="13" t="str">
        <f t="shared" si="110"/>
        <v xml:space="preserve"> </v>
      </c>
      <c r="AO62" s="13" t="str">
        <f t="shared" si="111"/>
        <v xml:space="preserve"> </v>
      </c>
      <c r="AP62" s="13" t="str">
        <f t="shared" si="112"/>
        <v xml:space="preserve"> </v>
      </c>
      <c r="AQ62" s="13" t="str">
        <f t="shared" si="113"/>
        <v xml:space="preserve"> </v>
      </c>
      <c r="AR62" s="13" t="str">
        <f t="shared" si="114"/>
        <v xml:space="preserve"> </v>
      </c>
      <c r="AS62" s="13" t="str">
        <f t="shared" si="115"/>
        <v xml:space="preserve"> </v>
      </c>
      <c r="AT62" s="13" t="str">
        <f t="shared" si="116"/>
        <v xml:space="preserve"> </v>
      </c>
      <c r="AU62" s="13" t="str">
        <f t="shared" si="117"/>
        <v xml:space="preserve"> </v>
      </c>
      <c r="AV62" s="13" t="str">
        <f t="shared" si="118"/>
        <v xml:space="preserve"> </v>
      </c>
      <c r="AW62" s="13" t="str">
        <f t="shared" si="119"/>
        <v xml:space="preserve"> </v>
      </c>
      <c r="AX62" s="13" t="str">
        <f t="shared" si="120"/>
        <v xml:space="preserve"> </v>
      </c>
    </row>
    <row r="63" spans="5:50" x14ac:dyDescent="0.2">
      <c r="S63" s="13" t="str">
        <f t="shared" si="89"/>
        <v xml:space="preserve"> </v>
      </c>
      <c r="U63" s="13" t="str">
        <f t="shared" si="91"/>
        <v xml:space="preserve"> </v>
      </c>
      <c r="V63" s="13" t="str">
        <f t="shared" si="92"/>
        <v xml:space="preserve"> </v>
      </c>
      <c r="W63" s="13" t="str">
        <f t="shared" si="93"/>
        <v xml:space="preserve"> </v>
      </c>
      <c r="X63" s="13" t="str">
        <f t="shared" si="94"/>
        <v xml:space="preserve"> </v>
      </c>
      <c r="Y63" s="13">
        <f t="shared" si="95"/>
        <v>6200</v>
      </c>
      <c r="Z63" s="13">
        <f t="shared" si="96"/>
        <v>6200</v>
      </c>
      <c r="AA63" s="13">
        <f t="shared" si="97"/>
        <v>6200</v>
      </c>
      <c r="AB63" s="13">
        <f t="shared" si="98"/>
        <v>6200</v>
      </c>
      <c r="AC63" s="13">
        <f t="shared" si="99"/>
        <v>6200</v>
      </c>
      <c r="AD63" s="13">
        <f t="shared" si="100"/>
        <v>6200</v>
      </c>
      <c r="AE63" s="13">
        <f t="shared" si="101"/>
        <v>6200</v>
      </c>
      <c r="AF63" s="12">
        <f t="shared" si="102"/>
        <v>6200</v>
      </c>
      <c r="AG63" s="13">
        <f t="shared" si="103"/>
        <v>6200</v>
      </c>
      <c r="AH63" s="13">
        <f t="shared" si="104"/>
        <v>6200</v>
      </c>
      <c r="AI63" s="13">
        <f t="shared" si="105"/>
        <v>6200</v>
      </c>
      <c r="AJ63" s="13">
        <f t="shared" si="106"/>
        <v>6200</v>
      </c>
      <c r="AK63" s="13" t="str">
        <f t="shared" si="107"/>
        <v xml:space="preserve"> </v>
      </c>
      <c r="AL63" s="13" t="str">
        <f t="shared" si="108"/>
        <v xml:space="preserve"> </v>
      </c>
      <c r="AM63" s="13" t="str">
        <f t="shared" si="109"/>
        <v xml:space="preserve"> </v>
      </c>
      <c r="AN63" s="13" t="str">
        <f t="shared" si="110"/>
        <v xml:space="preserve"> </v>
      </c>
      <c r="AO63" s="13" t="str">
        <f t="shared" si="111"/>
        <v xml:space="preserve"> </v>
      </c>
      <c r="AP63" s="13" t="str">
        <f t="shared" si="112"/>
        <v xml:space="preserve"> </v>
      </c>
      <c r="AQ63" s="13" t="str">
        <f t="shared" si="113"/>
        <v xml:space="preserve"> </v>
      </c>
      <c r="AR63" s="13" t="str">
        <f t="shared" si="114"/>
        <v xml:space="preserve"> </v>
      </c>
      <c r="AS63" s="13" t="str">
        <f t="shared" si="115"/>
        <v xml:space="preserve"> </v>
      </c>
      <c r="AT63" s="13" t="str">
        <f t="shared" si="116"/>
        <v xml:space="preserve"> </v>
      </c>
      <c r="AU63" s="13" t="str">
        <f t="shared" si="117"/>
        <v xml:space="preserve"> </v>
      </c>
      <c r="AV63" s="13" t="str">
        <f t="shared" si="118"/>
        <v xml:space="preserve"> </v>
      </c>
      <c r="AW63" s="13" t="str">
        <f t="shared" si="119"/>
        <v xml:space="preserve"> </v>
      </c>
      <c r="AX63" s="13" t="str">
        <f t="shared" si="120"/>
        <v xml:space="preserve"> </v>
      </c>
    </row>
    <row r="64" spans="5:50" x14ac:dyDescent="0.2">
      <c r="U64" s="13" t="str">
        <f t="shared" si="91"/>
        <v xml:space="preserve"> </v>
      </c>
      <c r="V64" s="13" t="str">
        <f t="shared" si="92"/>
        <v xml:space="preserve"> </v>
      </c>
      <c r="W64" s="13" t="str">
        <f t="shared" si="93"/>
        <v xml:space="preserve"> </v>
      </c>
      <c r="X64" s="13" t="str">
        <f t="shared" si="94"/>
        <v xml:space="preserve"> </v>
      </c>
      <c r="Y64" s="13" t="str">
        <f t="shared" si="95"/>
        <v xml:space="preserve"> </v>
      </c>
      <c r="Z64" s="13">
        <f t="shared" si="96"/>
        <v>7100</v>
      </c>
      <c r="AA64" s="13">
        <f t="shared" si="97"/>
        <v>7100</v>
      </c>
      <c r="AB64" s="13">
        <f t="shared" si="98"/>
        <v>7100</v>
      </c>
      <c r="AC64" s="13">
        <f t="shared" si="99"/>
        <v>7100</v>
      </c>
      <c r="AD64" s="13">
        <f t="shared" si="100"/>
        <v>7100</v>
      </c>
      <c r="AE64" s="13">
        <f t="shared" si="101"/>
        <v>7100</v>
      </c>
      <c r="AF64" s="12">
        <f t="shared" si="102"/>
        <v>7100</v>
      </c>
      <c r="AG64" s="13">
        <f t="shared" si="103"/>
        <v>7100</v>
      </c>
      <c r="AH64" s="13">
        <f t="shared" si="104"/>
        <v>7100</v>
      </c>
      <c r="AI64" s="13">
        <f t="shared" si="105"/>
        <v>7100</v>
      </c>
      <c r="AJ64" s="13">
        <f t="shared" si="106"/>
        <v>7100</v>
      </c>
      <c r="AK64" s="13">
        <f t="shared" si="107"/>
        <v>7100</v>
      </c>
      <c r="AL64" s="13" t="str">
        <f t="shared" si="108"/>
        <v xml:space="preserve"> </v>
      </c>
      <c r="AM64" s="13" t="str">
        <f t="shared" si="109"/>
        <v xml:space="preserve"> </v>
      </c>
      <c r="AN64" s="13" t="str">
        <f t="shared" si="110"/>
        <v xml:space="preserve"> </v>
      </c>
      <c r="AO64" s="13" t="str">
        <f t="shared" si="111"/>
        <v xml:space="preserve"> </v>
      </c>
      <c r="AP64" s="13" t="str">
        <f t="shared" si="112"/>
        <v xml:space="preserve"> </v>
      </c>
      <c r="AQ64" s="13" t="str">
        <f t="shared" si="113"/>
        <v xml:space="preserve"> </v>
      </c>
      <c r="AR64" s="13" t="str">
        <f t="shared" si="114"/>
        <v xml:space="preserve"> </v>
      </c>
      <c r="AS64" s="13" t="str">
        <f t="shared" si="115"/>
        <v xml:space="preserve"> </v>
      </c>
      <c r="AT64" s="13" t="str">
        <f t="shared" si="116"/>
        <v xml:space="preserve"> </v>
      </c>
      <c r="AU64" s="13" t="str">
        <f t="shared" si="117"/>
        <v xml:space="preserve"> </v>
      </c>
      <c r="AV64" s="13" t="str">
        <f t="shared" si="118"/>
        <v xml:space="preserve"> </v>
      </c>
      <c r="AW64" s="13" t="str">
        <f t="shared" si="119"/>
        <v xml:space="preserve"> </v>
      </c>
      <c r="AX64" s="13" t="str">
        <f t="shared" si="120"/>
        <v xml:space="preserve"> </v>
      </c>
    </row>
    <row r="65" spans="21:50" x14ac:dyDescent="0.2">
      <c r="U65" s="13" t="str">
        <f t="shared" si="91"/>
        <v xml:space="preserve"> </v>
      </c>
      <c r="V65" s="13" t="str">
        <f t="shared" si="92"/>
        <v xml:space="preserve"> </v>
      </c>
      <c r="W65" s="13" t="str">
        <f t="shared" si="93"/>
        <v xml:space="preserve"> </v>
      </c>
      <c r="X65" s="13" t="str">
        <f t="shared" si="94"/>
        <v xml:space="preserve"> </v>
      </c>
      <c r="Y65" s="13" t="str">
        <f t="shared" si="95"/>
        <v xml:space="preserve"> </v>
      </c>
      <c r="Z65" s="13" t="str">
        <f t="shared" si="96"/>
        <v xml:space="preserve"> </v>
      </c>
      <c r="AA65" s="13">
        <f t="shared" si="97"/>
        <v>4204</v>
      </c>
      <c r="AB65" s="13">
        <f t="shared" si="98"/>
        <v>4204</v>
      </c>
      <c r="AC65" s="13">
        <f t="shared" si="99"/>
        <v>4204</v>
      </c>
      <c r="AD65" s="13">
        <f t="shared" si="100"/>
        <v>4204</v>
      </c>
      <c r="AE65" s="13">
        <f t="shared" si="101"/>
        <v>4204</v>
      </c>
      <c r="AF65" s="12">
        <f t="shared" si="102"/>
        <v>4204</v>
      </c>
      <c r="AG65" s="13">
        <f t="shared" si="103"/>
        <v>4204</v>
      </c>
      <c r="AH65" s="13">
        <f t="shared" si="104"/>
        <v>4204</v>
      </c>
      <c r="AI65" s="13">
        <f t="shared" si="105"/>
        <v>4204</v>
      </c>
      <c r="AJ65" s="13">
        <f t="shared" si="106"/>
        <v>4204</v>
      </c>
      <c r="AK65" s="13">
        <f t="shared" si="107"/>
        <v>4204</v>
      </c>
      <c r="AL65" s="13">
        <f t="shared" si="108"/>
        <v>4204</v>
      </c>
      <c r="AM65" s="13" t="str">
        <f t="shared" si="109"/>
        <v xml:space="preserve"> </v>
      </c>
      <c r="AN65" s="13" t="str">
        <f t="shared" si="110"/>
        <v xml:space="preserve"> </v>
      </c>
      <c r="AO65" s="13" t="str">
        <f t="shared" si="111"/>
        <v xml:space="preserve"> </v>
      </c>
      <c r="AP65" s="13" t="str">
        <f t="shared" si="112"/>
        <v xml:space="preserve"> </v>
      </c>
      <c r="AQ65" s="13" t="str">
        <f t="shared" si="113"/>
        <v xml:space="preserve"> </v>
      </c>
      <c r="AR65" s="13" t="str">
        <f t="shared" si="114"/>
        <v xml:space="preserve"> </v>
      </c>
      <c r="AS65" s="13" t="str">
        <f t="shared" si="115"/>
        <v xml:space="preserve"> </v>
      </c>
      <c r="AT65" s="13" t="str">
        <f t="shared" si="116"/>
        <v xml:space="preserve"> </v>
      </c>
      <c r="AU65" s="13" t="str">
        <f t="shared" si="117"/>
        <v xml:space="preserve"> </v>
      </c>
      <c r="AV65" s="13" t="str">
        <f t="shared" si="118"/>
        <v xml:space="preserve"> </v>
      </c>
      <c r="AW65" s="13" t="str">
        <f t="shared" si="119"/>
        <v xml:space="preserve"> </v>
      </c>
      <c r="AX65" s="13" t="str">
        <f t="shared" si="120"/>
        <v xml:space="preserve"> </v>
      </c>
    </row>
    <row r="66" spans="21:50" x14ac:dyDescent="0.2">
      <c r="U66" s="13" t="str">
        <f t="shared" si="91"/>
        <v xml:space="preserve"> </v>
      </c>
      <c r="V66" s="13" t="str">
        <f t="shared" si="92"/>
        <v xml:space="preserve"> </v>
      </c>
      <c r="W66" s="13" t="str">
        <f t="shared" si="93"/>
        <v xml:space="preserve"> </v>
      </c>
      <c r="X66" s="13" t="str">
        <f t="shared" si="94"/>
        <v xml:space="preserve"> </v>
      </c>
      <c r="Y66" s="13" t="str">
        <f t="shared" si="95"/>
        <v xml:space="preserve"> </v>
      </c>
      <c r="Z66" s="13" t="str">
        <f t="shared" si="96"/>
        <v xml:space="preserve"> </v>
      </c>
      <c r="AA66" s="13" t="str">
        <f t="shared" si="97"/>
        <v xml:space="preserve"> </v>
      </c>
      <c r="AB66" s="13">
        <f t="shared" si="98"/>
        <v>3200</v>
      </c>
      <c r="AC66" s="13">
        <f t="shared" si="99"/>
        <v>3200</v>
      </c>
      <c r="AD66" s="13">
        <f t="shared" si="100"/>
        <v>3200</v>
      </c>
      <c r="AE66" s="13">
        <f t="shared" si="101"/>
        <v>3200</v>
      </c>
      <c r="AF66" s="12">
        <f t="shared" si="102"/>
        <v>3200</v>
      </c>
      <c r="AG66" s="13">
        <f t="shared" si="103"/>
        <v>3200</v>
      </c>
      <c r="AH66" s="13">
        <f t="shared" si="104"/>
        <v>3200</v>
      </c>
      <c r="AI66" s="13">
        <f t="shared" si="105"/>
        <v>3200</v>
      </c>
      <c r="AJ66" s="13">
        <f t="shared" si="106"/>
        <v>3200</v>
      </c>
      <c r="AK66" s="13">
        <f t="shared" si="107"/>
        <v>3200</v>
      </c>
      <c r="AL66" s="13">
        <f t="shared" si="108"/>
        <v>3200</v>
      </c>
      <c r="AM66" s="13">
        <f t="shared" si="109"/>
        <v>3200</v>
      </c>
      <c r="AN66" s="13" t="str">
        <f t="shared" si="110"/>
        <v xml:space="preserve"> </v>
      </c>
      <c r="AO66" s="13" t="str">
        <f t="shared" si="111"/>
        <v xml:space="preserve"> </v>
      </c>
      <c r="AP66" s="13" t="str">
        <f t="shared" si="112"/>
        <v xml:space="preserve"> </v>
      </c>
      <c r="AQ66" s="13" t="str">
        <f t="shared" si="113"/>
        <v xml:space="preserve"> </v>
      </c>
      <c r="AR66" s="13" t="str">
        <f t="shared" si="114"/>
        <v xml:space="preserve"> </v>
      </c>
      <c r="AS66" s="13" t="str">
        <f t="shared" si="115"/>
        <v xml:space="preserve"> </v>
      </c>
      <c r="AT66" s="13" t="str">
        <f t="shared" si="116"/>
        <v xml:space="preserve"> </v>
      </c>
      <c r="AU66" s="13" t="str">
        <f t="shared" si="117"/>
        <v xml:space="preserve"> </v>
      </c>
      <c r="AV66" s="13" t="str">
        <f t="shared" si="118"/>
        <v xml:space="preserve"> </v>
      </c>
      <c r="AW66" s="13" t="str">
        <f t="shared" si="119"/>
        <v xml:space="preserve"> </v>
      </c>
      <c r="AX66" s="13" t="str">
        <f t="shared" si="120"/>
        <v xml:space="preserve"> </v>
      </c>
    </row>
    <row r="67" spans="21:50" x14ac:dyDescent="0.2">
      <c r="U67" s="13" t="str">
        <f t="shared" si="91"/>
        <v xml:space="preserve"> </v>
      </c>
      <c r="W67" s="13" t="str">
        <f t="shared" si="93"/>
        <v xml:space="preserve"> </v>
      </c>
      <c r="X67" s="13" t="str">
        <f t="shared" si="94"/>
        <v xml:space="preserve"> </v>
      </c>
      <c r="Y67" s="13" t="str">
        <f t="shared" si="95"/>
        <v xml:space="preserve"> </v>
      </c>
      <c r="Z67" s="13" t="str">
        <f t="shared" si="96"/>
        <v xml:space="preserve"> </v>
      </c>
      <c r="AA67" s="13" t="str">
        <f t="shared" si="97"/>
        <v xml:space="preserve"> </v>
      </c>
      <c r="AB67" s="13" t="str">
        <f t="shared" si="98"/>
        <v xml:space="preserve"> </v>
      </c>
      <c r="AC67" s="13">
        <f t="shared" si="99"/>
        <v>5020</v>
      </c>
      <c r="AD67" s="13">
        <f t="shared" si="100"/>
        <v>5020</v>
      </c>
      <c r="AE67" s="13">
        <f t="shared" si="101"/>
        <v>5020</v>
      </c>
      <c r="AF67" s="12">
        <f t="shared" si="102"/>
        <v>5020</v>
      </c>
      <c r="AG67" s="13">
        <f t="shared" si="103"/>
        <v>5020</v>
      </c>
      <c r="AH67" s="13">
        <f t="shared" si="104"/>
        <v>5020</v>
      </c>
      <c r="AI67" s="13">
        <f t="shared" si="105"/>
        <v>5020</v>
      </c>
      <c r="AJ67" s="13">
        <f t="shared" si="106"/>
        <v>5020</v>
      </c>
      <c r="AK67" s="13">
        <f t="shared" si="107"/>
        <v>5020</v>
      </c>
      <c r="AL67" s="13" t="str">
        <f t="shared" si="108"/>
        <v xml:space="preserve"> </v>
      </c>
      <c r="AM67" s="13">
        <f t="shared" si="109"/>
        <v>5020</v>
      </c>
      <c r="AN67" s="13" t="str">
        <f t="shared" si="110"/>
        <v xml:space="preserve"> </v>
      </c>
      <c r="AO67" s="13" t="str">
        <f t="shared" si="111"/>
        <v xml:space="preserve"> </v>
      </c>
      <c r="AP67" s="13" t="str">
        <f t="shared" si="112"/>
        <v xml:space="preserve"> </v>
      </c>
      <c r="AQ67" s="13" t="str">
        <f t="shared" si="113"/>
        <v xml:space="preserve"> </v>
      </c>
      <c r="AR67" s="13" t="str">
        <f t="shared" si="114"/>
        <v xml:space="preserve"> </v>
      </c>
      <c r="AS67" s="13" t="str">
        <f t="shared" si="115"/>
        <v xml:space="preserve"> </v>
      </c>
      <c r="AT67" s="13" t="str">
        <f t="shared" si="116"/>
        <v xml:space="preserve"> </v>
      </c>
      <c r="AU67" s="13" t="str">
        <f t="shared" si="117"/>
        <v xml:space="preserve"> </v>
      </c>
      <c r="AV67" s="13" t="str">
        <f t="shared" si="118"/>
        <v xml:space="preserve"> </v>
      </c>
      <c r="AW67" s="13" t="str">
        <f t="shared" si="119"/>
        <v xml:space="preserve"> </v>
      </c>
      <c r="AX67" s="13" t="str">
        <f t="shared" si="120"/>
        <v xml:space="preserve"> </v>
      </c>
    </row>
    <row r="68" spans="21:50" x14ac:dyDescent="0.2">
      <c r="U68" s="13" t="str">
        <f t="shared" si="91"/>
        <v xml:space="preserve"> </v>
      </c>
      <c r="W68" s="13" t="str">
        <f t="shared" si="93"/>
        <v xml:space="preserve"> </v>
      </c>
      <c r="Y68" s="13" t="str">
        <f t="shared" si="95"/>
        <v xml:space="preserve"> </v>
      </c>
      <c r="Z68" s="13" t="str">
        <f t="shared" si="96"/>
        <v xml:space="preserve"> </v>
      </c>
      <c r="AA68" s="13" t="str">
        <f t="shared" si="97"/>
        <v xml:space="preserve"> </v>
      </c>
      <c r="AB68" s="13" t="str">
        <f t="shared" si="98"/>
        <v xml:space="preserve"> </v>
      </c>
      <c r="AC68" s="13" t="str">
        <f t="shared" si="99"/>
        <v xml:space="preserve"> </v>
      </c>
      <c r="AD68" s="13">
        <f t="shared" si="100"/>
        <v>5500</v>
      </c>
      <c r="AE68" s="13">
        <f t="shared" si="101"/>
        <v>5500</v>
      </c>
      <c r="AF68" s="12">
        <f t="shared" si="102"/>
        <v>5500</v>
      </c>
      <c r="AG68" s="13">
        <f t="shared" si="103"/>
        <v>5500</v>
      </c>
      <c r="AH68" s="13">
        <f t="shared" si="104"/>
        <v>5500</v>
      </c>
      <c r="AI68" s="13">
        <f t="shared" si="105"/>
        <v>5500</v>
      </c>
      <c r="AJ68" s="13">
        <f t="shared" si="106"/>
        <v>5500</v>
      </c>
      <c r="AK68" s="13">
        <f t="shared" si="107"/>
        <v>5500</v>
      </c>
      <c r="AL68" s="13">
        <f t="shared" si="108"/>
        <v>5500</v>
      </c>
      <c r="AM68" s="13">
        <f t="shared" si="109"/>
        <v>5500</v>
      </c>
      <c r="AN68" s="13">
        <f t="shared" si="110"/>
        <v>5500</v>
      </c>
      <c r="AO68" s="13">
        <f t="shared" si="111"/>
        <v>5500</v>
      </c>
      <c r="AP68" s="13" t="str">
        <f t="shared" si="112"/>
        <v xml:space="preserve"> </v>
      </c>
      <c r="AQ68" s="13" t="str">
        <f t="shared" si="113"/>
        <v xml:space="preserve"> </v>
      </c>
      <c r="AR68" s="13" t="str">
        <f t="shared" si="114"/>
        <v xml:space="preserve"> </v>
      </c>
      <c r="AS68" s="13" t="str">
        <f t="shared" si="115"/>
        <v xml:space="preserve"> </v>
      </c>
      <c r="AT68" s="13" t="str">
        <f t="shared" si="116"/>
        <v xml:space="preserve"> </v>
      </c>
      <c r="AU68" s="13" t="str">
        <f t="shared" si="117"/>
        <v xml:space="preserve"> </v>
      </c>
      <c r="AV68" s="13" t="str">
        <f t="shared" si="118"/>
        <v xml:space="preserve"> </v>
      </c>
      <c r="AW68" s="13" t="str">
        <f t="shared" si="119"/>
        <v xml:space="preserve"> </v>
      </c>
      <c r="AX68" s="13" t="str">
        <f t="shared" si="120"/>
        <v xml:space="preserve"> </v>
      </c>
    </row>
    <row r="69" spans="21:50" x14ac:dyDescent="0.2">
      <c r="U69" s="13" t="str">
        <f t="shared" si="91"/>
        <v xml:space="preserve"> </v>
      </c>
      <c r="Y69" s="13" t="str">
        <f t="shared" si="95"/>
        <v xml:space="preserve"> </v>
      </c>
      <c r="Z69" s="13" t="str">
        <f t="shared" si="96"/>
        <v xml:space="preserve"> </v>
      </c>
      <c r="AA69" s="13" t="str">
        <f t="shared" si="97"/>
        <v xml:space="preserve"> </v>
      </c>
      <c r="AC69" s="13" t="str">
        <f t="shared" si="99"/>
        <v xml:space="preserve"> </v>
      </c>
      <c r="AD69" s="13" t="str">
        <f t="shared" si="100"/>
        <v xml:space="preserve"> </v>
      </c>
      <c r="AE69" s="13" t="str">
        <f t="shared" si="101"/>
        <v xml:space="preserve"> </v>
      </c>
      <c r="AF69" s="12">
        <f t="shared" si="102"/>
        <v>4500</v>
      </c>
      <c r="AG69" s="13">
        <f t="shared" si="103"/>
        <v>4500</v>
      </c>
      <c r="AH69" s="13">
        <f t="shared" si="104"/>
        <v>4500</v>
      </c>
      <c r="AI69" s="13">
        <f t="shared" si="105"/>
        <v>4500</v>
      </c>
      <c r="AJ69" s="13">
        <f t="shared" si="106"/>
        <v>4500</v>
      </c>
      <c r="AK69" s="13">
        <f t="shared" si="107"/>
        <v>4500</v>
      </c>
      <c r="AL69" s="13">
        <f t="shared" si="108"/>
        <v>4500</v>
      </c>
      <c r="AM69" s="13">
        <f t="shared" si="109"/>
        <v>4500</v>
      </c>
      <c r="AN69" s="13">
        <f t="shared" si="110"/>
        <v>4500</v>
      </c>
      <c r="AO69" s="13">
        <f t="shared" si="111"/>
        <v>4500</v>
      </c>
      <c r="AP69" s="13">
        <f t="shared" si="112"/>
        <v>4500</v>
      </c>
      <c r="AQ69" s="13" t="str">
        <f t="shared" si="113"/>
        <v xml:space="preserve"> </v>
      </c>
      <c r="AR69" s="13" t="str">
        <f t="shared" si="114"/>
        <v xml:space="preserve"> </v>
      </c>
      <c r="AS69" s="13" t="str">
        <f t="shared" si="115"/>
        <v xml:space="preserve"> </v>
      </c>
      <c r="AT69" s="13" t="str">
        <f t="shared" si="116"/>
        <v xml:space="preserve"> </v>
      </c>
      <c r="AU69" s="13" t="str">
        <f t="shared" si="117"/>
        <v xml:space="preserve"> </v>
      </c>
      <c r="AV69" s="13" t="str">
        <f t="shared" si="118"/>
        <v xml:space="preserve"> </v>
      </c>
      <c r="AW69" s="13" t="str">
        <f t="shared" si="119"/>
        <v xml:space="preserve"> </v>
      </c>
      <c r="AX69" s="13" t="str">
        <f t="shared" si="120"/>
        <v xml:space="preserve"> </v>
      </c>
    </row>
    <row r="70" spans="21:50" x14ac:dyDescent="0.2">
      <c r="Y70" s="13" t="str">
        <f t="shared" si="95"/>
        <v xml:space="preserve"> </v>
      </c>
      <c r="Z70" s="13" t="str">
        <f t="shared" si="96"/>
        <v xml:space="preserve"> </v>
      </c>
      <c r="AA70" s="13" t="str">
        <f t="shared" si="97"/>
        <v xml:space="preserve"> </v>
      </c>
      <c r="AD70" s="13" t="str">
        <f t="shared" si="100"/>
        <v xml:space="preserve"> </v>
      </c>
      <c r="AE70" s="13" t="str">
        <f t="shared" si="101"/>
        <v xml:space="preserve"> </v>
      </c>
      <c r="AF70" s="12" t="str">
        <f t="shared" si="102"/>
        <v xml:space="preserve"> </v>
      </c>
      <c r="AG70" s="13">
        <f t="shared" si="103"/>
        <v>5600</v>
      </c>
      <c r="AH70" s="13">
        <f t="shared" si="104"/>
        <v>5600</v>
      </c>
      <c r="AI70" s="13">
        <f t="shared" si="105"/>
        <v>5600</v>
      </c>
      <c r="AJ70" s="13">
        <f t="shared" si="106"/>
        <v>5600</v>
      </c>
      <c r="AK70" s="13">
        <f t="shared" si="107"/>
        <v>5600</v>
      </c>
      <c r="AL70" s="13">
        <f t="shared" si="108"/>
        <v>5600</v>
      </c>
      <c r="AM70" s="13">
        <f t="shared" si="109"/>
        <v>5600</v>
      </c>
      <c r="AN70" s="13">
        <f t="shared" si="110"/>
        <v>5600</v>
      </c>
      <c r="AO70" s="13">
        <f t="shared" si="111"/>
        <v>5600</v>
      </c>
      <c r="AP70" s="13">
        <f t="shared" si="112"/>
        <v>5600</v>
      </c>
      <c r="AQ70" s="13">
        <f t="shared" si="113"/>
        <v>5600</v>
      </c>
      <c r="AR70" s="13">
        <f t="shared" si="114"/>
        <v>5600</v>
      </c>
      <c r="AS70" s="13" t="str">
        <f t="shared" si="115"/>
        <v xml:space="preserve"> </v>
      </c>
      <c r="AT70" s="13" t="str">
        <f t="shared" si="116"/>
        <v xml:space="preserve"> </v>
      </c>
      <c r="AU70" s="13" t="str">
        <f t="shared" si="117"/>
        <v xml:space="preserve"> </v>
      </c>
      <c r="AV70" s="13" t="str">
        <f t="shared" si="118"/>
        <v xml:space="preserve"> </v>
      </c>
      <c r="AW70" s="13" t="str">
        <f t="shared" si="119"/>
        <v xml:space="preserve"> </v>
      </c>
      <c r="AX70" s="13" t="str">
        <f t="shared" si="120"/>
        <v xml:space="preserve"> </v>
      </c>
    </row>
    <row r="71" spans="21:50" x14ac:dyDescent="0.2">
      <c r="AD71" s="13" t="str">
        <f t="shared" si="100"/>
        <v xml:space="preserve"> </v>
      </c>
      <c r="AE71" s="13" t="str">
        <f t="shared" si="101"/>
        <v xml:space="preserve"> </v>
      </c>
      <c r="AG71" s="13" t="str">
        <f t="shared" si="103"/>
        <v xml:space="preserve"> </v>
      </c>
      <c r="AH71" s="13">
        <f t="shared" si="104"/>
        <v>5600</v>
      </c>
      <c r="AI71" s="13">
        <f t="shared" si="105"/>
        <v>5600</v>
      </c>
      <c r="AJ71" s="13">
        <f t="shared" si="106"/>
        <v>5600</v>
      </c>
      <c r="AK71" s="13">
        <f t="shared" si="107"/>
        <v>5600</v>
      </c>
      <c r="AL71" s="13">
        <f t="shared" si="108"/>
        <v>5600</v>
      </c>
      <c r="AM71" s="13">
        <f t="shared" si="109"/>
        <v>5600</v>
      </c>
      <c r="AN71" s="13">
        <f t="shared" si="110"/>
        <v>5600</v>
      </c>
      <c r="AO71" s="13">
        <f t="shared" si="111"/>
        <v>5600</v>
      </c>
      <c r="AP71" s="13">
        <f t="shared" si="112"/>
        <v>5600</v>
      </c>
      <c r="AQ71" s="13" t="str">
        <f t="shared" si="113"/>
        <v xml:space="preserve"> </v>
      </c>
      <c r="AR71" s="13">
        <f t="shared" si="114"/>
        <v>5600</v>
      </c>
      <c r="AS71" s="13" t="str">
        <f t="shared" si="115"/>
        <v xml:space="preserve"> </v>
      </c>
      <c r="AT71" s="13" t="str">
        <f t="shared" si="116"/>
        <v xml:space="preserve"> </v>
      </c>
      <c r="AU71" s="13" t="str">
        <f t="shared" si="117"/>
        <v xml:space="preserve"> </v>
      </c>
      <c r="AV71" s="13" t="str">
        <f t="shared" si="118"/>
        <v xml:space="preserve"> </v>
      </c>
      <c r="AW71" s="13" t="str">
        <f t="shared" si="119"/>
        <v xml:space="preserve"> </v>
      </c>
      <c r="AX71" s="13" t="str">
        <f t="shared" si="120"/>
        <v xml:space="preserve"> </v>
      </c>
    </row>
    <row r="72" spans="21:50" x14ac:dyDescent="0.2">
      <c r="AD72" s="13" t="str">
        <f t="shared" si="100"/>
        <v xml:space="preserve"> </v>
      </c>
      <c r="AG72" s="13" t="str">
        <f t="shared" si="103"/>
        <v xml:space="preserve"> </v>
      </c>
      <c r="AH72" s="13" t="str">
        <f t="shared" si="104"/>
        <v xml:space="preserve"> </v>
      </c>
      <c r="AI72" s="13">
        <f t="shared" si="105"/>
        <v>6100</v>
      </c>
      <c r="AJ72" s="13">
        <f t="shared" si="106"/>
        <v>6100</v>
      </c>
      <c r="AK72" s="13">
        <f t="shared" si="107"/>
        <v>6100</v>
      </c>
      <c r="AL72" s="13">
        <f t="shared" si="108"/>
        <v>6100</v>
      </c>
      <c r="AM72" s="13">
        <f t="shared" si="109"/>
        <v>6100</v>
      </c>
      <c r="AN72" s="13">
        <f t="shared" si="110"/>
        <v>6100</v>
      </c>
      <c r="AO72" s="13">
        <f t="shared" si="111"/>
        <v>6100</v>
      </c>
      <c r="AP72" s="13">
        <f t="shared" si="112"/>
        <v>6100</v>
      </c>
      <c r="AQ72" s="13">
        <f t="shared" si="113"/>
        <v>6100</v>
      </c>
      <c r="AR72" s="13">
        <f t="shared" si="114"/>
        <v>6100</v>
      </c>
      <c r="AS72" s="13" t="str">
        <f t="shared" si="115"/>
        <v xml:space="preserve"> </v>
      </c>
      <c r="AT72" s="13" t="str">
        <f t="shared" si="116"/>
        <v xml:space="preserve"> </v>
      </c>
      <c r="AU72" s="13" t="str">
        <f t="shared" si="117"/>
        <v xml:space="preserve"> </v>
      </c>
      <c r="AV72" s="13" t="str">
        <f t="shared" si="118"/>
        <v xml:space="preserve"> </v>
      </c>
      <c r="AW72" s="13" t="str">
        <f t="shared" si="119"/>
        <v xml:space="preserve"> </v>
      </c>
      <c r="AX72" s="13" t="str">
        <f t="shared" si="120"/>
        <v xml:space="preserve"> </v>
      </c>
    </row>
    <row r="73" spans="21:50" x14ac:dyDescent="0.2">
      <c r="AH73" s="13" t="str">
        <f t="shared" si="104"/>
        <v xml:space="preserve"> </v>
      </c>
      <c r="AI73" s="13" t="str">
        <f t="shared" si="105"/>
        <v xml:space="preserve"> </v>
      </c>
      <c r="AJ73" s="13" t="str">
        <f t="shared" si="106"/>
        <v xml:space="preserve"> </v>
      </c>
      <c r="AK73" s="13">
        <f t="shared" si="107"/>
        <v>6750</v>
      </c>
      <c r="AL73" s="13">
        <f t="shared" si="108"/>
        <v>6750</v>
      </c>
      <c r="AM73" s="13">
        <f t="shared" si="109"/>
        <v>6750</v>
      </c>
      <c r="AN73" s="13">
        <f t="shared" si="110"/>
        <v>6750</v>
      </c>
      <c r="AO73" s="13">
        <f t="shared" si="111"/>
        <v>6750</v>
      </c>
      <c r="AP73" s="13">
        <f t="shared" si="112"/>
        <v>6750</v>
      </c>
      <c r="AQ73" s="13">
        <f t="shared" si="113"/>
        <v>6750</v>
      </c>
      <c r="AR73" s="13">
        <f t="shared" si="114"/>
        <v>6750</v>
      </c>
      <c r="AS73" s="13">
        <f t="shared" si="115"/>
        <v>6750</v>
      </c>
      <c r="AT73" s="13">
        <f t="shared" si="116"/>
        <v>6750</v>
      </c>
      <c r="AU73" s="13">
        <f t="shared" si="117"/>
        <v>6750</v>
      </c>
      <c r="AV73" s="13" t="str">
        <f t="shared" si="118"/>
        <v xml:space="preserve"> </v>
      </c>
      <c r="AW73" s="13" t="str">
        <f t="shared" si="119"/>
        <v xml:space="preserve"> </v>
      </c>
      <c r="AX73" s="13" t="str">
        <f t="shared" si="120"/>
        <v xml:space="preserve"> </v>
      </c>
    </row>
    <row r="74" spans="21:50" x14ac:dyDescent="0.2">
      <c r="AH74" s="13" t="str">
        <f t="shared" si="104"/>
        <v xml:space="preserve"> </v>
      </c>
      <c r="AI74" s="13" t="str">
        <f t="shared" si="105"/>
        <v xml:space="preserve"> </v>
      </c>
      <c r="AJ74" s="13" t="str">
        <f t="shared" si="106"/>
        <v xml:space="preserve"> </v>
      </c>
      <c r="AK74" s="13" t="str">
        <f t="shared" si="107"/>
        <v xml:space="preserve"> </v>
      </c>
      <c r="AL74" s="13">
        <f t="shared" si="108"/>
        <v>7504</v>
      </c>
      <c r="AM74" s="13">
        <f t="shared" si="109"/>
        <v>7504</v>
      </c>
      <c r="AN74" s="13">
        <f t="shared" si="110"/>
        <v>7504</v>
      </c>
      <c r="AO74" s="13">
        <f t="shared" si="111"/>
        <v>7504</v>
      </c>
      <c r="AP74" s="13">
        <f t="shared" si="112"/>
        <v>7504</v>
      </c>
      <c r="AQ74" s="13">
        <f t="shared" si="113"/>
        <v>7504</v>
      </c>
      <c r="AR74" s="13">
        <f t="shared" si="114"/>
        <v>7504</v>
      </c>
      <c r="AS74" s="13">
        <f t="shared" si="115"/>
        <v>7504</v>
      </c>
      <c r="AT74" s="13">
        <f t="shared" si="116"/>
        <v>7504</v>
      </c>
      <c r="AU74" s="13">
        <f t="shared" si="117"/>
        <v>7504</v>
      </c>
      <c r="AV74" s="13" t="str">
        <f t="shared" si="118"/>
        <v xml:space="preserve"> </v>
      </c>
      <c r="AW74" s="13" t="str">
        <f t="shared" si="119"/>
        <v xml:space="preserve"> </v>
      </c>
      <c r="AX74" s="13" t="str">
        <f t="shared" si="120"/>
        <v xml:space="preserve"> </v>
      </c>
    </row>
    <row r="75" spans="21:50" x14ac:dyDescent="0.2">
      <c r="AJ75" s="13" t="str">
        <f t="shared" si="106"/>
        <v xml:space="preserve"> </v>
      </c>
      <c r="AK75" s="13" t="str">
        <f t="shared" si="107"/>
        <v xml:space="preserve"> </v>
      </c>
      <c r="AL75" s="13" t="str">
        <f t="shared" si="108"/>
        <v xml:space="preserve"> </v>
      </c>
      <c r="AM75" s="13">
        <f t="shared" si="109"/>
        <v>4932</v>
      </c>
      <c r="AN75" s="13">
        <f t="shared" si="110"/>
        <v>4932</v>
      </c>
      <c r="AO75" s="13">
        <f t="shared" si="111"/>
        <v>4932</v>
      </c>
      <c r="AP75" s="13">
        <f t="shared" si="112"/>
        <v>4932</v>
      </c>
      <c r="AQ75" s="13">
        <f t="shared" si="113"/>
        <v>4932</v>
      </c>
      <c r="AR75" s="13">
        <f t="shared" si="114"/>
        <v>4932</v>
      </c>
      <c r="AS75" s="13">
        <f t="shared" si="115"/>
        <v>4932</v>
      </c>
      <c r="AT75" s="13">
        <f t="shared" si="116"/>
        <v>4932</v>
      </c>
      <c r="AU75" s="13">
        <f t="shared" si="117"/>
        <v>4932</v>
      </c>
      <c r="AV75" s="13">
        <f t="shared" si="118"/>
        <v>4932</v>
      </c>
      <c r="AW75" s="13">
        <f t="shared" si="119"/>
        <v>4932</v>
      </c>
      <c r="AX75" s="13" t="str">
        <f t="shared" si="120"/>
        <v xml:space="preserve"> </v>
      </c>
    </row>
    <row r="76" spans="21:50" x14ac:dyDescent="0.2">
      <c r="AM76" s="13" t="str">
        <f t="shared" si="109"/>
        <v xml:space="preserve"> </v>
      </c>
      <c r="AN76" s="13" t="str">
        <f t="shared" si="110"/>
        <v xml:space="preserve"> </v>
      </c>
      <c r="AO76" s="13" t="str">
        <f t="shared" si="111"/>
        <v xml:space="preserve"> </v>
      </c>
      <c r="AP76" s="13" t="str">
        <f t="shared" si="112"/>
        <v xml:space="preserve"> </v>
      </c>
      <c r="AQ76" s="13" t="str">
        <f t="shared" si="113"/>
        <v xml:space="preserve"> </v>
      </c>
      <c r="AR76" s="13" t="str">
        <f t="shared" si="114"/>
        <v xml:space="preserve"> </v>
      </c>
      <c r="AS76" s="13" t="str">
        <f t="shared" si="115"/>
        <v xml:space="preserve"> </v>
      </c>
      <c r="AT76" s="13" t="str">
        <f t="shared" si="116"/>
        <v xml:space="preserve"> </v>
      </c>
      <c r="AU76" s="13" t="str">
        <f t="shared" si="117"/>
        <v xml:space="preserve"> </v>
      </c>
      <c r="AV76" s="13" t="str">
        <f t="shared" si="118"/>
        <v xml:space="preserve"> </v>
      </c>
      <c r="AW76" s="13" t="str">
        <f t="shared" si="119"/>
        <v xml:space="preserve"> </v>
      </c>
      <c r="AX76" s="13" t="str">
        <f t="shared" si="120"/>
        <v xml:space="preserve"> </v>
      </c>
    </row>
    <row r="77" spans="21:50" x14ac:dyDescent="0.2">
      <c r="AM77" s="13" t="str">
        <f t="shared" si="109"/>
        <v xml:space="preserve"> </v>
      </c>
      <c r="AN77" s="13" t="str">
        <f t="shared" si="110"/>
        <v xml:space="preserve"> </v>
      </c>
      <c r="AO77" s="13" t="str">
        <f t="shared" si="111"/>
        <v xml:space="preserve"> </v>
      </c>
      <c r="AP77" s="13" t="str">
        <f t="shared" si="112"/>
        <v xml:space="preserve"> </v>
      </c>
      <c r="AQ77" s="13" t="str">
        <f t="shared" si="113"/>
        <v xml:space="preserve"> </v>
      </c>
      <c r="AR77" s="13" t="str">
        <f t="shared" si="114"/>
        <v xml:space="preserve"> </v>
      </c>
      <c r="AS77" s="13" t="str">
        <f t="shared" si="115"/>
        <v xml:space="preserve"> </v>
      </c>
      <c r="AT77" s="13" t="str">
        <f t="shared" si="116"/>
        <v xml:space="preserve"> </v>
      </c>
      <c r="AU77" s="13" t="str">
        <f t="shared" si="117"/>
        <v xml:space="preserve"> </v>
      </c>
      <c r="AV77" s="13" t="str">
        <f t="shared" si="118"/>
        <v xml:space="preserve"> </v>
      </c>
      <c r="AW77" s="13" t="str">
        <f t="shared" si="119"/>
        <v xml:space="preserve"> </v>
      </c>
      <c r="AX77" s="13" t="str">
        <f t="shared" si="120"/>
        <v xml:space="preserve"> 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1" sqref="M1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opLeftCell="B1" workbookViewId="0">
      <selection activeCell="H21" sqref="H21"/>
    </sheetView>
  </sheetViews>
  <sheetFormatPr defaultRowHeight="12.75" x14ac:dyDescent="0.2"/>
  <cols>
    <col min="1" max="1" width="22.7109375" style="13" customWidth="1"/>
    <col min="2" max="2" width="24.140625" style="13" customWidth="1"/>
    <col min="3" max="3" width="10.42578125" style="13" customWidth="1"/>
    <col min="4" max="16384" width="9.140625" style="13"/>
  </cols>
  <sheetData>
    <row r="1" spans="1:14" ht="13.5" thickBot="1" x14ac:dyDescent="0.25">
      <c r="A1" s="12" t="s">
        <v>26</v>
      </c>
      <c r="B1" s="12" t="s">
        <v>23</v>
      </c>
      <c r="C1" s="15">
        <f>DATE(2012,1,1)</f>
        <v>40909</v>
      </c>
      <c r="D1" s="17">
        <f>DATE(2012,2,1)</f>
        <v>40940</v>
      </c>
      <c r="E1" s="17">
        <f>DATE(2012,3,1)</f>
        <v>40969</v>
      </c>
      <c r="F1" s="17">
        <f>DATE(2012,4,1)</f>
        <v>41000</v>
      </c>
      <c r="G1" s="17">
        <f>DATE(2012,5,1)</f>
        <v>41030</v>
      </c>
      <c r="H1" s="17">
        <f>DATE(2012,6,1)</f>
        <v>41061</v>
      </c>
      <c r="I1" s="17">
        <f>DATE(2012,7,1)</f>
        <v>41091</v>
      </c>
      <c r="J1" s="17">
        <f>DATE(2012,8,1)</f>
        <v>41122</v>
      </c>
      <c r="K1" s="17">
        <f>DATE(2012,9,1)</f>
        <v>41153</v>
      </c>
      <c r="L1" s="17">
        <f>DATE(2012,10,1)</f>
        <v>41183</v>
      </c>
      <c r="M1" s="17">
        <f>DATE(2012,11,1)</f>
        <v>41214</v>
      </c>
      <c r="N1" s="17">
        <f>DATE(2012,12,1)</f>
        <v>41244</v>
      </c>
    </row>
    <row r="2" spans="1:14" ht="13.5" thickTop="1" x14ac:dyDescent="0.2">
      <c r="A2" s="13" t="s">
        <v>18</v>
      </c>
      <c r="B2" s="13" t="s">
        <v>24</v>
      </c>
      <c r="C2" s="13">
        <f>a4data!F5</f>
        <v>40</v>
      </c>
      <c r="D2" s="13">
        <f>SUM(C2,a4data!G5)</f>
        <v>42</v>
      </c>
      <c r="E2" s="13">
        <f>SUM(D2,a4data!H5)</f>
        <v>48</v>
      </c>
      <c r="F2" s="13">
        <f>SUM(E2,a4data!I5)</f>
        <v>50</v>
      </c>
      <c r="G2" s="13">
        <f>SUM(F2,a4data!J5)</f>
        <v>51</v>
      </c>
      <c r="H2" s="13">
        <f>SUM(G2,a4data!K5)</f>
        <v>53</v>
      </c>
      <c r="I2" s="13">
        <f>SUM(a4data!L5,H2)</f>
        <v>56</v>
      </c>
      <c r="J2" s="13">
        <f>SUM(I2,a4data!M5)</f>
        <v>58</v>
      </c>
      <c r="K2" s="13">
        <f>SUM(a4data!N5,J2)</f>
        <v>59</v>
      </c>
      <c r="L2" s="13">
        <f>SUM(K2,a4data!O5)</f>
        <v>59</v>
      </c>
      <c r="M2" s="13">
        <f>SUM(L2,a4data!P5)</f>
        <v>60</v>
      </c>
      <c r="N2" s="13">
        <f>SUM(M2,a4data!Q5)</f>
        <v>60</v>
      </c>
    </row>
    <row r="3" spans="1:14" x14ac:dyDescent="0.2">
      <c r="A3" s="13" t="s">
        <v>21</v>
      </c>
      <c r="B3" s="13" t="s">
        <v>24</v>
      </c>
      <c r="C3" s="13">
        <f>a4data!F6</f>
        <v>0</v>
      </c>
      <c r="D3" s="13">
        <f>SUM(C3,a4data!G6)</f>
        <v>5</v>
      </c>
      <c r="E3" s="13">
        <f>SUM(D3,a4data!H6)</f>
        <v>9</v>
      </c>
      <c r="F3" s="13">
        <f>SUM(E3,a4data!I6)</f>
        <v>15</v>
      </c>
      <c r="G3" s="13">
        <f>SUM(a4data!J6,F3)</f>
        <v>22</v>
      </c>
      <c r="H3" s="13">
        <f>SUM(G3,a4data!K6)</f>
        <v>25</v>
      </c>
      <c r="I3" s="13">
        <f>SUM(H3,a4data!L6)</f>
        <v>27</v>
      </c>
      <c r="J3" s="13">
        <f>SUM(I3,a4data!M6)</f>
        <v>36</v>
      </c>
      <c r="K3" s="13">
        <f>SUM(J3,a4data!N6)</f>
        <v>44</v>
      </c>
      <c r="L3" s="13">
        <f>SUM(K3,a4data!O6)</f>
        <v>49</v>
      </c>
      <c r="M3" s="13">
        <f>SUM(L3,a4data!P6)</f>
        <v>55</v>
      </c>
      <c r="N3" s="13">
        <f>SUM(M3,a4data!Q6)</f>
        <v>59</v>
      </c>
    </row>
    <row r="4" spans="1:14" x14ac:dyDescent="0.2">
      <c r="A4" s="13" t="s">
        <v>19</v>
      </c>
      <c r="B4" s="13" t="s">
        <v>25</v>
      </c>
      <c r="C4" s="13">
        <f t="shared" ref="C4:N4" si="0">C2-C3</f>
        <v>40</v>
      </c>
      <c r="D4" s="13">
        <f t="shared" si="0"/>
        <v>37</v>
      </c>
      <c r="E4" s="13">
        <f t="shared" si="0"/>
        <v>39</v>
      </c>
      <c r="F4" s="13">
        <f t="shared" si="0"/>
        <v>35</v>
      </c>
      <c r="G4" s="13">
        <f t="shared" si="0"/>
        <v>29</v>
      </c>
      <c r="H4" s="13">
        <f t="shared" si="0"/>
        <v>28</v>
      </c>
      <c r="I4" s="13">
        <f t="shared" si="0"/>
        <v>29</v>
      </c>
      <c r="J4" s="13">
        <f t="shared" si="0"/>
        <v>22</v>
      </c>
      <c r="K4" s="13">
        <f t="shared" si="0"/>
        <v>15</v>
      </c>
      <c r="L4" s="13">
        <f t="shared" si="0"/>
        <v>10</v>
      </c>
      <c r="M4" s="13">
        <f t="shared" si="0"/>
        <v>5</v>
      </c>
      <c r="N4" s="13">
        <f t="shared" si="0"/>
        <v>1</v>
      </c>
    </row>
    <row r="6" spans="1:14" x14ac:dyDescent="0.2">
      <c r="A6" s="12" t="s">
        <v>27</v>
      </c>
    </row>
    <row r="7" spans="1:14" x14ac:dyDescent="0.2">
      <c r="A7" s="13" t="s">
        <v>18</v>
      </c>
      <c r="B7" s="13" t="s">
        <v>24</v>
      </c>
      <c r="C7" s="13">
        <f>a4data!R25</f>
        <v>45</v>
      </c>
      <c r="D7" s="13">
        <f>SUM(C7,a4data!S25)</f>
        <v>48</v>
      </c>
      <c r="E7" s="13">
        <f>SUM(D7,a4data!T25)</f>
        <v>53</v>
      </c>
      <c r="F7" s="13">
        <f>SUM(E7,a4data!U25)</f>
        <v>56</v>
      </c>
      <c r="G7" s="13">
        <f>SUM(F7,a4data!V25)</f>
        <v>58</v>
      </c>
      <c r="H7" s="13">
        <f>SUM(G7,a4data!W25)</f>
        <v>64</v>
      </c>
      <c r="I7" s="13">
        <f>SUM(H7,a4data!X25)</f>
        <v>67</v>
      </c>
      <c r="J7" s="13">
        <f>SUM(I7,a4data!Y25)</f>
        <v>69</v>
      </c>
      <c r="K7" s="13">
        <f>SUM(J7,a4data!Z25)</f>
        <v>70</v>
      </c>
      <c r="L7" s="13">
        <f>SUM(K7,a4data!AA25)</f>
        <v>70</v>
      </c>
      <c r="M7" s="13">
        <f>SUM(L7,a4data!AB25)</f>
        <v>71</v>
      </c>
      <c r="N7" s="13">
        <f>SUM(M7,a4data!AC25)</f>
        <v>71</v>
      </c>
    </row>
    <row r="8" spans="1:14" x14ac:dyDescent="0.2">
      <c r="A8" s="13" t="s">
        <v>21</v>
      </c>
      <c r="B8" s="13" t="s">
        <v>24</v>
      </c>
      <c r="C8" s="13">
        <f>a4data!R26</f>
        <v>0</v>
      </c>
      <c r="D8" s="13">
        <f>SUM(C8,a4data!S26)</f>
        <v>5</v>
      </c>
      <c r="E8" s="13">
        <f>SUM(D8,a4data!T26)</f>
        <v>12</v>
      </c>
      <c r="F8" s="13">
        <f>SUM(E8,a4data!U26)</f>
        <v>18</v>
      </c>
      <c r="G8" s="13">
        <f>SUM(F8,a4data!V26)</f>
        <v>24</v>
      </c>
      <c r="H8" s="13">
        <f>SUM(G8,a4data!W26)</f>
        <v>27</v>
      </c>
      <c r="I8" s="13">
        <f>SUM(H8,a4data!X26)</f>
        <v>32</v>
      </c>
      <c r="J8" s="13">
        <f>SUM(I8,a4data!Y26)</f>
        <v>40</v>
      </c>
      <c r="K8" s="13">
        <f>SUM(J8,a4data!Z26)</f>
        <v>52</v>
      </c>
      <c r="L8" s="13">
        <f>SUM(K8,a4data!AA26)</f>
        <v>57</v>
      </c>
      <c r="M8" s="13">
        <f>SUM(L8,a4data!AB26)</f>
        <v>63</v>
      </c>
      <c r="N8" s="13">
        <f>SUM(M8,a4data!AC26)</f>
        <v>67</v>
      </c>
    </row>
    <row r="9" spans="1:14" x14ac:dyDescent="0.2">
      <c r="A9" s="13" t="s">
        <v>19</v>
      </c>
      <c r="B9" s="13" t="s">
        <v>42</v>
      </c>
      <c r="C9" s="13">
        <f>C7-C8</f>
        <v>45</v>
      </c>
      <c r="D9" s="13">
        <f>D7-D8</f>
        <v>43</v>
      </c>
      <c r="E9" s="13">
        <f t="shared" ref="E9:N9" si="1">E7-E8</f>
        <v>41</v>
      </c>
      <c r="F9" s="13">
        <f t="shared" si="1"/>
        <v>38</v>
      </c>
      <c r="G9" s="13">
        <f t="shared" si="1"/>
        <v>34</v>
      </c>
      <c r="H9" s="13">
        <f t="shared" si="1"/>
        <v>37</v>
      </c>
      <c r="I9" s="13">
        <f t="shared" si="1"/>
        <v>35</v>
      </c>
      <c r="J9" s="13">
        <f t="shared" si="1"/>
        <v>29</v>
      </c>
      <c r="K9" s="13">
        <f t="shared" si="1"/>
        <v>18</v>
      </c>
      <c r="L9" s="13">
        <f t="shared" si="1"/>
        <v>13</v>
      </c>
      <c r="M9" s="13">
        <f t="shared" si="1"/>
        <v>8</v>
      </c>
      <c r="N9" s="13">
        <f t="shared" si="1"/>
        <v>4</v>
      </c>
    </row>
    <row r="11" spans="1:14" x14ac:dyDescent="0.2">
      <c r="A11" s="12" t="s">
        <v>28</v>
      </c>
    </row>
    <row r="12" spans="1:14" x14ac:dyDescent="0.2">
      <c r="A12" s="13" t="s">
        <v>18</v>
      </c>
      <c r="B12" s="13" t="s">
        <v>24</v>
      </c>
      <c r="C12" s="13">
        <f>a4data!AD45</f>
        <v>42</v>
      </c>
      <c r="D12" s="13">
        <f>SUM(a4data!AE45,C12)</f>
        <v>48</v>
      </c>
      <c r="E12" s="13">
        <f>SUM(a4data!AF45,D12)</f>
        <v>55</v>
      </c>
      <c r="F12" s="13">
        <f>SUM(a4data!AG45,E12)</f>
        <v>59</v>
      </c>
      <c r="G12" s="13">
        <f>SUM(a4data!AH45,F12)</f>
        <v>64</v>
      </c>
      <c r="H12" s="13">
        <f>SUM(a4data!AI45,G12)</f>
        <v>66</v>
      </c>
      <c r="I12" s="13">
        <f>SUM(a4data!AJ45,H12)</f>
        <v>67</v>
      </c>
      <c r="J12" s="13">
        <f>SUM(a4data!AK45,I12)</f>
        <v>69</v>
      </c>
      <c r="K12" s="13">
        <f>SUM(a4data!AL45,J12)</f>
        <v>70</v>
      </c>
      <c r="L12" s="13">
        <f>SUM(a4data!AM45,K12)</f>
        <v>70</v>
      </c>
      <c r="M12" s="13">
        <f>SUM(a4data!AN45,L12)</f>
        <v>70</v>
      </c>
      <c r="N12" s="13">
        <f>SUM(a4data!AO45,M12)</f>
        <v>70</v>
      </c>
    </row>
    <row r="13" spans="1:14" x14ac:dyDescent="0.2">
      <c r="A13" s="13" t="s">
        <v>21</v>
      </c>
      <c r="B13" s="13" t="s">
        <v>24</v>
      </c>
      <c r="C13" s="13">
        <f>a4data!AD46</f>
        <v>0</v>
      </c>
      <c r="D13" s="13">
        <f>SUM(C13,a4data!AE46)</f>
        <v>5</v>
      </c>
      <c r="E13" s="13">
        <f>SUM(D13,a4data!AF46)</f>
        <v>12</v>
      </c>
      <c r="F13" s="13">
        <f>SUM(E13,a4data!AG46)</f>
        <v>18</v>
      </c>
      <c r="G13" s="13">
        <f>SUM(F13,a4data!AH46)</f>
        <v>22</v>
      </c>
      <c r="H13" s="13">
        <f>SUM(G13,a4data!AI46)</f>
        <v>26</v>
      </c>
      <c r="I13" s="13">
        <f>SUM(H13,a4data!AJ46)</f>
        <v>28</v>
      </c>
      <c r="J13" s="13">
        <f>SUM(I13,a4data!AK46)</f>
        <v>36</v>
      </c>
      <c r="K13" s="13">
        <f>SUM(J13,a4data!AL46)</f>
        <v>38</v>
      </c>
      <c r="L13" s="13">
        <f>SUM(K13,a4data!AM46)</f>
        <v>43</v>
      </c>
      <c r="M13" s="13">
        <f>SUM(L13,a4data!AN46)</f>
        <v>51</v>
      </c>
      <c r="N13" s="13">
        <f>SUM(M13,a4data!AO46)</f>
        <v>56</v>
      </c>
    </row>
    <row r="14" spans="1:14" x14ac:dyDescent="0.2">
      <c r="A14" s="13" t="s">
        <v>19</v>
      </c>
      <c r="B14" s="13" t="s">
        <v>43</v>
      </c>
      <c r="C14" s="13">
        <f>C12-C13</f>
        <v>42</v>
      </c>
      <c r="D14" s="13">
        <f>D12-D13</f>
        <v>43</v>
      </c>
      <c r="E14" s="13">
        <f t="shared" ref="E14:N14" si="2">E12-E13</f>
        <v>43</v>
      </c>
      <c r="F14" s="13">
        <f t="shared" si="2"/>
        <v>41</v>
      </c>
      <c r="G14" s="13">
        <f t="shared" si="2"/>
        <v>42</v>
      </c>
      <c r="H14" s="13">
        <f t="shared" si="2"/>
        <v>40</v>
      </c>
      <c r="I14" s="13">
        <f t="shared" si="2"/>
        <v>39</v>
      </c>
      <c r="J14" s="13">
        <f t="shared" si="2"/>
        <v>33</v>
      </c>
      <c r="K14" s="13">
        <f t="shared" si="2"/>
        <v>32</v>
      </c>
      <c r="L14" s="13">
        <f t="shared" si="2"/>
        <v>27</v>
      </c>
      <c r="M14" s="13">
        <f t="shared" si="2"/>
        <v>19</v>
      </c>
      <c r="N14" s="13">
        <f t="shared" si="2"/>
        <v>14</v>
      </c>
    </row>
    <row r="16" spans="1:14" x14ac:dyDescent="0.2">
      <c r="A16" s="13" t="s">
        <v>20</v>
      </c>
      <c r="C16" s="13">
        <v>1</v>
      </c>
      <c r="D16" s="13">
        <v>2</v>
      </c>
      <c r="E16" s="13">
        <v>3</v>
      </c>
      <c r="F16" s="13">
        <v>4</v>
      </c>
      <c r="G16" s="13">
        <v>5</v>
      </c>
      <c r="H16" s="13">
        <v>6</v>
      </c>
      <c r="I16" s="13">
        <v>7</v>
      </c>
      <c r="J16" s="13">
        <v>8</v>
      </c>
      <c r="K16" s="13">
        <v>9</v>
      </c>
      <c r="L16" s="13">
        <v>10</v>
      </c>
      <c r="M16" s="13">
        <v>11</v>
      </c>
      <c r="N16" s="13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a4data</vt:lpstr>
      <vt:lpstr>post release one on another</vt:lpstr>
      <vt:lpstr>Post release quality for 3 year</vt:lpstr>
      <vt:lpstr>Post release quality for a year</vt:lpstr>
      <vt:lpstr>post release quality history</vt:lpstr>
      <vt:lpstr>post quality history graphs</vt:lpstr>
      <vt:lpstr>current quality</vt:lpstr>
      <vt:lpstr>current quality graph</vt:lpstr>
      <vt:lpstr>6th measure</vt:lpstr>
      <vt:lpstr>6th graphs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Frailey</dc:creator>
  <cp:lastModifiedBy>sandeep kumar</cp:lastModifiedBy>
  <cp:lastPrinted>2001-08-17T03:08:13Z</cp:lastPrinted>
  <dcterms:created xsi:type="dcterms:W3CDTF">2015-07-04T22:57:10Z</dcterms:created>
  <dcterms:modified xsi:type="dcterms:W3CDTF">2016-02-27T05:00:41Z</dcterms:modified>
</cp:coreProperties>
</file>