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ung\pythonExample\test\"/>
    </mc:Choice>
  </mc:AlternateContent>
  <xr:revisionPtr revIDLastSave="0" documentId="13_ncr:1_{BA897B87-BA84-4EFA-9E7B-58863808111C}" xr6:coauthVersionLast="40" xr6:coauthVersionMax="40" xr10:uidLastSave="{00000000-0000-0000-0000-000000000000}"/>
  <bookViews>
    <workbookView xWindow="1160" yWindow="0" windowWidth="21570" windowHeight="7880" activeTab="2" xr2:uid="{1039BC8E-68BA-4869-A575-A0357C73913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3" l="1"/>
  <c r="E41" i="3"/>
  <c r="C41" i="3"/>
  <c r="C9" i="3"/>
  <c r="G29" i="3"/>
  <c r="G31" i="3" s="1"/>
  <c r="B31" i="3"/>
  <c r="C27" i="3" s="1"/>
  <c r="C11" i="3"/>
  <c r="C10" i="3"/>
  <c r="H25" i="3" l="1"/>
  <c r="H24" i="3"/>
  <c r="H28" i="3"/>
  <c r="H29" i="3"/>
  <c r="H27" i="3"/>
  <c r="H30" i="3"/>
  <c r="H31" i="3"/>
  <c r="H26" i="3"/>
  <c r="C24" i="3"/>
  <c r="C30" i="3"/>
  <c r="C25" i="3"/>
  <c r="C29" i="3"/>
  <c r="C31" i="3"/>
  <c r="H14" i="2"/>
  <c r="J15" i="2"/>
  <c r="H9" i="2"/>
  <c r="I24" i="1"/>
  <c r="J24" i="1"/>
  <c r="L15" i="2" l="1"/>
  <c r="K15" i="2"/>
  <c r="I15" i="2"/>
  <c r="H15" i="2"/>
  <c r="C15" i="2"/>
  <c r="E15" i="2"/>
  <c r="J19" i="1"/>
  <c r="H13" i="2"/>
  <c r="H8" i="2"/>
  <c r="H14" i="1"/>
  <c r="I8" i="2"/>
  <c r="J8" i="2"/>
  <c r="K8" i="2"/>
  <c r="L8" i="2"/>
  <c r="I9" i="2"/>
  <c r="J9" i="2"/>
  <c r="K9" i="2"/>
  <c r="L9" i="2"/>
  <c r="I17" i="1"/>
  <c r="H17" i="1"/>
  <c r="E9" i="2" l="1"/>
  <c r="E13" i="2"/>
  <c r="K13" i="2" s="1"/>
  <c r="E14" i="2"/>
  <c r="K14" i="2" s="1"/>
  <c r="E18" i="2"/>
  <c r="E19" i="2"/>
  <c r="K18" i="2"/>
  <c r="K19" i="2"/>
  <c r="E8" i="2"/>
  <c r="C9" i="2"/>
  <c r="C13" i="2"/>
  <c r="C14" i="2"/>
  <c r="I14" i="2" s="1"/>
  <c r="C18" i="2"/>
  <c r="I18" i="2" s="1"/>
  <c r="C19" i="2"/>
  <c r="I19" i="2" s="1"/>
  <c r="C8" i="2"/>
  <c r="L19" i="2"/>
  <c r="J19" i="2"/>
  <c r="H19" i="2"/>
  <c r="L18" i="2"/>
  <c r="J18" i="2"/>
  <c r="H18" i="2"/>
  <c r="L14" i="2"/>
  <c r="J14" i="2"/>
  <c r="L13" i="2"/>
  <c r="J13" i="2"/>
  <c r="I13" i="2"/>
  <c r="L3" i="2"/>
  <c r="K3" i="2"/>
  <c r="J3" i="2"/>
  <c r="L2" i="2"/>
  <c r="K2" i="2"/>
  <c r="J2" i="2"/>
  <c r="G36" i="1" l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H29" i="1"/>
  <c r="I29" i="1"/>
  <c r="J29" i="1"/>
  <c r="H30" i="1"/>
  <c r="I30" i="1"/>
  <c r="J30" i="1"/>
  <c r="H31" i="1"/>
  <c r="I31" i="1"/>
  <c r="J31" i="1"/>
  <c r="J28" i="1"/>
  <c r="I28" i="1"/>
  <c r="H28" i="1"/>
  <c r="J38" i="1"/>
  <c r="I38" i="1"/>
  <c r="H38" i="1"/>
  <c r="H24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H16" i="1"/>
  <c r="H20" i="1" s="1"/>
  <c r="I16" i="1"/>
  <c r="J16" i="1"/>
  <c r="J17" i="1"/>
  <c r="H15" i="1"/>
  <c r="I15" i="1"/>
  <c r="J15" i="1"/>
  <c r="J14" i="1"/>
  <c r="I14" i="1"/>
  <c r="D10" i="1"/>
  <c r="D9" i="1"/>
  <c r="D8" i="1"/>
  <c r="D7" i="1"/>
  <c r="I35" i="1" l="1"/>
  <c r="H36" i="1"/>
  <c r="J36" i="1"/>
  <c r="I36" i="1"/>
  <c r="H35" i="1"/>
  <c r="H34" i="1"/>
  <c r="J35" i="1"/>
  <c r="J34" i="1"/>
  <c r="H33" i="1"/>
  <c r="I34" i="1"/>
  <c r="I33" i="1"/>
  <c r="J33" i="1"/>
  <c r="H19" i="1"/>
  <c r="J21" i="1"/>
  <c r="I21" i="1"/>
  <c r="I19" i="1"/>
  <c r="I20" i="1"/>
  <c r="H21" i="1"/>
  <c r="J20" i="1"/>
  <c r="I22" i="1"/>
  <c r="J22" i="1"/>
  <c r="H22" i="1"/>
</calcChain>
</file>

<file path=xl/sharedStrings.xml><?xml version="1.0" encoding="utf-8"?>
<sst xmlns="http://schemas.openxmlformats.org/spreadsheetml/2006/main" count="183" uniqueCount="87">
  <si>
    <t>Prescedent Transactions</t>
  </si>
  <si>
    <t>Date:</t>
  </si>
  <si>
    <t>Enterprise Value ($M)</t>
  </si>
  <si>
    <t>EV/Revenue</t>
  </si>
  <si>
    <t>EV/EBITDA</t>
  </si>
  <si>
    <t>Target</t>
  </si>
  <si>
    <t>Buyer/ Investor</t>
  </si>
  <si>
    <t>AlliedBarton Security Services</t>
  </si>
  <si>
    <t>Wendel</t>
  </si>
  <si>
    <t>Size (USD mm)</t>
  </si>
  <si>
    <t>0.8x</t>
  </si>
  <si>
    <t>11.3x</t>
  </si>
  <si>
    <t>Jun-30-2015</t>
  </si>
  <si>
    <t>Jul-10-2013</t>
  </si>
  <si>
    <t>Security Networks</t>
  </si>
  <si>
    <t>Monitronics International</t>
  </si>
  <si>
    <t>8.1x</t>
  </si>
  <si>
    <t>13.7x</t>
  </si>
  <si>
    <t>May-31-2018</t>
  </si>
  <si>
    <t>Dunbar Armored</t>
  </si>
  <si>
    <t>The Brink's Company</t>
  </si>
  <si>
    <t>1.3x</t>
  </si>
  <si>
    <t>12.1x</t>
  </si>
  <si>
    <t>High</t>
  </si>
  <si>
    <t>Low</t>
  </si>
  <si>
    <t>Mean</t>
  </si>
  <si>
    <t>Median</t>
  </si>
  <si>
    <t>Implied TEV/Revenue</t>
  </si>
  <si>
    <t>Implied TEV/EBITDA</t>
  </si>
  <si>
    <t>3.4x</t>
  </si>
  <si>
    <t>12.4x</t>
  </si>
  <si>
    <t>Company Name</t>
  </si>
  <si>
    <t>Share Price</t>
  </si>
  <si>
    <t>Market Cap</t>
  </si>
  <si>
    <t>LTM Revenue</t>
  </si>
  <si>
    <t>LTM EBIT</t>
  </si>
  <si>
    <t>LTM EBITDA</t>
  </si>
  <si>
    <t>EV/EBIT</t>
  </si>
  <si>
    <t>Elbit Systems</t>
  </si>
  <si>
    <t xml:space="preserve">dormakaba Holdings </t>
  </si>
  <si>
    <t>Sohgo Security Services</t>
  </si>
  <si>
    <t>-</t>
  </si>
  <si>
    <t>The ADT Security Corporation</t>
  </si>
  <si>
    <t>ADT Inc.</t>
  </si>
  <si>
    <t xml:space="preserve">Home Security Comparable Companies Analysis - Post Acquisition </t>
  </si>
  <si>
    <t>G4S plc</t>
  </si>
  <si>
    <t>Prosegur Company</t>
  </si>
  <si>
    <t>Precedent Transactions:</t>
  </si>
  <si>
    <t>EV/ EBITDA</t>
  </si>
  <si>
    <t>Min</t>
  </si>
  <si>
    <t xml:space="preserve">25th </t>
  </si>
  <si>
    <t>75th</t>
  </si>
  <si>
    <t>Max</t>
  </si>
  <si>
    <r>
      <t xml:space="preserve">Comps - </t>
    </r>
    <r>
      <rPr>
        <b/>
        <i/>
        <sz val="11"/>
        <color theme="1"/>
        <rFont val="맑은 고딕"/>
        <family val="2"/>
        <scheme val="minor"/>
      </rPr>
      <t>pre merger</t>
    </r>
  </si>
  <si>
    <r>
      <t xml:space="preserve">Comps - </t>
    </r>
    <r>
      <rPr>
        <b/>
        <i/>
        <sz val="11"/>
        <color theme="1"/>
        <rFont val="맑은 고딕"/>
        <family val="2"/>
        <scheme val="minor"/>
      </rPr>
      <t>post merger</t>
    </r>
  </si>
  <si>
    <t>Net Debt</t>
  </si>
  <si>
    <t>Shares Outstanding</t>
  </si>
  <si>
    <t>ADT Security Corporation</t>
  </si>
  <si>
    <t>Growth Over Prior Year</t>
  </si>
  <si>
    <t>Growth Profit</t>
  </si>
  <si>
    <t>Margin %</t>
  </si>
  <si>
    <t>EBITDA</t>
  </si>
  <si>
    <t>EBIT</t>
  </si>
  <si>
    <t>Earnings from Cont. Ops.</t>
  </si>
  <si>
    <t>Net Income</t>
  </si>
  <si>
    <t xml:space="preserve">Total Revenue </t>
  </si>
  <si>
    <t>Mar-31-2016 LTM 12months</t>
  </si>
  <si>
    <t>Capital Structure</t>
  </si>
  <si>
    <t>Total Debt</t>
  </si>
  <si>
    <t xml:space="preserve">Total Common Equity </t>
  </si>
  <si>
    <t>Millions</t>
  </si>
  <si>
    <t>% of Total</t>
  </si>
  <si>
    <t xml:space="preserve">Capital Structure </t>
  </si>
  <si>
    <t>3 months Mar-31 2016</t>
  </si>
  <si>
    <t>Total Capital</t>
  </si>
  <si>
    <t>Total Common Equity</t>
  </si>
  <si>
    <r>
      <t>12 months Dec-31-</t>
    </r>
    <r>
      <rPr>
        <b/>
        <i/>
        <sz val="11"/>
        <color theme="1"/>
        <rFont val="맑은 고딕"/>
        <family val="2"/>
        <scheme val="minor"/>
      </rPr>
      <t>2015</t>
    </r>
  </si>
  <si>
    <r>
      <t xml:space="preserve">12 months Dec-31 </t>
    </r>
    <r>
      <rPr>
        <b/>
        <i/>
        <sz val="11"/>
        <color theme="1"/>
        <rFont val="맑은 고딕"/>
        <family val="2"/>
        <scheme val="minor"/>
      </rPr>
      <t>2016</t>
    </r>
  </si>
  <si>
    <t>Home Security Comparable Companies Analysis - Pre Acquisition (2/11/2016)</t>
  </si>
  <si>
    <t>Total Revolving Credit</t>
  </si>
  <si>
    <t>Total Senior Bond and Notes</t>
  </si>
  <si>
    <t>Total Capital Leases</t>
  </si>
  <si>
    <t>Total Term Loans</t>
  </si>
  <si>
    <t>Total Senior Bonds and Notes</t>
  </si>
  <si>
    <t>General/Other Borrowings</t>
  </si>
  <si>
    <t>ADT Inc. (post)</t>
  </si>
  <si>
    <t>Protection 1 (pre)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</si>
</sst>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.0"/>
    <numFmt numFmtId="179" formatCode="_([$$-409]* #,##0.00_);_([$$-409]* \(#,##0.00\);_([$$-409]* &quot;-&quot;??_);_(@_)"/>
    <numFmt numFmtId="180" formatCode="#.0\x"/>
    <numFmt numFmtId="181" formatCode="_(&quot;$&quot;* #,##0.0_);_(&quot;$&quot;* \(#,##0.0\);_(&quot;$&quot;* &quot;-&quot;??_);_(@_)"/>
    <numFmt numFmtId="182" formatCode="0.0%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b/>
      <i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179" fontId="0" fillId="0" borderId="0" xfId="0" applyNumberFormat="1" applyFont="1"/>
    <xf numFmtId="179" fontId="0" fillId="0" borderId="0" xfId="1" applyNumberFormat="1" applyFont="1" applyAlignment="1">
      <alignment horizontal="left"/>
    </xf>
    <xf numFmtId="179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178" fontId="0" fillId="0" borderId="0" xfId="0" applyNumberFormat="1" applyAlignment="1">
      <alignment horizontal="right"/>
    </xf>
    <xf numFmtId="180" fontId="0" fillId="0" borderId="0" xfId="0" applyNumberFormat="1"/>
    <xf numFmtId="181" fontId="0" fillId="0" borderId="0" xfId="2" applyNumberFormat="1" applyFont="1"/>
    <xf numFmtId="181" fontId="0" fillId="0" borderId="0" xfId="2" applyNumberFormat="1" applyFont="1" applyAlignment="1">
      <alignment horizontal="center"/>
    </xf>
    <xf numFmtId="0" fontId="4" fillId="0" borderId="0" xfId="0" applyFont="1"/>
    <xf numFmtId="181" fontId="1" fillId="0" borderId="0" xfId="2" applyNumberFormat="1" applyFont="1" applyAlignment="1">
      <alignment horizontal="center"/>
    </xf>
    <xf numFmtId="181" fontId="1" fillId="0" borderId="0" xfId="2" applyNumberFormat="1" applyFont="1"/>
    <xf numFmtId="180" fontId="0" fillId="0" borderId="0" xfId="0" applyNumberFormat="1" applyFont="1"/>
    <xf numFmtId="181" fontId="2" fillId="0" borderId="0" xfId="2" applyNumberFormat="1" applyFont="1" applyAlignment="1">
      <alignment horizontal="center"/>
    </xf>
    <xf numFmtId="181" fontId="2" fillId="0" borderId="0" xfId="2" applyNumberFormat="1" applyFont="1"/>
    <xf numFmtId="180" fontId="2" fillId="0" borderId="0" xfId="0" applyNumberFormat="1" applyFont="1"/>
    <xf numFmtId="0" fontId="1" fillId="0" borderId="0" xfId="2" applyNumberFormat="1" applyFont="1"/>
    <xf numFmtId="176" fontId="0" fillId="0" borderId="0" xfId="0" applyNumberFormat="1"/>
    <xf numFmtId="10" fontId="3" fillId="0" borderId="0" xfId="0" applyNumberFormat="1" applyFont="1"/>
    <xf numFmtId="0" fontId="0" fillId="0" borderId="1" xfId="0" applyBorder="1"/>
    <xf numFmtId="9" fontId="0" fillId="0" borderId="1" xfId="0" applyNumberFormat="1" applyBorder="1"/>
    <xf numFmtId="0" fontId="2" fillId="0" borderId="1" xfId="0" applyFont="1" applyBorder="1"/>
    <xf numFmtId="0" fontId="2" fillId="0" borderId="2" xfId="0" applyFont="1" applyBorder="1"/>
    <xf numFmtId="0" fontId="4" fillId="0" borderId="2" xfId="0" applyFont="1" applyBorder="1"/>
    <xf numFmtId="182" fontId="0" fillId="0" borderId="0" xfId="3" applyNumberFormat="1" applyFont="1"/>
    <xf numFmtId="182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vertical="top"/>
    </xf>
    <xf numFmtId="182" fontId="0" fillId="0" borderId="0" xfId="0" applyNumberFormat="1" applyFont="1"/>
    <xf numFmtId="182" fontId="0" fillId="0" borderId="1" xfId="0" applyNumberFormat="1" applyBorder="1"/>
    <xf numFmtId="181" fontId="0" fillId="0" borderId="1" xfId="2" applyNumberFormat="1" applyFont="1" applyBorder="1"/>
    <xf numFmtId="0" fontId="0" fillId="0" borderId="0" xfId="0" applyFont="1" applyFill="1" applyBorder="1"/>
    <xf numFmtId="176" fontId="0" fillId="0" borderId="1" xfId="2" applyNumberFormat="1" applyFont="1" applyBorder="1"/>
    <xf numFmtId="0" fontId="0" fillId="0" borderId="0" xfId="0" applyFont="1" applyFill="1" applyBorder="1" applyAlignment="1">
      <alignment horizontal="center"/>
    </xf>
    <xf numFmtId="182" fontId="1" fillId="0" borderId="0" xfId="3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82" fontId="1" fillId="0" borderId="0" xfId="3" applyNumberFormat="1" applyFont="1" applyBorder="1" applyAlignment="1">
      <alignment horizontal="center"/>
    </xf>
    <xf numFmtId="0" fontId="2" fillId="0" borderId="4" xfId="0" applyFont="1" applyFill="1" applyBorder="1"/>
    <xf numFmtId="0" fontId="2" fillId="0" borderId="5" xfId="0" applyFont="1" applyFill="1" applyBorder="1"/>
    <xf numFmtId="182" fontId="1" fillId="0" borderId="1" xfId="3" applyNumberFormat="1" applyFont="1" applyBorder="1"/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/>
    <xf numFmtId="0" fontId="0" fillId="0" borderId="3" xfId="0" applyBorder="1"/>
    <xf numFmtId="0" fontId="2" fillId="0" borderId="0" xfId="0" applyFont="1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Fill="1" applyBorder="1"/>
    <xf numFmtId="0" fontId="2" fillId="0" borderId="4" xfId="0" applyFont="1" applyFill="1" applyBorder="1"/>
    <xf numFmtId="0" fontId="2" fillId="0" borderId="2" xfId="0" applyFont="1" applyFill="1" applyBorder="1"/>
    <xf numFmtId="0" fontId="2" fillId="0" borderId="5" xfId="0" applyFont="1" applyFill="1" applyBorder="1"/>
  </cellXfs>
  <cellStyles count="4">
    <cellStyle name="백분율" xfId="3" builtinId="5"/>
    <cellStyle name="쉼표" xfId="1" builtinId="3"/>
    <cellStyle name="통화" xfId="2" builtinId="4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</a:t>
            </a:r>
            <a:r>
              <a:rPr lang="en-US" altLang="ko-KR" baseline="0"/>
              <a:t> vs. Post transcation capital strcuture</a:t>
            </a:r>
          </a:p>
        </c:rich>
      </c:tx>
      <c:layout>
        <c:manualLayout>
          <c:xMode val="edge"/>
          <c:yMode val="edge"/>
          <c:x val="0.35074468117251406"/>
          <c:y val="1.2569316813094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5077591617940701E-2"/>
          <c:y val="8.1107062512367836E-2"/>
          <c:w val="0.93042628461649968"/>
          <c:h val="0.766387891954953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Sheet3!$B$35</c:f>
              <c:strCache>
                <c:ptCount val="1"/>
                <c:pt idx="0">
                  <c:v>Total Revolving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Sheet3!$C$35:$E$35</c:f>
              <c:numCache>
                <c:formatCode>0.0%</c:formatCode>
                <c:ptCount val="3"/>
                <c:pt idx="0">
                  <c:v>3.4000000000000002E-2</c:v>
                </c:pt>
                <c:pt idx="1">
                  <c:v>1.0999999999999999E-2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A-434C-B226-3F0FEFEB3461}"/>
            </c:ext>
          </c:extLst>
        </c:ser>
        <c:ser>
          <c:idx val="1"/>
          <c:order val="1"/>
          <c:tx>
            <c:strRef>
              <c:f>Sheet3!$B$36</c:f>
              <c:strCache>
                <c:ptCount val="1"/>
                <c:pt idx="0">
                  <c:v>Total Capital Leases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Sheet3!$C$36:$E$36</c:f>
              <c:numCache>
                <c:formatCode>0.0%</c:formatCode>
                <c:ptCount val="3"/>
                <c:pt idx="0">
                  <c:v>6.0000000000000001E-3</c:v>
                </c:pt>
                <c:pt idx="1">
                  <c:v>7.0000000000000001E-3</c:v>
                </c:pt>
                <c:pt idx="2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A-434C-B226-3F0FEFEB3461}"/>
            </c:ext>
          </c:extLst>
        </c:ser>
        <c:ser>
          <c:idx val="2"/>
          <c:order val="2"/>
          <c:tx>
            <c:strRef>
              <c:f>Sheet3!$B$37</c:f>
              <c:strCache>
                <c:ptCount val="1"/>
                <c:pt idx="0">
                  <c:v>General/Other Borrowings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Sheet3!$C$37:$E$37</c:f>
              <c:numCache>
                <c:formatCode>0.0%</c:formatCode>
                <c:ptCount val="3"/>
                <c:pt idx="2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A-434C-B226-3F0FEFEB3461}"/>
            </c:ext>
          </c:extLst>
        </c:ser>
        <c:ser>
          <c:idx val="3"/>
          <c:order val="3"/>
          <c:tx>
            <c:strRef>
              <c:f>Sheet3!$B$38</c:f>
              <c:strCache>
                <c:ptCount val="1"/>
                <c:pt idx="0">
                  <c:v>Total Term Loans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Sheet3!$C$38:$E$38</c:f>
              <c:numCache>
                <c:formatCode>0.0%</c:formatCode>
                <c:ptCount val="3"/>
                <c:pt idx="1">
                  <c:v>0.64600000000000002</c:v>
                </c:pt>
                <c:pt idx="2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A-434C-B226-3F0FEFEB3461}"/>
            </c:ext>
          </c:extLst>
        </c:ser>
        <c:ser>
          <c:idx val="4"/>
          <c:order val="4"/>
          <c:tx>
            <c:strRef>
              <c:f>Sheet3!$B$39</c:f>
              <c:strCache>
                <c:ptCount val="1"/>
                <c:pt idx="0">
                  <c:v>Total Senior Bonds and Notes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Sheet3!$C$39:$E$39</c:f>
              <c:numCache>
                <c:formatCode>0.0%</c:formatCode>
                <c:ptCount val="3"/>
                <c:pt idx="0">
                  <c:v>0.60599999999999998</c:v>
                </c:pt>
                <c:pt idx="2">
                  <c:v>0.47399999999999998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0A-434C-B226-3F0FEFEB3461}"/>
            </c:ext>
          </c:extLst>
        </c:ser>
        <c:ser>
          <c:idx val="5"/>
          <c:order val="5"/>
          <c:tx>
            <c:strRef>
              <c:f>Sheet3!$B$40</c:f>
              <c:strCache>
                <c:ptCount val="1"/>
                <c:pt idx="0">
                  <c:v>Total Common Equity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Sheet3!$C$34:$E$34</c:f>
              <c:strCache>
                <c:ptCount val="3"/>
                <c:pt idx="0">
                  <c:v>ADT Security Corporation</c:v>
                </c:pt>
                <c:pt idx="1">
                  <c:v>Protection 1 (pre)</c:v>
                </c:pt>
                <c:pt idx="2">
                  <c:v>ADT Inc. (post)</c:v>
                </c:pt>
              </c:strCache>
            </c:strRef>
          </c:cat>
          <c:val>
            <c:numRef>
              <c:f>Sheet3!$C$40:$E$40</c:f>
              <c:numCache>
                <c:formatCode>0.0%</c:formatCode>
                <c:ptCount val="3"/>
                <c:pt idx="0">
                  <c:v>0.35299999999999998</c:v>
                </c:pt>
                <c:pt idx="1">
                  <c:v>0.33600000000000002</c:v>
                </c:pt>
                <c:pt idx="2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0A-434C-B226-3F0FEFEB3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301936"/>
        <c:axId val="743429424"/>
      </c:barChart>
      <c:catAx>
        <c:axId val="11530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508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3429424"/>
        <c:crosses val="autoZero"/>
        <c:auto val="1"/>
        <c:lblAlgn val="ctr"/>
        <c:lblOffset val="100"/>
        <c:noMultiLvlLbl val="0"/>
      </c:catAx>
      <c:valAx>
        <c:axId val="743429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301936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031531715225559E-2"/>
          <c:y val="0.92657491629775524"/>
          <c:w val="0.8886656188366181"/>
          <c:h val="5.9603942689060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ADT Security Corporation (pre-merger)</a:t>
            </a:r>
          </a:p>
        </c:rich>
      </c:tx>
      <c:layout>
        <c:manualLayout>
          <c:xMode val="edge"/>
          <c:yMode val="edge"/>
          <c:x val="0.15947395712679246"/>
          <c:y val="2.4335511982570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Sheet3!$C$34</c:f>
              <c:strCache>
                <c:ptCount val="1"/>
                <c:pt idx="0">
                  <c:v>ADT Security Corporation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76-4353-8180-DBC84BDBCB5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3">
                    <a:lumMod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76-4353-8180-DBC84BDBCB5E}"/>
              </c:ext>
            </c:extLst>
          </c:dPt>
          <c:dPt>
            <c:idx val="2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5">
                    <a:lumMod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76-4353-8180-DBC84BDBCB5E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1">
                    <a:lumMod val="60000"/>
                    <a:lumOff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B76-4353-8180-DBC84BDBCB5E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B76-4353-8180-DBC84BDBCB5E}"/>
              </c:ext>
            </c:extLst>
          </c:dPt>
          <c:dPt>
            <c:idx val="5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76-4353-8180-DBC84BDBCB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Sheet3!$B$35:$B$40</c:f>
              <c:strCache>
                <c:ptCount val="6"/>
                <c:pt idx="0">
                  <c:v>Total Revolving Credit</c:v>
                </c:pt>
                <c:pt idx="1">
                  <c:v>Total Capital Leases</c:v>
                </c:pt>
                <c:pt idx="2">
                  <c:v>General/Other Borrowings</c:v>
                </c:pt>
                <c:pt idx="3">
                  <c:v>Total Term Loans</c:v>
                </c:pt>
                <c:pt idx="4">
                  <c:v>Total Senior Bonds and Notes</c:v>
                </c:pt>
                <c:pt idx="5">
                  <c:v>Total Common Equity</c:v>
                </c:pt>
              </c:strCache>
            </c:strRef>
          </c:cat>
          <c:val>
            <c:numRef>
              <c:f>Sheet3!$C$35:$C$40</c:f>
              <c:numCache>
                <c:formatCode>0.0%</c:formatCode>
                <c:ptCount val="6"/>
                <c:pt idx="0">
                  <c:v>3.4000000000000002E-2</c:v>
                </c:pt>
                <c:pt idx="1">
                  <c:v>6.0000000000000001E-3</c:v>
                </c:pt>
                <c:pt idx="4">
                  <c:v>0.60599999999999998</c:v>
                </c:pt>
                <c:pt idx="5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6-4353-8180-DBC84BDB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Protection 1 (pre-merger)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Sheet3!$D$34</c:f>
              <c:strCache>
                <c:ptCount val="1"/>
                <c:pt idx="0">
                  <c:v>Protection 1 (pre)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28D-40E3-93EC-F0C43081C65F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3">
                    <a:lumMod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8D-40E3-93EC-F0C43081C6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5">
                    <a:lumMod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28D-40E3-93EC-F0C43081C65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8D-40E3-93EC-F0C43081C65F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D-40E3-93EC-F0C43081C65F}"/>
              </c:ext>
            </c:extLst>
          </c:dPt>
          <c:dPt>
            <c:idx val="5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28D-40E3-93EC-F0C43081C6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Sheet3!$B$35:$B$40</c:f>
              <c:strCache>
                <c:ptCount val="6"/>
                <c:pt idx="0">
                  <c:v>Total Revolving Credit</c:v>
                </c:pt>
                <c:pt idx="1">
                  <c:v>Total Capital Leases</c:v>
                </c:pt>
                <c:pt idx="2">
                  <c:v>General/Other Borrowings</c:v>
                </c:pt>
                <c:pt idx="3">
                  <c:v>Total Term Loans</c:v>
                </c:pt>
                <c:pt idx="4">
                  <c:v>Total Senior Bonds and Notes</c:v>
                </c:pt>
                <c:pt idx="5">
                  <c:v>Total Common Equity</c:v>
                </c:pt>
              </c:strCache>
            </c:strRef>
          </c:cat>
          <c:val>
            <c:numRef>
              <c:f>Sheet3!$D$35:$D$40</c:f>
              <c:numCache>
                <c:formatCode>0.0%</c:formatCode>
                <c:ptCount val="6"/>
                <c:pt idx="0">
                  <c:v>1.0999999999999999E-2</c:v>
                </c:pt>
                <c:pt idx="1">
                  <c:v>7.0000000000000001E-3</c:v>
                </c:pt>
                <c:pt idx="3">
                  <c:v>0.64600000000000002</c:v>
                </c:pt>
                <c:pt idx="5">
                  <c:v>0.33600000000000002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D-40E3-93EC-F0C43081C6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ADT Inc. (post-merger)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1207718505995571E-2"/>
          <c:y val="0.22292507326848679"/>
          <c:w val="0.39261007478249982"/>
          <c:h val="0.67648317665908508"/>
        </c:manualLayout>
      </c:layout>
      <c:pieChart>
        <c:varyColors val="1"/>
        <c:ser>
          <c:idx val="2"/>
          <c:order val="0"/>
          <c:tx>
            <c:strRef>
              <c:f>Sheet3!$E$34</c:f>
              <c:strCache>
                <c:ptCount val="1"/>
                <c:pt idx="0">
                  <c:v>ADT Inc. (post)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A1B-4E79-9EF1-696D7E068D93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1B-4E79-9EF1-696D7E068D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5">
                    <a:lumMod val="5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A1B-4E79-9EF1-696D7E068D9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1B-4E79-9EF1-696D7E068D93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A1B-4E79-9EF1-696D7E068D93}"/>
              </c:ext>
            </c:extLst>
          </c:dPt>
          <c:dPt>
            <c:idx val="5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1B-4E79-9EF1-696D7E068D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Sheet3!$B$35:$B$40</c:f>
              <c:strCache>
                <c:ptCount val="6"/>
                <c:pt idx="0">
                  <c:v>Total Revolving Credit</c:v>
                </c:pt>
                <c:pt idx="1">
                  <c:v>Total Capital Leases</c:v>
                </c:pt>
                <c:pt idx="2">
                  <c:v>General/Other Borrowings</c:v>
                </c:pt>
                <c:pt idx="3">
                  <c:v>Total Term Loans</c:v>
                </c:pt>
                <c:pt idx="4">
                  <c:v>Total Senior Bonds and Notes</c:v>
                </c:pt>
                <c:pt idx="5">
                  <c:v>Total Common Equity</c:v>
                </c:pt>
              </c:strCache>
            </c:strRef>
          </c:cat>
          <c:val>
            <c:numRef>
              <c:f>Sheet3!$E$35:$E$40</c:f>
              <c:numCache>
                <c:formatCode>0.0%</c:formatCode>
                <c:ptCount val="6"/>
                <c:pt idx="0">
                  <c:v>0.01</c:v>
                </c:pt>
                <c:pt idx="1">
                  <c:v>3.0000000000000001E-3</c:v>
                </c:pt>
                <c:pt idx="2">
                  <c:v>4.4999999999999998E-2</c:v>
                </c:pt>
                <c:pt idx="3">
                  <c:v>0.19700000000000001</c:v>
                </c:pt>
                <c:pt idx="4">
                  <c:v>0.47399999999999998</c:v>
                </c:pt>
                <c:pt idx="5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B-4E79-9EF1-696D7E068D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164183732600032"/>
          <c:y val="0.15358931552587643"/>
          <c:w val="0.54122549958578026"/>
          <c:h val="0.74603982028212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89649</xdr:colOff>
      <xdr:row>21</xdr:row>
      <xdr:rowOff>44824</xdr:rowOff>
    </xdr:from>
    <xdr:to>
      <xdr:col>19</xdr:col>
      <xdr:colOff>257736</xdr:colOff>
      <xdr:row>53</xdr:row>
      <xdr:rowOff>11206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FD35FC79-3578-496F-8C22-564941BA9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1781733</xdr:colOff>
      <xdr:row>56</xdr:row>
      <xdr:rowOff>78441</xdr:rowOff>
    </xdr:from>
    <xdr:to>
      <xdr:col>12</xdr:col>
      <xdr:colOff>112058</xdr:colOff>
      <xdr:row>72</xdr:row>
      <xdr:rowOff>156882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CFA0D008-1BF3-4E5C-888E-D142A0519116}"/>
            </a:ext>
          </a:extLst>
        </xdr:cNvPr>
        <xdr:cNvGrpSpPr/>
      </xdr:nvGrpSpPr>
      <xdr:grpSpPr>
        <a:xfrm>
          <a:off x="3806262" y="12210676"/>
          <a:ext cx="12599149" cy="3544794"/>
          <a:chOff x="3552262" y="10746441"/>
          <a:chExt cx="11131057" cy="3126441"/>
        </a:xfrm>
      </xdr:grpSpPr>
      <xdr:graphicFrame macro="">
        <xdr:nvGraphicFramePr>
          <xdr:cNvPr id="18" name="차트 17">
            <a:extLst>
              <a:ext uri="{FF2B5EF4-FFF2-40B4-BE49-F238E27FC236}">
                <a16:creationId xmlns:a16="http://schemas.microsoft.com/office/drawing/2014/main" id="{BD21E96D-9CB1-4AA3-A978-73487534CE95}"/>
              </a:ext>
            </a:extLst>
          </xdr:cNvPr>
          <xdr:cNvGraphicFramePr/>
        </xdr:nvGraphicFramePr>
        <xdr:xfrm>
          <a:off x="3552262" y="10746441"/>
          <a:ext cx="2689414" cy="3121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0" name="차트 19">
            <a:extLst>
              <a:ext uri="{FF2B5EF4-FFF2-40B4-BE49-F238E27FC236}">
                <a16:creationId xmlns:a16="http://schemas.microsoft.com/office/drawing/2014/main" id="{620944DA-6D05-43C0-BCD7-4A87842BA4C3}"/>
              </a:ext>
            </a:extLst>
          </xdr:cNvPr>
          <xdr:cNvGraphicFramePr/>
        </xdr:nvGraphicFramePr>
        <xdr:xfrm>
          <a:off x="6243118" y="10749097"/>
          <a:ext cx="2810899" cy="31185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1" name="차트 20">
            <a:extLst>
              <a:ext uri="{FF2B5EF4-FFF2-40B4-BE49-F238E27FC236}">
                <a16:creationId xmlns:a16="http://schemas.microsoft.com/office/drawing/2014/main" id="{72288005-2A0B-4035-803B-AD2F891C4FDF}"/>
              </a:ext>
            </a:extLst>
          </xdr:cNvPr>
          <xdr:cNvGraphicFramePr/>
        </xdr:nvGraphicFramePr>
        <xdr:xfrm>
          <a:off x="9055458" y="10749097"/>
          <a:ext cx="5627861" cy="31237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B434-AB8B-42F3-BBEA-552527608C63}">
  <dimension ref="A1:K38"/>
  <sheetViews>
    <sheetView zoomScale="79" zoomScaleNormal="70" workbookViewId="0">
      <selection activeCell="B45" sqref="B45"/>
    </sheetView>
  </sheetViews>
  <sheetFormatPr defaultRowHeight="17" x14ac:dyDescent="0.45"/>
  <cols>
    <col min="1" max="1" width="44" bestFit="1" customWidth="1"/>
    <col min="2" max="2" width="28" bestFit="1" customWidth="1"/>
    <col min="3" max="3" width="24" bestFit="1" customWidth="1"/>
    <col min="4" max="4" width="20.75" bestFit="1" customWidth="1"/>
    <col min="5" max="5" width="24.83203125" bestFit="1" customWidth="1"/>
    <col min="6" max="6" width="23.25" bestFit="1" customWidth="1"/>
    <col min="7" max="7" width="16.83203125" bestFit="1" customWidth="1"/>
    <col min="8" max="8" width="13.75" bestFit="1" customWidth="1"/>
    <col min="9" max="9" width="10.4140625" bestFit="1" customWidth="1"/>
  </cols>
  <sheetData>
    <row r="1" spans="1:11" x14ac:dyDescent="0.45">
      <c r="A1" s="1" t="s">
        <v>0</v>
      </c>
    </row>
    <row r="2" spans="1:11" x14ac:dyDescent="0.45">
      <c r="A2" s="2" t="s">
        <v>1</v>
      </c>
      <c r="B2" s="2" t="s">
        <v>5</v>
      </c>
      <c r="C2" s="2" t="s">
        <v>6</v>
      </c>
      <c r="D2" s="2" t="s">
        <v>9</v>
      </c>
      <c r="E2" s="2" t="s">
        <v>27</v>
      </c>
      <c r="F2" s="2" t="s">
        <v>28</v>
      </c>
      <c r="G2" s="2"/>
      <c r="H2" s="2"/>
      <c r="I2" s="2"/>
    </row>
    <row r="3" spans="1:11" x14ac:dyDescent="0.45">
      <c r="A3" s="3" t="s">
        <v>18</v>
      </c>
      <c r="B3" s="3" t="s">
        <v>19</v>
      </c>
      <c r="C3" s="3" t="s">
        <v>20</v>
      </c>
      <c r="D3" s="4">
        <v>519.79999999999995</v>
      </c>
      <c r="E3" s="7" t="s">
        <v>21</v>
      </c>
      <c r="F3" s="7" t="s">
        <v>22</v>
      </c>
      <c r="G3" s="2"/>
      <c r="H3" s="2"/>
      <c r="I3" s="2"/>
    </row>
    <row r="4" spans="1:11" x14ac:dyDescent="0.45">
      <c r="A4" t="s">
        <v>12</v>
      </c>
      <c r="B4" t="s">
        <v>7</v>
      </c>
      <c r="C4" t="s">
        <v>8</v>
      </c>
      <c r="D4" s="5">
        <v>1670</v>
      </c>
      <c r="E4" s="8" t="s">
        <v>10</v>
      </c>
      <c r="F4" s="8" t="s">
        <v>11</v>
      </c>
    </row>
    <row r="5" spans="1:11" x14ac:dyDescent="0.45">
      <c r="A5" t="s">
        <v>13</v>
      </c>
      <c r="B5" t="s">
        <v>14</v>
      </c>
      <c r="C5" t="s">
        <v>15</v>
      </c>
      <c r="D5" s="6">
        <v>742.1</v>
      </c>
      <c r="E5" s="8" t="s">
        <v>16</v>
      </c>
      <c r="F5" s="8" t="s">
        <v>17</v>
      </c>
    </row>
    <row r="6" spans="1:11" x14ac:dyDescent="0.45">
      <c r="E6" s="8"/>
      <c r="F6" s="8"/>
    </row>
    <row r="7" spans="1:11" x14ac:dyDescent="0.45">
      <c r="A7" s="1" t="s">
        <v>23</v>
      </c>
      <c r="D7" s="6">
        <f>MAX(D3:D5)</f>
        <v>1670</v>
      </c>
      <c r="E7" s="9" t="s">
        <v>16</v>
      </c>
      <c r="F7" s="8" t="s">
        <v>17</v>
      </c>
    </row>
    <row r="8" spans="1:11" x14ac:dyDescent="0.45">
      <c r="A8" s="1" t="s">
        <v>24</v>
      </c>
      <c r="D8" s="6">
        <f>MIN(D3:D5)</f>
        <v>519.79999999999995</v>
      </c>
      <c r="E8" s="8" t="s">
        <v>10</v>
      </c>
      <c r="F8" s="8" t="s">
        <v>11</v>
      </c>
    </row>
    <row r="9" spans="1:11" x14ac:dyDescent="0.45">
      <c r="A9" s="1" t="s">
        <v>25</v>
      </c>
      <c r="D9" s="6">
        <f>AVERAGE(D3:D5)</f>
        <v>977.30000000000007</v>
      </c>
      <c r="E9" s="8" t="s">
        <v>29</v>
      </c>
      <c r="F9" s="8" t="s">
        <v>30</v>
      </c>
    </row>
    <row r="10" spans="1:11" x14ac:dyDescent="0.45">
      <c r="A10" s="1" t="s">
        <v>26</v>
      </c>
      <c r="D10" s="6">
        <f>MEDIAN(D3:D5)</f>
        <v>742.1</v>
      </c>
      <c r="E10" s="8" t="s">
        <v>21</v>
      </c>
      <c r="F10" s="8" t="s">
        <v>22</v>
      </c>
    </row>
    <row r="12" spans="1:11" x14ac:dyDescent="0.45">
      <c r="A12" s="1" t="s">
        <v>78</v>
      </c>
    </row>
    <row r="13" spans="1:11" x14ac:dyDescent="0.45">
      <c r="A13" s="2" t="s">
        <v>31</v>
      </c>
      <c r="B13" s="2" t="s">
        <v>32</v>
      </c>
      <c r="C13" s="2" t="s">
        <v>33</v>
      </c>
      <c r="D13" s="2" t="s">
        <v>2</v>
      </c>
      <c r="E13" s="2" t="s">
        <v>34</v>
      </c>
      <c r="F13" s="2" t="s">
        <v>35</v>
      </c>
      <c r="G13" s="2" t="s">
        <v>36</v>
      </c>
      <c r="H13" s="2" t="s">
        <v>3</v>
      </c>
      <c r="I13" s="2" t="s">
        <v>4</v>
      </c>
      <c r="J13" s="2" t="s">
        <v>37</v>
      </c>
      <c r="K13" s="2"/>
    </row>
    <row r="14" spans="1:11" x14ac:dyDescent="0.45">
      <c r="A14" s="3" t="s">
        <v>20</v>
      </c>
      <c r="B14" s="11">
        <v>26.38</v>
      </c>
      <c r="C14" s="11">
        <v>1387.4</v>
      </c>
      <c r="D14" s="11">
        <v>1702.9</v>
      </c>
      <c r="E14" s="11">
        <v>3061.4</v>
      </c>
      <c r="F14" s="11">
        <v>129.69999999999999</v>
      </c>
      <c r="G14" s="11">
        <v>198.33</v>
      </c>
      <c r="H14" s="10">
        <f>D14/E14</f>
        <v>0.5562487750702293</v>
      </c>
      <c r="I14" s="10">
        <f>D14/G14</f>
        <v>8.5861947259617803</v>
      </c>
      <c r="J14" s="10">
        <f>D14/F14</f>
        <v>13.129529683885892</v>
      </c>
    </row>
    <row r="15" spans="1:11" x14ac:dyDescent="0.45">
      <c r="A15" t="s">
        <v>40</v>
      </c>
      <c r="B15" s="12" t="s">
        <v>41</v>
      </c>
      <c r="C15" s="11">
        <v>5077.2</v>
      </c>
      <c r="D15" s="11">
        <v>4653.5</v>
      </c>
      <c r="E15" s="11">
        <v>3491.8</v>
      </c>
      <c r="F15" s="11">
        <v>263.2</v>
      </c>
      <c r="G15" s="11">
        <v>382.3</v>
      </c>
      <c r="H15" s="10">
        <f>D15/E15</f>
        <v>1.3326937396185348</v>
      </c>
      <c r="I15" s="10">
        <f>D15/G15</f>
        <v>12.172377713837299</v>
      </c>
      <c r="J15" s="10">
        <f>D15/F15</f>
        <v>17.680471124620063</v>
      </c>
    </row>
    <row r="16" spans="1:11" x14ac:dyDescent="0.45">
      <c r="A16" t="s">
        <v>38</v>
      </c>
      <c r="B16" s="11">
        <v>83.32</v>
      </c>
      <c r="C16" s="11">
        <v>3560.1</v>
      </c>
      <c r="D16" s="11">
        <v>3902.5</v>
      </c>
      <c r="E16" s="11">
        <v>3107.6</v>
      </c>
      <c r="F16" s="11">
        <v>390.9</v>
      </c>
      <c r="G16" s="11">
        <v>268.60000000000002</v>
      </c>
      <c r="H16" s="10">
        <f t="shared" ref="H16" si="0">D16/E16</f>
        <v>1.2557922512549877</v>
      </c>
      <c r="I16" s="10">
        <f t="shared" ref="I16" si="1">D16/G16</f>
        <v>14.52903946388682</v>
      </c>
      <c r="J16" s="10">
        <f t="shared" ref="J16:J17" si="2">D16/F16</f>
        <v>9.9833717063187528</v>
      </c>
    </row>
    <row r="17" spans="1:11" x14ac:dyDescent="0.45">
      <c r="A17" t="s">
        <v>39</v>
      </c>
      <c r="B17" s="11">
        <v>556.83000000000004</v>
      </c>
      <c r="C17" s="11">
        <v>2329.9</v>
      </c>
      <c r="D17" s="11">
        <v>2210.1</v>
      </c>
      <c r="E17" s="11">
        <v>1498.4</v>
      </c>
      <c r="F17" s="11">
        <v>194.8</v>
      </c>
      <c r="G17" s="11">
        <v>231.2</v>
      </c>
      <c r="H17" s="10">
        <f>D17/E17</f>
        <v>1.4749733048585156</v>
      </c>
      <c r="I17" s="10">
        <f>D17/G17</f>
        <v>9.5592560553633223</v>
      </c>
      <c r="J17" s="10">
        <f t="shared" si="2"/>
        <v>11.345482546201231</v>
      </c>
    </row>
    <row r="18" spans="1:11" x14ac:dyDescent="0.45">
      <c r="A18" s="1"/>
      <c r="B18" s="11"/>
      <c r="C18" s="11"/>
      <c r="D18" s="11"/>
      <c r="E18" s="11"/>
      <c r="F18" s="11"/>
      <c r="G18" s="11"/>
      <c r="H18" s="10"/>
      <c r="I18" s="10"/>
      <c r="J18" s="10"/>
    </row>
    <row r="19" spans="1:11" x14ac:dyDescent="0.45">
      <c r="A19" s="1" t="s">
        <v>23</v>
      </c>
      <c r="B19" s="11">
        <f t="shared" ref="B19:I19" si="3">MAX(B13:B17)</f>
        <v>556.83000000000004</v>
      </c>
      <c r="C19" s="11">
        <f t="shared" si="3"/>
        <v>5077.2</v>
      </c>
      <c r="D19" s="11">
        <f t="shared" si="3"/>
        <v>4653.5</v>
      </c>
      <c r="E19" s="11">
        <f t="shared" si="3"/>
        <v>3491.8</v>
      </c>
      <c r="F19" s="11">
        <f t="shared" si="3"/>
        <v>390.9</v>
      </c>
      <c r="G19" s="11">
        <f t="shared" si="3"/>
        <v>382.3</v>
      </c>
      <c r="H19" s="10">
        <f t="shared" si="3"/>
        <v>1.4749733048585156</v>
      </c>
      <c r="I19" s="10">
        <f t="shared" si="3"/>
        <v>14.52903946388682</v>
      </c>
      <c r="J19" s="10">
        <f>MAX(J13:J17)</f>
        <v>17.680471124620063</v>
      </c>
    </row>
    <row r="20" spans="1:11" x14ac:dyDescent="0.45">
      <c r="A20" s="1" t="s">
        <v>24</v>
      </c>
      <c r="B20" s="11">
        <f t="shared" ref="B20:J20" si="4">MIN(B13:B17)</f>
        <v>26.38</v>
      </c>
      <c r="C20" s="11">
        <f t="shared" si="4"/>
        <v>1387.4</v>
      </c>
      <c r="D20" s="11">
        <f t="shared" si="4"/>
        <v>1702.9</v>
      </c>
      <c r="E20" s="11">
        <f t="shared" si="4"/>
        <v>1498.4</v>
      </c>
      <c r="F20" s="11">
        <f t="shared" si="4"/>
        <v>129.69999999999999</v>
      </c>
      <c r="G20" s="11">
        <f t="shared" si="4"/>
        <v>198.33</v>
      </c>
      <c r="H20" s="10">
        <f>MIN(H13:H17)</f>
        <v>0.5562487750702293</v>
      </c>
      <c r="I20" s="10">
        <f t="shared" si="4"/>
        <v>8.5861947259617803</v>
      </c>
      <c r="J20" s="10">
        <f t="shared" si="4"/>
        <v>9.9833717063187528</v>
      </c>
    </row>
    <row r="21" spans="1:11" x14ac:dyDescent="0.45">
      <c r="A21" s="1" t="s">
        <v>25</v>
      </c>
      <c r="B21" s="11">
        <f t="shared" ref="B21:J21" si="5">AVERAGE(B13:B17)</f>
        <v>222.17666666666665</v>
      </c>
      <c r="C21" s="11">
        <f t="shared" si="5"/>
        <v>3088.65</v>
      </c>
      <c r="D21" s="11">
        <f t="shared" si="5"/>
        <v>3117.25</v>
      </c>
      <c r="E21" s="11">
        <f t="shared" si="5"/>
        <v>2789.8</v>
      </c>
      <c r="F21" s="11">
        <f t="shared" si="5"/>
        <v>244.64999999999998</v>
      </c>
      <c r="G21" s="11">
        <f t="shared" si="5"/>
        <v>270.10750000000002</v>
      </c>
      <c r="H21" s="10">
        <f t="shared" si="5"/>
        <v>1.1549270177005668</v>
      </c>
      <c r="I21" s="10">
        <f t="shared" si="5"/>
        <v>11.211716989762305</v>
      </c>
      <c r="J21" s="10">
        <f t="shared" si="5"/>
        <v>13.034713765256486</v>
      </c>
    </row>
    <row r="22" spans="1:11" s="2" customFormat="1" x14ac:dyDescent="0.45">
      <c r="A22" s="13" t="s">
        <v>26</v>
      </c>
      <c r="B22" s="18">
        <f t="shared" ref="B22:J22" si="6">MEDIAN(B13:B17)</f>
        <v>83.32</v>
      </c>
      <c r="C22" s="18">
        <f t="shared" si="6"/>
        <v>2945</v>
      </c>
      <c r="D22" s="18">
        <f t="shared" si="6"/>
        <v>3056.3</v>
      </c>
      <c r="E22" s="18">
        <f t="shared" si="6"/>
        <v>3084.5</v>
      </c>
      <c r="F22" s="18">
        <f t="shared" si="6"/>
        <v>229</v>
      </c>
      <c r="G22" s="18">
        <f t="shared" si="6"/>
        <v>249.9</v>
      </c>
      <c r="H22" s="19">
        <f t="shared" si="6"/>
        <v>1.2942429954367611</v>
      </c>
      <c r="I22" s="19">
        <f t="shared" si="6"/>
        <v>10.86581688460031</v>
      </c>
      <c r="J22" s="19">
        <f t="shared" si="6"/>
        <v>12.237506115043562</v>
      </c>
    </row>
    <row r="23" spans="1:11" x14ac:dyDescent="0.45">
      <c r="A23" s="1"/>
      <c r="B23" s="11"/>
      <c r="C23" s="11"/>
      <c r="D23" s="11"/>
      <c r="E23" s="11"/>
      <c r="F23" s="11"/>
      <c r="G23" s="11"/>
      <c r="H23" s="10"/>
      <c r="I23" s="10"/>
      <c r="J23" s="10"/>
    </row>
    <row r="24" spans="1:11" s="2" customFormat="1" x14ac:dyDescent="0.45">
      <c r="A24" s="2" t="s">
        <v>42</v>
      </c>
      <c r="B24" s="18">
        <v>26.37</v>
      </c>
      <c r="C24" s="18">
        <v>4359.3</v>
      </c>
      <c r="D24" s="18">
        <v>9685.2999999999993</v>
      </c>
      <c r="E24" s="18">
        <v>3587</v>
      </c>
      <c r="F24" s="18">
        <v>682</v>
      </c>
      <c r="G24" s="18">
        <v>1820</v>
      </c>
      <c r="H24" s="19">
        <f>D24/E24</f>
        <v>2.7001115137998326</v>
      </c>
      <c r="I24" s="19">
        <f>D24/G24</f>
        <v>5.3215934065934061</v>
      </c>
      <c r="J24" s="19">
        <f>D24/F24</f>
        <v>14.20131964809384</v>
      </c>
    </row>
    <row r="25" spans="1:11" x14ac:dyDescent="0.45">
      <c r="H25" s="10"/>
      <c r="I25" s="10"/>
      <c r="J25" s="10"/>
    </row>
    <row r="26" spans="1:11" x14ac:dyDescent="0.45">
      <c r="A26" s="1" t="s">
        <v>44</v>
      </c>
    </row>
    <row r="27" spans="1:11" x14ac:dyDescent="0.45">
      <c r="A27" s="2" t="s">
        <v>31</v>
      </c>
      <c r="B27" s="2" t="s">
        <v>32</v>
      </c>
      <c r="C27" s="2" t="s">
        <v>33</v>
      </c>
      <c r="D27" s="2" t="s">
        <v>2</v>
      </c>
      <c r="E27" s="2" t="s">
        <v>34</v>
      </c>
      <c r="F27" s="2" t="s">
        <v>35</v>
      </c>
      <c r="G27" s="2" t="s">
        <v>36</v>
      </c>
      <c r="H27" s="2" t="s">
        <v>3</v>
      </c>
      <c r="I27" s="2" t="s">
        <v>4</v>
      </c>
      <c r="J27" s="2" t="s">
        <v>37</v>
      </c>
      <c r="K27" s="2"/>
    </row>
    <row r="28" spans="1:11" x14ac:dyDescent="0.45">
      <c r="A28" s="3" t="s">
        <v>20</v>
      </c>
      <c r="B28" s="12">
        <v>26.38</v>
      </c>
      <c r="C28" s="11">
        <v>1387.4</v>
      </c>
      <c r="D28" s="11">
        <v>1702.9</v>
      </c>
      <c r="E28" s="11">
        <v>3061.4</v>
      </c>
      <c r="F28" s="11">
        <v>129.69999999999999</v>
      </c>
      <c r="G28" s="11">
        <v>248.9</v>
      </c>
      <c r="H28" s="10">
        <f>D28/E28</f>
        <v>0.5562487750702293</v>
      </c>
      <c r="I28" s="10">
        <f>D28/G28</f>
        <v>6.8417034953796705</v>
      </c>
      <c r="J28" s="10">
        <f>D28/F28</f>
        <v>13.129529683885892</v>
      </c>
    </row>
    <row r="29" spans="1:11" x14ac:dyDescent="0.45">
      <c r="A29" t="s">
        <v>40</v>
      </c>
      <c r="B29" s="11">
        <v>47.67</v>
      </c>
      <c r="C29" s="11">
        <v>4826.3</v>
      </c>
      <c r="D29" s="11">
        <v>4338.5</v>
      </c>
      <c r="E29" s="11">
        <v>3944.7</v>
      </c>
      <c r="F29" s="11">
        <v>268.5</v>
      </c>
      <c r="G29" s="11">
        <v>410.3</v>
      </c>
      <c r="H29" s="10">
        <f t="shared" ref="H29:H31" si="7">D29/E29</f>
        <v>1.0998301518493168</v>
      </c>
      <c r="I29" s="10">
        <f t="shared" ref="I29:I31" si="8">D29/G29</f>
        <v>10.573970265659273</v>
      </c>
      <c r="J29" s="10">
        <f t="shared" ref="J29:J31" si="9">D29/F29</f>
        <v>16.158286778398509</v>
      </c>
    </row>
    <row r="30" spans="1:11" x14ac:dyDescent="0.45">
      <c r="A30" t="s">
        <v>45</v>
      </c>
      <c r="B30" s="11">
        <v>3.31</v>
      </c>
      <c r="C30" s="11">
        <v>5116.8</v>
      </c>
      <c r="D30" s="11">
        <v>7143.4</v>
      </c>
      <c r="E30" s="11">
        <v>9853.2000000000007</v>
      </c>
      <c r="F30" s="11">
        <v>580.29999999999995</v>
      </c>
      <c r="G30" s="11">
        <v>751.5</v>
      </c>
      <c r="H30" s="10">
        <f t="shared" si="7"/>
        <v>0.72498274672187701</v>
      </c>
      <c r="I30" s="10">
        <f t="shared" si="8"/>
        <v>9.5055222887558219</v>
      </c>
      <c r="J30" s="10">
        <f t="shared" si="9"/>
        <v>12.309839738066518</v>
      </c>
    </row>
    <row r="31" spans="1:11" x14ac:dyDescent="0.45">
      <c r="A31" t="s">
        <v>46</v>
      </c>
      <c r="B31" s="11">
        <v>7.4</v>
      </c>
      <c r="C31" s="11">
        <v>4427.8999999999996</v>
      </c>
      <c r="D31" s="11">
        <v>4644.1000000000004</v>
      </c>
      <c r="E31" s="11">
        <v>4872.3999999999996</v>
      </c>
      <c r="F31" s="11">
        <v>449.9</v>
      </c>
      <c r="G31" s="11">
        <v>580.29999999999995</v>
      </c>
      <c r="H31" s="10">
        <f t="shared" si="7"/>
        <v>0.95314424103111417</v>
      </c>
      <c r="I31" s="10">
        <f t="shared" si="8"/>
        <v>8.0029295192142005</v>
      </c>
      <c r="J31" s="10">
        <f t="shared" si="9"/>
        <v>10.322516114692155</v>
      </c>
    </row>
    <row r="33" spans="1:10" x14ac:dyDescent="0.45">
      <c r="A33" s="1" t="s">
        <v>23</v>
      </c>
      <c r="B33" s="11">
        <f t="shared" ref="B33:J33" si="10">MAX(B27:B31)</f>
        <v>47.67</v>
      </c>
      <c r="C33" s="11">
        <f t="shared" si="10"/>
        <v>5116.8</v>
      </c>
      <c r="D33" s="11">
        <f t="shared" si="10"/>
        <v>7143.4</v>
      </c>
      <c r="E33" s="11">
        <f t="shared" si="10"/>
        <v>9853.2000000000007</v>
      </c>
      <c r="F33" s="11">
        <f t="shared" si="10"/>
        <v>580.29999999999995</v>
      </c>
      <c r="G33" s="11">
        <f t="shared" si="10"/>
        <v>751.5</v>
      </c>
      <c r="H33" s="10">
        <f t="shared" si="10"/>
        <v>1.0998301518493168</v>
      </c>
      <c r="I33" s="10">
        <f t="shared" si="10"/>
        <v>10.573970265659273</v>
      </c>
      <c r="J33" s="10">
        <f t="shared" si="10"/>
        <v>16.158286778398509</v>
      </c>
    </row>
    <row r="34" spans="1:10" x14ac:dyDescent="0.45">
      <c r="A34" s="1" t="s">
        <v>24</v>
      </c>
      <c r="B34" s="11">
        <f t="shared" ref="B34:J34" si="11">MIN(B27:B31)</f>
        <v>3.31</v>
      </c>
      <c r="C34" s="11">
        <f t="shared" si="11"/>
        <v>1387.4</v>
      </c>
      <c r="D34" s="11">
        <f t="shared" si="11"/>
        <v>1702.9</v>
      </c>
      <c r="E34" s="11">
        <f t="shared" si="11"/>
        <v>3061.4</v>
      </c>
      <c r="F34" s="11">
        <f t="shared" si="11"/>
        <v>129.69999999999999</v>
      </c>
      <c r="G34" s="11">
        <f t="shared" si="11"/>
        <v>248.9</v>
      </c>
      <c r="H34" s="10">
        <f t="shared" si="11"/>
        <v>0.5562487750702293</v>
      </c>
      <c r="I34" s="10">
        <f t="shared" si="11"/>
        <v>6.8417034953796705</v>
      </c>
      <c r="J34" s="10">
        <f t="shared" si="11"/>
        <v>10.322516114692155</v>
      </c>
    </row>
    <row r="35" spans="1:10" x14ac:dyDescent="0.45">
      <c r="A35" s="1" t="s">
        <v>25</v>
      </c>
      <c r="B35" s="11">
        <f t="shared" ref="B35:J35" si="12">AVERAGE(B27:B31)</f>
        <v>21.19</v>
      </c>
      <c r="C35" s="11">
        <f t="shared" si="12"/>
        <v>3939.6</v>
      </c>
      <c r="D35" s="11">
        <f t="shared" si="12"/>
        <v>4457.2250000000004</v>
      </c>
      <c r="E35" s="11">
        <f t="shared" si="12"/>
        <v>5432.9250000000011</v>
      </c>
      <c r="F35" s="11">
        <f t="shared" si="12"/>
        <v>357.1</v>
      </c>
      <c r="G35" s="11">
        <f t="shared" si="12"/>
        <v>497.75</v>
      </c>
      <c r="H35" s="10">
        <f t="shared" si="12"/>
        <v>0.83355147866813428</v>
      </c>
      <c r="I35" s="10">
        <f t="shared" si="12"/>
        <v>8.7310313922522411</v>
      </c>
      <c r="J35" s="10">
        <f t="shared" si="12"/>
        <v>12.980043078760769</v>
      </c>
    </row>
    <row r="36" spans="1:10" s="2" customFormat="1" x14ac:dyDescent="0.45">
      <c r="A36" s="13" t="s">
        <v>26</v>
      </c>
      <c r="B36" s="18">
        <f t="shared" ref="B36:J36" si="13">MEDIAN(B27:B31)</f>
        <v>16.89</v>
      </c>
      <c r="C36" s="18">
        <f t="shared" si="13"/>
        <v>4627.1000000000004</v>
      </c>
      <c r="D36" s="18">
        <f t="shared" si="13"/>
        <v>4491.3</v>
      </c>
      <c r="E36" s="18">
        <f t="shared" si="13"/>
        <v>4408.5499999999993</v>
      </c>
      <c r="F36" s="18">
        <f t="shared" si="13"/>
        <v>359.2</v>
      </c>
      <c r="G36" s="18">
        <f t="shared" si="13"/>
        <v>495.29999999999995</v>
      </c>
      <c r="H36" s="19">
        <f t="shared" si="13"/>
        <v>0.83906349387649559</v>
      </c>
      <c r="I36" s="19">
        <f t="shared" si="13"/>
        <v>8.7542259039850112</v>
      </c>
      <c r="J36" s="19">
        <f t="shared" si="13"/>
        <v>12.719684710976205</v>
      </c>
    </row>
    <row r="38" spans="1:10" x14ac:dyDescent="0.45">
      <c r="A38" s="2" t="s">
        <v>43</v>
      </c>
      <c r="B38" s="17">
        <v>11.65</v>
      </c>
      <c r="C38" s="18">
        <v>8725.2999999999993</v>
      </c>
      <c r="D38" s="18">
        <v>19387.5</v>
      </c>
      <c r="E38" s="18">
        <v>4315.5</v>
      </c>
      <c r="F38" s="18">
        <v>304.39999999999998</v>
      </c>
      <c r="G38" s="18">
        <v>2617.6999999999998</v>
      </c>
      <c r="H38" s="19">
        <f t="shared" ref="H38" si="14">D38/E38</f>
        <v>4.4925269377824124</v>
      </c>
      <c r="I38" s="19">
        <f t="shared" ref="I38" si="15">D38/G38</f>
        <v>7.4063108836001073</v>
      </c>
      <c r="J38" s="19">
        <f t="shared" ref="J38" si="16">D38/F38</f>
        <v>63.690867279894881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3AC5-54F7-42B0-BE9D-D086F3A489B1}">
  <dimension ref="A1:M30"/>
  <sheetViews>
    <sheetView zoomScale="86" workbookViewId="0">
      <selection activeCell="A12" sqref="A12"/>
    </sheetView>
  </sheetViews>
  <sheetFormatPr defaultRowHeight="17" x14ac:dyDescent="0.45"/>
  <cols>
    <col min="1" max="1" width="27.4140625" bestFit="1" customWidth="1"/>
    <col min="2" max="2" width="22.75" bestFit="1" customWidth="1"/>
    <col min="3" max="3" width="19" bestFit="1" customWidth="1"/>
    <col min="4" max="4" width="20.75" bestFit="1" customWidth="1"/>
    <col min="5" max="5" width="20.75" customWidth="1"/>
    <col min="6" max="6" width="18.4140625" bestFit="1" customWidth="1"/>
    <col min="7" max="7" width="13.1640625" bestFit="1" customWidth="1"/>
    <col min="8" max="8" width="11.4140625" bestFit="1" customWidth="1"/>
    <col min="9" max="10" width="12" bestFit="1" customWidth="1"/>
    <col min="11" max="11" width="10.4140625" bestFit="1" customWidth="1"/>
    <col min="12" max="12" width="9.75" bestFit="1" customWidth="1"/>
  </cols>
  <sheetData>
    <row r="1" spans="1:13" x14ac:dyDescent="0.45">
      <c r="A1" s="2" t="s">
        <v>31</v>
      </c>
      <c r="B1" s="2" t="s">
        <v>32</v>
      </c>
      <c r="C1" s="2" t="s">
        <v>33</v>
      </c>
      <c r="D1" s="2" t="s">
        <v>2</v>
      </c>
      <c r="E1" s="2" t="s">
        <v>55</v>
      </c>
      <c r="F1" s="2" t="s">
        <v>56</v>
      </c>
      <c r="G1" s="2" t="s">
        <v>34</v>
      </c>
      <c r="H1" s="2" t="s">
        <v>35</v>
      </c>
      <c r="I1" s="2" t="s">
        <v>36</v>
      </c>
      <c r="J1" s="2" t="s">
        <v>3</v>
      </c>
      <c r="K1" s="2" t="s">
        <v>4</v>
      </c>
      <c r="L1" s="2" t="s">
        <v>37</v>
      </c>
      <c r="M1" s="2"/>
    </row>
    <row r="2" spans="1:13" x14ac:dyDescent="0.45">
      <c r="A2" s="3" t="s">
        <v>42</v>
      </c>
      <c r="B2" s="15">
        <v>26.37</v>
      </c>
      <c r="C2" s="15">
        <v>4359.3</v>
      </c>
      <c r="D2" s="15">
        <v>9685.2999999999993</v>
      </c>
      <c r="E2" s="15">
        <v>5326</v>
      </c>
      <c r="F2" s="20">
        <v>165.3</v>
      </c>
      <c r="G2" s="15">
        <v>3587</v>
      </c>
      <c r="H2" s="15">
        <v>682</v>
      </c>
      <c r="I2" s="15">
        <v>1820</v>
      </c>
      <c r="J2" s="16">
        <f>D2/G2</f>
        <v>2.7001115137998326</v>
      </c>
      <c r="K2" s="16">
        <f>D2/I2</f>
        <v>5.3215934065934061</v>
      </c>
      <c r="L2" s="16">
        <f>D2/H2</f>
        <v>14.20131964809384</v>
      </c>
    </row>
    <row r="3" spans="1:13" s="3" customFormat="1" x14ac:dyDescent="0.45">
      <c r="A3" s="3" t="s">
        <v>43</v>
      </c>
      <c r="B3" s="14">
        <v>11.65</v>
      </c>
      <c r="C3" s="15">
        <v>8725.2999999999993</v>
      </c>
      <c r="D3" s="15">
        <v>19387.5</v>
      </c>
      <c r="E3" s="15">
        <v>10728.7</v>
      </c>
      <c r="F3" s="20">
        <v>748.9</v>
      </c>
      <c r="G3" s="15">
        <v>4315.5</v>
      </c>
      <c r="H3" s="15">
        <v>304.39999999999998</v>
      </c>
      <c r="I3" s="15">
        <v>2617.6999999999998</v>
      </c>
      <c r="J3" s="16">
        <f>D3/G3</f>
        <v>4.4925269377824124</v>
      </c>
      <c r="K3" s="16">
        <f>D3/I3</f>
        <v>7.4063108836001073</v>
      </c>
      <c r="L3" s="16">
        <f>D3/H3</f>
        <v>63.690867279894881</v>
      </c>
    </row>
    <row r="6" spans="1:13" x14ac:dyDescent="0.45">
      <c r="B6" s="2" t="s">
        <v>49</v>
      </c>
      <c r="C6" s="2" t="s">
        <v>50</v>
      </c>
      <c r="D6" s="2" t="s">
        <v>26</v>
      </c>
      <c r="E6" s="2" t="s">
        <v>51</v>
      </c>
      <c r="F6" s="2" t="s">
        <v>52</v>
      </c>
      <c r="H6" s="2" t="s">
        <v>49</v>
      </c>
      <c r="I6" s="2" t="s">
        <v>50</v>
      </c>
      <c r="J6" s="2" t="s">
        <v>26</v>
      </c>
      <c r="K6" s="2" t="s">
        <v>51</v>
      </c>
      <c r="L6" s="2" t="s">
        <v>52</v>
      </c>
    </row>
    <row r="7" spans="1:13" x14ac:dyDescent="0.45">
      <c r="A7" s="2" t="s">
        <v>47</v>
      </c>
    </row>
    <row r="8" spans="1:13" x14ac:dyDescent="0.45">
      <c r="A8" t="s">
        <v>3</v>
      </c>
      <c r="B8" s="10">
        <v>0.8</v>
      </c>
      <c r="C8" s="10">
        <f>(D8-B8)/2+B8</f>
        <v>1.05</v>
      </c>
      <c r="D8" s="10">
        <v>1.3</v>
      </c>
      <c r="E8" s="10">
        <f>(F8-D8)/2+D8</f>
        <v>4.7</v>
      </c>
      <c r="F8" s="10">
        <v>8.1</v>
      </c>
      <c r="H8" s="21">
        <f>(B8*G2-E2)/F2</f>
        <v>-14.86025408348457</v>
      </c>
      <c r="I8" s="21">
        <f>(C8*G2-E2)/F2</f>
        <v>-9.4352692075015092</v>
      </c>
      <c r="J8" s="21">
        <f>(D8*G2-E2)/F2</f>
        <v>-4.0102843315184487</v>
      </c>
      <c r="K8" s="21">
        <f>(E8*G2-E2)/F2</f>
        <v>69.769509981851186</v>
      </c>
      <c r="L8" s="21">
        <f>(F8*G2-E2)/F2</f>
        <v>143.54930429522079</v>
      </c>
    </row>
    <row r="9" spans="1:13" x14ac:dyDescent="0.45">
      <c r="A9" t="s">
        <v>48</v>
      </c>
      <c r="B9" s="10">
        <v>11.3</v>
      </c>
      <c r="C9" s="10">
        <f t="shared" ref="C9:C19" si="0">(D9-B9)/2+B9</f>
        <v>11.7</v>
      </c>
      <c r="D9" s="10">
        <v>12.1</v>
      </c>
      <c r="E9" s="10">
        <f t="shared" ref="E9:E19" si="1">(F9-D9)/2+D9</f>
        <v>12.899999999999999</v>
      </c>
      <c r="F9" s="10">
        <v>13.7</v>
      </c>
      <c r="H9" s="21">
        <f>(B9*I2-E2)/F2</f>
        <v>92.19600725952813</v>
      </c>
      <c r="I9" s="21">
        <f>(C9*I2-E2)/F2</f>
        <v>96.600120992135501</v>
      </c>
      <c r="J9" s="21">
        <f>(D9*I2-E2)/F2</f>
        <v>101.00423472474289</v>
      </c>
      <c r="K9" s="21">
        <f>(E9*I2-E2)/F2</f>
        <v>109.81246218995763</v>
      </c>
      <c r="L9" s="21">
        <f>(F9*I2-E2)/F2</f>
        <v>118.6206896551724</v>
      </c>
    </row>
    <row r="10" spans="1:13" x14ac:dyDescent="0.45">
      <c r="B10" s="10"/>
      <c r="C10" s="10"/>
      <c r="D10" s="10"/>
      <c r="E10" s="10"/>
      <c r="F10" s="10"/>
      <c r="H10" s="21"/>
      <c r="I10" s="21"/>
      <c r="J10" s="21"/>
      <c r="K10" s="21"/>
      <c r="L10" s="21"/>
    </row>
    <row r="11" spans="1:13" x14ac:dyDescent="0.45">
      <c r="B11" s="10"/>
      <c r="C11" s="10"/>
      <c r="D11" s="10"/>
      <c r="E11" s="10"/>
      <c r="F11" s="10"/>
      <c r="H11" s="21"/>
      <c r="I11" s="21"/>
      <c r="J11" s="21"/>
      <c r="K11" s="21"/>
      <c r="L11" s="21"/>
    </row>
    <row r="12" spans="1:13" x14ac:dyDescent="0.45">
      <c r="A12" s="2" t="s">
        <v>53</v>
      </c>
      <c r="B12" s="10"/>
      <c r="C12" s="10"/>
      <c r="D12" s="10"/>
      <c r="E12" s="10"/>
      <c r="F12" s="10"/>
      <c r="H12" s="21"/>
      <c r="I12" s="21"/>
      <c r="J12" s="21"/>
      <c r="K12" s="21"/>
      <c r="L12" s="21"/>
    </row>
    <row r="13" spans="1:13" x14ac:dyDescent="0.45">
      <c r="A13" t="s">
        <v>3</v>
      </c>
      <c r="B13" s="10">
        <v>0.6</v>
      </c>
      <c r="C13" s="10">
        <f t="shared" si="0"/>
        <v>0.95</v>
      </c>
      <c r="D13" s="10">
        <v>1.3</v>
      </c>
      <c r="E13" s="10">
        <f t="shared" si="1"/>
        <v>1.4</v>
      </c>
      <c r="F13" s="10">
        <v>1.5</v>
      </c>
      <c r="H13" s="21">
        <f>(B13*G2-E2)/F2</f>
        <v>-19.200241984271024</v>
      </c>
      <c r="I13" s="21">
        <f>(C13*G2-E2)/F2</f>
        <v>-11.605263157894738</v>
      </c>
      <c r="J13" s="21">
        <f>(D13*G2-E2)/F2</f>
        <v>-4.0102843315184487</v>
      </c>
      <c r="K13" s="21">
        <f>(E13*G2-E2)/F2</f>
        <v>-1.8402903811252311</v>
      </c>
      <c r="L13" s="21">
        <f>(F13*G2-E2)/F2</f>
        <v>0.32970356926799754</v>
      </c>
    </row>
    <row r="14" spans="1:13" x14ac:dyDescent="0.45">
      <c r="A14" t="s">
        <v>4</v>
      </c>
      <c r="B14" s="10">
        <v>8.6</v>
      </c>
      <c r="C14" s="10">
        <f t="shared" si="0"/>
        <v>9.75</v>
      </c>
      <c r="D14" s="10">
        <v>10.9</v>
      </c>
      <c r="E14" s="10">
        <f t="shared" si="1"/>
        <v>12.7</v>
      </c>
      <c r="F14" s="10">
        <v>14.5</v>
      </c>
      <c r="H14" s="21">
        <f>(B14*I2-E2)/F2</f>
        <v>62.468239564428309</v>
      </c>
      <c r="I14" s="21">
        <f>(C14*I2-E2)/F2</f>
        <v>75.130066545674524</v>
      </c>
      <c r="J14" s="21">
        <f>(D14*I2-E2)/F2</f>
        <v>87.791893526920745</v>
      </c>
      <c r="K14" s="21">
        <f>(E14*I2-E2)/F2</f>
        <v>107.61040532365395</v>
      </c>
      <c r="L14" s="21">
        <f>(F14*I2-E2)/F2</f>
        <v>127.42891712038717</v>
      </c>
    </row>
    <row r="15" spans="1:13" x14ac:dyDescent="0.45">
      <c r="A15" t="s">
        <v>37</v>
      </c>
      <c r="B15" s="10">
        <v>9.9833717063187528</v>
      </c>
      <c r="C15" s="10">
        <f t="shared" ref="C15" si="2">(D15-B15)/2+B15</f>
        <v>11.110438910681157</v>
      </c>
      <c r="D15" s="10">
        <v>12.237506115043562</v>
      </c>
      <c r="E15" s="10">
        <f t="shared" ref="E15" si="3">(F15-D15)/2+D15</f>
        <v>14.958988619831812</v>
      </c>
      <c r="F15" s="10">
        <v>17.680471124620063</v>
      </c>
      <c r="H15" s="21">
        <f>(B15*H2-E2)/F2</f>
        <v>8.9695069794881377</v>
      </c>
      <c r="I15" s="21">
        <f>(C15*H2-E2)/F2</f>
        <v>13.61959671557501</v>
      </c>
      <c r="J15" s="21">
        <f>(D15*H2-E2)/F2</f>
        <v>18.269686451661887</v>
      </c>
      <c r="K15" s="21">
        <f>(E15*H2-E2)/F2</f>
        <v>29.498065570025986</v>
      </c>
      <c r="L15" s="21">
        <f>(F15*H2-E2)/F2</f>
        <v>40.726444688390089</v>
      </c>
    </row>
    <row r="16" spans="1:13" x14ac:dyDescent="0.45">
      <c r="B16" s="10"/>
      <c r="C16" s="10"/>
      <c r="D16" s="10"/>
      <c r="E16" s="10"/>
      <c r="F16" s="10"/>
      <c r="H16" s="21"/>
      <c r="I16" s="21"/>
      <c r="J16" s="21"/>
      <c r="K16" s="21"/>
      <c r="L16" s="21"/>
    </row>
    <row r="17" spans="1:12" x14ac:dyDescent="0.45">
      <c r="A17" s="2" t="s">
        <v>54</v>
      </c>
      <c r="B17" s="10"/>
      <c r="C17" s="10"/>
      <c r="D17" s="10"/>
      <c r="E17" s="10"/>
      <c r="F17" s="10"/>
      <c r="H17" s="21"/>
      <c r="I17" s="21"/>
      <c r="J17" s="21"/>
      <c r="K17" s="21"/>
      <c r="L17" s="21"/>
    </row>
    <row r="18" spans="1:12" x14ac:dyDescent="0.45">
      <c r="A18" t="s">
        <v>3</v>
      </c>
      <c r="B18" s="10">
        <v>0.6</v>
      </c>
      <c r="C18" s="10">
        <f t="shared" si="0"/>
        <v>0.7</v>
      </c>
      <c r="D18" s="10">
        <v>0.8</v>
      </c>
      <c r="E18" s="10">
        <f t="shared" si="1"/>
        <v>0.95000000000000007</v>
      </c>
      <c r="F18" s="10">
        <v>1.1000000000000001</v>
      </c>
      <c r="H18" s="21">
        <f>(B18*G3-E3)/F3</f>
        <v>-10.868473761516894</v>
      </c>
      <c r="I18" s="21">
        <f>(C18*G3-E3)/F3</f>
        <v>-10.292228601949526</v>
      </c>
      <c r="J18" s="21">
        <f>(D18*G3-E3)/F3</f>
        <v>-9.7159834423821625</v>
      </c>
      <c r="K18" s="21">
        <f>(E18*G3-E3)/F3</f>
        <v>-8.8516157030311131</v>
      </c>
      <c r="L18" s="21">
        <f>(F18*G3-E3)/F3</f>
        <v>-7.9872479636800646</v>
      </c>
    </row>
    <row r="19" spans="1:12" x14ac:dyDescent="0.45">
      <c r="A19" t="s">
        <v>4</v>
      </c>
      <c r="B19" s="10">
        <v>6.8</v>
      </c>
      <c r="C19" s="10">
        <f t="shared" si="0"/>
        <v>7.8000000000000007</v>
      </c>
      <c r="D19" s="10">
        <v>8.8000000000000007</v>
      </c>
      <c r="E19" s="10">
        <f t="shared" si="1"/>
        <v>9.6999999999999993</v>
      </c>
      <c r="F19" s="10">
        <v>10.6</v>
      </c>
      <c r="H19" s="21">
        <f>(B19*I3-E3)/F3</f>
        <v>9.4427293363599905</v>
      </c>
      <c r="I19" s="21">
        <f>(C19*I3-E3)/F3</f>
        <v>12.938122579783684</v>
      </c>
      <c r="J19" s="21">
        <f>(D19*I3-E3)/F3</f>
        <v>16.433515823207372</v>
      </c>
      <c r="K19" s="21">
        <f>(E19*I3-E3)/F3</f>
        <v>19.579369742288684</v>
      </c>
      <c r="L19" s="21">
        <f>(F19*I3-E3)/F3</f>
        <v>22.725223661370002</v>
      </c>
    </row>
    <row r="24" spans="1:12" x14ac:dyDescent="0.45">
      <c r="C24" s="10"/>
    </row>
    <row r="25" spans="1:12" x14ac:dyDescent="0.45">
      <c r="C25" s="10"/>
    </row>
    <row r="26" spans="1:12" x14ac:dyDescent="0.45">
      <c r="C26" s="10"/>
    </row>
    <row r="27" spans="1:12" x14ac:dyDescent="0.45">
      <c r="C27" s="19"/>
    </row>
    <row r="30" spans="1:12" x14ac:dyDescent="0.45">
      <c r="B30" s="2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B3DE-832F-4BD8-B486-5F6D3DF756A9}">
  <dimension ref="A1:W41"/>
  <sheetViews>
    <sheetView tabSelected="1" topLeftCell="A26" zoomScale="85" zoomScaleNormal="85" workbookViewId="0">
      <selection activeCell="H39" sqref="H39"/>
    </sheetView>
  </sheetViews>
  <sheetFormatPr defaultRowHeight="17" x14ac:dyDescent="0.45"/>
  <cols>
    <col min="1" max="1" width="26.58203125" bestFit="1" customWidth="1"/>
    <col min="2" max="2" width="27.4140625" bestFit="1" customWidth="1"/>
    <col min="3" max="3" width="22.4140625" bestFit="1" customWidth="1"/>
    <col min="4" max="4" width="16.75" bestFit="1" customWidth="1"/>
    <col min="5" max="5" width="14" bestFit="1" customWidth="1"/>
    <col min="6" max="6" width="15" customWidth="1"/>
    <col min="7" max="7" width="12.58203125" bestFit="1" customWidth="1"/>
    <col min="8" max="8" width="10.1640625" bestFit="1" customWidth="1"/>
    <col min="9" max="10" width="23.1640625" bestFit="1" customWidth="1"/>
    <col min="11" max="12" width="11.25" bestFit="1" customWidth="1"/>
    <col min="13" max="13" width="13.1640625" bestFit="1" customWidth="1"/>
    <col min="14" max="14" width="10" bestFit="1" customWidth="1"/>
    <col min="15" max="15" width="7.25" bestFit="1" customWidth="1"/>
    <col min="17" max="17" width="4.75" bestFit="1" customWidth="1"/>
    <col min="18" max="18" width="10" bestFit="1" customWidth="1"/>
    <col min="19" max="19" width="23.1640625" bestFit="1" customWidth="1"/>
  </cols>
  <sheetData>
    <row r="1" spans="1:22" x14ac:dyDescent="0.45">
      <c r="A1" s="2" t="s">
        <v>57</v>
      </c>
    </row>
    <row r="3" spans="1:22" x14ac:dyDescent="0.45">
      <c r="A3" s="1" t="s">
        <v>66</v>
      </c>
    </row>
    <row r="4" spans="1:22" s="26" customFormat="1" x14ac:dyDescent="0.45">
      <c r="A4" s="26" t="s">
        <v>65</v>
      </c>
      <c r="B4" s="27" t="s">
        <v>58</v>
      </c>
      <c r="C4" s="26" t="s">
        <v>59</v>
      </c>
      <c r="D4" s="27" t="s">
        <v>60</v>
      </c>
      <c r="E4" s="26" t="s">
        <v>61</v>
      </c>
      <c r="F4" s="27" t="s">
        <v>60</v>
      </c>
      <c r="G4" s="26" t="s">
        <v>62</v>
      </c>
      <c r="H4" s="27" t="s">
        <v>60</v>
      </c>
      <c r="I4" s="26" t="s">
        <v>63</v>
      </c>
      <c r="J4" s="27" t="s">
        <v>60</v>
      </c>
      <c r="K4" s="26" t="s">
        <v>64</v>
      </c>
      <c r="L4" s="27" t="s">
        <v>60</v>
      </c>
      <c r="V4" s="27"/>
    </row>
    <row r="5" spans="1:22" x14ac:dyDescent="0.45">
      <c r="A5" s="11">
        <v>3596</v>
      </c>
      <c r="B5" s="22">
        <v>2.5000000000000001E-2</v>
      </c>
      <c r="C5" s="11">
        <v>1996</v>
      </c>
      <c r="D5" s="22">
        <v>0.55500000000000005</v>
      </c>
      <c r="E5" s="11">
        <v>1838</v>
      </c>
      <c r="F5" s="22">
        <v>0.51100000000000001</v>
      </c>
      <c r="G5" s="11">
        <v>684</v>
      </c>
      <c r="H5" s="22">
        <v>0.19</v>
      </c>
      <c r="I5" s="11">
        <v>282</v>
      </c>
      <c r="J5" s="22">
        <v>7.8E-2</v>
      </c>
      <c r="K5" s="11">
        <v>1.67</v>
      </c>
      <c r="L5" s="22">
        <v>3.7999999999999999E-2</v>
      </c>
    </row>
    <row r="6" spans="1:22" x14ac:dyDescent="0.45">
      <c r="A6" s="11"/>
      <c r="B6" s="22"/>
      <c r="C6" s="11"/>
      <c r="D6" s="22"/>
      <c r="E6" s="11"/>
      <c r="F6" s="22"/>
      <c r="G6" s="11"/>
      <c r="H6" s="22"/>
      <c r="I6" s="11"/>
      <c r="J6" s="22"/>
      <c r="K6" s="11"/>
      <c r="L6" s="22"/>
    </row>
    <row r="7" spans="1:22" x14ac:dyDescent="0.45">
      <c r="A7" s="2" t="s">
        <v>72</v>
      </c>
    </row>
    <row r="8" spans="1:22" x14ac:dyDescent="0.45">
      <c r="A8" s="1" t="s">
        <v>73</v>
      </c>
      <c r="B8" s="2" t="s">
        <v>70</v>
      </c>
      <c r="C8" s="2" t="s">
        <v>71</v>
      </c>
    </row>
    <row r="9" spans="1:22" x14ac:dyDescent="0.45">
      <c r="A9" s="3" t="s">
        <v>79</v>
      </c>
      <c r="B9" s="3">
        <v>280</v>
      </c>
      <c r="C9" s="35">
        <f>B9/B14</f>
        <v>3.3828681889573518E-2</v>
      </c>
    </row>
    <row r="10" spans="1:22" x14ac:dyDescent="0.45">
      <c r="A10" s="3" t="s">
        <v>80</v>
      </c>
      <c r="B10" s="3">
        <v>5020</v>
      </c>
      <c r="C10" s="35">
        <f>B10/$B$14</f>
        <v>0.6064999395916395</v>
      </c>
    </row>
    <row r="11" spans="1:22" x14ac:dyDescent="0.45">
      <c r="A11" s="3" t="s">
        <v>81</v>
      </c>
      <c r="B11" s="3">
        <v>53</v>
      </c>
      <c r="C11" s="35">
        <f>B11/$B$14</f>
        <v>6.4032862148121301E-3</v>
      </c>
    </row>
    <row r="12" spans="1:22" x14ac:dyDescent="0.45">
      <c r="A12" s="34" t="s">
        <v>68</v>
      </c>
      <c r="B12" s="23">
        <v>5353</v>
      </c>
      <c r="C12" s="36">
        <v>0.64700000000000002</v>
      </c>
    </row>
    <row r="13" spans="1:22" x14ac:dyDescent="0.45">
      <c r="A13" s="2" t="s">
        <v>69</v>
      </c>
      <c r="B13">
        <v>2924.9</v>
      </c>
      <c r="C13" s="29">
        <v>0.35299999999999998</v>
      </c>
    </row>
    <row r="14" spans="1:22" x14ac:dyDescent="0.45">
      <c r="A14" s="25" t="s">
        <v>74</v>
      </c>
      <c r="B14" s="23">
        <v>8277</v>
      </c>
      <c r="C14" s="24">
        <v>1</v>
      </c>
    </row>
    <row r="16" spans="1:22" x14ac:dyDescent="0.45">
      <c r="A16" s="2"/>
    </row>
    <row r="17" spans="1:23" x14ac:dyDescent="0.45">
      <c r="A17" s="2" t="s">
        <v>43</v>
      </c>
    </row>
    <row r="18" spans="1:23" s="26" customFormat="1" x14ac:dyDescent="0.45">
      <c r="B18" s="26" t="s">
        <v>65</v>
      </c>
      <c r="C18" s="27" t="s">
        <v>58</v>
      </c>
      <c r="D18" s="26" t="s">
        <v>59</v>
      </c>
      <c r="E18" s="27" t="s">
        <v>60</v>
      </c>
      <c r="F18" s="26" t="s">
        <v>61</v>
      </c>
      <c r="G18" s="27" t="s">
        <v>60</v>
      </c>
      <c r="H18" s="26" t="s">
        <v>62</v>
      </c>
      <c r="I18" s="27" t="s">
        <v>60</v>
      </c>
      <c r="J18" s="26" t="s">
        <v>63</v>
      </c>
      <c r="K18" s="27" t="s">
        <v>60</v>
      </c>
      <c r="L18" s="26" t="s">
        <v>64</v>
      </c>
      <c r="M18" s="27" t="s">
        <v>60</v>
      </c>
      <c r="W18" s="27"/>
    </row>
    <row r="19" spans="1:23" x14ac:dyDescent="0.45">
      <c r="A19" s="33">
        <v>2015</v>
      </c>
      <c r="B19" s="11">
        <v>549.29999999999995</v>
      </c>
      <c r="C19" s="28">
        <v>0.17699999999999999</v>
      </c>
      <c r="D19" s="11">
        <v>300.2</v>
      </c>
      <c r="E19" s="28">
        <v>0.54600000000000004</v>
      </c>
      <c r="F19" s="11">
        <v>129</v>
      </c>
      <c r="G19" s="28">
        <v>0.23499999999999999</v>
      </c>
      <c r="H19" s="11">
        <v>3.8</v>
      </c>
      <c r="I19" s="28">
        <v>7.0000000000000001E-3</v>
      </c>
      <c r="J19" s="11">
        <v>-72.8</v>
      </c>
      <c r="K19" s="28">
        <v>-0.13300000000000001</v>
      </c>
      <c r="L19" s="11">
        <v>-72.8</v>
      </c>
      <c r="M19" s="28">
        <v>0.13300000000000001</v>
      </c>
    </row>
    <row r="20" spans="1:23" x14ac:dyDescent="0.45">
      <c r="A20" s="33">
        <v>2016</v>
      </c>
      <c r="B20" s="11">
        <v>2949.8</v>
      </c>
      <c r="C20" s="28">
        <v>4.37</v>
      </c>
      <c r="D20" s="11">
        <v>2256.3000000000002</v>
      </c>
      <c r="E20" s="28">
        <v>0.76500000000000001</v>
      </c>
      <c r="F20" s="11">
        <v>1390.7</v>
      </c>
      <c r="G20" s="28">
        <v>0.47099999999999997</v>
      </c>
      <c r="H20" s="11">
        <v>157.69999999999999</v>
      </c>
      <c r="I20" s="28">
        <v>5.2999999999999999E-2</v>
      </c>
      <c r="J20" s="11">
        <v>-536.6</v>
      </c>
      <c r="K20" s="28">
        <v>-0.182</v>
      </c>
      <c r="L20" s="11">
        <v>-536.6</v>
      </c>
      <c r="M20" s="28">
        <v>-0.182</v>
      </c>
    </row>
    <row r="22" spans="1:23" x14ac:dyDescent="0.45">
      <c r="A22" s="2" t="s">
        <v>67</v>
      </c>
    </row>
    <row r="23" spans="1:23" x14ac:dyDescent="0.45">
      <c r="A23" s="32" t="s">
        <v>76</v>
      </c>
      <c r="B23" s="26" t="s">
        <v>70</v>
      </c>
      <c r="C23" s="26" t="s">
        <v>71</v>
      </c>
      <c r="E23" s="48" t="s">
        <v>77</v>
      </c>
      <c r="F23" s="49"/>
      <c r="G23" s="26" t="s">
        <v>70</v>
      </c>
      <c r="H23" s="26" t="s">
        <v>71</v>
      </c>
    </row>
    <row r="24" spans="1:23" x14ac:dyDescent="0.45">
      <c r="A24" s="31" t="s">
        <v>79</v>
      </c>
      <c r="B24" s="42">
        <v>22</v>
      </c>
      <c r="C24" s="41">
        <f>B24/$B$31</f>
        <v>1.0515749725156542E-2</v>
      </c>
      <c r="E24" s="50" t="s">
        <v>79</v>
      </c>
      <c r="F24" s="54"/>
      <c r="G24" s="42">
        <v>140</v>
      </c>
      <c r="H24" s="41">
        <f>G24/$G$31</f>
        <v>9.9669666249003301E-3</v>
      </c>
    </row>
    <row r="25" spans="1:23" x14ac:dyDescent="0.45">
      <c r="A25" s="31" t="s">
        <v>82</v>
      </c>
      <c r="B25" s="42">
        <v>1352.3</v>
      </c>
      <c r="C25" s="41">
        <f t="shared" ref="C25:C27" si="0">B25/$B$31</f>
        <v>0.64638401606041773</v>
      </c>
      <c r="E25" s="52" t="s">
        <v>82</v>
      </c>
      <c r="F25" s="55"/>
      <c r="G25" s="42">
        <v>2762.6</v>
      </c>
      <c r="H25" s="41">
        <f t="shared" ref="H25:H31" si="1">G25/$G$31</f>
        <v>0.1966767285567832</v>
      </c>
    </row>
    <row r="26" spans="1:23" x14ac:dyDescent="0.45">
      <c r="A26" s="31" t="s">
        <v>83</v>
      </c>
      <c r="B26" s="43" t="s">
        <v>41</v>
      </c>
      <c r="C26" s="44" t="s">
        <v>41</v>
      </c>
      <c r="E26" s="52" t="s">
        <v>83</v>
      </c>
      <c r="F26" s="55"/>
      <c r="G26" s="42">
        <v>6659.4</v>
      </c>
      <c r="H26" s="41">
        <f t="shared" si="1"/>
        <v>0.47410012529900891</v>
      </c>
    </row>
    <row r="27" spans="1:23" x14ac:dyDescent="0.45">
      <c r="A27" s="45" t="s">
        <v>81</v>
      </c>
      <c r="B27" s="38">
        <v>14.9</v>
      </c>
      <c r="C27" s="41">
        <f t="shared" si="0"/>
        <v>7.1220304956742036E-3</v>
      </c>
      <c r="E27" s="56" t="s">
        <v>81</v>
      </c>
      <c r="F27" s="57"/>
      <c r="G27" s="42">
        <v>45.7</v>
      </c>
      <c r="H27" s="41">
        <f t="shared" si="1"/>
        <v>3.253502676842465E-3</v>
      </c>
    </row>
    <row r="28" spans="1:23" x14ac:dyDescent="0.45">
      <c r="A28" s="46" t="s">
        <v>84</v>
      </c>
      <c r="B28" s="40" t="s">
        <v>41</v>
      </c>
      <c r="C28" s="44" t="s">
        <v>41</v>
      </c>
      <c r="E28" s="58" t="s">
        <v>84</v>
      </c>
      <c r="F28" s="59"/>
      <c r="G28" s="42">
        <v>633.70000000000005</v>
      </c>
      <c r="H28" s="41">
        <f t="shared" si="1"/>
        <v>4.511476250142385E-2</v>
      </c>
    </row>
    <row r="29" spans="1:23" x14ac:dyDescent="0.45">
      <c r="A29" s="30" t="s">
        <v>68</v>
      </c>
      <c r="B29" s="11">
        <v>1389.2</v>
      </c>
      <c r="C29" s="29">
        <f>B29/$B$31</f>
        <v>0.66402179628124858</v>
      </c>
      <c r="E29" s="50" t="s">
        <v>68</v>
      </c>
      <c r="F29" s="51"/>
      <c r="G29" s="11">
        <f>SUM(G24:G28)</f>
        <v>10241.400000000001</v>
      </c>
      <c r="H29" s="41">
        <f t="shared" si="1"/>
        <v>0.72911208565895891</v>
      </c>
    </row>
    <row r="30" spans="1:23" x14ac:dyDescent="0.45">
      <c r="A30" s="31" t="s">
        <v>75</v>
      </c>
      <c r="B30" s="11">
        <v>702.9</v>
      </c>
      <c r="C30" s="29">
        <f>B30/$B$31</f>
        <v>0.33597820371875148</v>
      </c>
      <c r="E30" s="52" t="s">
        <v>75</v>
      </c>
      <c r="F30" s="53"/>
      <c r="G30" s="11">
        <v>3805</v>
      </c>
      <c r="H30" s="41">
        <f t="shared" si="1"/>
        <v>0.27088791434104109</v>
      </c>
    </row>
    <row r="31" spans="1:23" s="23" customFormat="1" x14ac:dyDescent="0.45">
      <c r="A31" s="30" t="s">
        <v>74</v>
      </c>
      <c r="B31" s="39">
        <f>B29+B30</f>
        <v>2092.1</v>
      </c>
      <c r="C31" s="36">
        <f>B31/$B$31</f>
        <v>1</v>
      </c>
      <c r="E31" s="50" t="s">
        <v>74</v>
      </c>
      <c r="F31" s="54"/>
      <c r="G31" s="37">
        <f>G29+G30</f>
        <v>14046.400000000001</v>
      </c>
      <c r="H31" s="47">
        <f t="shared" si="1"/>
        <v>1</v>
      </c>
    </row>
    <row r="34" spans="2:5" x14ac:dyDescent="0.45">
      <c r="B34" s="1" t="s">
        <v>71</v>
      </c>
      <c r="C34" s="2" t="s">
        <v>57</v>
      </c>
      <c r="D34" s="2" t="s">
        <v>86</v>
      </c>
      <c r="E34" s="2" t="s">
        <v>85</v>
      </c>
    </row>
    <row r="35" spans="2:5" x14ac:dyDescent="0.45">
      <c r="B35" s="31" t="s">
        <v>79</v>
      </c>
      <c r="C35" s="29">
        <v>3.4000000000000002E-2</v>
      </c>
      <c r="D35" s="29">
        <v>1.0999999999999999E-2</v>
      </c>
      <c r="E35" s="29">
        <v>0.01</v>
      </c>
    </row>
    <row r="36" spans="2:5" x14ac:dyDescent="0.45">
      <c r="B36" s="45" t="s">
        <v>81</v>
      </c>
      <c r="C36" s="29">
        <v>6.0000000000000001E-3</v>
      </c>
      <c r="D36" s="29">
        <v>7.0000000000000001E-3</v>
      </c>
      <c r="E36" s="29">
        <v>3.0000000000000001E-3</v>
      </c>
    </row>
    <row r="37" spans="2:5" x14ac:dyDescent="0.45">
      <c r="B37" s="46" t="s">
        <v>84</v>
      </c>
      <c r="C37" s="29"/>
      <c r="D37" s="29"/>
      <c r="E37" s="29">
        <v>4.4999999999999998E-2</v>
      </c>
    </row>
    <row r="38" spans="2:5" x14ac:dyDescent="0.45">
      <c r="B38" s="31" t="s">
        <v>82</v>
      </c>
      <c r="C38" s="29"/>
      <c r="D38" s="29">
        <v>0.64600000000000002</v>
      </c>
      <c r="E38" s="29">
        <v>0.19700000000000001</v>
      </c>
    </row>
    <row r="39" spans="2:5" x14ac:dyDescent="0.45">
      <c r="B39" s="31" t="s">
        <v>83</v>
      </c>
      <c r="C39" s="29">
        <v>0.60599999999999998</v>
      </c>
      <c r="D39" s="29"/>
      <c r="E39" s="29">
        <v>0.47399999999999998</v>
      </c>
    </row>
    <row r="40" spans="2:5" x14ac:dyDescent="0.45">
      <c r="B40" s="31" t="s">
        <v>75</v>
      </c>
      <c r="C40" s="29">
        <v>0.35299999999999998</v>
      </c>
      <c r="D40" s="29">
        <v>0.33600000000000002</v>
      </c>
      <c r="E40" s="29">
        <v>0.27100000000000002</v>
      </c>
    </row>
    <row r="41" spans="2:5" x14ac:dyDescent="0.45">
      <c r="C41" s="29">
        <f>SUM(C35:C39)</f>
        <v>0.64600000000000002</v>
      </c>
      <c r="D41" s="29">
        <f>SUM(D35:D39)</f>
        <v>0.66400000000000003</v>
      </c>
      <c r="E41" s="29">
        <f>SUM(E35:E39)</f>
        <v>0.72899999999999998</v>
      </c>
    </row>
  </sheetData>
  <mergeCells count="9">
    <mergeCell ref="E23:F23"/>
    <mergeCell ref="E29:F29"/>
    <mergeCell ref="E30:F30"/>
    <mergeCell ref="E31:F31"/>
    <mergeCell ref="E24:F24"/>
    <mergeCell ref="E25:F25"/>
    <mergeCell ref="E26:F26"/>
    <mergeCell ref="E27:F27"/>
    <mergeCell ref="E28:F28"/>
  </mergeCells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Eui Hyun Kim</dc:creator>
  <cp:lastModifiedBy>장성일</cp:lastModifiedBy>
  <dcterms:created xsi:type="dcterms:W3CDTF">2019-01-03T01:25:14Z</dcterms:created>
  <dcterms:modified xsi:type="dcterms:W3CDTF">2019-01-09T04:44:07Z</dcterms:modified>
</cp:coreProperties>
</file>