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210.94.22.121\인프라본부\1. 투자검토\1. 검토 중 사업\02. Project Green\"/>
    </mc:Choice>
  </mc:AlternateContent>
  <xr:revisionPtr revIDLastSave="0" documentId="13_ncr:1_{C8E4F0C7-55E9-42B8-ADEB-5DE87DE77DBE}" xr6:coauthVersionLast="47" xr6:coauthVersionMax="47" xr10:uidLastSave="{00000000-0000-0000-0000-000000000000}"/>
  <bookViews>
    <workbookView xWindow="28680" yWindow="-120" windowWidth="29040" windowHeight="15840" xr2:uid="{8C1331AA-F4F6-4D31-A6AC-B0EC8F8E8EB1}"/>
  </bookViews>
  <sheets>
    <sheet name="최초인출 Summary" sheetId="3" r:id="rId1"/>
    <sheet name="최초인출" sheetId="2" r:id="rId2"/>
    <sheet name="추가" sheetId="4" state="hidden" r:id="rId3"/>
    <sheet name="Total S&amp;U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1" i="3" l="1"/>
  <c r="U21" i="3"/>
  <c r="S38" i="2" l="1"/>
  <c r="D18" i="3" s="1"/>
  <c r="K38" i="2"/>
  <c r="U27" i="2"/>
  <c r="U28" i="2"/>
  <c r="U29" i="2"/>
  <c r="U30" i="2"/>
  <c r="U37" i="2" l="1"/>
  <c r="U36" i="2"/>
  <c r="U35" i="2"/>
  <c r="U34" i="2"/>
  <c r="U33" i="2"/>
  <c r="U32" i="2"/>
  <c r="U31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S38" i="1" l="1"/>
  <c r="L18" i="3" s="1"/>
  <c r="T18" i="3" s="1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4" i="4"/>
  <c r="C12" i="4"/>
  <c r="C10" i="4"/>
  <c r="C9" i="4"/>
  <c r="C8" i="4"/>
  <c r="C7" i="4"/>
  <c r="C6" i="4"/>
  <c r="C5" i="4"/>
  <c r="C4" i="4"/>
  <c r="U26" i="2"/>
  <c r="C15" i="4"/>
  <c r="C11" i="4"/>
  <c r="C13" i="4" l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38" i="2" l="1"/>
  <c r="U27" i="1"/>
  <c r="U12" i="1"/>
  <c r="U14" i="1"/>
  <c r="U32" i="1"/>
  <c r="U13" i="1"/>
  <c r="U5" i="1"/>
  <c r="U11" i="1"/>
  <c r="U18" i="1"/>
  <c r="U24" i="1"/>
  <c r="U30" i="1"/>
  <c r="U36" i="1"/>
  <c r="U7" i="1"/>
  <c r="U20" i="1"/>
  <c r="U6" i="1"/>
  <c r="U19" i="1"/>
  <c r="U25" i="1"/>
  <c r="U4" i="1"/>
  <c r="U10" i="1"/>
  <c r="U17" i="1"/>
  <c r="U23" i="1"/>
  <c r="U29" i="1"/>
  <c r="U35" i="1"/>
  <c r="U26" i="1"/>
  <c r="U31" i="1"/>
  <c r="U37" i="1"/>
  <c r="U3" i="1"/>
  <c r="U9" i="1"/>
  <c r="U16" i="1"/>
  <c r="U22" i="1"/>
  <c r="U28" i="1"/>
  <c r="U34" i="1"/>
  <c r="U8" i="1"/>
  <c r="U15" i="1"/>
  <c r="U21" i="1"/>
  <c r="U33" i="1"/>
  <c r="C3" i="4"/>
  <c r="C37" i="4" s="1"/>
  <c r="AA38" i="2"/>
  <c r="T38" i="2"/>
  <c r="D20" i="3" s="1"/>
  <c r="R38" i="2"/>
  <c r="D17" i="3" s="1"/>
  <c r="Q38" i="2"/>
  <c r="D16" i="3" s="1"/>
  <c r="P38" i="2"/>
  <c r="D19" i="3" s="1"/>
  <c r="O38" i="2"/>
  <c r="D15" i="3" s="1"/>
  <c r="N38" i="2"/>
  <c r="D14" i="3" s="1"/>
  <c r="M38" i="2"/>
  <c r="D13" i="3" s="1"/>
  <c r="J38" i="2"/>
  <c r="D10" i="3" s="1"/>
  <c r="I38" i="2"/>
  <c r="H38" i="2"/>
  <c r="D7" i="3" s="1"/>
  <c r="G38" i="2"/>
  <c r="D6" i="3" s="1"/>
  <c r="F38" i="2"/>
  <c r="E38" i="2"/>
  <c r="D38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U38" i="1" l="1"/>
  <c r="I41" i="2"/>
  <c r="D9" i="3" s="1"/>
  <c r="I40" i="2"/>
  <c r="D8" i="3" s="1"/>
  <c r="D5" i="3"/>
  <c r="T38" i="1"/>
  <c r="L20" i="3" s="1"/>
  <c r="T20" i="3" s="1"/>
  <c r="T34" i="3" s="1"/>
  <c r="W38" i="1"/>
  <c r="R38" i="1"/>
  <c r="L17" i="3" s="1"/>
  <c r="T17" i="3" s="1"/>
  <c r="Y3" i="1"/>
  <c r="Q38" i="1"/>
  <c r="L16" i="3" s="1"/>
  <c r="T16" i="3" s="1"/>
  <c r="T33" i="3" s="1"/>
  <c r="P38" i="1"/>
  <c r="L19" i="3" s="1"/>
  <c r="T19" i="3" s="1"/>
  <c r="O38" i="1"/>
  <c r="L15" i="3" s="1"/>
  <c r="T15" i="3" s="1"/>
  <c r="N38" i="1"/>
  <c r="L14" i="3" s="1"/>
  <c r="T14" i="3" s="1"/>
  <c r="M38" i="1"/>
  <c r="L13" i="3" s="1"/>
  <c r="T13" i="3" s="1"/>
  <c r="J38" i="1"/>
  <c r="L10" i="3" s="1"/>
  <c r="T10" i="3" s="1"/>
  <c r="I38" i="1"/>
  <c r="H38" i="1"/>
  <c r="L6" i="3" s="1"/>
  <c r="T6" i="3" s="1"/>
  <c r="T29" i="3" s="1"/>
  <c r="G38" i="1"/>
  <c r="L7" i="3" s="1"/>
  <c r="T7" i="3" s="1"/>
  <c r="T30" i="3" s="1"/>
  <c r="F38" i="1"/>
  <c r="E38" i="1"/>
  <c r="D38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L9" i="3" l="1"/>
  <c r="T9" i="3" s="1"/>
  <c r="T32" i="3"/>
  <c r="L5" i="3"/>
  <c r="T5" i="3" s="1"/>
  <c r="T27" i="3" s="1"/>
  <c r="I41" i="1"/>
  <c r="I40" i="1"/>
  <c r="L8" i="3" s="1"/>
  <c r="T8" i="3" s="1"/>
  <c r="Y23" i="1"/>
  <c r="Y29" i="1"/>
  <c r="Y10" i="1"/>
  <c r="Y17" i="1"/>
  <c r="Y9" i="1"/>
  <c r="Y4" i="1"/>
  <c r="Y12" i="1"/>
  <c r="Y37" i="1"/>
  <c r="Y5" i="1"/>
  <c r="Y13" i="1"/>
  <c r="Y19" i="1"/>
  <c r="Y25" i="1"/>
  <c r="Y31" i="1"/>
  <c r="Y11" i="1"/>
  <c r="Y6" i="1"/>
  <c r="Y14" i="1"/>
  <c r="Y20" i="1"/>
  <c r="Y26" i="1"/>
  <c r="Y32" i="1"/>
  <c r="Y36" i="1"/>
  <c r="Y7" i="1"/>
  <c r="Y15" i="1"/>
  <c r="Y21" i="1"/>
  <c r="Y27" i="1"/>
  <c r="Y33" i="1"/>
  <c r="Y8" i="1"/>
  <c r="Y16" i="1"/>
  <c r="Y22" i="1"/>
  <c r="Y28" i="1"/>
  <c r="Y34" i="1"/>
  <c r="Y26" i="2"/>
  <c r="X38" i="1"/>
  <c r="Y5" i="2"/>
  <c r="K38" i="1"/>
  <c r="Y30" i="1" l="1"/>
  <c r="Y24" i="1"/>
  <c r="AC15" i="2"/>
  <c r="Y18" i="1"/>
  <c r="Y35" i="1"/>
  <c r="Y19" i="2"/>
  <c r="Y18" i="2"/>
  <c r="Y31" i="2"/>
  <c r="Y37" i="2"/>
  <c r="Y13" i="2"/>
  <c r="Y30" i="2"/>
  <c r="Y23" i="2"/>
  <c r="Y21" i="2"/>
  <c r="Y36" i="2"/>
  <c r="Y28" i="2"/>
  <c r="Y25" i="2"/>
  <c r="Y7" i="2"/>
  <c r="Y24" i="2"/>
  <c r="Y15" i="2"/>
  <c r="Y10" i="2"/>
  <c r="Y12" i="2"/>
  <c r="Y8" i="2"/>
  <c r="Y33" i="2"/>
  <c r="Y35" i="2"/>
  <c r="Y17" i="2"/>
  <c r="Y22" i="2"/>
  <c r="Y20" i="2"/>
  <c r="Y4" i="2"/>
  <c r="Y14" i="2"/>
  <c r="Y6" i="2"/>
  <c r="Y29" i="2"/>
  <c r="Y11" i="2"/>
  <c r="Y27" i="2"/>
  <c r="Y9" i="2"/>
  <c r="Y32" i="2"/>
  <c r="Y16" i="2"/>
  <c r="AC12" i="2"/>
  <c r="AC22" i="2"/>
  <c r="AC14" i="2"/>
  <c r="AC13" i="2"/>
  <c r="AC30" i="2"/>
  <c r="AC6" i="2"/>
  <c r="AC29" i="2"/>
  <c r="AC27" i="2"/>
  <c r="AC32" i="2"/>
  <c r="AC21" i="2"/>
  <c r="AC16" i="2"/>
  <c r="AC4" i="2"/>
  <c r="AC9" i="2"/>
  <c r="AC25" i="2"/>
  <c r="AC7" i="2"/>
  <c r="AC23" i="2"/>
  <c r="AC31" i="2"/>
  <c r="AC5" i="2"/>
  <c r="AC24" i="2"/>
  <c r="AC36" i="2"/>
  <c r="AC26" i="2"/>
  <c r="AC28" i="2"/>
  <c r="AC10" i="2"/>
  <c r="AC8" i="2"/>
  <c r="AC37" i="2"/>
  <c r="AC19" i="2"/>
  <c r="AC33" i="2"/>
  <c r="AC18" i="2"/>
  <c r="AC35" i="2"/>
  <c r="AC17" i="2"/>
  <c r="AC20" i="2"/>
  <c r="AC11" i="2"/>
  <c r="Y34" i="2"/>
  <c r="D11" i="3"/>
  <c r="L11" i="3" l="1"/>
  <c r="T11" i="3" s="1"/>
  <c r="T31" i="3" s="1"/>
  <c r="Y38" i="1"/>
  <c r="AC34" i="2"/>
  <c r="AB24" i="2"/>
  <c r="AB17" i="2"/>
  <c r="AB5" i="2"/>
  <c r="AB23" i="2"/>
  <c r="AB11" i="2"/>
  <c r="AB27" i="2"/>
  <c r="AB37" i="2"/>
  <c r="AB30" i="2"/>
  <c r="AB31" i="2"/>
  <c r="AB28" i="2"/>
  <c r="AB35" i="2"/>
  <c r="AB4" i="2"/>
  <c r="AB36" i="2"/>
  <c r="AB10" i="2"/>
  <c r="AB21" i="2"/>
  <c r="AB9" i="2"/>
  <c r="AB14" i="2"/>
  <c r="AB6" i="2"/>
  <c r="AB12" i="2"/>
  <c r="AB8" i="2"/>
  <c r="AB13" i="2"/>
  <c r="AB19" i="2"/>
  <c r="AB20" i="2"/>
  <c r="AB32" i="2"/>
  <c r="AB7" i="2"/>
  <c r="AB33" i="2"/>
  <c r="AB22" i="2"/>
  <c r="AB18" i="2"/>
  <c r="AB26" i="2" l="1"/>
  <c r="AB16" i="2"/>
  <c r="AB15" i="2"/>
  <c r="AB25" i="2"/>
  <c r="AB29" i="2"/>
  <c r="AB34" i="2" l="1"/>
  <c r="L38" i="2"/>
  <c r="D12" i="3" s="1"/>
  <c r="Y3" i="2"/>
  <c r="L38" i="1"/>
  <c r="L12" i="3" l="1"/>
  <c r="T12" i="3" s="1"/>
  <c r="D21" i="3"/>
  <c r="AC3" i="2"/>
  <c r="AC38" i="2" s="1"/>
  <c r="U38" i="2"/>
  <c r="T21" i="3" l="1"/>
  <c r="T28" i="3"/>
  <c r="L21" i="3"/>
  <c r="H5" i="3"/>
  <c r="Y5" i="3" s="1"/>
  <c r="Y27" i="3" s="1"/>
  <c r="T35" i="3" l="1"/>
  <c r="AB3" i="2"/>
  <c r="Y38" i="2"/>
  <c r="U30" i="3" l="1"/>
  <c r="U29" i="3"/>
  <c r="U34" i="3"/>
  <c r="U33" i="3"/>
  <c r="U27" i="3"/>
  <c r="U32" i="3"/>
  <c r="U31" i="3"/>
  <c r="U28" i="3"/>
  <c r="AB38" i="2"/>
  <c r="Y41" i="2"/>
  <c r="H7" i="3" s="1"/>
  <c r="P7" i="3" s="1"/>
  <c r="Y40" i="2"/>
  <c r="H6" i="3" s="1"/>
  <c r="P6" i="3" s="1"/>
  <c r="U35" i="3" l="1"/>
  <c r="P21" i="3"/>
  <c r="Y6" i="3"/>
  <c r="Y7" i="3"/>
  <c r="H21" i="3"/>
  <c r="Y28" i="3" l="1"/>
  <c r="Y21" i="3"/>
  <c r="Y35" i="3" l="1"/>
  <c r="Z27" i="3" s="1"/>
  <c r="Z28" i="3" l="1"/>
  <c r="Z35" i="3" s="1"/>
</calcChain>
</file>

<file path=xl/sharedStrings.xml><?xml version="1.0" encoding="utf-8"?>
<sst xmlns="http://schemas.openxmlformats.org/spreadsheetml/2006/main" count="260" uniqueCount="120">
  <si>
    <t>센트럴태양광발전소3호 주식회사</t>
  </si>
  <si>
    <t>센트럴태양광발전소26호 주식회사</t>
  </si>
  <si>
    <t>센트럴태양광발전소20호 주식회사</t>
  </si>
  <si>
    <t>센트럴태양광발전소21호 주식회사</t>
  </si>
  <si>
    <t>센트럴태양광발전소22호 주식회사</t>
  </si>
  <si>
    <t>센트럴태양광발전소23호 주식회사</t>
  </si>
  <si>
    <t>센트럴태양광발전소4호 주식회사</t>
  </si>
  <si>
    <t>센트럴태양광발전소24호 주식회사</t>
  </si>
  <si>
    <t>센트럴태양광발전소25호 주식회사</t>
  </si>
  <si>
    <t>주식회사 아침태양광6호</t>
  </si>
  <si>
    <t>센트럴태양광발전소5호 주식회사</t>
  </si>
  <si>
    <t>센트럴태양광발전소6호 주식회사</t>
  </si>
  <si>
    <t>주식회사 다랑쉬태양광</t>
  </si>
  <si>
    <t>센트럴태양광발전소1호 주식회사</t>
  </si>
  <si>
    <t>센트럴태양광발전소2호 주식회사</t>
  </si>
  <si>
    <t>주식회사 도화</t>
  </si>
  <si>
    <t>주식회사 지보에너지</t>
  </si>
  <si>
    <t>주식회사 보문에너지</t>
  </si>
  <si>
    <t>솔라다이렉트 주식회사</t>
  </si>
  <si>
    <t>채움쏠라 주식회사</t>
  </si>
  <si>
    <t>피씨솔라 주식회사</t>
  </si>
  <si>
    <t>회동에너지 주식회사</t>
  </si>
  <si>
    <t>제이에이치에너지 주식회사</t>
  </si>
  <si>
    <t>대성쏠라 주식회사</t>
  </si>
  <si>
    <t>더드림에너지 주식회사</t>
  </si>
  <si>
    <t>주식회사 제이씨엠에너지</t>
  </si>
  <si>
    <t>비오엠쏠라 주식회사</t>
  </si>
  <si>
    <t>우성에너지 주식회사</t>
  </si>
  <si>
    <t>강원발전 주식회사</t>
  </si>
  <si>
    <t>에스발전 주식회사</t>
  </si>
  <si>
    <t>케이발전 주식회사</t>
  </si>
  <si>
    <t>영동발전 주식회사</t>
  </si>
  <si>
    <t>솔라나인 주식회사</t>
  </si>
  <si>
    <t>솔라원 주식회사</t>
  </si>
  <si>
    <t>센트럴태양광발전소19호 주식회사</t>
    <phoneticPr fontId="2" type="noConversion"/>
  </si>
  <si>
    <t>구분</t>
    <phoneticPr fontId="2" type="noConversion"/>
  </si>
  <si>
    <t>No.</t>
    <phoneticPr fontId="2" type="noConversion"/>
  </si>
  <si>
    <t>기간이자</t>
    <phoneticPr fontId="2" type="noConversion"/>
  </si>
  <si>
    <t>합계</t>
    <phoneticPr fontId="2" type="noConversion"/>
  </si>
  <si>
    <t>대출약정금액</t>
    <phoneticPr fontId="2" type="noConversion"/>
  </si>
  <si>
    <t>MMRA</t>
    <phoneticPr fontId="2" type="noConversion"/>
  </si>
  <si>
    <t>DSRA</t>
    <phoneticPr fontId="2" type="noConversion"/>
  </si>
  <si>
    <t>담보설정비용</t>
    <phoneticPr fontId="2" type="noConversion"/>
  </si>
  <si>
    <t>건설중이자</t>
    <phoneticPr fontId="2" type="noConversion"/>
  </si>
  <si>
    <t>토지구입</t>
    <phoneticPr fontId="2" type="noConversion"/>
  </si>
  <si>
    <t>Total Uses</t>
    <phoneticPr fontId="2" type="noConversion"/>
  </si>
  <si>
    <t>Total Sources</t>
    <phoneticPr fontId="2" type="noConversion"/>
  </si>
  <si>
    <t>기한전
상환수수료</t>
    <phoneticPr fontId="2" type="noConversion"/>
  </si>
  <si>
    <t>대리기관
수수료</t>
    <phoneticPr fontId="2" type="noConversion"/>
  </si>
  <si>
    <t>대출취급
수수료</t>
    <phoneticPr fontId="2" type="noConversion"/>
  </si>
  <si>
    <t>개발용역
수수료</t>
    <phoneticPr fontId="2" type="noConversion"/>
  </si>
  <si>
    <t>잔여 공사비</t>
    <phoneticPr fontId="2" type="noConversion"/>
  </si>
  <si>
    <t>기타 예비비
(SPC 보유)</t>
    <phoneticPr fontId="2" type="noConversion"/>
  </si>
  <si>
    <t>법률실사비용</t>
    <phoneticPr fontId="2" type="noConversion"/>
  </si>
  <si>
    <t>회계실사비용</t>
    <phoneticPr fontId="2" type="noConversion"/>
  </si>
  <si>
    <t>기술실사비용</t>
    <phoneticPr fontId="2" type="noConversion"/>
  </si>
  <si>
    <t>기존대출잔액</t>
    <phoneticPr fontId="2" type="noConversion"/>
  </si>
  <si>
    <t>최초 인출금액</t>
    <phoneticPr fontId="2" type="noConversion"/>
  </si>
  <si>
    <t>공사비 지급</t>
    <phoneticPr fontId="2" type="noConversion"/>
  </si>
  <si>
    <t>필요금액</t>
    <phoneticPr fontId="2" type="noConversion"/>
  </si>
  <si>
    <t>대출약정액</t>
    <phoneticPr fontId="2" type="noConversion"/>
  </si>
  <si>
    <t>잔여대출금액</t>
    <phoneticPr fontId="2" type="noConversion"/>
  </si>
  <si>
    <r>
      <rPr>
        <sz val="10"/>
        <color theme="1"/>
        <rFont val="맑은 고딕"/>
        <family val="3"/>
        <charset val="129"/>
      </rPr>
      <t>기존대출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상환</t>
    </r>
    <phoneticPr fontId="2" type="noConversion"/>
  </si>
  <si>
    <r>
      <t xml:space="preserve">SPC </t>
    </r>
    <r>
      <rPr>
        <sz val="10"/>
        <color theme="1"/>
        <rFont val="맑은 고딕"/>
        <family val="3"/>
        <charset val="129"/>
      </rPr>
      <t>보유현금</t>
    </r>
    <phoneticPr fontId="2" type="noConversion"/>
  </si>
  <si>
    <r>
      <t xml:space="preserve">DSRA </t>
    </r>
    <r>
      <rPr>
        <sz val="10"/>
        <color theme="1"/>
        <rFont val="맑은 고딕"/>
        <family val="3"/>
        <charset val="129"/>
      </rPr>
      <t>적립</t>
    </r>
    <phoneticPr fontId="2" type="noConversion"/>
  </si>
  <si>
    <r>
      <t xml:space="preserve">MMRA </t>
    </r>
    <r>
      <rPr>
        <sz val="10"/>
        <color theme="1"/>
        <rFont val="맑은 고딕"/>
        <family val="3"/>
        <charset val="129"/>
      </rPr>
      <t>적립</t>
    </r>
    <phoneticPr fontId="2" type="noConversion"/>
  </si>
  <si>
    <r>
      <rPr>
        <sz val="10"/>
        <color theme="1"/>
        <rFont val="맑은 고딕"/>
        <family val="3"/>
        <charset val="129"/>
      </rPr>
      <t>토지구입비</t>
    </r>
    <phoneticPr fontId="2" type="noConversion"/>
  </si>
  <si>
    <r>
      <rPr>
        <b/>
        <sz val="10"/>
        <color theme="1"/>
        <rFont val="맑은 고딕"/>
        <family val="3"/>
        <charset val="129"/>
      </rPr>
      <t>합계</t>
    </r>
    <phoneticPr fontId="2" type="noConversion"/>
  </si>
  <si>
    <r>
      <t>Funds Uses (</t>
    </r>
    <r>
      <rPr>
        <b/>
        <sz val="10"/>
        <color theme="0"/>
        <rFont val="맑은 고딕"/>
        <family val="3"/>
        <charset val="129"/>
      </rPr>
      <t>최초인출</t>
    </r>
    <r>
      <rPr>
        <b/>
        <sz val="10"/>
        <color theme="0"/>
        <rFont val="Calibri"/>
        <family val="2"/>
      </rPr>
      <t>)</t>
    </r>
    <phoneticPr fontId="2" type="noConversion"/>
  </si>
  <si>
    <r>
      <t>Funds Sources (</t>
    </r>
    <r>
      <rPr>
        <b/>
        <sz val="10"/>
        <color theme="0"/>
        <rFont val="맑은 고딕"/>
        <family val="3"/>
        <charset val="129"/>
      </rPr>
      <t>최초인출</t>
    </r>
    <r>
      <rPr>
        <b/>
        <sz val="10"/>
        <color theme="0"/>
        <rFont val="Calibri"/>
        <family val="2"/>
      </rPr>
      <t>)</t>
    </r>
    <phoneticPr fontId="2" type="noConversion"/>
  </si>
  <si>
    <r>
      <t>Funds Uses (</t>
    </r>
    <r>
      <rPr>
        <b/>
        <sz val="10"/>
        <color theme="0"/>
        <rFont val="맑은 고딕"/>
        <family val="3"/>
        <charset val="129"/>
      </rPr>
      <t>추가</t>
    </r>
    <r>
      <rPr>
        <b/>
        <sz val="10"/>
        <color theme="0"/>
        <rFont val="Calibri"/>
        <family val="2"/>
      </rPr>
      <t xml:space="preserve"> Capital Call)</t>
    </r>
    <phoneticPr fontId="2" type="noConversion"/>
  </si>
  <si>
    <r>
      <t>Funds Sources (</t>
    </r>
    <r>
      <rPr>
        <b/>
        <sz val="10"/>
        <color theme="0"/>
        <rFont val="맑은 고딕"/>
        <family val="3"/>
        <charset val="129"/>
      </rPr>
      <t>추가</t>
    </r>
    <r>
      <rPr>
        <b/>
        <sz val="10"/>
        <color theme="0"/>
        <rFont val="Calibri"/>
        <family val="2"/>
      </rPr>
      <t xml:space="preserve"> Capital Call)</t>
    </r>
    <phoneticPr fontId="2" type="noConversion"/>
  </si>
  <si>
    <r>
      <rPr>
        <b/>
        <sz val="10"/>
        <color theme="1"/>
        <rFont val="맑은 고딕"/>
        <family val="3"/>
        <charset val="129"/>
      </rPr>
      <t>구분</t>
    </r>
    <phoneticPr fontId="2" type="noConversion"/>
  </si>
  <si>
    <r>
      <rPr>
        <b/>
        <sz val="10"/>
        <color theme="1"/>
        <rFont val="맑은 고딕"/>
        <family val="3"/>
        <charset val="129"/>
      </rPr>
      <t>금액</t>
    </r>
    <phoneticPr fontId="2" type="noConversion"/>
  </si>
  <si>
    <t>잔여 필요금액</t>
    <phoneticPr fontId="2" type="noConversion"/>
  </si>
  <si>
    <t>센트럴태양광발전소19호 주식회사</t>
  </si>
  <si>
    <t>2차 개발용역수수료</t>
    <phoneticPr fontId="2" type="noConversion"/>
  </si>
  <si>
    <t>보험료 납부</t>
    <phoneticPr fontId="2" type="noConversion"/>
  </si>
  <si>
    <t>Funds Uses (Total)</t>
    <phoneticPr fontId="2" type="noConversion"/>
  </si>
  <si>
    <t>Funds Sources (Total)</t>
    <phoneticPr fontId="2" type="noConversion"/>
  </si>
  <si>
    <r>
      <t xml:space="preserve">MMRA </t>
    </r>
    <r>
      <rPr>
        <sz val="10"/>
        <color theme="1"/>
        <rFont val="맑은 고딕"/>
        <family val="3"/>
        <charset val="129"/>
      </rPr>
      <t>최초적립</t>
    </r>
    <phoneticPr fontId="2" type="noConversion"/>
  </si>
  <si>
    <t>보유현금</t>
    <phoneticPr fontId="2" type="noConversion"/>
  </si>
  <si>
    <r>
      <rPr>
        <sz val="10"/>
        <color theme="1"/>
        <rFont val="맑은 고딕"/>
        <family val="3"/>
        <charset val="129"/>
      </rPr>
      <t>대출취급수수료</t>
    </r>
    <r>
      <rPr>
        <sz val="10"/>
        <color theme="1"/>
        <rFont val="Calibri"/>
        <family val="2"/>
      </rPr>
      <t xml:space="preserve"> I</t>
    </r>
    <phoneticPr fontId="2" type="noConversion"/>
  </si>
  <si>
    <r>
      <rPr>
        <sz val="10"/>
        <color theme="1"/>
        <rFont val="맑은 고딕"/>
        <family val="3"/>
        <charset val="129"/>
      </rPr>
      <t>최초인출금액</t>
    </r>
    <r>
      <rPr>
        <sz val="10"/>
        <color theme="1"/>
        <rFont val="Calibri"/>
        <family val="2"/>
      </rPr>
      <t xml:space="preserve"> I</t>
    </r>
    <phoneticPr fontId="2" type="noConversion"/>
  </si>
  <si>
    <r>
      <rPr>
        <sz val="10"/>
        <color theme="1"/>
        <rFont val="맑은 고딕"/>
        <family val="3"/>
        <charset val="129"/>
      </rPr>
      <t>최초인출금액</t>
    </r>
    <r>
      <rPr>
        <sz val="10"/>
        <color theme="1"/>
        <rFont val="Calibri"/>
        <family val="2"/>
      </rPr>
      <t xml:space="preserve"> II</t>
    </r>
    <phoneticPr fontId="2" type="noConversion"/>
  </si>
  <si>
    <r>
      <rPr>
        <sz val="10"/>
        <color theme="1"/>
        <rFont val="맑은 고딕"/>
        <family val="3"/>
        <charset val="129"/>
      </rPr>
      <t>대출취급수수료</t>
    </r>
    <r>
      <rPr>
        <sz val="10"/>
        <color theme="1"/>
        <rFont val="Calibri"/>
        <family val="2"/>
      </rPr>
      <t xml:space="preserve"> II</t>
    </r>
    <phoneticPr fontId="2" type="noConversion"/>
  </si>
  <si>
    <r>
      <rPr>
        <sz val="10"/>
        <color theme="1"/>
        <rFont val="맑은 고딕"/>
        <family val="3"/>
        <charset val="129"/>
      </rPr>
      <t>대리기관수수료</t>
    </r>
    <phoneticPr fontId="2" type="noConversion"/>
  </si>
  <si>
    <r>
      <rPr>
        <sz val="10"/>
        <color theme="1"/>
        <rFont val="맑은 고딕"/>
        <family val="3"/>
        <charset val="129"/>
      </rPr>
      <t>개발용역수수료</t>
    </r>
    <phoneticPr fontId="2" type="noConversion"/>
  </si>
  <si>
    <r>
      <rPr>
        <sz val="10"/>
        <color theme="1"/>
        <rFont val="맑은 고딕"/>
        <family val="3"/>
        <charset val="129"/>
      </rPr>
      <t>법률실사비용</t>
    </r>
    <phoneticPr fontId="2" type="noConversion"/>
  </si>
  <si>
    <r>
      <rPr>
        <sz val="10"/>
        <color theme="1"/>
        <rFont val="맑은 고딕"/>
        <family val="3"/>
        <charset val="129"/>
      </rPr>
      <t>회계실사비용</t>
    </r>
    <phoneticPr fontId="2" type="noConversion"/>
  </si>
  <si>
    <r>
      <rPr>
        <sz val="10"/>
        <color theme="1"/>
        <rFont val="맑은 고딕"/>
        <family val="3"/>
        <charset val="129"/>
      </rPr>
      <t>기술실사비용</t>
    </r>
    <phoneticPr fontId="2" type="noConversion"/>
  </si>
  <si>
    <r>
      <rPr>
        <sz val="10"/>
        <color theme="1"/>
        <rFont val="맑은 고딕"/>
        <family val="3"/>
        <charset val="129"/>
      </rPr>
      <t>담보설정비용</t>
    </r>
    <phoneticPr fontId="2" type="noConversion"/>
  </si>
  <si>
    <r>
      <rPr>
        <sz val="10"/>
        <color theme="1"/>
        <rFont val="맑은 고딕"/>
        <family val="3"/>
        <charset val="129"/>
      </rPr>
      <t>공사비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잔금</t>
    </r>
  </si>
  <si>
    <r>
      <rPr>
        <sz val="10"/>
        <color theme="1"/>
        <rFont val="맑은 고딕"/>
        <family val="3"/>
        <charset val="129"/>
      </rPr>
      <t>공사비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잔금</t>
    </r>
    <phoneticPr fontId="2" type="noConversion"/>
  </si>
  <si>
    <r>
      <rPr>
        <sz val="10"/>
        <color theme="1"/>
        <rFont val="맑은 고딕"/>
        <family val="3"/>
        <charset val="129"/>
      </rPr>
      <t>보험료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지급</t>
    </r>
  </si>
  <si>
    <r>
      <rPr>
        <sz val="10"/>
        <color theme="1"/>
        <rFont val="맑은 고딕"/>
        <family val="3"/>
        <charset val="129"/>
      </rPr>
      <t>보험료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지급</t>
    </r>
    <phoneticPr fontId="2" type="noConversion"/>
  </si>
  <si>
    <r>
      <rPr>
        <sz val="10"/>
        <color theme="1"/>
        <rFont val="맑은 고딕"/>
        <family val="3"/>
        <charset val="129"/>
      </rPr>
      <t>대출금</t>
    </r>
    <phoneticPr fontId="2" type="noConversion"/>
  </si>
  <si>
    <r>
      <rPr>
        <b/>
        <sz val="10"/>
        <color theme="1"/>
        <rFont val="맑은 고딕"/>
        <family val="3"/>
        <charset val="129"/>
      </rPr>
      <t>비율</t>
    </r>
    <phoneticPr fontId="2" type="noConversion"/>
  </si>
  <si>
    <r>
      <rPr>
        <sz val="10"/>
        <color theme="1"/>
        <rFont val="맑은 고딕"/>
        <family val="3"/>
        <charset val="129"/>
      </rPr>
      <t>기존대출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상환</t>
    </r>
  </si>
  <si>
    <r>
      <t xml:space="preserve">DSRA </t>
    </r>
    <r>
      <rPr>
        <sz val="10"/>
        <color theme="1"/>
        <rFont val="맑은 고딕"/>
        <family val="3"/>
        <charset val="129"/>
      </rPr>
      <t>적립</t>
    </r>
  </si>
  <si>
    <r>
      <t xml:space="preserve">MMRA </t>
    </r>
    <r>
      <rPr>
        <sz val="10"/>
        <color theme="1"/>
        <rFont val="맑은 고딕"/>
        <family val="3"/>
        <charset val="129"/>
      </rPr>
      <t>적립</t>
    </r>
  </si>
  <si>
    <r>
      <rPr>
        <sz val="10"/>
        <color theme="1"/>
        <rFont val="맑은 고딕"/>
        <family val="3"/>
        <charset val="129"/>
      </rPr>
      <t>대리기관수수료</t>
    </r>
  </si>
  <si>
    <r>
      <rPr>
        <sz val="10"/>
        <color theme="1"/>
        <rFont val="맑은 고딕"/>
        <family val="3"/>
        <charset val="129"/>
      </rPr>
      <t>개발용역수수료</t>
    </r>
  </si>
  <si>
    <r>
      <rPr>
        <sz val="10"/>
        <color theme="1"/>
        <rFont val="맑은 고딕"/>
        <family val="3"/>
        <charset val="129"/>
      </rPr>
      <t>법률실사비용</t>
    </r>
  </si>
  <si>
    <r>
      <rPr>
        <sz val="10"/>
        <color theme="1"/>
        <rFont val="맑은 고딕"/>
        <family val="3"/>
        <charset val="129"/>
      </rPr>
      <t>회계실사비용</t>
    </r>
  </si>
  <si>
    <r>
      <rPr>
        <sz val="10"/>
        <color theme="1"/>
        <rFont val="맑은 고딕"/>
        <family val="3"/>
        <charset val="129"/>
      </rPr>
      <t>기술실사비용</t>
    </r>
  </si>
  <si>
    <r>
      <rPr>
        <sz val="10"/>
        <color theme="1"/>
        <rFont val="맑은 고딕"/>
        <family val="3"/>
        <charset val="129"/>
      </rPr>
      <t>담보설정비용</t>
    </r>
  </si>
  <si>
    <r>
      <rPr>
        <sz val="10"/>
        <color theme="1"/>
        <rFont val="맑은 고딕"/>
        <family val="3"/>
        <charset val="129"/>
      </rPr>
      <t>토지구입비</t>
    </r>
  </si>
  <si>
    <r>
      <t xml:space="preserve">SPC </t>
    </r>
    <r>
      <rPr>
        <sz val="10"/>
        <color theme="1"/>
        <rFont val="맑은 고딕"/>
        <family val="3"/>
        <charset val="129"/>
      </rPr>
      <t>보유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맑은 고딕"/>
        <family val="3"/>
        <charset val="129"/>
      </rPr>
      <t>건설중이자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등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추가사업비</t>
    </r>
    <r>
      <rPr>
        <sz val="10"/>
        <color theme="1"/>
        <rFont val="Calibri"/>
        <family val="2"/>
      </rPr>
      <t>)</t>
    </r>
  </si>
  <si>
    <r>
      <t xml:space="preserve">SPC </t>
    </r>
    <r>
      <rPr>
        <sz val="10"/>
        <color theme="1"/>
        <rFont val="맑은 고딕"/>
        <family val="3"/>
        <charset val="129"/>
      </rPr>
      <t>보유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맑은 고딕"/>
        <family val="3"/>
        <charset val="129"/>
      </rPr>
      <t>건설중이자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등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추가사업비</t>
    </r>
    <r>
      <rPr>
        <sz val="10"/>
        <color theme="1"/>
        <rFont val="Calibri"/>
        <family val="2"/>
      </rPr>
      <t>)</t>
    </r>
    <phoneticPr fontId="2" type="noConversion"/>
  </si>
  <si>
    <r>
      <t xml:space="preserve">SPC </t>
    </r>
    <r>
      <rPr>
        <sz val="10"/>
        <color theme="1"/>
        <rFont val="맑은 고딕"/>
        <family val="3"/>
        <charset val="129"/>
      </rPr>
      <t>보유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맑은 고딕"/>
        <family val="3"/>
        <charset val="129"/>
      </rPr>
      <t>예비비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등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기초현금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보유분</t>
    </r>
    <r>
      <rPr>
        <sz val="10"/>
        <color theme="1"/>
        <rFont val="Calibri"/>
        <family val="2"/>
      </rPr>
      <t>)</t>
    </r>
  </si>
  <si>
    <r>
      <t xml:space="preserve">SPC </t>
    </r>
    <r>
      <rPr>
        <sz val="10"/>
        <color theme="1"/>
        <rFont val="맑은 고딕"/>
        <family val="3"/>
        <charset val="129"/>
      </rPr>
      <t>보유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맑은 고딕"/>
        <family val="3"/>
        <charset val="129"/>
      </rPr>
      <t>예비비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등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기초현금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보유분</t>
    </r>
    <r>
      <rPr>
        <sz val="10"/>
        <color theme="1"/>
        <rFont val="Calibri"/>
        <family val="2"/>
      </rPr>
      <t>)</t>
    </r>
    <phoneticPr fontId="2" type="noConversion"/>
  </si>
  <si>
    <r>
      <rPr>
        <sz val="10"/>
        <color theme="1"/>
        <rFont val="맑은 고딕"/>
        <family val="3"/>
        <charset val="129"/>
      </rPr>
      <t>거래비용</t>
    </r>
    <phoneticPr fontId="2" type="noConversion"/>
  </si>
  <si>
    <r>
      <t xml:space="preserve">DSRA </t>
    </r>
    <r>
      <rPr>
        <sz val="10"/>
        <color theme="1"/>
        <rFont val="맑은 고딕"/>
        <family val="3"/>
        <charset val="129"/>
      </rPr>
      <t>최초적립</t>
    </r>
    <phoneticPr fontId="2" type="noConversion"/>
  </si>
  <si>
    <r>
      <rPr>
        <sz val="10"/>
        <color theme="1"/>
        <rFont val="맑은 고딕"/>
        <family val="3"/>
        <charset val="129"/>
      </rPr>
      <t>추가인출금액</t>
    </r>
    <r>
      <rPr>
        <sz val="10"/>
        <color theme="1"/>
        <rFont val="Calibri"/>
        <family val="2"/>
      </rPr>
      <t xml:space="preserve"> I</t>
    </r>
    <phoneticPr fontId="2" type="noConversion"/>
  </si>
  <si>
    <r>
      <rPr>
        <sz val="10"/>
        <color theme="1"/>
        <rFont val="맑은 고딕"/>
        <family val="3"/>
        <charset val="129"/>
      </rPr>
      <t>추가인출금액</t>
    </r>
    <r>
      <rPr>
        <sz val="10"/>
        <color theme="1"/>
        <rFont val="Calibri"/>
        <family val="2"/>
      </rPr>
      <t xml:space="preserve"> II</t>
    </r>
    <phoneticPr fontId="2" type="noConversion"/>
  </si>
  <si>
    <r>
      <rPr>
        <sz val="10"/>
        <color theme="1"/>
        <rFont val="맑은 고딕"/>
        <family val="3"/>
        <charset val="129"/>
      </rPr>
      <t>약정금액</t>
    </r>
    <r>
      <rPr>
        <sz val="10"/>
        <color theme="1"/>
        <rFont val="Calibri"/>
        <family val="2"/>
      </rPr>
      <t xml:space="preserve"> I</t>
    </r>
    <phoneticPr fontId="2" type="noConversion"/>
  </si>
  <si>
    <r>
      <rPr>
        <sz val="10"/>
        <color theme="1"/>
        <rFont val="맑은 고딕"/>
        <family val="3"/>
        <charset val="129"/>
      </rPr>
      <t>약정금액</t>
    </r>
    <r>
      <rPr>
        <sz val="10"/>
        <color theme="1"/>
        <rFont val="Calibri"/>
        <family val="2"/>
      </rPr>
      <t xml:space="preserve"> II</t>
    </r>
    <phoneticPr fontId="2" type="noConversion"/>
  </si>
  <si>
    <r>
      <rPr>
        <sz val="10"/>
        <color theme="1"/>
        <rFont val="맑은 고딕"/>
        <family val="3"/>
        <charset val="129"/>
      </rPr>
      <t>추가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</rPr>
      <t>사업비</t>
    </r>
    <phoneticPr fontId="2" type="noConversion"/>
  </si>
  <si>
    <t>적용 보유현금
조정 (9/30)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</si>
</sst>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9" tint="-0.249977111117893"/>
      <name val="맑은 고딕"/>
      <family val="2"/>
      <charset val="129"/>
      <scheme val="minor"/>
    </font>
    <font>
      <sz val="10"/>
      <color rgb="FF0000FF"/>
      <name val="맑은 고딕"/>
      <family val="2"/>
      <charset val="129"/>
      <scheme val="minor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b/>
      <sz val="10"/>
      <color theme="1"/>
      <name val="Calibri"/>
      <family val="2"/>
    </font>
    <font>
      <b/>
      <sz val="10"/>
      <color theme="1"/>
      <name val="맑은 고딕"/>
      <family val="3"/>
      <charset val="129"/>
    </font>
    <font>
      <b/>
      <sz val="10"/>
      <color theme="0"/>
      <name val="Calibri"/>
      <family val="2"/>
    </font>
    <font>
      <b/>
      <sz val="10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41" fontId="3" fillId="0" borderId="0" xfId="0" applyNumberFormat="1" applyFont="1">
      <alignment vertical="center"/>
    </xf>
    <xf numFmtId="41" fontId="4" fillId="0" borderId="1" xfId="0" applyNumberFormat="1" applyFont="1" applyBorder="1">
      <alignment vertical="center"/>
    </xf>
    <xf numFmtId="41" fontId="3" fillId="0" borderId="0" xfId="1" applyFont="1" applyBorder="1">
      <alignment vertical="center"/>
    </xf>
    <xf numFmtId="41" fontId="4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41" fontId="3" fillId="0" borderId="0" xfId="0" applyNumberFormat="1" applyFont="1" applyBorder="1">
      <alignment vertical="center"/>
    </xf>
    <xf numFmtId="0" fontId="3" fillId="2" borderId="0" xfId="0" applyFont="1" applyFill="1">
      <alignment vertical="center"/>
    </xf>
    <xf numFmtId="41" fontId="3" fillId="2" borderId="0" xfId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1" fontId="3" fillId="0" borderId="5" xfId="1" applyFont="1" applyBorder="1">
      <alignment vertical="center"/>
    </xf>
    <xf numFmtId="41" fontId="4" fillId="0" borderId="6" xfId="0" applyNumberFormat="1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2" borderId="0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41" fontId="4" fillId="3" borderId="3" xfId="0" applyNumberFormat="1" applyFont="1" applyFill="1" applyBorder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41" fontId="4" fillId="2" borderId="0" xfId="0" applyNumberFormat="1" applyFont="1" applyFill="1" applyBorder="1">
      <alignment vertical="center"/>
    </xf>
    <xf numFmtId="41" fontId="4" fillId="0" borderId="1" xfId="1" applyFont="1" applyBorder="1">
      <alignment vertical="center"/>
    </xf>
    <xf numFmtId="41" fontId="5" fillId="0" borderId="0" xfId="1" applyFont="1" applyBorder="1">
      <alignment vertical="center"/>
    </xf>
    <xf numFmtId="41" fontId="6" fillId="0" borderId="0" xfId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41" fontId="4" fillId="0" borderId="3" xfId="1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left" vertical="center" indent="1"/>
    </xf>
    <xf numFmtId="41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41" fontId="7" fillId="0" borderId="0" xfId="1" applyFont="1" applyBorder="1">
      <alignment vertical="center"/>
    </xf>
    <xf numFmtId="0" fontId="9" fillId="0" borderId="0" xfId="0" applyFont="1" applyBorder="1">
      <alignment vertical="center"/>
    </xf>
    <xf numFmtId="41" fontId="7" fillId="0" borderId="0" xfId="0" applyNumberFormat="1" applyFont="1">
      <alignment vertical="center"/>
    </xf>
    <xf numFmtId="0" fontId="11" fillId="4" borderId="7" xfId="0" applyFont="1" applyFill="1" applyBorder="1" applyAlignment="1">
      <alignment horizontal="centerContinuous" vertical="center"/>
    </xf>
    <xf numFmtId="0" fontId="11" fillId="2" borderId="7" xfId="0" applyFont="1" applyFill="1" applyBorder="1" applyAlignment="1">
      <alignment horizontal="centerContinuous" vertical="center"/>
    </xf>
    <xf numFmtId="0" fontId="11" fillId="2" borderId="0" xfId="0" applyFont="1" applyFill="1" applyBorder="1" applyAlignment="1">
      <alignment horizontal="centerContinuous" vertical="center"/>
    </xf>
    <xf numFmtId="0" fontId="7" fillId="2" borderId="0" xfId="0" applyFont="1" applyFill="1">
      <alignment vertical="center"/>
    </xf>
    <xf numFmtId="0" fontId="9" fillId="3" borderId="7" xfId="0" applyFont="1" applyFill="1" applyBorder="1">
      <alignment vertical="center"/>
    </xf>
    <xf numFmtId="41" fontId="9" fillId="3" borderId="7" xfId="0" applyNumberFormat="1" applyFont="1" applyFill="1" applyBorder="1">
      <alignment vertical="center"/>
    </xf>
    <xf numFmtId="0" fontId="9" fillId="3" borderId="7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6" fillId="2" borderId="0" xfId="1" applyFont="1" applyFill="1" applyBorder="1">
      <alignment vertical="center"/>
    </xf>
    <xf numFmtId="0" fontId="0" fillId="0" borderId="8" xfId="0" applyBorder="1">
      <alignment vertical="center"/>
    </xf>
    <xf numFmtId="41" fontId="0" fillId="0" borderId="9" xfId="1" applyFont="1" applyBorder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41" fontId="13" fillId="0" borderId="9" xfId="0" applyNumberFormat="1" applyFont="1" applyBorder="1" applyAlignment="1">
      <alignment vertical="center"/>
    </xf>
    <xf numFmtId="41" fontId="4" fillId="3" borderId="3" xfId="1" applyFont="1" applyFill="1" applyBorder="1">
      <alignment vertical="center"/>
    </xf>
    <xf numFmtId="41" fontId="3" fillId="0" borderId="10" xfId="1" applyFont="1" applyBorder="1">
      <alignment vertical="center"/>
    </xf>
    <xf numFmtId="0" fontId="14" fillId="0" borderId="0" xfId="0" applyFont="1" applyBorder="1" applyAlignment="1">
      <alignment horizontal="left" vertical="center" indent="1"/>
    </xf>
    <xf numFmtId="41" fontId="7" fillId="0" borderId="0" xfId="1" applyFont="1">
      <alignment vertical="center"/>
    </xf>
    <xf numFmtId="176" fontId="7" fillId="0" borderId="0" xfId="0" applyNumberFormat="1" applyFont="1">
      <alignment vertical="center"/>
    </xf>
    <xf numFmtId="10" fontId="7" fillId="0" borderId="0" xfId="2" applyNumberFormat="1" applyFont="1" applyBorder="1">
      <alignment vertical="center"/>
    </xf>
    <xf numFmtId="10" fontId="9" fillId="3" borderId="7" xfId="2" applyNumberFormat="1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03E9-5E62-4849-A313-ADD9E1273821}">
  <dimension ref="A2:AA35"/>
  <sheetViews>
    <sheetView showGridLines="0" tabSelected="1" zoomScale="85" zoomScaleNormal="85" workbookViewId="0"/>
  </sheetViews>
  <sheetFormatPr defaultColWidth="0" defaultRowHeight="15" customHeight="1" x14ac:dyDescent="0.3"/>
  <cols>
    <col min="1" max="1" width="5" style="33" customWidth="1"/>
    <col min="2" max="2" width="32.5" style="33" customWidth="1"/>
    <col min="3" max="3" width="1.25" style="33" customWidth="1"/>
    <col min="4" max="4" width="16.375" style="33" customWidth="1"/>
    <col min="5" max="5" width="2.375" style="33" customWidth="1"/>
    <col min="6" max="6" width="32.5" style="33" customWidth="1"/>
    <col min="7" max="7" width="1.25" style="33" customWidth="1"/>
    <col min="8" max="8" width="16.375" style="33" customWidth="1"/>
    <col min="9" max="9" width="6.625" style="33" customWidth="1"/>
    <col min="10" max="10" width="32.5" style="33" customWidth="1"/>
    <col min="11" max="11" width="2.375" style="33" customWidth="1"/>
    <col min="12" max="12" width="16.375" style="33" customWidth="1"/>
    <col min="13" max="13" width="2.375" style="33" customWidth="1"/>
    <col min="14" max="14" width="32.5" style="33" customWidth="1"/>
    <col min="15" max="15" width="2.375" style="33" customWidth="1"/>
    <col min="16" max="16" width="16.375" style="33" customWidth="1"/>
    <col min="17" max="17" width="6.625" style="33" customWidth="1"/>
    <col min="18" max="18" width="32.5" style="33" customWidth="1"/>
    <col min="19" max="19" width="2.375" style="33" customWidth="1"/>
    <col min="20" max="20" width="16.375" style="33" customWidth="1"/>
    <col min="21" max="21" width="6.75" style="33" customWidth="1"/>
    <col min="22" max="22" width="2.375" style="33" customWidth="1"/>
    <col min="23" max="23" width="26.5" style="33" customWidth="1"/>
    <col min="24" max="24" width="2.375" style="33" customWidth="1"/>
    <col min="25" max="25" width="16.375" style="33" customWidth="1"/>
    <col min="26" max="26" width="6.75" style="33" customWidth="1"/>
    <col min="27" max="27" width="9" style="33" customWidth="1"/>
    <col min="28" max="16384" width="9" style="33" hidden="1"/>
  </cols>
  <sheetData>
    <row r="2" spans="2:26" ht="15" customHeight="1" x14ac:dyDescent="0.3">
      <c r="B2" s="40" t="s">
        <v>68</v>
      </c>
      <c r="C2" s="40"/>
      <c r="D2" s="40"/>
      <c r="F2" s="40" t="s">
        <v>69</v>
      </c>
      <c r="G2" s="40"/>
      <c r="H2" s="40"/>
      <c r="J2" s="40" t="s">
        <v>70</v>
      </c>
      <c r="K2" s="40"/>
      <c r="L2" s="40"/>
      <c r="N2" s="40" t="s">
        <v>71</v>
      </c>
      <c r="O2" s="40"/>
      <c r="P2" s="40"/>
      <c r="R2" s="40" t="s">
        <v>78</v>
      </c>
      <c r="S2" s="40"/>
      <c r="T2" s="40"/>
      <c r="U2" s="40"/>
      <c r="W2" s="40" t="s">
        <v>79</v>
      </c>
      <c r="X2" s="40"/>
      <c r="Y2" s="40"/>
      <c r="Z2" s="40"/>
    </row>
    <row r="3" spans="2:26" s="43" customFormat="1" ht="9.9499999999999993" customHeight="1" x14ac:dyDescent="0.3">
      <c r="B3" s="41"/>
      <c r="C3" s="42"/>
      <c r="D3" s="41"/>
      <c r="F3" s="41"/>
      <c r="G3" s="42"/>
      <c r="H3" s="41"/>
      <c r="J3" s="41"/>
      <c r="K3" s="42"/>
      <c r="L3" s="41"/>
      <c r="N3" s="41"/>
      <c r="O3" s="42"/>
      <c r="P3" s="41"/>
      <c r="R3" s="41"/>
      <c r="S3" s="42"/>
      <c r="T3" s="41"/>
      <c r="U3" s="42"/>
      <c r="W3" s="41"/>
      <c r="X3" s="42"/>
      <c r="Y3" s="41"/>
      <c r="Z3" s="42"/>
    </row>
    <row r="4" spans="2:26" s="49" customFormat="1" ht="15" customHeight="1" x14ac:dyDescent="0.3">
      <c r="B4" s="46" t="s">
        <v>72</v>
      </c>
      <c r="C4" s="47"/>
      <c r="D4" s="48" t="s">
        <v>73</v>
      </c>
      <c r="F4" s="46" t="s">
        <v>72</v>
      </c>
      <c r="G4" s="47"/>
      <c r="H4" s="48" t="s">
        <v>73</v>
      </c>
      <c r="J4" s="46" t="s">
        <v>72</v>
      </c>
      <c r="K4" s="47"/>
      <c r="L4" s="48" t="s">
        <v>73</v>
      </c>
      <c r="N4" s="46" t="s">
        <v>72</v>
      </c>
      <c r="O4" s="47"/>
      <c r="P4" s="48" t="s">
        <v>73</v>
      </c>
      <c r="R4" s="46" t="s">
        <v>72</v>
      </c>
      <c r="S4" s="47"/>
      <c r="T4" s="48" t="s">
        <v>73</v>
      </c>
      <c r="U4" s="48" t="s">
        <v>97</v>
      </c>
      <c r="W4" s="46" t="s">
        <v>72</v>
      </c>
      <c r="X4" s="47"/>
      <c r="Y4" s="48" t="s">
        <v>73</v>
      </c>
      <c r="Z4" s="48" t="s">
        <v>97</v>
      </c>
    </row>
    <row r="5" spans="2:26" ht="15" customHeight="1" x14ac:dyDescent="0.3">
      <c r="B5" s="34" t="s">
        <v>98</v>
      </c>
      <c r="C5" s="34"/>
      <c r="D5" s="35">
        <f>최초인출!D38+최초인출!E38+최초인출!F38</f>
        <v>54786713509</v>
      </c>
      <c r="E5" s="36"/>
      <c r="F5" s="34" t="s">
        <v>63</v>
      </c>
      <c r="G5" s="34"/>
      <c r="H5" s="37">
        <f>최초인출!W38</f>
        <v>2910266271.2638121</v>
      </c>
      <c r="J5" s="34" t="s">
        <v>98</v>
      </c>
      <c r="K5" s="34"/>
      <c r="L5" s="35">
        <f>('Total S&amp;U'!D38+'Total S&amp;U'!E38+'Total S&amp;U'!F38)-D5</f>
        <v>2348488971</v>
      </c>
      <c r="M5" s="36"/>
      <c r="N5" s="34" t="s">
        <v>63</v>
      </c>
      <c r="O5" s="34"/>
      <c r="P5" s="37">
        <v>0</v>
      </c>
      <c r="R5" s="34" t="s">
        <v>62</v>
      </c>
      <c r="S5" s="34"/>
      <c r="T5" s="35">
        <f>D5+L5</f>
        <v>57135202480</v>
      </c>
      <c r="U5" s="35"/>
      <c r="V5" s="36"/>
      <c r="W5" s="34" t="s">
        <v>63</v>
      </c>
      <c r="X5" s="34"/>
      <c r="Y5" s="37">
        <f>H5+P5</f>
        <v>2910266271.2638121</v>
      </c>
      <c r="Z5" s="37"/>
    </row>
    <row r="6" spans="2:26" ht="15" customHeight="1" x14ac:dyDescent="0.3">
      <c r="B6" s="34" t="s">
        <v>99</v>
      </c>
      <c r="C6" s="34"/>
      <c r="D6" s="35">
        <f>최초인출!G38</f>
        <v>1175000000</v>
      </c>
      <c r="E6" s="36"/>
      <c r="F6" s="34" t="s">
        <v>83</v>
      </c>
      <c r="G6" s="34"/>
      <c r="H6" s="37">
        <f>최초인출!Y40</f>
        <v>41442357589</v>
      </c>
      <c r="J6" s="34" t="s">
        <v>99</v>
      </c>
      <c r="K6" s="34"/>
      <c r="L6" s="35">
        <f>'Total S&amp;U'!H38-'최초인출 Summary'!D6</f>
        <v>788000000</v>
      </c>
      <c r="M6" s="36"/>
      <c r="N6" s="59" t="s">
        <v>114</v>
      </c>
      <c r="O6" s="34"/>
      <c r="P6" s="37">
        <f>53100000000-H6</f>
        <v>11657642411</v>
      </c>
      <c r="R6" s="34" t="s">
        <v>64</v>
      </c>
      <c r="S6" s="34"/>
      <c r="T6" s="35">
        <f t="shared" ref="T6:T20" si="0">D6+L6</f>
        <v>1963000000</v>
      </c>
      <c r="U6" s="35"/>
      <c r="V6" s="36"/>
      <c r="W6" s="59" t="s">
        <v>116</v>
      </c>
      <c r="X6" s="34"/>
      <c r="Y6" s="37">
        <f>H6+P6</f>
        <v>53100000000</v>
      </c>
      <c r="Z6" s="37"/>
    </row>
    <row r="7" spans="2:26" ht="15" customHeight="1" x14ac:dyDescent="0.3">
      <c r="B7" s="34" t="s">
        <v>100</v>
      </c>
      <c r="C7" s="34"/>
      <c r="D7" s="35">
        <f>최초인출!H38</f>
        <v>1057000000</v>
      </c>
      <c r="E7" s="36"/>
      <c r="F7" s="34" t="s">
        <v>84</v>
      </c>
      <c r="G7" s="34"/>
      <c r="H7" s="37">
        <f>최초인출!Y41</f>
        <v>23413761349</v>
      </c>
      <c r="J7" s="34" t="s">
        <v>100</v>
      </c>
      <c r="K7" s="34"/>
      <c r="L7" s="35">
        <f>'Total S&amp;U'!G38-'최초인출 Summary'!D7</f>
        <v>1581000000</v>
      </c>
      <c r="M7" s="36"/>
      <c r="N7" s="59" t="s">
        <v>115</v>
      </c>
      <c r="O7" s="34"/>
      <c r="P7" s="37">
        <f>30000000000-H7</f>
        <v>6586238651</v>
      </c>
      <c r="R7" s="34" t="s">
        <v>65</v>
      </c>
      <c r="S7" s="34"/>
      <c r="T7" s="35">
        <f t="shared" si="0"/>
        <v>2638000000</v>
      </c>
      <c r="U7" s="35"/>
      <c r="V7" s="36"/>
      <c r="W7" s="59" t="s">
        <v>117</v>
      </c>
      <c r="X7" s="34"/>
      <c r="Y7" s="37">
        <f>H7+P7</f>
        <v>30000000000</v>
      </c>
      <c r="Z7" s="37"/>
    </row>
    <row r="8" spans="2:26" ht="15" customHeight="1" x14ac:dyDescent="0.3">
      <c r="B8" s="34" t="s">
        <v>82</v>
      </c>
      <c r="C8" s="34"/>
      <c r="D8" s="35">
        <f>최초인출!I40</f>
        <v>771898916.96750903</v>
      </c>
      <c r="E8" s="36"/>
      <c r="F8" s="34"/>
      <c r="G8" s="34"/>
      <c r="H8" s="37"/>
      <c r="J8" s="34" t="s">
        <v>82</v>
      </c>
      <c r="K8" s="34"/>
      <c r="L8" s="35">
        <f>'Total S&amp;U'!I40-'최초인출 Summary'!D8</f>
        <v>29393501.805054188</v>
      </c>
      <c r="M8" s="36"/>
      <c r="N8" s="34"/>
      <c r="O8" s="34"/>
      <c r="P8" s="37"/>
      <c r="R8" s="34" t="s">
        <v>82</v>
      </c>
      <c r="S8" s="34"/>
      <c r="T8" s="35">
        <f t="shared" si="0"/>
        <v>801292418.77256322</v>
      </c>
      <c r="U8" s="35"/>
      <c r="V8" s="36"/>
      <c r="W8" s="34"/>
      <c r="X8" s="34"/>
      <c r="Y8" s="37"/>
      <c r="Z8" s="37"/>
    </row>
    <row r="9" spans="2:26" ht="15" customHeight="1" x14ac:dyDescent="0.3">
      <c r="B9" s="34" t="s">
        <v>85</v>
      </c>
      <c r="C9" s="34"/>
      <c r="D9" s="35">
        <f>최초인출!I41</f>
        <v>436101083.03249097</v>
      </c>
      <c r="E9" s="36"/>
      <c r="F9" s="34"/>
      <c r="G9" s="34"/>
      <c r="H9" s="37"/>
      <c r="J9" s="34" t="s">
        <v>85</v>
      </c>
      <c r="K9" s="34"/>
      <c r="L9" s="35">
        <f>'Total S&amp;U'!I41-'최초인출 Summary'!D9</f>
        <v>16606498.194945872</v>
      </c>
      <c r="M9" s="36"/>
      <c r="N9" s="34"/>
      <c r="O9" s="34"/>
      <c r="P9" s="37"/>
      <c r="R9" s="34" t="s">
        <v>85</v>
      </c>
      <c r="S9" s="34"/>
      <c r="T9" s="35">
        <f t="shared" si="0"/>
        <v>452707581.22743684</v>
      </c>
      <c r="U9" s="35"/>
      <c r="V9" s="36"/>
      <c r="W9" s="34"/>
      <c r="X9" s="34"/>
      <c r="Y9" s="37"/>
      <c r="Z9" s="37"/>
    </row>
    <row r="10" spans="2:26" ht="15" customHeight="1" x14ac:dyDescent="0.3">
      <c r="B10" s="34" t="s">
        <v>101</v>
      </c>
      <c r="C10" s="34"/>
      <c r="D10" s="35">
        <f>최초인출!J38</f>
        <v>680000000</v>
      </c>
      <c r="E10" s="36"/>
      <c r="F10" s="34"/>
      <c r="G10" s="34"/>
      <c r="H10" s="37"/>
      <c r="J10" s="34" t="s">
        <v>86</v>
      </c>
      <c r="K10" s="34"/>
      <c r="L10" s="35">
        <f>'Total S&amp;U'!J38-'최초인출 Summary'!D10</f>
        <v>20000000</v>
      </c>
      <c r="M10" s="36"/>
      <c r="N10" s="34"/>
      <c r="O10" s="34"/>
      <c r="P10" s="37"/>
      <c r="R10" s="34" t="s">
        <v>86</v>
      </c>
      <c r="S10" s="34"/>
      <c r="T10" s="35">
        <f t="shared" si="0"/>
        <v>700000000</v>
      </c>
      <c r="U10" s="35"/>
      <c r="V10" s="36"/>
      <c r="W10" s="34"/>
      <c r="X10" s="34"/>
      <c r="Y10" s="37"/>
      <c r="Z10" s="37"/>
    </row>
    <row r="11" spans="2:26" ht="15" customHeight="1" x14ac:dyDescent="0.3">
      <c r="B11" s="34" t="s">
        <v>102</v>
      </c>
      <c r="C11" s="34"/>
      <c r="D11" s="35">
        <f>최초인출!K38</f>
        <v>3165000000</v>
      </c>
      <c r="E11" s="36"/>
      <c r="F11" s="34"/>
      <c r="G11" s="34"/>
      <c r="H11" s="37"/>
      <c r="J11" s="34" t="s">
        <v>102</v>
      </c>
      <c r="K11" s="34"/>
      <c r="L11" s="35">
        <f>'Total S&amp;U'!K38-'최초인출 Summary'!D11</f>
        <v>369000000</v>
      </c>
      <c r="M11" s="36"/>
      <c r="N11" s="34"/>
      <c r="O11" s="34"/>
      <c r="P11" s="37"/>
      <c r="R11" s="34" t="s">
        <v>87</v>
      </c>
      <c r="S11" s="34"/>
      <c r="T11" s="35">
        <f t="shared" si="0"/>
        <v>3534000000</v>
      </c>
      <c r="U11" s="35"/>
      <c r="V11" s="36"/>
      <c r="W11" s="34"/>
      <c r="X11" s="34"/>
      <c r="Y11" s="37"/>
      <c r="Z11" s="37"/>
    </row>
    <row r="12" spans="2:26" ht="15" customHeight="1" x14ac:dyDescent="0.3">
      <c r="B12" s="34" t="s">
        <v>103</v>
      </c>
      <c r="C12" s="34"/>
      <c r="D12" s="35">
        <f>최초인출!L38</f>
        <v>213000000</v>
      </c>
      <c r="E12" s="36"/>
      <c r="F12" s="34"/>
      <c r="G12" s="34"/>
      <c r="H12" s="37"/>
      <c r="J12" s="34" t="s">
        <v>103</v>
      </c>
      <c r="K12" s="34"/>
      <c r="L12" s="35">
        <f>'Total S&amp;U'!L38-'최초인출 Summary'!D12</f>
        <v>12000000</v>
      </c>
      <c r="M12" s="36"/>
      <c r="N12" s="34"/>
      <c r="O12" s="34"/>
      <c r="P12" s="37"/>
      <c r="R12" s="34" t="s">
        <v>88</v>
      </c>
      <c r="S12" s="34"/>
      <c r="T12" s="35">
        <f t="shared" si="0"/>
        <v>225000000</v>
      </c>
      <c r="U12" s="35"/>
      <c r="V12" s="36"/>
      <c r="W12" s="34"/>
      <c r="X12" s="34"/>
      <c r="Y12" s="37"/>
      <c r="Z12" s="37"/>
    </row>
    <row r="13" spans="2:26" ht="15" customHeight="1" x14ac:dyDescent="0.3">
      <c r="B13" s="34" t="s">
        <v>104</v>
      </c>
      <c r="C13" s="34"/>
      <c r="D13" s="35">
        <f>최초인출!M38</f>
        <v>190000000</v>
      </c>
      <c r="E13" s="36"/>
      <c r="F13" s="34"/>
      <c r="G13" s="34"/>
      <c r="H13" s="37"/>
      <c r="J13" s="34" t="s">
        <v>104</v>
      </c>
      <c r="K13" s="34"/>
      <c r="L13" s="35">
        <f>'Total S&amp;U'!M38-'최초인출 Summary'!D13</f>
        <v>10000000</v>
      </c>
      <c r="M13" s="36"/>
      <c r="N13" s="34"/>
      <c r="O13" s="34"/>
      <c r="P13" s="37"/>
      <c r="R13" s="34" t="s">
        <v>89</v>
      </c>
      <c r="S13" s="34"/>
      <c r="T13" s="35">
        <f t="shared" si="0"/>
        <v>200000000</v>
      </c>
      <c r="U13" s="35"/>
      <c r="V13" s="36"/>
      <c r="W13" s="34"/>
      <c r="X13" s="34"/>
      <c r="Y13" s="37"/>
      <c r="Z13" s="37"/>
    </row>
    <row r="14" spans="2:26" ht="15" customHeight="1" x14ac:dyDescent="0.3">
      <c r="B14" s="34" t="s">
        <v>105</v>
      </c>
      <c r="C14" s="34"/>
      <c r="D14" s="35">
        <f>최초인출!N38</f>
        <v>95000000</v>
      </c>
      <c r="E14" s="36"/>
      <c r="F14" s="34"/>
      <c r="G14" s="34"/>
      <c r="H14" s="37"/>
      <c r="J14" s="34" t="s">
        <v>105</v>
      </c>
      <c r="K14" s="34"/>
      <c r="L14" s="35">
        <f>'Total S&amp;U'!N38-'최초인출 Summary'!D14</f>
        <v>5000000</v>
      </c>
      <c r="M14" s="36"/>
      <c r="N14" s="34"/>
      <c r="O14" s="34"/>
      <c r="P14" s="37"/>
      <c r="R14" s="34" t="s">
        <v>90</v>
      </c>
      <c r="S14" s="34"/>
      <c r="T14" s="35">
        <f t="shared" si="0"/>
        <v>100000000</v>
      </c>
      <c r="U14" s="35"/>
      <c r="V14" s="36"/>
      <c r="W14" s="34"/>
      <c r="X14" s="34"/>
      <c r="Y14" s="37"/>
      <c r="Z14" s="37"/>
    </row>
    <row r="15" spans="2:26" ht="15" customHeight="1" x14ac:dyDescent="0.3">
      <c r="B15" s="34" t="s">
        <v>106</v>
      </c>
      <c r="C15" s="34"/>
      <c r="D15" s="35">
        <f>최초인출!O38</f>
        <v>234548050</v>
      </c>
      <c r="E15" s="36"/>
      <c r="F15" s="34"/>
      <c r="G15" s="34"/>
      <c r="H15" s="37"/>
      <c r="J15" s="34" t="s">
        <v>106</v>
      </c>
      <c r="K15" s="34"/>
      <c r="L15" s="35">
        <f>'Total S&amp;U'!O38-'최초인출 Summary'!D15</f>
        <v>7887494.6500000954</v>
      </c>
      <c r="M15" s="36"/>
      <c r="N15" s="34"/>
      <c r="O15" s="34"/>
      <c r="P15" s="37"/>
      <c r="R15" s="34" t="s">
        <v>91</v>
      </c>
      <c r="S15" s="34"/>
      <c r="T15" s="35">
        <f t="shared" si="0"/>
        <v>242435544.6500001</v>
      </c>
      <c r="U15" s="35"/>
      <c r="V15" s="36"/>
      <c r="W15" s="34"/>
      <c r="X15" s="34"/>
      <c r="Y15" s="37"/>
      <c r="Z15" s="37"/>
    </row>
    <row r="16" spans="2:26" ht="15" customHeight="1" x14ac:dyDescent="0.3">
      <c r="B16" s="34" t="s">
        <v>107</v>
      </c>
      <c r="C16" s="34"/>
      <c r="D16" s="35">
        <f>최초인출!Q38</f>
        <v>400000000</v>
      </c>
      <c r="E16" s="36"/>
      <c r="F16" s="34"/>
      <c r="G16" s="34"/>
      <c r="H16" s="37"/>
      <c r="J16" s="34" t="s">
        <v>107</v>
      </c>
      <c r="K16" s="34"/>
      <c r="L16" s="35">
        <f>'Total S&amp;U'!Q38-'최초인출 Summary'!D16</f>
        <v>0</v>
      </c>
      <c r="M16" s="36"/>
      <c r="N16" s="34"/>
      <c r="O16" s="34"/>
      <c r="P16" s="37"/>
      <c r="R16" s="34" t="s">
        <v>66</v>
      </c>
      <c r="S16" s="34"/>
      <c r="T16" s="35">
        <f t="shared" si="0"/>
        <v>400000000</v>
      </c>
      <c r="U16" s="35"/>
      <c r="V16" s="36"/>
      <c r="W16" s="34"/>
      <c r="X16" s="34"/>
      <c r="Y16" s="37"/>
      <c r="Z16" s="37"/>
    </row>
    <row r="17" spans="2:26" ht="15" customHeight="1" x14ac:dyDescent="0.3">
      <c r="B17" s="34" t="s">
        <v>92</v>
      </c>
      <c r="C17" s="34"/>
      <c r="D17" s="35">
        <f>최초인출!R38</f>
        <v>2327838938</v>
      </c>
      <c r="E17" s="36"/>
      <c r="F17" s="34"/>
      <c r="G17" s="34"/>
      <c r="H17" s="37"/>
      <c r="J17" s="34" t="s">
        <v>92</v>
      </c>
      <c r="K17" s="34"/>
      <c r="L17" s="35">
        <f>'Total S&amp;U'!R38-'최초인출 Summary'!D17</f>
        <v>12994881062</v>
      </c>
      <c r="M17" s="36"/>
      <c r="N17" s="34"/>
      <c r="O17" s="34"/>
      <c r="P17" s="37"/>
      <c r="R17" s="34" t="s">
        <v>93</v>
      </c>
      <c r="S17" s="34"/>
      <c r="T17" s="35">
        <f>D17+L17</f>
        <v>15322720000</v>
      </c>
      <c r="U17" s="35"/>
      <c r="V17" s="36"/>
      <c r="W17" s="34"/>
      <c r="X17" s="34"/>
      <c r="Y17" s="37"/>
      <c r="Z17" s="37"/>
    </row>
    <row r="18" spans="2:26" ht="15" customHeight="1" x14ac:dyDescent="0.3">
      <c r="B18" s="34" t="s">
        <v>94</v>
      </c>
      <c r="C18" s="34"/>
      <c r="D18" s="35">
        <f>최초인출!S38</f>
        <v>192284712.26381108</v>
      </c>
      <c r="E18" s="36"/>
      <c r="F18" s="34"/>
      <c r="G18" s="34"/>
      <c r="H18" s="37"/>
      <c r="J18" s="34" t="s">
        <v>94</v>
      </c>
      <c r="K18" s="34"/>
      <c r="L18" s="35">
        <f>'Total S&amp;U'!S38-'최초인출 Summary'!D18</f>
        <v>11623534.349999994</v>
      </c>
      <c r="M18" s="36"/>
      <c r="N18" s="34"/>
      <c r="O18" s="34"/>
      <c r="P18" s="37"/>
      <c r="R18" s="34" t="s">
        <v>95</v>
      </c>
      <c r="S18" s="34"/>
      <c r="T18" s="35">
        <f t="shared" si="0"/>
        <v>203908246.61381108</v>
      </c>
      <c r="U18" s="35"/>
      <c r="V18" s="36"/>
      <c r="W18" s="34"/>
      <c r="X18" s="34"/>
      <c r="Y18" s="37"/>
      <c r="Z18" s="37"/>
    </row>
    <row r="19" spans="2:26" ht="15" customHeight="1" x14ac:dyDescent="0.3">
      <c r="B19" s="34" t="s">
        <v>108</v>
      </c>
      <c r="C19" s="34"/>
      <c r="D19" s="35">
        <f>최초인출!P38</f>
        <v>1000000000</v>
      </c>
      <c r="E19" s="36"/>
      <c r="F19" s="34"/>
      <c r="G19" s="34"/>
      <c r="H19" s="37"/>
      <c r="J19" s="34" t="s">
        <v>108</v>
      </c>
      <c r="K19" s="34"/>
      <c r="L19" s="35">
        <f>'Total S&amp;U'!P38-'최초인출 Summary'!D19</f>
        <v>0</v>
      </c>
      <c r="M19" s="36"/>
      <c r="N19" s="34"/>
      <c r="O19" s="34"/>
      <c r="P19" s="37"/>
      <c r="R19" s="34" t="s">
        <v>109</v>
      </c>
      <c r="S19" s="34"/>
      <c r="T19" s="35">
        <f t="shared" si="0"/>
        <v>1000000000</v>
      </c>
      <c r="U19" s="35"/>
      <c r="V19" s="36"/>
      <c r="W19" s="34"/>
      <c r="X19" s="34"/>
      <c r="Y19" s="37"/>
      <c r="Z19" s="37"/>
    </row>
    <row r="20" spans="2:26" ht="15" customHeight="1" x14ac:dyDescent="0.3">
      <c r="B20" s="34" t="s">
        <v>110</v>
      </c>
      <c r="C20" s="34"/>
      <c r="D20" s="35">
        <f>최초인출!T38</f>
        <v>1042000000</v>
      </c>
      <c r="E20" s="36"/>
      <c r="F20" s="34"/>
      <c r="G20" s="34"/>
      <c r="H20" s="37"/>
      <c r="J20" s="34" t="s">
        <v>110</v>
      </c>
      <c r="K20" s="34"/>
      <c r="L20" s="35">
        <f>'Total S&amp;U'!T38-'최초인출 Summary'!D20</f>
        <v>50000000</v>
      </c>
      <c r="M20" s="36"/>
      <c r="N20" s="34"/>
      <c r="O20" s="34"/>
      <c r="P20" s="37"/>
      <c r="R20" s="34" t="s">
        <v>111</v>
      </c>
      <c r="S20" s="34"/>
      <c r="T20" s="35">
        <f t="shared" si="0"/>
        <v>1092000000</v>
      </c>
      <c r="U20" s="35"/>
      <c r="V20" s="36"/>
      <c r="W20" s="34"/>
      <c r="X20" s="34"/>
      <c r="Y20" s="37"/>
      <c r="Z20" s="37"/>
    </row>
    <row r="21" spans="2:26" ht="15" customHeight="1" x14ac:dyDescent="0.3">
      <c r="B21" s="44" t="s">
        <v>67</v>
      </c>
      <c r="C21" s="38"/>
      <c r="D21" s="45">
        <f>SUM(D5:D20)</f>
        <v>67766385209.263809</v>
      </c>
      <c r="E21" s="36"/>
      <c r="F21" s="44" t="s">
        <v>67</v>
      </c>
      <c r="G21" s="38"/>
      <c r="H21" s="45">
        <f>SUM(H5:H17)</f>
        <v>67766385209.263809</v>
      </c>
      <c r="J21" s="44" t="s">
        <v>67</v>
      </c>
      <c r="K21" s="38"/>
      <c r="L21" s="45">
        <f>SUM(L5:L20)</f>
        <v>18243881062</v>
      </c>
      <c r="M21" s="36"/>
      <c r="N21" s="44" t="s">
        <v>67</v>
      </c>
      <c r="O21" s="38"/>
      <c r="P21" s="45">
        <f>SUM(P5:P20)</f>
        <v>18243881062</v>
      </c>
      <c r="R21" s="44" t="s">
        <v>67</v>
      </c>
      <c r="S21" s="38"/>
      <c r="T21" s="45">
        <f>SUM(T5:T20)</f>
        <v>86010266271.263809</v>
      </c>
      <c r="U21" s="45">
        <f>SUM(U5:U20)</f>
        <v>0</v>
      </c>
      <c r="V21" s="36"/>
      <c r="W21" s="44" t="s">
        <v>67</v>
      </c>
      <c r="X21" s="38"/>
      <c r="Y21" s="45">
        <f>SUM(Y5:Y20)</f>
        <v>86010266271.263809</v>
      </c>
      <c r="Z21" s="45">
        <f>SUM(Z5:Z20)</f>
        <v>0</v>
      </c>
    </row>
    <row r="22" spans="2:26" ht="15" customHeight="1" x14ac:dyDescent="0.3">
      <c r="J22" s="34"/>
      <c r="K22" s="34"/>
      <c r="L22" s="35"/>
      <c r="M22" s="36"/>
      <c r="N22" s="34"/>
      <c r="O22" s="34"/>
      <c r="P22" s="37"/>
    </row>
    <row r="23" spans="2:26" ht="15" customHeight="1" x14ac:dyDescent="0.3">
      <c r="J23" s="34"/>
      <c r="K23" s="34"/>
      <c r="L23" s="35"/>
      <c r="M23" s="36"/>
      <c r="N23" s="34"/>
      <c r="O23" s="34"/>
      <c r="P23" s="37"/>
    </row>
    <row r="24" spans="2:26" ht="15" customHeight="1" x14ac:dyDescent="0.3">
      <c r="D24" s="60"/>
      <c r="J24" s="34"/>
      <c r="K24" s="34"/>
      <c r="L24" s="35"/>
      <c r="M24" s="36"/>
      <c r="R24" s="40" t="s">
        <v>78</v>
      </c>
      <c r="S24" s="40"/>
      <c r="T24" s="40"/>
      <c r="U24" s="40"/>
      <c r="W24" s="40" t="s">
        <v>79</v>
      </c>
      <c r="X24" s="40"/>
      <c r="Y24" s="40"/>
      <c r="Z24" s="40"/>
    </row>
    <row r="25" spans="2:26" ht="15" customHeight="1" x14ac:dyDescent="0.3">
      <c r="D25" s="61"/>
      <c r="J25" s="34"/>
      <c r="K25" s="34"/>
      <c r="L25" s="35"/>
      <c r="M25" s="36"/>
      <c r="R25" s="41"/>
      <c r="S25" s="42"/>
      <c r="T25" s="41"/>
      <c r="U25" s="42"/>
      <c r="V25" s="43"/>
      <c r="W25" s="41"/>
      <c r="X25" s="42"/>
      <c r="Y25" s="41"/>
      <c r="Z25" s="42"/>
    </row>
    <row r="26" spans="2:26" ht="15" customHeight="1" x14ac:dyDescent="0.3">
      <c r="D26" s="61"/>
      <c r="J26" s="34"/>
      <c r="K26" s="34"/>
      <c r="L26" s="35"/>
      <c r="M26" s="36"/>
      <c r="R26" s="46" t="s">
        <v>72</v>
      </c>
      <c r="S26" s="47"/>
      <c r="T26" s="48" t="s">
        <v>73</v>
      </c>
      <c r="U26" s="48" t="s">
        <v>97</v>
      </c>
      <c r="V26" s="49"/>
      <c r="W26" s="46" t="s">
        <v>72</v>
      </c>
      <c r="X26" s="47"/>
      <c r="Y26" s="48" t="s">
        <v>73</v>
      </c>
      <c r="Z26" s="48" t="s">
        <v>97</v>
      </c>
    </row>
    <row r="27" spans="2:26" ht="15" customHeight="1" x14ac:dyDescent="0.3">
      <c r="F27" s="39"/>
      <c r="R27" s="34" t="s">
        <v>62</v>
      </c>
      <c r="S27" s="34"/>
      <c r="T27" s="37">
        <f>ROUND(T5/1000000,0)</f>
        <v>57135</v>
      </c>
      <c r="U27" s="62">
        <f>T27/$T$35</f>
        <v>0.66428322288106034</v>
      </c>
      <c r="V27" s="36"/>
      <c r="W27" s="34" t="s">
        <v>63</v>
      </c>
      <c r="X27" s="34"/>
      <c r="Y27" s="37">
        <f>ROUND(Y5/1000000,0)</f>
        <v>2910</v>
      </c>
      <c r="Z27" s="62">
        <f>Y27/$Y$35</f>
        <v>3.3833275200558073E-2</v>
      </c>
    </row>
    <row r="28" spans="2:26" ht="15" customHeight="1" x14ac:dyDescent="0.3">
      <c r="R28" s="34" t="s">
        <v>112</v>
      </c>
      <c r="S28" s="34"/>
      <c r="T28" s="37">
        <f>ROUND((T8+T9+T10+T12+T13+T14+T15+T18)/1000000,0)</f>
        <v>2925</v>
      </c>
      <c r="U28" s="62">
        <f t="shared" ref="U28:U34" si="1">T28/$T$35</f>
        <v>3.4007673526334145E-2</v>
      </c>
      <c r="V28" s="36"/>
      <c r="W28" s="34" t="s">
        <v>96</v>
      </c>
      <c r="X28" s="34"/>
      <c r="Y28" s="37">
        <f>ROUND((Y6+Y7)/1000000,0)</f>
        <v>83100</v>
      </c>
      <c r="Z28" s="62">
        <f>Y28/$Y$35</f>
        <v>0.96616672479944188</v>
      </c>
    </row>
    <row r="29" spans="2:26" ht="15" customHeight="1" x14ac:dyDescent="0.3">
      <c r="R29" s="34" t="s">
        <v>113</v>
      </c>
      <c r="S29" s="34"/>
      <c r="T29" s="37">
        <f>ROUND(T6/1000000,0)</f>
        <v>1963</v>
      </c>
      <c r="U29" s="62">
        <f t="shared" si="1"/>
        <v>2.2822927566562026E-2</v>
      </c>
      <c r="V29" s="36"/>
      <c r="W29" s="34"/>
      <c r="X29" s="34"/>
      <c r="Y29" s="37"/>
      <c r="Z29" s="62"/>
    </row>
    <row r="30" spans="2:26" ht="15" customHeight="1" x14ac:dyDescent="0.3">
      <c r="R30" s="34" t="s">
        <v>80</v>
      </c>
      <c r="S30" s="34"/>
      <c r="T30" s="37">
        <f>ROUND(T7/1000000,0)</f>
        <v>2638</v>
      </c>
      <c r="U30" s="62">
        <f t="shared" si="1"/>
        <v>3.0670852226485291E-2</v>
      </c>
      <c r="V30" s="36"/>
      <c r="W30" s="34"/>
      <c r="X30" s="34"/>
      <c r="Y30" s="37"/>
      <c r="Z30" s="62"/>
    </row>
    <row r="31" spans="2:26" ht="15" customHeight="1" x14ac:dyDescent="0.3">
      <c r="R31" s="34" t="s">
        <v>87</v>
      </c>
      <c r="S31" s="34"/>
      <c r="T31" s="37">
        <f>ROUND(T11/1000000,0)</f>
        <v>3534</v>
      </c>
      <c r="U31" s="62">
        <f t="shared" si="1"/>
        <v>4.1088245552842691E-2</v>
      </c>
      <c r="V31" s="36"/>
      <c r="W31" s="34"/>
      <c r="X31" s="34"/>
      <c r="Y31" s="37"/>
      <c r="Z31" s="62"/>
    </row>
    <row r="32" spans="2:26" ht="15" customHeight="1" x14ac:dyDescent="0.3">
      <c r="R32" s="59" t="s">
        <v>118</v>
      </c>
      <c r="S32" s="34"/>
      <c r="T32" s="37">
        <f>ROUND((T17+T19)/1000000,0)</f>
        <v>16323</v>
      </c>
      <c r="U32" s="62">
        <f t="shared" si="1"/>
        <v>0.18978025810952215</v>
      </c>
      <c r="V32" s="36"/>
      <c r="W32" s="34"/>
      <c r="X32" s="34"/>
      <c r="Y32" s="37"/>
      <c r="Z32" s="62"/>
    </row>
    <row r="33" spans="18:26" ht="15" customHeight="1" x14ac:dyDescent="0.3">
      <c r="R33" s="34" t="s">
        <v>66</v>
      </c>
      <c r="S33" s="34"/>
      <c r="T33" s="37">
        <f>ROUND(T16/1000000,0)</f>
        <v>400</v>
      </c>
      <c r="U33" s="62">
        <f t="shared" si="1"/>
        <v>4.6506220206952676E-3</v>
      </c>
      <c r="V33" s="36"/>
      <c r="W33" s="34"/>
      <c r="X33" s="34"/>
      <c r="Y33" s="37"/>
      <c r="Z33" s="62"/>
    </row>
    <row r="34" spans="18:26" ht="15" customHeight="1" x14ac:dyDescent="0.3">
      <c r="R34" s="34" t="s">
        <v>111</v>
      </c>
      <c r="S34" s="34"/>
      <c r="T34" s="37">
        <f>ROUND(T20/1000000,0)</f>
        <v>1092</v>
      </c>
      <c r="U34" s="62">
        <f t="shared" si="1"/>
        <v>1.2696198116498081E-2</v>
      </c>
      <c r="V34" s="36"/>
      <c r="W34" s="34"/>
      <c r="X34" s="34"/>
      <c r="Y34" s="37"/>
      <c r="Z34" s="62"/>
    </row>
    <row r="35" spans="18:26" ht="15" customHeight="1" x14ac:dyDescent="0.3">
      <c r="R35" s="44" t="s">
        <v>67</v>
      </c>
      <c r="S35" s="38"/>
      <c r="T35" s="45">
        <f>SUM(T27:T34)</f>
        <v>86010</v>
      </c>
      <c r="U35" s="63">
        <f>SUM(U27:U34)</f>
        <v>1</v>
      </c>
      <c r="V35" s="36"/>
      <c r="W35" s="44" t="s">
        <v>67</v>
      </c>
      <c r="X35" s="38"/>
      <c r="Y35" s="45">
        <f>SUM(Y27:Y34)</f>
        <v>86010</v>
      </c>
      <c r="Z35" s="63">
        <f>SUM(Z27:Z34)</f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D908-7E94-49D0-AD26-43B15861ADCF}">
  <dimension ref="A1:AN80"/>
  <sheetViews>
    <sheetView showGridLines="0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ColWidth="0" defaultRowHeight="0" customHeight="1" zeroHeight="1" x14ac:dyDescent="0.3"/>
  <cols>
    <col min="1" max="1" width="6" style="1" customWidth="1"/>
    <col min="2" max="2" width="9" style="3" customWidth="1"/>
    <col min="3" max="3" width="29.625" style="1" customWidth="1"/>
    <col min="4" max="4" width="15.625" style="1" bestFit="1" customWidth="1"/>
    <col min="5" max="6" width="13" style="1" bestFit="1" customWidth="1"/>
    <col min="7" max="9" width="14.5" style="8" bestFit="1" customWidth="1"/>
    <col min="10" max="10" width="13" style="8" bestFit="1" customWidth="1"/>
    <col min="11" max="11" width="14.5" style="8" bestFit="1" customWidth="1"/>
    <col min="12" max="15" width="13" style="8" customWidth="1"/>
    <col min="16" max="16" width="14.5" style="8" customWidth="1"/>
    <col min="17" max="17" width="13" style="8" customWidth="1"/>
    <col min="18" max="20" width="14.5" style="8" customWidth="1"/>
    <col min="21" max="21" width="15.625" style="8" customWidth="1"/>
    <col min="22" max="22" width="3" style="18" customWidth="1"/>
    <col min="23" max="23" width="14.5" style="8" customWidth="1"/>
    <col min="24" max="24" width="3" style="8" customWidth="1"/>
    <col min="25" max="25" width="15.625" style="8" customWidth="1"/>
    <col min="26" max="26" width="3" style="8" customWidth="1"/>
    <col min="27" max="28" width="15.625" style="1" customWidth="1"/>
    <col min="29" max="29" width="14" style="1" customWidth="1"/>
    <col min="30" max="30" width="9" style="1" customWidth="1"/>
    <col min="31" max="37" width="0" style="1" hidden="1" customWidth="1"/>
    <col min="38" max="40" width="0" style="1" hidden="1"/>
    <col min="41" max="16384" width="9" style="1" hidden="1"/>
  </cols>
  <sheetData>
    <row r="1" spans="1:30" ht="15" customHeight="1" x14ac:dyDescent="0.3"/>
    <row r="2" spans="1:30" ht="30.75" customHeight="1" x14ac:dyDescent="0.3">
      <c r="B2" s="23" t="s">
        <v>36</v>
      </c>
      <c r="C2" s="24" t="s">
        <v>35</v>
      </c>
      <c r="D2" s="23" t="s">
        <v>56</v>
      </c>
      <c r="E2" s="23" t="s">
        <v>37</v>
      </c>
      <c r="F2" s="23" t="s">
        <v>47</v>
      </c>
      <c r="G2" s="23" t="s">
        <v>40</v>
      </c>
      <c r="H2" s="23" t="s">
        <v>41</v>
      </c>
      <c r="I2" s="23" t="s">
        <v>49</v>
      </c>
      <c r="J2" s="23" t="s">
        <v>48</v>
      </c>
      <c r="K2" s="23" t="s">
        <v>50</v>
      </c>
      <c r="L2" s="23" t="s">
        <v>53</v>
      </c>
      <c r="M2" s="23" t="s">
        <v>54</v>
      </c>
      <c r="N2" s="23" t="s">
        <v>55</v>
      </c>
      <c r="O2" s="23" t="s">
        <v>42</v>
      </c>
      <c r="P2" s="23" t="s">
        <v>43</v>
      </c>
      <c r="Q2" s="23" t="s">
        <v>44</v>
      </c>
      <c r="R2" s="23" t="s">
        <v>58</v>
      </c>
      <c r="S2" s="23" t="s">
        <v>77</v>
      </c>
      <c r="T2" s="23" t="s">
        <v>52</v>
      </c>
      <c r="U2" s="17" t="s">
        <v>59</v>
      </c>
      <c r="V2" s="26"/>
      <c r="W2" s="12" t="s">
        <v>119</v>
      </c>
      <c r="X2" s="13"/>
      <c r="Y2" s="20" t="s">
        <v>57</v>
      </c>
      <c r="Z2" s="13"/>
      <c r="AA2" s="12" t="s">
        <v>60</v>
      </c>
      <c r="AB2" s="12" t="s">
        <v>61</v>
      </c>
      <c r="AC2" s="12" t="s">
        <v>74</v>
      </c>
    </row>
    <row r="3" spans="1:30" ht="15" customHeight="1" x14ac:dyDescent="0.3">
      <c r="B3" s="21">
        <v>1</v>
      </c>
      <c r="C3" s="8" t="s">
        <v>0</v>
      </c>
      <c r="D3" s="30">
        <v>2947000000</v>
      </c>
      <c r="E3" s="30">
        <v>36823421</v>
      </c>
      <c r="F3" s="30">
        <v>43665000</v>
      </c>
      <c r="G3" s="30">
        <v>92000000</v>
      </c>
      <c r="H3" s="30">
        <v>81000000</v>
      </c>
      <c r="I3" s="30">
        <v>55000000</v>
      </c>
      <c r="J3" s="30">
        <v>20000000</v>
      </c>
      <c r="K3" s="30">
        <v>400000000</v>
      </c>
      <c r="L3" s="30">
        <v>10000000</v>
      </c>
      <c r="M3" s="30">
        <v>9000000</v>
      </c>
      <c r="N3" s="30">
        <v>4000000</v>
      </c>
      <c r="O3" s="30">
        <v>9237000</v>
      </c>
      <c r="P3" s="30">
        <v>0</v>
      </c>
      <c r="Q3" s="30">
        <v>0</v>
      </c>
      <c r="R3" s="30">
        <v>0</v>
      </c>
      <c r="S3" s="30">
        <v>12922200.614843789</v>
      </c>
      <c r="T3" s="30">
        <v>41000000</v>
      </c>
      <c r="U3" s="14">
        <f>SUM(D3:T3)</f>
        <v>3761647621.6148438</v>
      </c>
      <c r="V3" s="11"/>
      <c r="W3" s="30">
        <v>99647621.614843994</v>
      </c>
      <c r="X3" s="6"/>
      <c r="Y3" s="14">
        <f t="shared" ref="Y3:Y37" si="0">U3-W3</f>
        <v>3662000000</v>
      </c>
      <c r="Z3" s="6"/>
      <c r="AA3" s="6">
        <v>3662000000</v>
      </c>
      <c r="AB3" s="2">
        <f>AA3-Y3</f>
        <v>0</v>
      </c>
      <c r="AC3" s="4">
        <f>'Total S&amp;U'!U3-최초인출!U3</f>
        <v>0</v>
      </c>
      <c r="AD3" s="4"/>
    </row>
    <row r="4" spans="1:30" ht="15" customHeight="1" x14ac:dyDescent="0.3">
      <c r="B4" s="21">
        <f>+B3+1</f>
        <v>2</v>
      </c>
      <c r="C4" s="8" t="s">
        <v>1</v>
      </c>
      <c r="D4" s="30">
        <v>1646000000</v>
      </c>
      <c r="E4" s="30">
        <v>14200695</v>
      </c>
      <c r="F4" s="30">
        <v>32920000</v>
      </c>
      <c r="G4" s="30">
        <v>55000000</v>
      </c>
      <c r="H4" s="30">
        <v>53000000</v>
      </c>
      <c r="I4" s="30">
        <v>28000000</v>
      </c>
      <c r="J4" s="30">
        <v>20000000</v>
      </c>
      <c r="K4" s="30">
        <v>87000000</v>
      </c>
      <c r="L4" s="30">
        <v>6000000</v>
      </c>
      <c r="M4" s="30">
        <v>6000000</v>
      </c>
      <c r="N4" s="30">
        <v>3000000</v>
      </c>
      <c r="O4" s="30">
        <v>1190220</v>
      </c>
      <c r="P4" s="30">
        <v>0</v>
      </c>
      <c r="Q4" s="30">
        <v>0</v>
      </c>
      <c r="R4" s="30">
        <v>0</v>
      </c>
      <c r="S4" s="30">
        <v>6417390.0812328765</v>
      </c>
      <c r="T4" s="30">
        <v>24000000</v>
      </c>
      <c r="U4" s="14">
        <f t="shared" ref="U4:U37" si="1">SUM(D4:T4)</f>
        <v>1982728305.0812328</v>
      </c>
      <c r="V4" s="11"/>
      <c r="W4" s="30">
        <v>109728305.0812328</v>
      </c>
      <c r="X4" s="6"/>
      <c r="Y4" s="14">
        <f t="shared" si="0"/>
        <v>1873000000</v>
      </c>
      <c r="Z4" s="6"/>
      <c r="AA4" s="6">
        <v>1873000000</v>
      </c>
      <c r="AB4" s="2">
        <f t="shared" ref="AB4:AB37" si="2">AA4-Y4</f>
        <v>0</v>
      </c>
      <c r="AC4" s="2">
        <f>'Total S&amp;U'!U4-최초인출!U4</f>
        <v>0</v>
      </c>
    </row>
    <row r="5" spans="1:30" ht="15" customHeight="1" x14ac:dyDescent="0.3">
      <c r="B5" s="21">
        <f t="shared" ref="B5:B37" si="3">+B4+1</f>
        <v>3</v>
      </c>
      <c r="C5" s="8" t="s">
        <v>2</v>
      </c>
      <c r="D5" s="30">
        <v>1900000000</v>
      </c>
      <c r="E5" s="30">
        <v>23737419</v>
      </c>
      <c r="F5" s="30">
        <v>27960000</v>
      </c>
      <c r="G5" s="30">
        <v>56000000</v>
      </c>
      <c r="H5" s="30">
        <v>65000000</v>
      </c>
      <c r="I5" s="30">
        <v>36000000</v>
      </c>
      <c r="J5" s="30">
        <v>20000000</v>
      </c>
      <c r="K5" s="30">
        <v>249000000</v>
      </c>
      <c r="L5" s="30">
        <v>10000000</v>
      </c>
      <c r="M5" s="30">
        <v>9000000</v>
      </c>
      <c r="N5" s="30">
        <v>5000000</v>
      </c>
      <c r="O5" s="30">
        <v>6517500</v>
      </c>
      <c r="P5" s="30">
        <v>0</v>
      </c>
      <c r="Q5" s="30">
        <v>0</v>
      </c>
      <c r="R5" s="30">
        <v>0</v>
      </c>
      <c r="S5" s="30">
        <v>5312027.1172981495</v>
      </c>
      <c r="T5" s="30">
        <v>24000000</v>
      </c>
      <c r="U5" s="14">
        <f t="shared" si="1"/>
        <v>2437526946.1172981</v>
      </c>
      <c r="V5" s="11"/>
      <c r="W5" s="30">
        <v>34526946.117298126</v>
      </c>
      <c r="X5" s="6"/>
      <c r="Y5" s="14">
        <f t="shared" si="0"/>
        <v>2403000000</v>
      </c>
      <c r="Z5" s="6"/>
      <c r="AA5" s="6">
        <v>2403000000</v>
      </c>
      <c r="AB5" s="2">
        <f t="shared" si="2"/>
        <v>0</v>
      </c>
      <c r="AC5" s="2">
        <f>'Total S&amp;U'!U5-최초인출!U5</f>
        <v>0</v>
      </c>
    </row>
    <row r="6" spans="1:30" ht="15" customHeight="1" x14ac:dyDescent="0.3">
      <c r="B6" s="21">
        <f t="shared" si="3"/>
        <v>4</v>
      </c>
      <c r="C6" s="8" t="s">
        <v>3</v>
      </c>
      <c r="D6" s="30">
        <v>1900000000</v>
      </c>
      <c r="E6" s="30">
        <v>23737419</v>
      </c>
      <c r="F6" s="30">
        <v>27960000</v>
      </c>
      <c r="G6" s="30">
        <v>56000000</v>
      </c>
      <c r="H6" s="30">
        <v>65000000</v>
      </c>
      <c r="I6" s="30">
        <v>36000000</v>
      </c>
      <c r="J6" s="30">
        <v>20000000</v>
      </c>
      <c r="K6" s="30">
        <v>339000000</v>
      </c>
      <c r="L6" s="30">
        <v>11000000</v>
      </c>
      <c r="M6" s="30">
        <v>10000000</v>
      </c>
      <c r="N6" s="30">
        <v>6000000</v>
      </c>
      <c r="O6" s="30">
        <v>6517500</v>
      </c>
      <c r="P6" s="30">
        <v>0</v>
      </c>
      <c r="Q6" s="30">
        <v>0</v>
      </c>
      <c r="R6" s="30">
        <v>0</v>
      </c>
      <c r="S6" s="30">
        <v>6104995.5657055499</v>
      </c>
      <c r="T6" s="30">
        <v>24000000</v>
      </c>
      <c r="U6" s="14">
        <f t="shared" si="1"/>
        <v>2531319914.5657058</v>
      </c>
      <c r="V6" s="11"/>
      <c r="W6" s="30">
        <v>128319914.56570578</v>
      </c>
      <c r="X6" s="6"/>
      <c r="Y6" s="14">
        <f t="shared" si="0"/>
        <v>2403000000</v>
      </c>
      <c r="Z6" s="6"/>
      <c r="AA6" s="6">
        <v>2403000000</v>
      </c>
      <c r="AB6" s="2">
        <f t="shared" si="2"/>
        <v>0</v>
      </c>
      <c r="AC6" s="2">
        <f>'Total S&amp;U'!U6-최초인출!U6</f>
        <v>0</v>
      </c>
    </row>
    <row r="7" spans="1:30" ht="15" customHeight="1" x14ac:dyDescent="0.3">
      <c r="B7" s="21">
        <f t="shared" si="3"/>
        <v>5</v>
      </c>
      <c r="C7" s="8" t="s">
        <v>4</v>
      </c>
      <c r="D7" s="30">
        <v>1900000000</v>
      </c>
      <c r="E7" s="30">
        <v>23737419</v>
      </c>
      <c r="F7" s="30">
        <v>27960000</v>
      </c>
      <c r="G7" s="30">
        <v>57000000</v>
      </c>
      <c r="H7" s="30">
        <v>65000000</v>
      </c>
      <c r="I7" s="30">
        <v>37000000</v>
      </c>
      <c r="J7" s="30">
        <v>20000000</v>
      </c>
      <c r="K7" s="30">
        <v>329000000</v>
      </c>
      <c r="L7" s="30">
        <v>11000000</v>
      </c>
      <c r="M7" s="30">
        <v>10000000</v>
      </c>
      <c r="N7" s="30">
        <v>6000000</v>
      </c>
      <c r="O7" s="30">
        <v>6617500</v>
      </c>
      <c r="P7" s="30">
        <v>0</v>
      </c>
      <c r="Q7" s="30">
        <v>0</v>
      </c>
      <c r="R7" s="30">
        <v>0</v>
      </c>
      <c r="S7" s="30">
        <v>6684556.9392909957</v>
      </c>
      <c r="T7" s="30">
        <v>24000000</v>
      </c>
      <c r="U7" s="14">
        <f t="shared" si="1"/>
        <v>2523999475.939291</v>
      </c>
      <c r="V7" s="11"/>
      <c r="W7" s="30">
        <v>90999475.939291</v>
      </c>
      <c r="X7" s="6"/>
      <c r="Y7" s="14">
        <f t="shared" si="0"/>
        <v>2433000000</v>
      </c>
      <c r="Z7" s="6"/>
      <c r="AA7" s="6">
        <v>2433000000</v>
      </c>
      <c r="AB7" s="2">
        <f t="shared" si="2"/>
        <v>0</v>
      </c>
      <c r="AC7" s="2">
        <f>'Total S&amp;U'!U7-최초인출!U7</f>
        <v>0</v>
      </c>
    </row>
    <row r="8" spans="1:30" ht="15" customHeight="1" x14ac:dyDescent="0.3">
      <c r="B8" s="21">
        <f t="shared" si="3"/>
        <v>6</v>
      </c>
      <c r="C8" s="8" t="s">
        <v>5</v>
      </c>
      <c r="D8" s="30">
        <v>1900000000</v>
      </c>
      <c r="E8" s="30">
        <v>23737419</v>
      </c>
      <c r="F8" s="30">
        <v>27960000</v>
      </c>
      <c r="G8" s="30">
        <v>57000000</v>
      </c>
      <c r="H8" s="30">
        <v>65000000</v>
      </c>
      <c r="I8" s="30">
        <v>36000000</v>
      </c>
      <c r="J8" s="30">
        <v>20000000</v>
      </c>
      <c r="K8" s="30">
        <v>312000000</v>
      </c>
      <c r="L8" s="30">
        <v>11000000</v>
      </c>
      <c r="M8" s="30">
        <v>10000000</v>
      </c>
      <c r="N8" s="30">
        <v>6000000</v>
      </c>
      <c r="O8" s="30">
        <v>6617500</v>
      </c>
      <c r="P8" s="30">
        <v>0</v>
      </c>
      <c r="Q8" s="30">
        <v>0</v>
      </c>
      <c r="R8" s="30">
        <v>0</v>
      </c>
      <c r="S8" s="30">
        <v>5997392.3227222748</v>
      </c>
      <c r="T8" s="30">
        <v>24000000</v>
      </c>
      <c r="U8" s="14">
        <f t="shared" si="1"/>
        <v>2505312311.3227224</v>
      </c>
      <c r="V8" s="11"/>
      <c r="W8" s="30">
        <v>89312311.322722435</v>
      </c>
      <c r="X8" s="6"/>
      <c r="Y8" s="14">
        <f t="shared" si="0"/>
        <v>2416000000</v>
      </c>
      <c r="Z8" s="6"/>
      <c r="AA8" s="6">
        <v>2416000000</v>
      </c>
      <c r="AB8" s="2">
        <f t="shared" si="2"/>
        <v>0</v>
      </c>
      <c r="AC8" s="2">
        <f>'Total S&amp;U'!U8-최초인출!U8</f>
        <v>0</v>
      </c>
    </row>
    <row r="9" spans="1:30" ht="15" customHeight="1" x14ac:dyDescent="0.3">
      <c r="B9" s="22">
        <f t="shared" si="3"/>
        <v>7</v>
      </c>
      <c r="C9" s="18" t="s">
        <v>6</v>
      </c>
      <c r="D9" s="50">
        <v>2903000000</v>
      </c>
      <c r="E9" s="50">
        <v>22615525</v>
      </c>
      <c r="F9" s="50">
        <v>58060000</v>
      </c>
      <c r="G9" s="50">
        <v>103000000</v>
      </c>
      <c r="H9" s="50">
        <v>88000000</v>
      </c>
      <c r="I9" s="50">
        <v>49000000</v>
      </c>
      <c r="J9" s="30">
        <v>20000000</v>
      </c>
      <c r="K9" s="30">
        <v>33000000</v>
      </c>
      <c r="L9" s="30">
        <v>7000000</v>
      </c>
      <c r="M9" s="30">
        <v>7000000</v>
      </c>
      <c r="N9" s="30">
        <v>3000000</v>
      </c>
      <c r="O9" s="30">
        <v>8930620</v>
      </c>
      <c r="P9" s="30">
        <v>0</v>
      </c>
      <c r="Q9" s="30">
        <v>0</v>
      </c>
      <c r="R9" s="30">
        <v>0</v>
      </c>
      <c r="S9" s="30">
        <v>11250431.306525955</v>
      </c>
      <c r="T9" s="30">
        <v>43000000</v>
      </c>
      <c r="U9" s="14">
        <f t="shared" si="1"/>
        <v>3356856576.3065262</v>
      </c>
      <c r="V9" s="11"/>
      <c r="W9" s="30">
        <v>263356576.30652618</v>
      </c>
      <c r="X9" s="6"/>
      <c r="Y9" s="14">
        <f t="shared" si="0"/>
        <v>3093500000</v>
      </c>
      <c r="Z9" s="6"/>
      <c r="AA9" s="6">
        <v>3220000000</v>
      </c>
      <c r="AB9" s="2">
        <f t="shared" si="2"/>
        <v>126500000</v>
      </c>
      <c r="AC9" s="2">
        <f>'Total S&amp;U'!U9-최초인출!U9</f>
        <v>126500000</v>
      </c>
    </row>
    <row r="10" spans="1:30" ht="15" customHeight="1" x14ac:dyDescent="0.3">
      <c r="B10" s="22">
        <f t="shared" si="3"/>
        <v>8</v>
      </c>
      <c r="C10" s="18" t="s">
        <v>7</v>
      </c>
      <c r="D10" s="50">
        <v>1781000000</v>
      </c>
      <c r="E10" s="50">
        <v>15365394</v>
      </c>
      <c r="F10" s="50">
        <v>35620000</v>
      </c>
      <c r="G10" s="50">
        <v>58000000</v>
      </c>
      <c r="H10" s="50">
        <v>44000000</v>
      </c>
      <c r="I10" s="50">
        <v>31000000</v>
      </c>
      <c r="J10" s="30">
        <v>20000000</v>
      </c>
      <c r="K10" s="30">
        <v>61000000</v>
      </c>
      <c r="L10" s="30">
        <v>5000000</v>
      </c>
      <c r="M10" s="30">
        <v>5000000</v>
      </c>
      <c r="N10" s="30">
        <v>2000000</v>
      </c>
      <c r="O10" s="30">
        <v>5608100</v>
      </c>
      <c r="P10" s="30">
        <v>0</v>
      </c>
      <c r="Q10" s="30">
        <v>0</v>
      </c>
      <c r="R10" s="30">
        <v>166120000</v>
      </c>
      <c r="S10" s="30">
        <v>9603909.9930841103</v>
      </c>
      <c r="T10" s="30">
        <v>24000000</v>
      </c>
      <c r="U10" s="14">
        <f t="shared" si="1"/>
        <v>2263317403.993084</v>
      </c>
      <c r="V10" s="11"/>
      <c r="W10" s="30">
        <v>232317403.99308395</v>
      </c>
      <c r="X10" s="6"/>
      <c r="Y10" s="14">
        <f t="shared" si="0"/>
        <v>2031000000</v>
      </c>
      <c r="Z10" s="6"/>
      <c r="AA10" s="6">
        <v>2031000000</v>
      </c>
      <c r="AB10" s="2">
        <f t="shared" si="2"/>
        <v>0</v>
      </c>
      <c r="AC10" s="2">
        <f>'Total S&amp;U'!U10-최초인출!U10</f>
        <v>0</v>
      </c>
    </row>
    <row r="11" spans="1:30" ht="15" customHeight="1" x14ac:dyDescent="0.3">
      <c r="B11" s="22">
        <f t="shared" si="3"/>
        <v>9</v>
      </c>
      <c r="C11" s="18" t="s">
        <v>8</v>
      </c>
      <c r="D11" s="50">
        <v>2065400000</v>
      </c>
      <c r="E11" s="50">
        <v>27727288</v>
      </c>
      <c r="F11" s="50">
        <v>0</v>
      </c>
      <c r="G11" s="50">
        <v>49000000</v>
      </c>
      <c r="H11" s="50">
        <v>58000000</v>
      </c>
      <c r="I11" s="50">
        <v>34000000</v>
      </c>
      <c r="J11" s="30">
        <v>20000000</v>
      </c>
      <c r="K11" s="30">
        <v>0</v>
      </c>
      <c r="L11" s="30">
        <v>5000000</v>
      </c>
      <c r="M11" s="30">
        <v>4000000</v>
      </c>
      <c r="N11" s="30">
        <v>2000000</v>
      </c>
      <c r="O11" s="30">
        <v>1905030</v>
      </c>
      <c r="P11" s="30">
        <v>0</v>
      </c>
      <c r="Q11" s="30">
        <v>0</v>
      </c>
      <c r="R11" s="30">
        <v>0</v>
      </c>
      <c r="S11" s="30">
        <v>7588167.5473066447</v>
      </c>
      <c r="T11" s="30">
        <v>26000000</v>
      </c>
      <c r="U11" s="14">
        <f t="shared" si="1"/>
        <v>2300620485.5473065</v>
      </c>
      <c r="V11" s="11"/>
      <c r="W11" s="30">
        <v>56620485.547306538</v>
      </c>
      <c r="X11" s="6"/>
      <c r="Y11" s="14">
        <f t="shared" si="0"/>
        <v>2244000000</v>
      </c>
      <c r="Z11" s="6"/>
      <c r="AA11" s="6">
        <v>2244000000</v>
      </c>
      <c r="AB11" s="2">
        <f t="shared" si="2"/>
        <v>0</v>
      </c>
      <c r="AC11" s="2">
        <f>'Total S&amp;U'!U11-최초인출!U11</f>
        <v>0</v>
      </c>
    </row>
    <row r="12" spans="1:30" ht="15" customHeight="1" x14ac:dyDescent="0.3">
      <c r="A12" s="10"/>
      <c r="B12" s="22">
        <f t="shared" si="3"/>
        <v>10</v>
      </c>
      <c r="C12" s="18" t="s">
        <v>9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14">
        <f t="shared" si="1"/>
        <v>0</v>
      </c>
      <c r="V12" s="11"/>
      <c r="W12" s="30">
        <v>0</v>
      </c>
      <c r="X12" s="6"/>
      <c r="Y12" s="14">
        <f t="shared" si="0"/>
        <v>0</v>
      </c>
      <c r="Z12" s="6"/>
      <c r="AA12" s="6">
        <v>3047000000</v>
      </c>
      <c r="AB12" s="2">
        <f t="shared" si="2"/>
        <v>3047000000</v>
      </c>
      <c r="AC12" s="2">
        <f>'Total S&amp;U'!U12-최초인출!U12</f>
        <v>3047000000</v>
      </c>
    </row>
    <row r="13" spans="1:30" ht="15" customHeight="1" x14ac:dyDescent="0.3">
      <c r="B13" s="22">
        <f t="shared" si="3"/>
        <v>11</v>
      </c>
      <c r="C13" s="18" t="s">
        <v>10</v>
      </c>
      <c r="D13" s="50">
        <v>1518000000</v>
      </c>
      <c r="E13" s="50">
        <v>11637330</v>
      </c>
      <c r="F13" s="50">
        <v>30360000</v>
      </c>
      <c r="G13" s="50">
        <v>58000000</v>
      </c>
      <c r="H13" s="50">
        <v>48000000</v>
      </c>
      <c r="I13" s="50">
        <v>25000000</v>
      </c>
      <c r="J13" s="30">
        <v>20000000</v>
      </c>
      <c r="K13" s="30">
        <v>0</v>
      </c>
      <c r="L13" s="30">
        <v>3000000</v>
      </c>
      <c r="M13" s="30">
        <v>3000000</v>
      </c>
      <c r="N13" s="30">
        <v>2000000</v>
      </c>
      <c r="O13" s="30">
        <v>1320630</v>
      </c>
      <c r="P13" s="30">
        <v>0</v>
      </c>
      <c r="Q13" s="30">
        <v>0</v>
      </c>
      <c r="R13" s="30">
        <v>0</v>
      </c>
      <c r="S13" s="30">
        <v>6892649.8742238563</v>
      </c>
      <c r="T13" s="30">
        <v>24000000</v>
      </c>
      <c r="U13" s="14">
        <f t="shared" si="1"/>
        <v>1751210609.8742239</v>
      </c>
      <c r="V13" s="11"/>
      <c r="W13" s="30">
        <v>216010609.87422395</v>
      </c>
      <c r="X13" s="6"/>
      <c r="Y13" s="14">
        <f t="shared" si="0"/>
        <v>1535200000</v>
      </c>
      <c r="Z13" s="6"/>
      <c r="AA13" s="6">
        <v>1676000000</v>
      </c>
      <c r="AB13" s="2">
        <f t="shared" si="2"/>
        <v>140800000</v>
      </c>
      <c r="AC13" s="2">
        <f>'Total S&amp;U'!U13-최초인출!U13</f>
        <v>140800000</v>
      </c>
    </row>
    <row r="14" spans="1:30" ht="15" customHeight="1" x14ac:dyDescent="0.3">
      <c r="B14" s="22">
        <f t="shared" si="3"/>
        <v>12</v>
      </c>
      <c r="C14" s="18" t="s">
        <v>11</v>
      </c>
      <c r="D14" s="50">
        <v>1806000000</v>
      </c>
      <c r="E14" s="50">
        <v>13928936</v>
      </c>
      <c r="F14" s="50">
        <v>36120000</v>
      </c>
      <c r="G14" s="50">
        <v>60000000</v>
      </c>
      <c r="H14" s="50">
        <v>56000000</v>
      </c>
      <c r="I14" s="50">
        <v>31000000</v>
      </c>
      <c r="J14" s="30">
        <v>20000000</v>
      </c>
      <c r="K14" s="30">
        <v>8000000</v>
      </c>
      <c r="L14" s="30">
        <v>5000000</v>
      </c>
      <c r="M14" s="30">
        <v>4000000</v>
      </c>
      <c r="N14" s="30">
        <v>2000000</v>
      </c>
      <c r="O14" s="30">
        <v>5560600</v>
      </c>
      <c r="P14" s="30">
        <v>0</v>
      </c>
      <c r="Q14" s="30">
        <v>0</v>
      </c>
      <c r="R14" s="30">
        <v>0</v>
      </c>
      <c r="S14" s="30">
        <v>6908818.2239845227</v>
      </c>
      <c r="T14" s="30">
        <v>25000000</v>
      </c>
      <c r="U14" s="14">
        <f t="shared" si="1"/>
        <v>2079518354.2239845</v>
      </c>
      <c r="V14" s="11"/>
      <c r="W14" s="30">
        <v>176818354.22398472</v>
      </c>
      <c r="X14" s="6"/>
      <c r="Y14" s="14">
        <f t="shared" si="0"/>
        <v>1902699999.9999998</v>
      </c>
      <c r="Z14" s="6"/>
      <c r="AA14" s="6">
        <v>2036000000</v>
      </c>
      <c r="AB14" s="2">
        <f t="shared" si="2"/>
        <v>133300000.00000024</v>
      </c>
      <c r="AC14" s="2">
        <f>'Total S&amp;U'!U14-최초인출!U14</f>
        <v>133300000.00000024</v>
      </c>
    </row>
    <row r="15" spans="1:30" ht="15" customHeight="1" x14ac:dyDescent="0.3">
      <c r="A15" s="10"/>
      <c r="B15" s="22">
        <f t="shared" si="3"/>
        <v>13</v>
      </c>
      <c r="C15" s="18" t="s">
        <v>34</v>
      </c>
      <c r="D15" s="50">
        <v>0</v>
      </c>
      <c r="E15" s="50">
        <v>0</v>
      </c>
      <c r="F15" s="50">
        <v>0</v>
      </c>
      <c r="G15" s="50">
        <v>51000000</v>
      </c>
      <c r="H15" s="50">
        <v>43000000</v>
      </c>
      <c r="I15" s="50">
        <v>23000000</v>
      </c>
      <c r="J15" s="30">
        <v>20000000</v>
      </c>
      <c r="K15" s="30">
        <v>0</v>
      </c>
      <c r="L15" s="30">
        <v>2000000</v>
      </c>
      <c r="M15" s="30">
        <v>2000000</v>
      </c>
      <c r="N15" s="30">
        <v>1000000</v>
      </c>
      <c r="O15" s="30">
        <v>4478100</v>
      </c>
      <c r="P15" s="30">
        <v>0</v>
      </c>
      <c r="Q15" s="30">
        <v>0</v>
      </c>
      <c r="R15" s="30">
        <v>1331100000</v>
      </c>
      <c r="S15" s="30">
        <v>7038957.0099999998</v>
      </c>
      <c r="T15" s="30">
        <v>21000000</v>
      </c>
      <c r="U15" s="14">
        <f t="shared" si="1"/>
        <v>1505617057.01</v>
      </c>
      <c r="V15" s="11"/>
      <c r="W15" s="30">
        <v>111517057.00999999</v>
      </c>
      <c r="X15" s="6"/>
      <c r="Y15" s="14">
        <f t="shared" si="0"/>
        <v>1394100000</v>
      </c>
      <c r="Z15" s="6"/>
      <c r="AA15" s="6">
        <v>1542000000</v>
      </c>
      <c r="AB15" s="2">
        <f t="shared" si="2"/>
        <v>147900000</v>
      </c>
      <c r="AC15" s="2">
        <f>'Total S&amp;U'!U15-최초인출!U15</f>
        <v>147900000</v>
      </c>
    </row>
    <row r="16" spans="1:30" ht="15" customHeight="1" x14ac:dyDescent="0.3">
      <c r="B16" s="22">
        <f t="shared" si="3"/>
        <v>14</v>
      </c>
      <c r="C16" s="18" t="s">
        <v>12</v>
      </c>
      <c r="D16" s="50">
        <v>889000000</v>
      </c>
      <c r="E16" s="50">
        <v>9859519</v>
      </c>
      <c r="F16" s="50">
        <v>13005000</v>
      </c>
      <c r="G16" s="50">
        <v>0</v>
      </c>
      <c r="H16" s="50">
        <v>0</v>
      </c>
      <c r="I16" s="50">
        <v>28000000</v>
      </c>
      <c r="J16" s="30">
        <v>20000000</v>
      </c>
      <c r="K16" s="30">
        <v>0</v>
      </c>
      <c r="L16" s="30">
        <v>3000000</v>
      </c>
      <c r="M16" s="30">
        <v>3000000</v>
      </c>
      <c r="N16" s="30">
        <v>1000000</v>
      </c>
      <c r="O16" s="30">
        <v>1606440</v>
      </c>
      <c r="P16" s="30">
        <v>19000000</v>
      </c>
      <c r="Q16" s="30">
        <v>0</v>
      </c>
      <c r="R16" s="30">
        <v>0</v>
      </c>
      <c r="S16" s="30">
        <v>7037174.4301676713</v>
      </c>
      <c r="T16" s="30">
        <v>25000000</v>
      </c>
      <c r="U16" s="14">
        <f t="shared" si="1"/>
        <v>1019508133.4301677</v>
      </c>
      <c r="V16" s="11"/>
      <c r="W16" s="30">
        <v>33008133.430167705</v>
      </c>
      <c r="X16" s="6"/>
      <c r="Y16" s="14">
        <f t="shared" si="0"/>
        <v>986500000</v>
      </c>
      <c r="Z16" s="6"/>
      <c r="AA16" s="6">
        <v>1858000000</v>
      </c>
      <c r="AB16" s="2">
        <f t="shared" si="2"/>
        <v>871500000</v>
      </c>
      <c r="AC16" s="2">
        <f>'Total S&amp;U'!U16-최초인출!U16</f>
        <v>871500000</v>
      </c>
    </row>
    <row r="17" spans="2:30" ht="15" customHeight="1" x14ac:dyDescent="0.3">
      <c r="B17" s="22">
        <f t="shared" si="3"/>
        <v>15</v>
      </c>
      <c r="C17" s="18" t="s">
        <v>13</v>
      </c>
      <c r="D17" s="50">
        <v>1411000000</v>
      </c>
      <c r="E17" s="50">
        <v>11266738</v>
      </c>
      <c r="F17" s="50">
        <v>28220000</v>
      </c>
      <c r="G17" s="50">
        <v>0</v>
      </c>
      <c r="H17" s="50">
        <v>0</v>
      </c>
      <c r="I17" s="50">
        <v>29000000</v>
      </c>
      <c r="J17" s="30">
        <v>20000000</v>
      </c>
      <c r="K17" s="30">
        <v>107000000</v>
      </c>
      <c r="L17" s="30">
        <v>7000000</v>
      </c>
      <c r="M17" s="30">
        <v>6000000</v>
      </c>
      <c r="N17" s="30">
        <v>3000000</v>
      </c>
      <c r="O17" s="30">
        <v>5430700</v>
      </c>
      <c r="P17" s="30">
        <v>16000000</v>
      </c>
      <c r="Q17" s="30">
        <v>0</v>
      </c>
      <c r="R17" s="30">
        <v>0</v>
      </c>
      <c r="S17" s="30">
        <v>3939480</v>
      </c>
      <c r="T17" s="30">
        <v>26000000</v>
      </c>
      <c r="U17" s="14">
        <f t="shared" si="1"/>
        <v>1673856918</v>
      </c>
      <c r="V17" s="11"/>
      <c r="W17" s="30">
        <v>41656918</v>
      </c>
      <c r="X17" s="6"/>
      <c r="Y17" s="14">
        <f t="shared" si="0"/>
        <v>1632200000</v>
      </c>
      <c r="Z17" s="6"/>
      <c r="AA17" s="6">
        <v>1942000000</v>
      </c>
      <c r="AB17" s="2">
        <f t="shared" si="2"/>
        <v>309800000</v>
      </c>
      <c r="AC17" s="2">
        <f>'Total S&amp;U'!U17-최초인출!U17</f>
        <v>309800000</v>
      </c>
    </row>
    <row r="18" spans="2:30" ht="15" customHeight="1" x14ac:dyDescent="0.3">
      <c r="B18" s="21">
        <f t="shared" si="3"/>
        <v>16</v>
      </c>
      <c r="C18" s="8" t="s">
        <v>14</v>
      </c>
      <c r="D18" s="30">
        <v>1411000000</v>
      </c>
      <c r="E18" s="30">
        <v>11266738</v>
      </c>
      <c r="F18" s="30">
        <v>28220000</v>
      </c>
      <c r="G18" s="30">
        <v>0</v>
      </c>
      <c r="H18" s="30">
        <v>0</v>
      </c>
      <c r="I18" s="30">
        <v>29000000</v>
      </c>
      <c r="J18" s="30">
        <v>20000000</v>
      </c>
      <c r="K18" s="30">
        <v>100000000</v>
      </c>
      <c r="L18" s="30">
        <v>7000000</v>
      </c>
      <c r="M18" s="30">
        <v>6000000</v>
      </c>
      <c r="N18" s="30">
        <v>3000000</v>
      </c>
      <c r="O18" s="30">
        <v>5388100</v>
      </c>
      <c r="P18" s="30">
        <v>16000000</v>
      </c>
      <c r="Q18" s="30">
        <v>0</v>
      </c>
      <c r="R18" s="30">
        <v>0</v>
      </c>
      <c r="S18" s="30">
        <v>3931048.5</v>
      </c>
      <c r="T18" s="30">
        <v>26000000</v>
      </c>
      <c r="U18" s="14">
        <f t="shared" si="1"/>
        <v>1666805886.5</v>
      </c>
      <c r="V18" s="11"/>
      <c r="W18" s="30">
        <v>34605886.5</v>
      </c>
      <c r="X18" s="6"/>
      <c r="Y18" s="14">
        <f t="shared" si="0"/>
        <v>1632200000</v>
      </c>
      <c r="Z18" s="6"/>
      <c r="AA18" s="6">
        <v>1942000000</v>
      </c>
      <c r="AB18" s="2">
        <f t="shared" si="2"/>
        <v>309800000</v>
      </c>
      <c r="AC18" s="2">
        <f>'Total S&amp;U'!U18-최초인출!U18</f>
        <v>309800000</v>
      </c>
    </row>
    <row r="19" spans="2:30" ht="15" customHeight="1" x14ac:dyDescent="0.3">
      <c r="B19" s="21">
        <f t="shared" si="3"/>
        <v>17</v>
      </c>
      <c r="C19" s="8" t="s">
        <v>15</v>
      </c>
      <c r="D19" s="30">
        <v>1010000000</v>
      </c>
      <c r="E19" s="30">
        <v>8064780</v>
      </c>
      <c r="F19" s="30">
        <v>20200000</v>
      </c>
      <c r="G19" s="30">
        <v>0</v>
      </c>
      <c r="H19" s="30">
        <v>0</v>
      </c>
      <c r="I19" s="30">
        <v>29000000</v>
      </c>
      <c r="J19" s="30">
        <v>20000000</v>
      </c>
      <c r="K19" s="30">
        <v>102000000</v>
      </c>
      <c r="L19" s="30">
        <v>7000000</v>
      </c>
      <c r="M19" s="30">
        <v>6000000</v>
      </c>
      <c r="N19" s="30">
        <v>3000000</v>
      </c>
      <c r="O19" s="30">
        <v>5553000</v>
      </c>
      <c r="P19" s="30">
        <v>11000000</v>
      </c>
      <c r="Q19" s="30">
        <v>0</v>
      </c>
      <c r="R19" s="30">
        <v>0</v>
      </c>
      <c r="S19" s="30">
        <v>7230625.29</v>
      </c>
      <c r="T19" s="30">
        <v>26000000</v>
      </c>
      <c r="U19" s="14">
        <f t="shared" si="1"/>
        <v>1255048405.29</v>
      </c>
      <c r="V19" s="11"/>
      <c r="W19" s="30">
        <v>38648405.289999962</v>
      </c>
      <c r="X19" s="6"/>
      <c r="Y19" s="14">
        <f t="shared" si="0"/>
        <v>1216400000</v>
      </c>
      <c r="Z19" s="6"/>
      <c r="AA19" s="6">
        <v>1926000000</v>
      </c>
      <c r="AB19" s="2">
        <f t="shared" si="2"/>
        <v>709600000</v>
      </c>
      <c r="AC19" s="2">
        <f>'Total S&amp;U'!U19-최초인출!U19</f>
        <v>709600000</v>
      </c>
      <c r="AD19" s="4"/>
    </row>
    <row r="20" spans="2:30" ht="15" customHeight="1" x14ac:dyDescent="0.3">
      <c r="B20" s="21">
        <f t="shared" si="3"/>
        <v>18</v>
      </c>
      <c r="C20" s="8" t="s">
        <v>16</v>
      </c>
      <c r="D20" s="30">
        <v>512000000</v>
      </c>
      <c r="E20" s="30">
        <v>4088284</v>
      </c>
      <c r="F20" s="30">
        <v>10240000</v>
      </c>
      <c r="G20" s="30">
        <v>0</v>
      </c>
      <c r="H20" s="30">
        <v>0</v>
      </c>
      <c r="I20" s="30">
        <v>14000000</v>
      </c>
      <c r="J20" s="30">
        <v>20000000</v>
      </c>
      <c r="K20" s="30">
        <v>28000000</v>
      </c>
      <c r="L20" s="30">
        <v>2000000</v>
      </c>
      <c r="M20" s="30">
        <v>2000000</v>
      </c>
      <c r="N20" s="30">
        <v>1000000</v>
      </c>
      <c r="O20" s="30">
        <v>3170800</v>
      </c>
      <c r="P20" s="30">
        <v>6000000</v>
      </c>
      <c r="Q20" s="30">
        <v>0</v>
      </c>
      <c r="R20" s="30">
        <v>0</v>
      </c>
      <c r="S20" s="30">
        <v>4417719.67</v>
      </c>
      <c r="T20" s="30">
        <v>13000000</v>
      </c>
      <c r="U20" s="14">
        <f t="shared" si="1"/>
        <v>619916803.66999996</v>
      </c>
      <c r="V20" s="11"/>
      <c r="W20" s="30">
        <v>32716803.669999957</v>
      </c>
      <c r="X20" s="6"/>
      <c r="Y20" s="14">
        <f t="shared" si="0"/>
        <v>587200000</v>
      </c>
      <c r="Z20" s="6"/>
      <c r="AA20" s="6">
        <v>929000000</v>
      </c>
      <c r="AB20" s="2">
        <f t="shared" si="2"/>
        <v>341800000</v>
      </c>
      <c r="AC20" s="2">
        <f>'Total S&amp;U'!U20-최초인출!U20</f>
        <v>341800000</v>
      </c>
    </row>
    <row r="21" spans="2:30" ht="15" customHeight="1" x14ac:dyDescent="0.3">
      <c r="B21" s="21">
        <f t="shared" si="3"/>
        <v>19</v>
      </c>
      <c r="C21" s="8" t="s">
        <v>17</v>
      </c>
      <c r="D21" s="30">
        <v>1018000000</v>
      </c>
      <c r="E21" s="30">
        <v>8128660</v>
      </c>
      <c r="F21" s="30">
        <v>20360000</v>
      </c>
      <c r="G21" s="30">
        <v>63000000</v>
      </c>
      <c r="H21" s="30">
        <v>41000000</v>
      </c>
      <c r="I21" s="30">
        <v>29000000</v>
      </c>
      <c r="J21" s="30">
        <v>20000000</v>
      </c>
      <c r="K21" s="30">
        <v>92000000</v>
      </c>
      <c r="L21" s="30">
        <v>6000000</v>
      </c>
      <c r="M21" s="30">
        <v>5000000</v>
      </c>
      <c r="N21" s="30">
        <v>3000000</v>
      </c>
      <c r="O21" s="30">
        <v>5553000</v>
      </c>
      <c r="P21" s="30">
        <v>11000000</v>
      </c>
      <c r="Q21" s="30">
        <v>0</v>
      </c>
      <c r="R21" s="30">
        <v>457799999.99999994</v>
      </c>
      <c r="S21" s="30">
        <v>6802429.29</v>
      </c>
      <c r="T21" s="30">
        <v>26000000</v>
      </c>
      <c r="U21" s="14">
        <f t="shared" si="1"/>
        <v>1812644089.29</v>
      </c>
      <c r="V21" s="11"/>
      <c r="W21" s="30">
        <v>39244089.289999962</v>
      </c>
      <c r="X21" s="6"/>
      <c r="Y21" s="14">
        <f t="shared" si="0"/>
        <v>1773400000</v>
      </c>
      <c r="Z21" s="6"/>
      <c r="AA21" s="6">
        <v>1926000000</v>
      </c>
      <c r="AB21" s="2">
        <f t="shared" si="2"/>
        <v>152600000</v>
      </c>
      <c r="AC21" s="2">
        <f>'Total S&amp;U'!U21-최초인출!U21</f>
        <v>152600000</v>
      </c>
    </row>
    <row r="22" spans="2:30" ht="15" customHeight="1" x14ac:dyDescent="0.3">
      <c r="B22" s="21">
        <f t="shared" si="3"/>
        <v>20</v>
      </c>
      <c r="C22" s="8" t="s">
        <v>18</v>
      </c>
      <c r="D22" s="30">
        <v>203000000</v>
      </c>
      <c r="E22" s="30">
        <v>1620941</v>
      </c>
      <c r="F22" s="30">
        <v>4060000</v>
      </c>
      <c r="G22" s="30">
        <v>0</v>
      </c>
      <c r="H22" s="30">
        <v>0</v>
      </c>
      <c r="I22" s="30">
        <v>5000000</v>
      </c>
      <c r="J22" s="30">
        <v>20000000</v>
      </c>
      <c r="K22" s="30">
        <v>0</v>
      </c>
      <c r="L22" s="30">
        <v>1000000</v>
      </c>
      <c r="M22" s="30">
        <v>1000000</v>
      </c>
      <c r="N22" s="30">
        <v>0</v>
      </c>
      <c r="O22" s="30">
        <v>1992100</v>
      </c>
      <c r="P22" s="30">
        <v>6000000</v>
      </c>
      <c r="Q22" s="30">
        <v>0</v>
      </c>
      <c r="R22" s="30">
        <v>0</v>
      </c>
      <c r="S22" s="30">
        <v>1470760.4472602741</v>
      </c>
      <c r="T22" s="30">
        <v>6000000</v>
      </c>
      <c r="U22" s="14">
        <f t="shared" si="1"/>
        <v>251143801.44726026</v>
      </c>
      <c r="V22" s="11"/>
      <c r="W22" s="30">
        <v>22143801.447260261</v>
      </c>
      <c r="X22" s="6"/>
      <c r="Y22" s="14">
        <f t="shared" si="0"/>
        <v>229000000</v>
      </c>
      <c r="Z22" s="6"/>
      <c r="AA22" s="6">
        <v>343000000</v>
      </c>
      <c r="AB22" s="2">
        <f t="shared" si="2"/>
        <v>114000000</v>
      </c>
      <c r="AC22" s="2">
        <f>'Total S&amp;U'!U22-최초인출!U22</f>
        <v>114000000</v>
      </c>
    </row>
    <row r="23" spans="2:30" ht="15" customHeight="1" x14ac:dyDescent="0.3">
      <c r="B23" s="21">
        <f t="shared" si="3"/>
        <v>21</v>
      </c>
      <c r="C23" s="8" t="s">
        <v>19</v>
      </c>
      <c r="D23" s="30">
        <v>1180000000</v>
      </c>
      <c r="E23" s="30">
        <v>9422219</v>
      </c>
      <c r="F23" s="30">
        <v>23600000</v>
      </c>
      <c r="G23" s="30">
        <v>0</v>
      </c>
      <c r="H23" s="30">
        <v>0</v>
      </c>
      <c r="I23" s="30">
        <v>29000000</v>
      </c>
      <c r="J23" s="30">
        <v>20000000</v>
      </c>
      <c r="K23" s="30">
        <v>75000000</v>
      </c>
      <c r="L23" s="30">
        <v>6000000</v>
      </c>
      <c r="M23" s="30">
        <v>5000000</v>
      </c>
      <c r="N23" s="30">
        <v>3000000</v>
      </c>
      <c r="O23" s="30">
        <v>6012880</v>
      </c>
      <c r="P23" s="30">
        <v>31000000</v>
      </c>
      <c r="Q23" s="30">
        <v>0</v>
      </c>
      <c r="R23" s="30">
        <v>0</v>
      </c>
      <c r="S23" s="30">
        <v>3791547.9890410961</v>
      </c>
      <c r="T23" s="30">
        <v>26000000</v>
      </c>
      <c r="U23" s="14">
        <f t="shared" si="1"/>
        <v>1417826646.9890411</v>
      </c>
      <c r="V23" s="11"/>
      <c r="W23" s="30">
        <v>39026646.98904109</v>
      </c>
      <c r="X23" s="6"/>
      <c r="Y23" s="14">
        <f t="shared" si="0"/>
        <v>1378800000</v>
      </c>
      <c r="Z23" s="6"/>
      <c r="AA23" s="6">
        <v>1917000000</v>
      </c>
      <c r="AB23" s="2">
        <f t="shared" si="2"/>
        <v>538200000</v>
      </c>
      <c r="AC23" s="2">
        <f>'Total S&amp;U'!U23-최초인출!U23</f>
        <v>538200000</v>
      </c>
    </row>
    <row r="24" spans="2:30" ht="15" customHeight="1" x14ac:dyDescent="0.3">
      <c r="B24" s="21">
        <f t="shared" si="3"/>
        <v>22</v>
      </c>
      <c r="C24" s="8" t="s">
        <v>20</v>
      </c>
      <c r="D24" s="30">
        <v>858000000</v>
      </c>
      <c r="E24" s="30">
        <v>6851071</v>
      </c>
      <c r="F24" s="30">
        <v>17160000</v>
      </c>
      <c r="G24" s="30">
        <v>0</v>
      </c>
      <c r="H24" s="30">
        <v>0</v>
      </c>
      <c r="I24" s="30">
        <v>24000000</v>
      </c>
      <c r="J24" s="30">
        <v>20000000</v>
      </c>
      <c r="K24" s="30">
        <v>68000000</v>
      </c>
      <c r="L24" s="30">
        <v>5000000</v>
      </c>
      <c r="M24" s="30">
        <v>4000000</v>
      </c>
      <c r="N24" s="30">
        <v>2000000</v>
      </c>
      <c r="O24" s="30">
        <v>5072380</v>
      </c>
      <c r="P24" s="30">
        <v>25000000</v>
      </c>
      <c r="Q24" s="30">
        <v>0</v>
      </c>
      <c r="R24" s="30">
        <v>0</v>
      </c>
      <c r="S24" s="30">
        <v>4258872.4561643833</v>
      </c>
      <c r="T24" s="30">
        <v>26000000</v>
      </c>
      <c r="U24" s="14">
        <f t="shared" si="1"/>
        <v>1065342323.4561644</v>
      </c>
      <c r="V24" s="11"/>
      <c r="W24" s="30">
        <v>39542323.45616436</v>
      </c>
      <c r="X24" s="6"/>
      <c r="Y24" s="14">
        <f t="shared" si="0"/>
        <v>1025800000</v>
      </c>
      <c r="Z24" s="6"/>
      <c r="AA24" s="6">
        <v>1620000000</v>
      </c>
      <c r="AB24" s="2">
        <f t="shared" si="2"/>
        <v>594200000</v>
      </c>
      <c r="AC24" s="2">
        <f>'Total S&amp;U'!U24-최초인출!U24</f>
        <v>594200000</v>
      </c>
    </row>
    <row r="25" spans="2:30" ht="15" customHeight="1" x14ac:dyDescent="0.3">
      <c r="B25" s="21">
        <f t="shared" si="3"/>
        <v>23</v>
      </c>
      <c r="C25" s="8" t="s">
        <v>21</v>
      </c>
      <c r="D25" s="30">
        <v>585000000</v>
      </c>
      <c r="E25" s="30">
        <v>4671184</v>
      </c>
      <c r="F25" s="30">
        <v>11700000</v>
      </c>
      <c r="G25" s="30">
        <v>42000000</v>
      </c>
      <c r="H25" s="30">
        <v>24000000</v>
      </c>
      <c r="I25" s="30">
        <v>16000000</v>
      </c>
      <c r="J25" s="30">
        <v>20000000</v>
      </c>
      <c r="K25" s="30">
        <v>24000000</v>
      </c>
      <c r="L25" s="30">
        <v>4000000</v>
      </c>
      <c r="M25" s="30">
        <v>3000000</v>
      </c>
      <c r="N25" s="30">
        <v>1000000</v>
      </c>
      <c r="O25" s="30">
        <v>4101440</v>
      </c>
      <c r="P25" s="30">
        <v>17000000</v>
      </c>
      <c r="Q25" s="30">
        <v>0</v>
      </c>
      <c r="R25" s="30">
        <v>245099999.99999994</v>
      </c>
      <c r="S25" s="30">
        <v>3869381.0300000003</v>
      </c>
      <c r="T25" s="30">
        <v>17000000</v>
      </c>
      <c r="U25" s="14">
        <f t="shared" si="1"/>
        <v>1022442005.03</v>
      </c>
      <c r="V25" s="11"/>
      <c r="W25" s="30">
        <v>29142005.029999971</v>
      </c>
      <c r="X25" s="6"/>
      <c r="Y25" s="14">
        <f t="shared" si="0"/>
        <v>993300000</v>
      </c>
      <c r="Z25" s="6"/>
      <c r="AA25" s="6">
        <v>1075000000</v>
      </c>
      <c r="AB25" s="2">
        <f t="shared" si="2"/>
        <v>81700000</v>
      </c>
      <c r="AC25" s="2">
        <f>'Total S&amp;U'!U25-최초인출!U25</f>
        <v>81700000</v>
      </c>
    </row>
    <row r="26" spans="2:30" ht="15" customHeight="1" x14ac:dyDescent="0.3">
      <c r="B26" s="21">
        <f t="shared" si="3"/>
        <v>24</v>
      </c>
      <c r="C26" s="8" t="s">
        <v>22</v>
      </c>
      <c r="D26" s="30">
        <v>983000000</v>
      </c>
      <c r="E26" s="30">
        <v>7849187</v>
      </c>
      <c r="F26" s="30">
        <v>19660000</v>
      </c>
      <c r="G26" s="30">
        <v>72000000</v>
      </c>
      <c r="H26" s="30">
        <v>41000000</v>
      </c>
      <c r="I26" s="30">
        <v>28000000</v>
      </c>
      <c r="J26" s="30">
        <v>20000000</v>
      </c>
      <c r="K26" s="30">
        <v>66000000</v>
      </c>
      <c r="L26" s="30">
        <v>5000000</v>
      </c>
      <c r="M26" s="30">
        <v>4000000</v>
      </c>
      <c r="N26" s="30">
        <v>2000000</v>
      </c>
      <c r="O26" s="30">
        <v>6040060</v>
      </c>
      <c r="P26" s="30">
        <v>29000000</v>
      </c>
      <c r="Q26" s="30">
        <v>0</v>
      </c>
      <c r="R26" s="30">
        <v>127718938</v>
      </c>
      <c r="S26" s="30">
        <v>7283638.9999999991</v>
      </c>
      <c r="T26" s="30">
        <v>28000000</v>
      </c>
      <c r="U26" s="14">
        <f t="shared" si="1"/>
        <v>1446551824</v>
      </c>
      <c r="V26" s="11"/>
      <c r="W26" s="30">
        <v>21432886</v>
      </c>
      <c r="X26" s="6"/>
      <c r="Y26" s="14">
        <f t="shared" si="0"/>
        <v>1425118938</v>
      </c>
      <c r="Z26" s="6"/>
      <c r="AA26" s="6">
        <v>1869000000</v>
      </c>
      <c r="AB26" s="2">
        <f t="shared" si="2"/>
        <v>443881062</v>
      </c>
      <c r="AC26" s="2">
        <f>'Total S&amp;U'!U26-최초인출!U26</f>
        <v>443881062</v>
      </c>
    </row>
    <row r="27" spans="2:30" ht="15" customHeight="1" x14ac:dyDescent="0.3">
      <c r="B27" s="21">
        <f t="shared" si="3"/>
        <v>25</v>
      </c>
      <c r="C27" s="8" t="s">
        <v>23</v>
      </c>
      <c r="D27" s="30">
        <v>892000000</v>
      </c>
      <c r="E27" s="30">
        <v>7122558</v>
      </c>
      <c r="F27" s="30">
        <v>17840000</v>
      </c>
      <c r="G27" s="30">
        <v>0</v>
      </c>
      <c r="H27" s="30">
        <v>0</v>
      </c>
      <c r="I27" s="30">
        <v>26000000</v>
      </c>
      <c r="J27" s="30">
        <v>20000000</v>
      </c>
      <c r="K27" s="30">
        <v>42000000</v>
      </c>
      <c r="L27" s="30">
        <v>4000000</v>
      </c>
      <c r="M27" s="30">
        <v>5000000</v>
      </c>
      <c r="N27" s="30">
        <v>2000000</v>
      </c>
      <c r="O27" s="30">
        <v>5615960</v>
      </c>
      <c r="P27" s="30">
        <v>57000000</v>
      </c>
      <c r="Q27" s="30">
        <v>0</v>
      </c>
      <c r="R27" s="30">
        <v>0</v>
      </c>
      <c r="S27" s="30">
        <v>1524457.8792876713</v>
      </c>
      <c r="T27" s="30">
        <v>26000000</v>
      </c>
      <c r="U27" s="14">
        <f t="shared" si="1"/>
        <v>1106102975.8792877</v>
      </c>
      <c r="V27" s="11"/>
      <c r="W27" s="30">
        <v>38102975.87928772</v>
      </c>
      <c r="X27" s="6"/>
      <c r="Y27" s="14">
        <f t="shared" si="0"/>
        <v>1068000000</v>
      </c>
      <c r="Z27" s="6"/>
      <c r="AA27" s="6">
        <v>1689000000</v>
      </c>
      <c r="AB27" s="2">
        <f t="shared" si="2"/>
        <v>621000000</v>
      </c>
      <c r="AC27" s="2">
        <f>'Total S&amp;U'!U27-최초인출!U27</f>
        <v>621000000</v>
      </c>
      <c r="AD27" s="4"/>
    </row>
    <row r="28" spans="2:30" ht="15" customHeight="1" x14ac:dyDescent="0.3">
      <c r="B28" s="21">
        <f t="shared" si="3"/>
        <v>26</v>
      </c>
      <c r="C28" s="8" t="s">
        <v>24</v>
      </c>
      <c r="D28" s="30">
        <v>913000000</v>
      </c>
      <c r="E28" s="30">
        <v>7290242</v>
      </c>
      <c r="F28" s="30">
        <v>18260000</v>
      </c>
      <c r="G28" s="30">
        <v>0</v>
      </c>
      <c r="H28" s="30">
        <v>0</v>
      </c>
      <c r="I28" s="30">
        <v>20000000</v>
      </c>
      <c r="J28" s="30">
        <v>20000000</v>
      </c>
      <c r="K28" s="30">
        <v>13000000</v>
      </c>
      <c r="L28" s="30">
        <v>4000000</v>
      </c>
      <c r="M28" s="30">
        <v>3000000</v>
      </c>
      <c r="N28" s="30">
        <v>1000000</v>
      </c>
      <c r="O28" s="30">
        <v>4615450</v>
      </c>
      <c r="P28" s="30">
        <v>47000000</v>
      </c>
      <c r="Q28" s="30">
        <v>0</v>
      </c>
      <c r="R28" s="30">
        <v>0</v>
      </c>
      <c r="S28" s="30">
        <v>761145.57934246573</v>
      </c>
      <c r="T28" s="30">
        <v>20000000</v>
      </c>
      <c r="U28" s="14">
        <f t="shared" si="1"/>
        <v>1071926837.5793425</v>
      </c>
      <c r="V28" s="11"/>
      <c r="W28" s="30">
        <v>36126837.579342365</v>
      </c>
      <c r="X28" s="6"/>
      <c r="Y28" s="14">
        <f t="shared" si="0"/>
        <v>1035800000.0000001</v>
      </c>
      <c r="Z28" s="6"/>
      <c r="AA28" s="6">
        <v>1323000000</v>
      </c>
      <c r="AB28" s="2">
        <f t="shared" si="2"/>
        <v>287199999.99999988</v>
      </c>
      <c r="AC28" s="2">
        <f>'Total S&amp;U'!U28-최초인출!U28</f>
        <v>287199999.99999988</v>
      </c>
      <c r="AD28" s="4"/>
    </row>
    <row r="29" spans="2:30" ht="15" customHeight="1" x14ac:dyDescent="0.3">
      <c r="B29" s="21">
        <f t="shared" si="3"/>
        <v>27</v>
      </c>
      <c r="C29" s="8" t="s">
        <v>25</v>
      </c>
      <c r="D29" s="30">
        <v>695000000</v>
      </c>
      <c r="E29" s="30">
        <v>5549527</v>
      </c>
      <c r="F29" s="30">
        <v>13900000</v>
      </c>
      <c r="G29" s="30">
        <v>0</v>
      </c>
      <c r="H29" s="30">
        <v>0</v>
      </c>
      <c r="I29" s="30">
        <v>20000000</v>
      </c>
      <c r="J29" s="30">
        <v>20000000</v>
      </c>
      <c r="K29" s="30">
        <v>21000000</v>
      </c>
      <c r="L29" s="30">
        <v>3000000</v>
      </c>
      <c r="M29" s="30">
        <v>3000000</v>
      </c>
      <c r="N29" s="30">
        <v>1000000</v>
      </c>
      <c r="O29" s="30">
        <v>4647210</v>
      </c>
      <c r="P29" s="30">
        <v>44000000</v>
      </c>
      <c r="Q29" s="30">
        <v>0</v>
      </c>
      <c r="R29" s="30">
        <v>0</v>
      </c>
      <c r="S29" s="30">
        <v>1345501.9875616438</v>
      </c>
      <c r="T29" s="30">
        <v>20000000</v>
      </c>
      <c r="U29" s="14">
        <f t="shared" si="1"/>
        <v>852442238.9875617</v>
      </c>
      <c r="V29" s="11"/>
      <c r="W29" s="30">
        <v>37042238.987561703</v>
      </c>
      <c r="X29" s="6"/>
      <c r="Y29" s="14">
        <f t="shared" si="0"/>
        <v>815400000</v>
      </c>
      <c r="Z29" s="6"/>
      <c r="AA29" s="6">
        <v>1293000000</v>
      </c>
      <c r="AB29" s="2">
        <f t="shared" si="2"/>
        <v>477600000</v>
      </c>
      <c r="AC29" s="2">
        <f>'Total S&amp;U'!U29-최초인출!U29</f>
        <v>477600000</v>
      </c>
    </row>
    <row r="30" spans="2:30" ht="15" customHeight="1" x14ac:dyDescent="0.3">
      <c r="B30" s="21">
        <f t="shared" si="3"/>
        <v>28</v>
      </c>
      <c r="C30" s="8" t="s">
        <v>26</v>
      </c>
      <c r="D30" s="30">
        <v>902000000</v>
      </c>
      <c r="E30" s="30">
        <v>7202408</v>
      </c>
      <c r="F30" s="30">
        <v>18040000</v>
      </c>
      <c r="G30" s="30">
        <v>0</v>
      </c>
      <c r="H30" s="30">
        <v>0</v>
      </c>
      <c r="I30" s="30">
        <v>29000000</v>
      </c>
      <c r="J30" s="30">
        <v>20000000</v>
      </c>
      <c r="K30" s="30">
        <v>18000000</v>
      </c>
      <c r="L30" s="30">
        <v>4000000</v>
      </c>
      <c r="M30" s="30">
        <v>3000000</v>
      </c>
      <c r="N30" s="30">
        <v>2000000</v>
      </c>
      <c r="O30" s="30">
        <v>23061230</v>
      </c>
      <c r="P30" s="30">
        <v>62000000</v>
      </c>
      <c r="Q30" s="30">
        <v>220000000</v>
      </c>
      <c r="R30" s="30">
        <v>0</v>
      </c>
      <c r="S30" s="30">
        <v>1514874.7724383562</v>
      </c>
      <c r="T30" s="30">
        <v>26000000</v>
      </c>
      <c r="U30" s="14">
        <f t="shared" si="1"/>
        <v>1335818512.7724383</v>
      </c>
      <c r="V30" s="11"/>
      <c r="W30" s="30">
        <v>37618512.772438288</v>
      </c>
      <c r="X30" s="6"/>
      <c r="Y30" s="14">
        <f t="shared" si="0"/>
        <v>1298200000</v>
      </c>
      <c r="Z30" s="6"/>
      <c r="AA30" s="6">
        <v>1931000000</v>
      </c>
      <c r="AB30" s="2">
        <f t="shared" si="2"/>
        <v>632800000</v>
      </c>
      <c r="AC30" s="2">
        <f>'Total S&amp;U'!U30-최초인출!U30</f>
        <v>632800000</v>
      </c>
      <c r="AD30" s="4"/>
    </row>
    <row r="31" spans="2:30" ht="15" customHeight="1" x14ac:dyDescent="0.3">
      <c r="B31" s="21">
        <f t="shared" si="3"/>
        <v>29</v>
      </c>
      <c r="C31" s="8" t="s">
        <v>27</v>
      </c>
      <c r="D31" s="30">
        <v>573000000</v>
      </c>
      <c r="E31" s="30">
        <v>4575365</v>
      </c>
      <c r="F31" s="30">
        <v>11460000</v>
      </c>
      <c r="G31" s="30">
        <v>0</v>
      </c>
      <c r="H31" s="30">
        <v>0</v>
      </c>
      <c r="I31" s="30">
        <v>19000000</v>
      </c>
      <c r="J31" s="30">
        <v>20000000</v>
      </c>
      <c r="K31" s="30">
        <v>0</v>
      </c>
      <c r="L31" s="30">
        <v>3000000</v>
      </c>
      <c r="M31" s="30">
        <v>3000000</v>
      </c>
      <c r="N31" s="30">
        <v>1000000</v>
      </c>
      <c r="O31" s="30">
        <v>13673630</v>
      </c>
      <c r="P31" s="30">
        <v>43000000</v>
      </c>
      <c r="Q31" s="30">
        <v>180000000</v>
      </c>
      <c r="R31" s="30">
        <v>0</v>
      </c>
      <c r="S31" s="30">
        <v>933167.72975342465</v>
      </c>
      <c r="T31" s="30">
        <v>17000000</v>
      </c>
      <c r="U31" s="14">
        <f t="shared" si="1"/>
        <v>889642162.72975338</v>
      </c>
      <c r="V31" s="11"/>
      <c r="W31" s="30">
        <v>28842162.729753494</v>
      </c>
      <c r="X31" s="6"/>
      <c r="Y31" s="14">
        <f t="shared" si="0"/>
        <v>860799999.99999988</v>
      </c>
      <c r="Z31" s="6"/>
      <c r="AA31" s="6">
        <v>1250000000</v>
      </c>
      <c r="AB31" s="2">
        <f t="shared" si="2"/>
        <v>389200000.00000012</v>
      </c>
      <c r="AC31" s="2">
        <f>'Total S&amp;U'!U31-최초인출!U31</f>
        <v>389200000.00000012</v>
      </c>
    </row>
    <row r="32" spans="2:30" ht="15" customHeight="1" x14ac:dyDescent="0.3">
      <c r="B32" s="21">
        <f t="shared" si="3"/>
        <v>30</v>
      </c>
      <c r="C32" s="8" t="s">
        <v>28</v>
      </c>
      <c r="D32" s="30">
        <v>2797000000</v>
      </c>
      <c r="E32" s="30">
        <v>22077142</v>
      </c>
      <c r="F32" s="30">
        <v>55940000</v>
      </c>
      <c r="G32" s="30">
        <v>0</v>
      </c>
      <c r="H32" s="30">
        <v>0</v>
      </c>
      <c r="I32" s="30">
        <v>86000000</v>
      </c>
      <c r="J32" s="30">
        <v>20000000</v>
      </c>
      <c r="K32" s="30">
        <v>129000000</v>
      </c>
      <c r="L32" s="30">
        <v>13000000</v>
      </c>
      <c r="M32" s="30">
        <v>11000000</v>
      </c>
      <c r="N32" s="30">
        <v>6000000</v>
      </c>
      <c r="O32" s="30">
        <v>14552620</v>
      </c>
      <c r="P32" s="30">
        <v>178000000</v>
      </c>
      <c r="Q32" s="30">
        <v>0</v>
      </c>
      <c r="R32" s="30">
        <v>0</v>
      </c>
      <c r="S32" s="30">
        <v>4655364.7438356169</v>
      </c>
      <c r="T32" s="30">
        <v>78000000</v>
      </c>
      <c r="U32" s="14">
        <f t="shared" si="1"/>
        <v>3415225126.7438354</v>
      </c>
      <c r="V32" s="11"/>
      <c r="W32" s="30">
        <v>104225126.74383545</v>
      </c>
      <c r="X32" s="6"/>
      <c r="Y32" s="14">
        <f t="shared" si="0"/>
        <v>3311000000</v>
      </c>
      <c r="Z32" s="6"/>
      <c r="AA32" s="6">
        <v>5666000000</v>
      </c>
      <c r="AB32" s="2">
        <f t="shared" si="2"/>
        <v>2355000000</v>
      </c>
      <c r="AC32" s="2">
        <f>'Total S&amp;U'!U32-최초인출!U32</f>
        <v>2355000000</v>
      </c>
    </row>
    <row r="33" spans="2:29" ht="15" customHeight="1" x14ac:dyDescent="0.3">
      <c r="B33" s="21">
        <f t="shared" si="3"/>
        <v>31</v>
      </c>
      <c r="C33" s="8" t="s">
        <v>29</v>
      </c>
      <c r="D33" s="30">
        <v>2746000000</v>
      </c>
      <c r="E33" s="30">
        <v>21674591</v>
      </c>
      <c r="F33" s="30">
        <v>54920000</v>
      </c>
      <c r="G33" s="30">
        <v>0</v>
      </c>
      <c r="H33" s="30">
        <v>0</v>
      </c>
      <c r="I33" s="30">
        <v>85000000</v>
      </c>
      <c r="J33" s="30">
        <v>20000000</v>
      </c>
      <c r="K33" s="30">
        <v>109000000</v>
      </c>
      <c r="L33" s="30">
        <v>12000000</v>
      </c>
      <c r="M33" s="30">
        <v>10000000</v>
      </c>
      <c r="N33" s="30">
        <v>5000000</v>
      </c>
      <c r="O33" s="30">
        <v>14124050</v>
      </c>
      <c r="P33" s="30">
        <v>176000000</v>
      </c>
      <c r="Q33" s="30">
        <v>0</v>
      </c>
      <c r="R33" s="30">
        <v>0</v>
      </c>
      <c r="S33" s="30">
        <v>4707941.9054794526</v>
      </c>
      <c r="T33" s="30">
        <v>78000000</v>
      </c>
      <c r="U33" s="14">
        <f t="shared" si="1"/>
        <v>3336426582.9054794</v>
      </c>
      <c r="V33" s="11"/>
      <c r="W33" s="30">
        <v>117426582.90547943</v>
      </c>
      <c r="X33" s="6"/>
      <c r="Y33" s="14">
        <f t="shared" si="0"/>
        <v>3219000000</v>
      </c>
      <c r="Z33" s="6"/>
      <c r="AA33" s="6">
        <v>5606000000</v>
      </c>
      <c r="AB33" s="2">
        <f t="shared" si="2"/>
        <v>2387000000</v>
      </c>
      <c r="AC33" s="2">
        <f>'Total S&amp;U'!U33-최초인출!U33</f>
        <v>2387000000</v>
      </c>
    </row>
    <row r="34" spans="2:29" ht="15" customHeight="1" x14ac:dyDescent="0.3">
      <c r="B34" s="21">
        <f t="shared" si="3"/>
        <v>32</v>
      </c>
      <c r="C34" s="8" t="s">
        <v>30</v>
      </c>
      <c r="D34" s="30">
        <v>2920000000</v>
      </c>
      <c r="E34" s="30">
        <v>23048000</v>
      </c>
      <c r="F34" s="30">
        <v>58400000</v>
      </c>
      <c r="G34" s="30">
        <v>0</v>
      </c>
      <c r="H34" s="30">
        <v>0</v>
      </c>
      <c r="I34" s="30">
        <v>86000000</v>
      </c>
      <c r="J34" s="30">
        <v>20000000</v>
      </c>
      <c r="K34" s="30">
        <v>136000000</v>
      </c>
      <c r="L34" s="30">
        <v>12000000</v>
      </c>
      <c r="M34" s="30">
        <v>10000000</v>
      </c>
      <c r="N34" s="30">
        <v>5000000</v>
      </c>
      <c r="O34" s="30">
        <v>13742700</v>
      </c>
      <c r="P34" s="30">
        <v>146000000</v>
      </c>
      <c r="Q34" s="30">
        <v>0</v>
      </c>
      <c r="R34" s="30">
        <v>0</v>
      </c>
      <c r="S34" s="30">
        <v>4556556.0643835617</v>
      </c>
      <c r="T34" s="30">
        <v>78000000</v>
      </c>
      <c r="U34" s="14">
        <f t="shared" si="1"/>
        <v>3512747256.0643835</v>
      </c>
      <c r="V34" s="11"/>
      <c r="W34" s="30">
        <v>152747256.06438351</v>
      </c>
      <c r="X34" s="6"/>
      <c r="Y34" s="14">
        <f t="shared" si="0"/>
        <v>3360000000</v>
      </c>
      <c r="Z34" s="6"/>
      <c r="AA34" s="6">
        <v>5687000000</v>
      </c>
      <c r="AB34" s="2">
        <f t="shared" si="2"/>
        <v>2327000000</v>
      </c>
      <c r="AC34" s="2">
        <f>'Total S&amp;U'!U34-최초인출!U34</f>
        <v>2327000000</v>
      </c>
    </row>
    <row r="35" spans="2:29" ht="15" customHeight="1" x14ac:dyDescent="0.3">
      <c r="B35" s="21">
        <f t="shared" si="3"/>
        <v>33</v>
      </c>
      <c r="C35" s="8" t="s">
        <v>31</v>
      </c>
      <c r="D35" s="30">
        <v>1005000000</v>
      </c>
      <c r="E35" s="30">
        <v>7932616</v>
      </c>
      <c r="F35" s="30">
        <v>20100000</v>
      </c>
      <c r="G35" s="30">
        <v>0</v>
      </c>
      <c r="H35" s="30">
        <v>0</v>
      </c>
      <c r="I35" s="30">
        <v>28000000</v>
      </c>
      <c r="J35" s="30">
        <v>20000000</v>
      </c>
      <c r="K35" s="30">
        <v>34000000</v>
      </c>
      <c r="L35" s="30">
        <v>5000000</v>
      </c>
      <c r="M35" s="30">
        <v>4000000</v>
      </c>
      <c r="N35" s="30">
        <v>2000000</v>
      </c>
      <c r="O35" s="30">
        <v>5261400</v>
      </c>
      <c r="P35" s="30">
        <v>60000000</v>
      </c>
      <c r="Q35" s="30">
        <v>0</v>
      </c>
      <c r="R35" s="30">
        <v>0</v>
      </c>
      <c r="S35" s="30">
        <v>1549461.2328767122</v>
      </c>
      <c r="T35" s="30">
        <v>26000000</v>
      </c>
      <c r="U35" s="14">
        <f t="shared" si="1"/>
        <v>1218843477.2328768</v>
      </c>
      <c r="V35" s="11"/>
      <c r="W35" s="30">
        <v>46343477.232876778</v>
      </c>
      <c r="X35" s="6"/>
      <c r="Y35" s="14">
        <f t="shared" si="0"/>
        <v>1172500000</v>
      </c>
      <c r="Z35" s="6"/>
      <c r="AA35" s="6">
        <v>1877000000</v>
      </c>
      <c r="AB35" s="2">
        <f t="shared" si="2"/>
        <v>704500000</v>
      </c>
      <c r="AC35" s="2">
        <f>'Total S&amp;U'!U35-최초인출!U35</f>
        <v>704500000</v>
      </c>
    </row>
    <row r="36" spans="2:29" ht="15" customHeight="1" x14ac:dyDescent="0.3">
      <c r="B36" s="21">
        <f t="shared" si="3"/>
        <v>34</v>
      </c>
      <c r="C36" s="8" t="s">
        <v>32</v>
      </c>
      <c r="D36" s="30">
        <v>3835500000</v>
      </c>
      <c r="E36" s="30">
        <v>53171589</v>
      </c>
      <c r="F36" s="30">
        <v>0</v>
      </c>
      <c r="G36" s="30">
        <v>123000000</v>
      </c>
      <c r="H36" s="30">
        <v>110000000</v>
      </c>
      <c r="I36" s="30">
        <v>64000000</v>
      </c>
      <c r="J36" s="30">
        <v>20000000</v>
      </c>
      <c r="K36" s="30">
        <v>131000000</v>
      </c>
      <c r="L36" s="30">
        <v>7000000</v>
      </c>
      <c r="M36" s="30">
        <v>7000000</v>
      </c>
      <c r="N36" s="30">
        <v>3000000</v>
      </c>
      <c r="O36" s="30">
        <v>10383900</v>
      </c>
      <c r="P36" s="30">
        <v>0</v>
      </c>
      <c r="Q36" s="30">
        <v>0</v>
      </c>
      <c r="R36" s="30">
        <v>0</v>
      </c>
      <c r="S36" s="30">
        <v>11780636.710000001</v>
      </c>
      <c r="T36" s="30">
        <v>52000000</v>
      </c>
      <c r="U36" s="14">
        <f t="shared" si="1"/>
        <v>4427836125.71</v>
      </c>
      <c r="V36" s="11"/>
      <c r="W36" s="30">
        <v>204836125.71000001</v>
      </c>
      <c r="X36" s="6"/>
      <c r="Y36" s="14">
        <f t="shared" si="0"/>
        <v>4223000000</v>
      </c>
      <c r="Z36" s="6"/>
      <c r="AA36" s="6">
        <v>4223000000</v>
      </c>
      <c r="AB36" s="2">
        <f t="shared" si="2"/>
        <v>0</v>
      </c>
      <c r="AC36" s="2">
        <f>'Total S&amp;U'!U36-최초인출!U36</f>
        <v>0</v>
      </c>
    </row>
    <row r="37" spans="2:29" ht="15" customHeight="1" x14ac:dyDescent="0.3">
      <c r="B37" s="21">
        <f t="shared" si="3"/>
        <v>35</v>
      </c>
      <c r="C37" s="8" t="s">
        <v>33</v>
      </c>
      <c r="D37" s="30">
        <v>3834800000</v>
      </c>
      <c r="E37" s="30">
        <v>53161885</v>
      </c>
      <c r="F37" s="30">
        <v>0</v>
      </c>
      <c r="G37" s="30">
        <v>123000000</v>
      </c>
      <c r="H37" s="30">
        <v>110000000</v>
      </c>
      <c r="I37" s="30">
        <v>64000000</v>
      </c>
      <c r="J37" s="30">
        <v>20000000</v>
      </c>
      <c r="K37" s="30">
        <v>52000000</v>
      </c>
      <c r="L37" s="30">
        <v>7000000</v>
      </c>
      <c r="M37" s="30">
        <v>7000000</v>
      </c>
      <c r="N37" s="30">
        <v>3000000</v>
      </c>
      <c r="O37" s="30">
        <v>10448700</v>
      </c>
      <c r="P37" s="30">
        <v>0</v>
      </c>
      <c r="Q37" s="30">
        <v>0</v>
      </c>
      <c r="R37" s="30">
        <v>0</v>
      </c>
      <c r="S37" s="30">
        <v>12201428.960000001</v>
      </c>
      <c r="T37" s="30">
        <v>52000000</v>
      </c>
      <c r="U37" s="14">
        <f t="shared" si="1"/>
        <v>4348612013.96</v>
      </c>
      <c r="V37" s="11"/>
      <c r="W37" s="30">
        <v>126612013.96000001</v>
      </c>
      <c r="X37" s="6"/>
      <c r="Y37" s="14">
        <f t="shared" si="0"/>
        <v>4222000000</v>
      </c>
      <c r="Z37" s="6"/>
      <c r="AA37" s="6">
        <v>4222000000</v>
      </c>
      <c r="AB37" s="2">
        <f t="shared" si="2"/>
        <v>0</v>
      </c>
      <c r="AC37" s="2">
        <f>'Total S&amp;U'!U37-최초인출!U37</f>
        <v>0</v>
      </c>
    </row>
    <row r="38" spans="2:29" ht="15" customHeight="1" x14ac:dyDescent="0.3">
      <c r="B38" s="16" t="s">
        <v>38</v>
      </c>
      <c r="C38" s="19"/>
      <c r="D38" s="15">
        <f t="shared" ref="D38:U38" si="4">SUM(D3:D37)</f>
        <v>53439700000</v>
      </c>
      <c r="E38" s="15">
        <f t="shared" si="4"/>
        <v>533143509</v>
      </c>
      <c r="F38" s="15">
        <f t="shared" si="4"/>
        <v>813870000</v>
      </c>
      <c r="G38" s="15">
        <f t="shared" si="4"/>
        <v>1175000000</v>
      </c>
      <c r="H38" s="15">
        <f t="shared" si="4"/>
        <v>1057000000</v>
      </c>
      <c r="I38" s="15">
        <f t="shared" si="4"/>
        <v>1208000000</v>
      </c>
      <c r="J38" s="15">
        <f t="shared" si="4"/>
        <v>680000000</v>
      </c>
      <c r="K38" s="15">
        <f t="shared" si="4"/>
        <v>3165000000</v>
      </c>
      <c r="L38" s="15">
        <f t="shared" si="4"/>
        <v>213000000</v>
      </c>
      <c r="M38" s="15">
        <f t="shared" si="4"/>
        <v>190000000</v>
      </c>
      <c r="N38" s="15">
        <f t="shared" si="4"/>
        <v>95000000</v>
      </c>
      <c r="O38" s="15">
        <f t="shared" si="4"/>
        <v>234548050</v>
      </c>
      <c r="P38" s="15">
        <f t="shared" si="4"/>
        <v>1000000000</v>
      </c>
      <c r="Q38" s="15">
        <f t="shared" si="4"/>
        <v>400000000</v>
      </c>
      <c r="R38" s="15">
        <f t="shared" si="4"/>
        <v>2327838938</v>
      </c>
      <c r="S38" s="15">
        <f t="shared" si="4"/>
        <v>192284712.26381108</v>
      </c>
      <c r="T38" s="15">
        <f t="shared" si="4"/>
        <v>1042000000</v>
      </c>
      <c r="U38" s="57">
        <f t="shared" si="4"/>
        <v>67766385209.263809</v>
      </c>
      <c r="V38" s="27"/>
      <c r="W38" s="15">
        <f t="shared" ref="W38" si="5">SUM(W3:W37)</f>
        <v>2910266271.2638121</v>
      </c>
      <c r="X38" s="7"/>
      <c r="Y38" s="25">
        <f t="shared" ref="Y38" si="6">SUM(Y3:Y37)</f>
        <v>64856118938</v>
      </c>
      <c r="Z38" s="7"/>
      <c r="AA38" s="5">
        <f>SUM(AA3:AA37)</f>
        <v>83100000000</v>
      </c>
      <c r="AB38" s="28">
        <f>SUM(AB3:AB37)</f>
        <v>18243881062</v>
      </c>
      <c r="AC38" s="28">
        <f>SUM(AC3:AC37)</f>
        <v>18243881062</v>
      </c>
    </row>
    <row r="39" spans="2:29" ht="15" customHeight="1" x14ac:dyDescent="0.3">
      <c r="U39" s="6"/>
      <c r="AB39" s="4"/>
    </row>
    <row r="40" spans="2:29" ht="15" customHeight="1" x14ac:dyDescent="0.3">
      <c r="I40" s="58">
        <f>I38*531/831</f>
        <v>771898916.96750903</v>
      </c>
      <c r="R40" s="9"/>
      <c r="S40" s="9"/>
      <c r="T40" s="9"/>
      <c r="U40" s="9"/>
      <c r="W40" s="31"/>
      <c r="Y40" s="32">
        <f>ROUND($Y$38*531/831,0)</f>
        <v>41442357589</v>
      </c>
    </row>
    <row r="41" spans="2:29" ht="15" customHeight="1" x14ac:dyDescent="0.3">
      <c r="I41" s="58">
        <f>I38*300/831</f>
        <v>436101083.03249097</v>
      </c>
      <c r="K41" s="6"/>
      <c r="L41" s="6"/>
      <c r="R41" s="9"/>
      <c r="S41" s="6"/>
      <c r="W41" s="31"/>
      <c r="Y41" s="32">
        <f>ROUND($Y$38*300/831,0)</f>
        <v>23413761349</v>
      </c>
    </row>
    <row r="42" spans="2:29" ht="15" customHeight="1" x14ac:dyDescent="0.3">
      <c r="L42" s="6"/>
      <c r="S42" s="6"/>
    </row>
    <row r="43" spans="2:29" ht="15" customHeight="1" x14ac:dyDescent="0.3">
      <c r="L43" s="6"/>
      <c r="S43" s="6"/>
      <c r="W43" s="6"/>
    </row>
    <row r="44" spans="2:29" ht="15" customHeight="1" x14ac:dyDescent="0.3">
      <c r="L44" s="6"/>
      <c r="S44" s="6"/>
    </row>
    <row r="45" spans="2:29" ht="15" customHeight="1" x14ac:dyDescent="0.3">
      <c r="L45" s="6"/>
      <c r="S45" s="6"/>
    </row>
    <row r="46" spans="2:29" ht="15" hidden="1" customHeight="1" x14ac:dyDescent="0.3">
      <c r="L46" s="6"/>
      <c r="S46" s="6"/>
    </row>
    <row r="47" spans="2:29" ht="15" hidden="1" customHeight="1" x14ac:dyDescent="0.3">
      <c r="L47" s="6"/>
      <c r="S47" s="6"/>
    </row>
    <row r="48" spans="2:29" ht="15" hidden="1" customHeight="1" x14ac:dyDescent="0.3">
      <c r="L48" s="6"/>
      <c r="S48" s="6"/>
    </row>
    <row r="49" spans="7:19" ht="15" hidden="1" customHeight="1" x14ac:dyDescent="0.3">
      <c r="L49" s="6"/>
      <c r="S49" s="6"/>
    </row>
    <row r="50" spans="7:19" ht="15" hidden="1" customHeight="1" x14ac:dyDescent="0.3">
      <c r="L50" s="6"/>
      <c r="S50" s="6"/>
    </row>
    <row r="51" spans="7:19" ht="15" hidden="1" customHeight="1" x14ac:dyDescent="0.3">
      <c r="L51" s="6"/>
      <c r="S51" s="6"/>
    </row>
    <row r="52" spans="7:19" ht="15" hidden="1" customHeight="1" x14ac:dyDescent="0.3">
      <c r="L52" s="6"/>
      <c r="S52" s="6"/>
    </row>
    <row r="53" spans="7:19" ht="15" hidden="1" customHeight="1" x14ac:dyDescent="0.3">
      <c r="G53" s="1"/>
      <c r="H53" s="1"/>
      <c r="I53" s="1"/>
      <c r="J53" s="1"/>
      <c r="K53" s="1"/>
      <c r="L53" s="6"/>
      <c r="S53" s="6"/>
    </row>
    <row r="54" spans="7:19" ht="15" hidden="1" customHeight="1" x14ac:dyDescent="0.3">
      <c r="G54" s="1"/>
      <c r="H54" s="1"/>
      <c r="I54" s="1"/>
      <c r="J54" s="1"/>
      <c r="K54" s="1"/>
      <c r="L54" s="6"/>
      <c r="S54" s="6"/>
    </row>
    <row r="55" spans="7:19" ht="15" hidden="1" customHeight="1" x14ac:dyDescent="0.3">
      <c r="G55" s="1"/>
      <c r="H55" s="1"/>
      <c r="I55" s="1"/>
      <c r="J55" s="1"/>
      <c r="K55" s="1"/>
      <c r="L55" s="6"/>
      <c r="S55" s="6"/>
    </row>
    <row r="56" spans="7:19" ht="15" hidden="1" customHeight="1" x14ac:dyDescent="0.3">
      <c r="K56" s="6"/>
      <c r="L56" s="6"/>
      <c r="S56" s="6"/>
    </row>
    <row r="57" spans="7:19" ht="15" hidden="1" customHeight="1" x14ac:dyDescent="0.3">
      <c r="K57" s="6"/>
      <c r="L57" s="6"/>
      <c r="S57" s="6"/>
    </row>
    <row r="58" spans="7:19" ht="15" hidden="1" customHeight="1" x14ac:dyDescent="0.3">
      <c r="K58" s="6"/>
      <c r="L58" s="6"/>
      <c r="S58" s="6"/>
    </row>
    <row r="59" spans="7:19" ht="15" hidden="1" customHeight="1" x14ac:dyDescent="0.3">
      <c r="K59" s="6"/>
      <c r="L59" s="6"/>
      <c r="S59" s="6"/>
    </row>
    <row r="60" spans="7:19" ht="15" hidden="1" customHeight="1" x14ac:dyDescent="0.3">
      <c r="K60" s="6"/>
      <c r="L60" s="6"/>
      <c r="S60" s="6"/>
    </row>
    <row r="61" spans="7:19" ht="15" hidden="1" customHeight="1" x14ac:dyDescent="0.3">
      <c r="K61" s="6"/>
      <c r="L61" s="6"/>
      <c r="S61" s="6"/>
    </row>
    <row r="62" spans="7:19" ht="15" hidden="1" customHeight="1" x14ac:dyDescent="0.3">
      <c r="K62" s="6"/>
      <c r="L62" s="6"/>
      <c r="S62" s="6"/>
    </row>
    <row r="63" spans="7:19" ht="15" hidden="1" customHeight="1" x14ac:dyDescent="0.3">
      <c r="K63" s="6"/>
      <c r="L63" s="6"/>
      <c r="S63" s="6"/>
    </row>
    <row r="64" spans="7:19" ht="15" hidden="1" customHeight="1" x14ac:dyDescent="0.3">
      <c r="K64" s="6"/>
      <c r="L64" s="6"/>
      <c r="S64" s="6"/>
    </row>
    <row r="65" spans="11:19" ht="15" hidden="1" customHeight="1" x14ac:dyDescent="0.3">
      <c r="K65" s="6"/>
      <c r="L65" s="6"/>
      <c r="S65" s="6"/>
    </row>
    <row r="66" spans="11:19" ht="15" hidden="1" customHeight="1" x14ac:dyDescent="0.3">
      <c r="K66" s="6"/>
      <c r="L66" s="6"/>
      <c r="S66" s="6"/>
    </row>
    <row r="67" spans="11:19" ht="15" hidden="1" customHeight="1" x14ac:dyDescent="0.3">
      <c r="K67" s="6"/>
      <c r="L67" s="6"/>
      <c r="S67" s="6"/>
    </row>
    <row r="68" spans="11:19" ht="15" hidden="1" customHeight="1" x14ac:dyDescent="0.3">
      <c r="K68" s="6"/>
      <c r="L68" s="6"/>
      <c r="S68" s="6"/>
    </row>
    <row r="69" spans="11:19" ht="15" hidden="1" customHeight="1" x14ac:dyDescent="0.3">
      <c r="K69" s="6"/>
      <c r="L69" s="6"/>
      <c r="S69" s="6"/>
    </row>
    <row r="70" spans="11:19" ht="15" hidden="1" customHeight="1" x14ac:dyDescent="0.3">
      <c r="K70" s="6"/>
      <c r="L70" s="6"/>
      <c r="S70" s="6"/>
    </row>
    <row r="71" spans="11:19" ht="15" hidden="1" customHeight="1" x14ac:dyDescent="0.3">
      <c r="K71" s="6"/>
      <c r="L71" s="6"/>
      <c r="S71" s="6"/>
    </row>
    <row r="72" spans="11:19" ht="15" hidden="1" customHeight="1" x14ac:dyDescent="0.3">
      <c r="K72" s="6"/>
      <c r="L72" s="6"/>
      <c r="S72" s="6"/>
    </row>
    <row r="73" spans="11:19" ht="15" hidden="1" customHeight="1" x14ac:dyDescent="0.3">
      <c r="K73" s="6"/>
      <c r="L73" s="6"/>
      <c r="S73" s="6"/>
    </row>
    <row r="74" spans="11:19" ht="15" hidden="1" customHeight="1" x14ac:dyDescent="0.3">
      <c r="K74" s="6"/>
      <c r="L74" s="6"/>
      <c r="S74" s="6"/>
    </row>
    <row r="75" spans="11:19" ht="15" hidden="1" customHeight="1" x14ac:dyDescent="0.3">
      <c r="K75" s="6"/>
      <c r="L75" s="6"/>
      <c r="S75" s="6"/>
    </row>
    <row r="76" spans="11:19" ht="15" hidden="1" customHeight="1" x14ac:dyDescent="0.3">
      <c r="K76" s="6"/>
      <c r="L76" s="6"/>
    </row>
    <row r="77" spans="11:19" ht="15" hidden="1" customHeight="1" x14ac:dyDescent="0.3"/>
    <row r="78" spans="11:19" ht="15" hidden="1" customHeight="1" x14ac:dyDescent="0.3"/>
    <row r="79" spans="11:19" ht="15" hidden="1" customHeight="1" x14ac:dyDescent="0.3"/>
    <row r="80" spans="11:19" ht="15" hidden="1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B80B-1A2A-4632-9768-BE1C4C09C5C3}">
  <dimension ref="B2:C37"/>
  <sheetViews>
    <sheetView showGridLines="0" zoomScale="85" zoomScaleNormal="85" workbookViewId="0">
      <selection activeCell="C12" sqref="C12"/>
    </sheetView>
  </sheetViews>
  <sheetFormatPr defaultRowHeight="16.5" x14ac:dyDescent="0.3"/>
  <cols>
    <col min="2" max="2" width="32.625" bestFit="1" customWidth="1"/>
    <col min="3" max="3" width="19" bestFit="1" customWidth="1"/>
  </cols>
  <sheetData>
    <row r="2" spans="2:3" x14ac:dyDescent="0.3">
      <c r="B2" s="53" t="s">
        <v>35</v>
      </c>
      <c r="C2" s="54" t="s">
        <v>76</v>
      </c>
    </row>
    <row r="3" spans="2:3" x14ac:dyDescent="0.3">
      <c r="B3" s="51" t="s">
        <v>0</v>
      </c>
      <c r="C3" s="52" t="e">
        <f>-(최초인출!#REF!-최초인출!#REF!)</f>
        <v>#REF!</v>
      </c>
    </row>
    <row r="4" spans="2:3" x14ac:dyDescent="0.3">
      <c r="B4" s="51" t="s">
        <v>1</v>
      </c>
      <c r="C4" s="52" t="e">
        <f>-(최초인출!#REF!-최초인출!#REF!)</f>
        <v>#REF!</v>
      </c>
    </row>
    <row r="5" spans="2:3" x14ac:dyDescent="0.3">
      <c r="B5" s="51" t="s">
        <v>2</v>
      </c>
      <c r="C5" s="52" t="e">
        <f>-(최초인출!#REF!-최초인출!#REF!)</f>
        <v>#REF!</v>
      </c>
    </row>
    <row r="6" spans="2:3" x14ac:dyDescent="0.3">
      <c r="B6" s="51" t="s">
        <v>3</v>
      </c>
      <c r="C6" s="52" t="e">
        <f>-(최초인출!#REF!-최초인출!#REF!)</f>
        <v>#REF!</v>
      </c>
    </row>
    <row r="7" spans="2:3" x14ac:dyDescent="0.3">
      <c r="B7" s="51" t="s">
        <v>4</v>
      </c>
      <c r="C7" s="52" t="e">
        <f>-(최초인출!#REF!-최초인출!#REF!)</f>
        <v>#REF!</v>
      </c>
    </row>
    <row r="8" spans="2:3" x14ac:dyDescent="0.3">
      <c r="B8" s="51" t="s">
        <v>5</v>
      </c>
      <c r="C8" s="52" t="e">
        <f>-(최초인출!#REF!-최초인출!#REF!)</f>
        <v>#REF!</v>
      </c>
    </row>
    <row r="9" spans="2:3" x14ac:dyDescent="0.3">
      <c r="B9" s="51" t="s">
        <v>6</v>
      </c>
      <c r="C9" s="52" t="e">
        <f>-(최초인출!#REF!-최초인출!#REF!)</f>
        <v>#REF!</v>
      </c>
    </row>
    <row r="10" spans="2:3" x14ac:dyDescent="0.3">
      <c r="B10" s="51" t="s">
        <v>7</v>
      </c>
      <c r="C10" s="52" t="e">
        <f>-(최초인출!#REF!-최초인출!#REF!)</f>
        <v>#REF!</v>
      </c>
    </row>
    <row r="11" spans="2:3" x14ac:dyDescent="0.3">
      <c r="B11" s="51" t="s">
        <v>8</v>
      </c>
      <c r="C11" s="52" t="e">
        <f>-(최초인출!#REF!-최초인출!#REF!)</f>
        <v>#REF!</v>
      </c>
    </row>
    <row r="12" spans="2:3" x14ac:dyDescent="0.3">
      <c r="B12" s="51" t="s">
        <v>9</v>
      </c>
      <c r="C12" s="52" t="e">
        <f>-(최초인출!#REF!-최초인출!#REF!)</f>
        <v>#REF!</v>
      </c>
    </row>
    <row r="13" spans="2:3" x14ac:dyDescent="0.3">
      <c r="B13" s="51" t="s">
        <v>10</v>
      </c>
      <c r="C13" s="52" t="e">
        <f>-(최초인출!#REF!-최초인출!#REF!)</f>
        <v>#REF!</v>
      </c>
    </row>
    <row r="14" spans="2:3" x14ac:dyDescent="0.3">
      <c r="B14" s="51" t="s">
        <v>11</v>
      </c>
      <c r="C14" s="52" t="e">
        <f>-(최초인출!#REF!-최초인출!#REF!)</f>
        <v>#REF!</v>
      </c>
    </row>
    <row r="15" spans="2:3" x14ac:dyDescent="0.3">
      <c r="B15" s="51" t="s">
        <v>75</v>
      </c>
      <c r="C15" s="52" t="e">
        <f>-(최초인출!#REF!-최초인출!#REF!)</f>
        <v>#REF!</v>
      </c>
    </row>
    <row r="16" spans="2:3" x14ac:dyDescent="0.3">
      <c r="B16" s="51" t="s">
        <v>13</v>
      </c>
      <c r="C16" s="52" t="e">
        <f>-(최초인출!#REF!-최초인출!#REF!)</f>
        <v>#REF!</v>
      </c>
    </row>
    <row r="17" spans="2:3" x14ac:dyDescent="0.3">
      <c r="B17" s="51" t="s">
        <v>14</v>
      </c>
      <c r="C17" s="52" t="e">
        <f>-(최초인출!#REF!-최초인출!#REF!)</f>
        <v>#REF!</v>
      </c>
    </row>
    <row r="18" spans="2:3" x14ac:dyDescent="0.3">
      <c r="B18" s="51" t="s">
        <v>15</v>
      </c>
      <c r="C18" s="52" t="e">
        <f>-(최초인출!#REF!-최초인출!#REF!)</f>
        <v>#REF!</v>
      </c>
    </row>
    <row r="19" spans="2:3" x14ac:dyDescent="0.3">
      <c r="B19" s="51" t="s">
        <v>16</v>
      </c>
      <c r="C19" s="52" t="e">
        <f>-(최초인출!#REF!-최초인출!#REF!)</f>
        <v>#REF!</v>
      </c>
    </row>
    <row r="20" spans="2:3" x14ac:dyDescent="0.3">
      <c r="B20" s="51" t="s">
        <v>17</v>
      </c>
      <c r="C20" s="52" t="e">
        <f>-(최초인출!#REF!-최초인출!#REF!)</f>
        <v>#REF!</v>
      </c>
    </row>
    <row r="21" spans="2:3" x14ac:dyDescent="0.3">
      <c r="B21" s="51" t="s">
        <v>18</v>
      </c>
      <c r="C21" s="52" t="e">
        <f>-(최초인출!#REF!-최초인출!#REF!)</f>
        <v>#REF!</v>
      </c>
    </row>
    <row r="22" spans="2:3" x14ac:dyDescent="0.3">
      <c r="B22" s="51" t="s">
        <v>19</v>
      </c>
      <c r="C22" s="52" t="e">
        <f>-(최초인출!#REF!-최초인출!#REF!)</f>
        <v>#REF!</v>
      </c>
    </row>
    <row r="23" spans="2:3" x14ac:dyDescent="0.3">
      <c r="B23" s="51" t="s">
        <v>20</v>
      </c>
      <c r="C23" s="52" t="e">
        <f>-(최초인출!#REF!-최초인출!#REF!)</f>
        <v>#REF!</v>
      </c>
    </row>
    <row r="24" spans="2:3" x14ac:dyDescent="0.3">
      <c r="B24" s="51" t="s">
        <v>21</v>
      </c>
      <c r="C24" s="52" t="e">
        <f>-(최초인출!#REF!-최초인출!#REF!)</f>
        <v>#REF!</v>
      </c>
    </row>
    <row r="25" spans="2:3" x14ac:dyDescent="0.3">
      <c r="B25" s="51" t="s">
        <v>22</v>
      </c>
      <c r="C25" s="52" t="e">
        <f>-(최초인출!#REF!-최초인출!#REF!)</f>
        <v>#REF!</v>
      </c>
    </row>
    <row r="26" spans="2:3" x14ac:dyDescent="0.3">
      <c r="B26" s="51" t="s">
        <v>23</v>
      </c>
      <c r="C26" s="52" t="e">
        <f>-(최초인출!#REF!-최초인출!#REF!)</f>
        <v>#REF!</v>
      </c>
    </row>
    <row r="27" spans="2:3" x14ac:dyDescent="0.3">
      <c r="B27" s="51" t="s">
        <v>24</v>
      </c>
      <c r="C27" s="52" t="e">
        <f>-(최초인출!#REF!-최초인출!#REF!)</f>
        <v>#REF!</v>
      </c>
    </row>
    <row r="28" spans="2:3" x14ac:dyDescent="0.3">
      <c r="B28" s="51" t="s">
        <v>25</v>
      </c>
      <c r="C28" s="52" t="e">
        <f>-(최초인출!#REF!-최초인출!#REF!)</f>
        <v>#REF!</v>
      </c>
    </row>
    <row r="29" spans="2:3" x14ac:dyDescent="0.3">
      <c r="B29" s="51" t="s">
        <v>26</v>
      </c>
      <c r="C29" s="52" t="e">
        <f>-(최초인출!#REF!-최초인출!#REF!)</f>
        <v>#REF!</v>
      </c>
    </row>
    <row r="30" spans="2:3" x14ac:dyDescent="0.3">
      <c r="B30" s="51" t="s">
        <v>27</v>
      </c>
      <c r="C30" s="52" t="e">
        <f>-(최초인출!#REF!-최초인출!#REF!)</f>
        <v>#REF!</v>
      </c>
    </row>
    <row r="31" spans="2:3" x14ac:dyDescent="0.3">
      <c r="B31" s="51" t="s">
        <v>28</v>
      </c>
      <c r="C31" s="52" t="e">
        <f>-(최초인출!#REF!-최초인출!#REF!)</f>
        <v>#REF!</v>
      </c>
    </row>
    <row r="32" spans="2:3" x14ac:dyDescent="0.3">
      <c r="B32" s="51" t="s">
        <v>29</v>
      </c>
      <c r="C32" s="52" t="e">
        <f>-(최초인출!#REF!-최초인출!#REF!)</f>
        <v>#REF!</v>
      </c>
    </row>
    <row r="33" spans="2:3" x14ac:dyDescent="0.3">
      <c r="B33" s="51" t="s">
        <v>30</v>
      </c>
      <c r="C33" s="52" t="e">
        <f>-(최초인출!#REF!-최초인출!#REF!)</f>
        <v>#REF!</v>
      </c>
    </row>
    <row r="34" spans="2:3" x14ac:dyDescent="0.3">
      <c r="B34" s="51" t="s">
        <v>31</v>
      </c>
      <c r="C34" s="52" t="e">
        <f>-(최초인출!#REF!-최초인출!#REF!)</f>
        <v>#REF!</v>
      </c>
    </row>
    <row r="35" spans="2:3" x14ac:dyDescent="0.3">
      <c r="B35" s="51" t="s">
        <v>32</v>
      </c>
      <c r="C35" s="52" t="e">
        <f>-(최초인출!#REF!-최초인출!#REF!)</f>
        <v>#REF!</v>
      </c>
    </row>
    <row r="36" spans="2:3" x14ac:dyDescent="0.3">
      <c r="B36" s="51" t="s">
        <v>33</v>
      </c>
      <c r="C36" s="52" t="e">
        <f>-(최초인출!#REF!-최초인출!#REF!)</f>
        <v>#REF!</v>
      </c>
    </row>
    <row r="37" spans="2:3" x14ac:dyDescent="0.3">
      <c r="B37" s="55" t="s">
        <v>38</v>
      </c>
      <c r="C37" s="56" t="e">
        <f>SUM(C3:C36)</f>
        <v>#REF!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59E5-A16D-454C-97B9-8AD35A26B7DA}">
  <dimension ref="A1:AG75"/>
  <sheetViews>
    <sheetView showGridLines="0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0" defaultRowHeight="15" customHeight="1" zeroHeight="1" x14ac:dyDescent="0.3"/>
  <cols>
    <col min="1" max="1" width="6" style="1" customWidth="1"/>
    <col min="2" max="2" width="9" style="3" customWidth="1"/>
    <col min="3" max="3" width="29.625" style="1" customWidth="1"/>
    <col min="4" max="4" width="15.375" style="1" bestFit="1" customWidth="1"/>
    <col min="5" max="6" width="13.125" style="1" customWidth="1"/>
    <col min="7" max="17" width="13.125" style="8" customWidth="1"/>
    <col min="18" max="19" width="15.375" style="8" customWidth="1"/>
    <col min="20" max="20" width="13.125" style="8" customWidth="1"/>
    <col min="21" max="21" width="15.375" style="8" customWidth="1"/>
    <col min="22" max="22" width="3" style="8" customWidth="1"/>
    <col min="23" max="25" width="15.875" style="8" customWidth="1"/>
    <col min="26" max="26" width="3" style="8" customWidth="1"/>
    <col min="27" max="28" width="11.875" style="1" hidden="1" customWidth="1"/>
    <col min="29" max="29" width="12.875" style="1" hidden="1" customWidth="1"/>
    <col min="30" max="30" width="11.875" style="1" hidden="1" customWidth="1"/>
    <col min="31" max="31" width="12.875" style="1" hidden="1" customWidth="1"/>
    <col min="32" max="33" width="11.875" style="1" hidden="1" customWidth="1"/>
    <col min="34" max="16384" width="9" style="1" hidden="1"/>
  </cols>
  <sheetData>
    <row r="1" spans="1:26" ht="15" customHeight="1" x14ac:dyDescent="0.3"/>
    <row r="2" spans="1:26" ht="30.75" customHeight="1" x14ac:dyDescent="0.3">
      <c r="B2" s="23" t="s">
        <v>36</v>
      </c>
      <c r="C2" s="24" t="s">
        <v>35</v>
      </c>
      <c r="D2" s="23" t="s">
        <v>56</v>
      </c>
      <c r="E2" s="23" t="s">
        <v>37</v>
      </c>
      <c r="F2" s="23" t="s">
        <v>47</v>
      </c>
      <c r="G2" s="23" t="s">
        <v>40</v>
      </c>
      <c r="H2" s="23" t="s">
        <v>41</v>
      </c>
      <c r="I2" s="23" t="s">
        <v>49</v>
      </c>
      <c r="J2" s="23" t="s">
        <v>48</v>
      </c>
      <c r="K2" s="23" t="s">
        <v>50</v>
      </c>
      <c r="L2" s="23" t="s">
        <v>53</v>
      </c>
      <c r="M2" s="23" t="s">
        <v>54</v>
      </c>
      <c r="N2" s="23" t="s">
        <v>55</v>
      </c>
      <c r="O2" s="23" t="s">
        <v>42</v>
      </c>
      <c r="P2" s="23" t="s">
        <v>43</v>
      </c>
      <c r="Q2" s="23" t="s">
        <v>44</v>
      </c>
      <c r="R2" s="23" t="s">
        <v>51</v>
      </c>
      <c r="S2" s="23" t="s">
        <v>77</v>
      </c>
      <c r="T2" s="23" t="s">
        <v>52</v>
      </c>
      <c r="U2" s="17" t="s">
        <v>45</v>
      </c>
      <c r="V2" s="13"/>
      <c r="W2" s="12" t="s">
        <v>39</v>
      </c>
      <c r="X2" s="12" t="s">
        <v>81</v>
      </c>
      <c r="Y2" s="20" t="s">
        <v>46</v>
      </c>
      <c r="Z2" s="13"/>
    </row>
    <row r="3" spans="1:26" ht="15" customHeight="1" x14ac:dyDescent="0.3">
      <c r="B3" s="21">
        <v>1</v>
      </c>
      <c r="C3" s="8" t="s">
        <v>0</v>
      </c>
      <c r="D3" s="30">
        <v>2947000000</v>
      </c>
      <c r="E3" s="30">
        <v>36823421</v>
      </c>
      <c r="F3" s="30">
        <v>43665000</v>
      </c>
      <c r="G3" s="30">
        <v>92000000</v>
      </c>
      <c r="H3" s="30">
        <v>81000000</v>
      </c>
      <c r="I3" s="30">
        <v>55000000</v>
      </c>
      <c r="J3" s="30">
        <v>20000000</v>
      </c>
      <c r="K3" s="30">
        <v>400000000</v>
      </c>
      <c r="L3" s="30">
        <v>10000000</v>
      </c>
      <c r="M3" s="30">
        <v>9000000</v>
      </c>
      <c r="N3" s="30">
        <v>4000000</v>
      </c>
      <c r="O3" s="30">
        <v>9237000</v>
      </c>
      <c r="P3" s="30">
        <v>0</v>
      </c>
      <c r="Q3" s="30">
        <v>0</v>
      </c>
      <c r="R3" s="30">
        <v>0</v>
      </c>
      <c r="S3" s="30">
        <v>12922200.614843789</v>
      </c>
      <c r="T3" s="30">
        <v>41000000</v>
      </c>
      <c r="U3" s="14">
        <f t="shared" ref="U3:U37" si="0">SUM(D3:T3)</f>
        <v>3761647621.6148438</v>
      </c>
      <c r="V3" s="6"/>
      <c r="W3" s="29">
        <f>최초인출!AA3</f>
        <v>3662000000</v>
      </c>
      <c r="X3" s="30">
        <v>99647621.614843994</v>
      </c>
      <c r="Y3" s="14">
        <f>SUM(W3:X3)</f>
        <v>3761647621.6148438</v>
      </c>
      <c r="Z3" s="6"/>
    </row>
    <row r="4" spans="1:26" ht="15" customHeight="1" x14ac:dyDescent="0.3">
      <c r="B4" s="21">
        <f>+B3+1</f>
        <v>2</v>
      </c>
      <c r="C4" s="8" t="s">
        <v>1</v>
      </c>
      <c r="D4" s="30">
        <v>1646000000</v>
      </c>
      <c r="E4" s="30">
        <v>14200695</v>
      </c>
      <c r="F4" s="30">
        <v>32920000</v>
      </c>
      <c r="G4" s="30">
        <v>55000000</v>
      </c>
      <c r="H4" s="30">
        <v>53000000</v>
      </c>
      <c r="I4" s="30">
        <v>28000000</v>
      </c>
      <c r="J4" s="30">
        <v>20000000</v>
      </c>
      <c r="K4" s="30">
        <v>87000000</v>
      </c>
      <c r="L4" s="30">
        <v>6000000</v>
      </c>
      <c r="M4" s="30">
        <v>6000000</v>
      </c>
      <c r="N4" s="30">
        <v>3000000</v>
      </c>
      <c r="O4" s="30">
        <v>1190220</v>
      </c>
      <c r="P4" s="30">
        <v>0</v>
      </c>
      <c r="Q4" s="30">
        <v>0</v>
      </c>
      <c r="R4" s="30">
        <v>0</v>
      </c>
      <c r="S4" s="30">
        <v>6417390.0812328765</v>
      </c>
      <c r="T4" s="30">
        <v>24000000</v>
      </c>
      <c r="U4" s="14">
        <f t="shared" si="0"/>
        <v>1982728305.0812328</v>
      </c>
      <c r="V4" s="6"/>
      <c r="W4" s="29">
        <f>최초인출!AA4</f>
        <v>1873000000</v>
      </c>
      <c r="X4" s="30">
        <v>109728305.0812328</v>
      </c>
      <c r="Y4" s="14">
        <f t="shared" ref="Y4:Y37" si="1">SUM(W4:X4)</f>
        <v>1982728305.0812328</v>
      </c>
      <c r="Z4" s="6"/>
    </row>
    <row r="5" spans="1:26" ht="15" customHeight="1" x14ac:dyDescent="0.3">
      <c r="B5" s="21">
        <f t="shared" ref="B5:B37" si="2">+B4+1</f>
        <v>3</v>
      </c>
      <c r="C5" s="8" t="s">
        <v>2</v>
      </c>
      <c r="D5" s="30">
        <v>1900000000</v>
      </c>
      <c r="E5" s="30">
        <v>23737419</v>
      </c>
      <c r="F5" s="30">
        <v>27960000</v>
      </c>
      <c r="G5" s="30">
        <v>56000000</v>
      </c>
      <c r="H5" s="30">
        <v>65000000</v>
      </c>
      <c r="I5" s="30">
        <v>36000000</v>
      </c>
      <c r="J5" s="30">
        <v>20000000</v>
      </c>
      <c r="K5" s="30">
        <v>249000000</v>
      </c>
      <c r="L5" s="30">
        <v>10000000</v>
      </c>
      <c r="M5" s="30">
        <v>9000000</v>
      </c>
      <c r="N5" s="30">
        <v>5000000</v>
      </c>
      <c r="O5" s="30">
        <v>6517500</v>
      </c>
      <c r="P5" s="30">
        <v>0</v>
      </c>
      <c r="Q5" s="30">
        <v>0</v>
      </c>
      <c r="R5" s="30">
        <v>0</v>
      </c>
      <c r="S5" s="30">
        <v>5312027.1172981495</v>
      </c>
      <c r="T5" s="30">
        <v>24000000</v>
      </c>
      <c r="U5" s="14">
        <f t="shared" si="0"/>
        <v>2437526946.1172981</v>
      </c>
      <c r="V5" s="6"/>
      <c r="W5" s="29">
        <f>최초인출!AA5</f>
        <v>2403000000</v>
      </c>
      <c r="X5" s="30">
        <v>34526946.117298126</v>
      </c>
      <c r="Y5" s="14">
        <f t="shared" si="1"/>
        <v>2437526946.1172981</v>
      </c>
      <c r="Z5" s="6"/>
    </row>
    <row r="6" spans="1:26" ht="15" customHeight="1" x14ac:dyDescent="0.3">
      <c r="B6" s="21">
        <f t="shared" si="2"/>
        <v>4</v>
      </c>
      <c r="C6" s="8" t="s">
        <v>3</v>
      </c>
      <c r="D6" s="30">
        <v>1900000000</v>
      </c>
      <c r="E6" s="30">
        <v>23737419</v>
      </c>
      <c r="F6" s="30">
        <v>27960000</v>
      </c>
      <c r="G6" s="30">
        <v>56000000</v>
      </c>
      <c r="H6" s="30">
        <v>65000000</v>
      </c>
      <c r="I6" s="30">
        <v>36000000</v>
      </c>
      <c r="J6" s="30">
        <v>20000000</v>
      </c>
      <c r="K6" s="30">
        <v>339000000</v>
      </c>
      <c r="L6" s="30">
        <v>11000000</v>
      </c>
      <c r="M6" s="30">
        <v>10000000</v>
      </c>
      <c r="N6" s="30">
        <v>6000000</v>
      </c>
      <c r="O6" s="30">
        <v>6517500</v>
      </c>
      <c r="P6" s="30">
        <v>0</v>
      </c>
      <c r="Q6" s="30">
        <v>0</v>
      </c>
      <c r="R6" s="30">
        <v>0</v>
      </c>
      <c r="S6" s="30">
        <v>6104995.5657055499</v>
      </c>
      <c r="T6" s="30">
        <v>24000000</v>
      </c>
      <c r="U6" s="14">
        <f t="shared" si="0"/>
        <v>2531319914.5657058</v>
      </c>
      <c r="V6" s="6"/>
      <c r="W6" s="29">
        <f>최초인출!AA6</f>
        <v>2403000000</v>
      </c>
      <c r="X6" s="30">
        <v>128319914.56570578</v>
      </c>
      <c r="Y6" s="14">
        <f t="shared" si="1"/>
        <v>2531319914.5657058</v>
      </c>
      <c r="Z6" s="6"/>
    </row>
    <row r="7" spans="1:26" ht="15" customHeight="1" x14ac:dyDescent="0.3">
      <c r="B7" s="21">
        <f t="shared" si="2"/>
        <v>5</v>
      </c>
      <c r="C7" s="8" t="s">
        <v>4</v>
      </c>
      <c r="D7" s="30">
        <v>1900000000</v>
      </c>
      <c r="E7" s="30">
        <v>23737419</v>
      </c>
      <c r="F7" s="30">
        <v>27960000</v>
      </c>
      <c r="G7" s="30">
        <v>57000000</v>
      </c>
      <c r="H7" s="30">
        <v>65000000</v>
      </c>
      <c r="I7" s="30">
        <v>37000000</v>
      </c>
      <c r="J7" s="30">
        <v>20000000</v>
      </c>
      <c r="K7" s="30">
        <v>329000000</v>
      </c>
      <c r="L7" s="30">
        <v>11000000</v>
      </c>
      <c r="M7" s="30">
        <v>10000000</v>
      </c>
      <c r="N7" s="30">
        <v>6000000</v>
      </c>
      <c r="O7" s="30">
        <v>6617500</v>
      </c>
      <c r="P7" s="30">
        <v>0</v>
      </c>
      <c r="Q7" s="30">
        <v>0</v>
      </c>
      <c r="R7" s="30">
        <v>0</v>
      </c>
      <c r="S7" s="30">
        <v>6684556.9392909957</v>
      </c>
      <c r="T7" s="30">
        <v>24000000</v>
      </c>
      <c r="U7" s="14">
        <f t="shared" si="0"/>
        <v>2523999475.939291</v>
      </c>
      <c r="V7" s="6"/>
      <c r="W7" s="29">
        <f>최초인출!AA7</f>
        <v>2433000000</v>
      </c>
      <c r="X7" s="30">
        <v>90999475.939291</v>
      </c>
      <c r="Y7" s="14">
        <f t="shared" si="1"/>
        <v>2523999475.939291</v>
      </c>
      <c r="Z7" s="6"/>
    </row>
    <row r="8" spans="1:26" ht="15" customHeight="1" x14ac:dyDescent="0.3">
      <c r="B8" s="21">
        <f t="shared" si="2"/>
        <v>6</v>
      </c>
      <c r="C8" s="8" t="s">
        <v>5</v>
      </c>
      <c r="D8" s="30">
        <v>1900000000</v>
      </c>
      <c r="E8" s="30">
        <v>23737419</v>
      </c>
      <c r="F8" s="30">
        <v>27960000</v>
      </c>
      <c r="G8" s="30">
        <v>57000000</v>
      </c>
      <c r="H8" s="30">
        <v>65000000</v>
      </c>
      <c r="I8" s="30">
        <v>36000000</v>
      </c>
      <c r="J8" s="30">
        <v>20000000</v>
      </c>
      <c r="K8" s="30">
        <v>312000000</v>
      </c>
      <c r="L8" s="30">
        <v>11000000</v>
      </c>
      <c r="M8" s="30">
        <v>10000000</v>
      </c>
      <c r="N8" s="30">
        <v>6000000</v>
      </c>
      <c r="O8" s="30">
        <v>6617500</v>
      </c>
      <c r="P8" s="30">
        <v>0</v>
      </c>
      <c r="Q8" s="30">
        <v>0</v>
      </c>
      <c r="R8" s="30">
        <v>0</v>
      </c>
      <c r="S8" s="30">
        <v>5997392.3227222748</v>
      </c>
      <c r="T8" s="30">
        <v>24000000</v>
      </c>
      <c r="U8" s="14">
        <f t="shared" si="0"/>
        <v>2505312311.3227224</v>
      </c>
      <c r="V8" s="6"/>
      <c r="W8" s="29">
        <f>최초인출!AA8</f>
        <v>2416000000</v>
      </c>
      <c r="X8" s="30">
        <v>89312311.322722435</v>
      </c>
      <c r="Y8" s="14">
        <f t="shared" si="1"/>
        <v>2505312311.3227224</v>
      </c>
      <c r="Z8" s="6"/>
    </row>
    <row r="9" spans="1:26" ht="15" customHeight="1" x14ac:dyDescent="0.3">
      <c r="A9" s="10"/>
      <c r="B9" s="22">
        <f t="shared" si="2"/>
        <v>7</v>
      </c>
      <c r="C9" s="18" t="s">
        <v>6</v>
      </c>
      <c r="D9" s="50">
        <v>2903000000</v>
      </c>
      <c r="E9" s="50">
        <v>22615525</v>
      </c>
      <c r="F9" s="50">
        <v>58060000</v>
      </c>
      <c r="G9" s="50">
        <v>103000000</v>
      </c>
      <c r="H9" s="50">
        <v>88000000</v>
      </c>
      <c r="I9" s="50">
        <v>49000000</v>
      </c>
      <c r="J9" s="30">
        <v>20000000</v>
      </c>
      <c r="K9" s="30">
        <v>33000000</v>
      </c>
      <c r="L9" s="30">
        <v>7000000</v>
      </c>
      <c r="M9" s="30">
        <v>7000000</v>
      </c>
      <c r="N9" s="30">
        <v>3000000</v>
      </c>
      <c r="O9" s="30">
        <v>8930620</v>
      </c>
      <c r="P9" s="30">
        <v>0</v>
      </c>
      <c r="Q9" s="30">
        <v>0</v>
      </c>
      <c r="R9" s="30">
        <v>126500000</v>
      </c>
      <c r="S9" s="30">
        <v>11250431.306525955</v>
      </c>
      <c r="T9" s="30">
        <v>43000000</v>
      </c>
      <c r="U9" s="14">
        <f t="shared" si="0"/>
        <v>3483356576.3065262</v>
      </c>
      <c r="V9" s="6"/>
      <c r="W9" s="29">
        <f>최초인출!AA9</f>
        <v>3220000000</v>
      </c>
      <c r="X9" s="30">
        <v>263356576.30652618</v>
      </c>
      <c r="Y9" s="14">
        <f t="shared" si="1"/>
        <v>3483356576.3065262</v>
      </c>
      <c r="Z9" s="6"/>
    </row>
    <row r="10" spans="1:26" ht="15" customHeight="1" x14ac:dyDescent="0.3">
      <c r="A10" s="10"/>
      <c r="B10" s="22">
        <f t="shared" si="2"/>
        <v>8</v>
      </c>
      <c r="C10" s="18" t="s">
        <v>7</v>
      </c>
      <c r="D10" s="50">
        <v>1781000000</v>
      </c>
      <c r="E10" s="50">
        <v>15365394</v>
      </c>
      <c r="F10" s="50">
        <v>35620000</v>
      </c>
      <c r="G10" s="50">
        <v>58000000</v>
      </c>
      <c r="H10" s="50">
        <v>44000000</v>
      </c>
      <c r="I10" s="50">
        <v>31000000</v>
      </c>
      <c r="J10" s="30">
        <v>20000000</v>
      </c>
      <c r="K10" s="30">
        <v>61000000</v>
      </c>
      <c r="L10" s="30">
        <v>5000000</v>
      </c>
      <c r="M10" s="30">
        <v>5000000</v>
      </c>
      <c r="N10" s="30">
        <v>2000000</v>
      </c>
      <c r="O10" s="30">
        <v>5608100</v>
      </c>
      <c r="P10" s="30">
        <v>0</v>
      </c>
      <c r="Q10" s="30">
        <v>0</v>
      </c>
      <c r="R10" s="30">
        <v>166120000</v>
      </c>
      <c r="S10" s="30">
        <v>9603909.9930841103</v>
      </c>
      <c r="T10" s="30">
        <v>24000000</v>
      </c>
      <c r="U10" s="14">
        <f t="shared" si="0"/>
        <v>2263317403.993084</v>
      </c>
      <c r="V10" s="6"/>
      <c r="W10" s="29">
        <f>최초인출!AA10</f>
        <v>2031000000</v>
      </c>
      <c r="X10" s="30">
        <v>232317403.99308395</v>
      </c>
      <c r="Y10" s="14">
        <f t="shared" si="1"/>
        <v>2263317403.993084</v>
      </c>
      <c r="Z10" s="6"/>
    </row>
    <row r="11" spans="1:26" ht="15" customHeight="1" x14ac:dyDescent="0.3">
      <c r="A11" s="10"/>
      <c r="B11" s="22">
        <f t="shared" si="2"/>
        <v>9</v>
      </c>
      <c r="C11" s="18" t="s">
        <v>8</v>
      </c>
      <c r="D11" s="50">
        <v>2065400000</v>
      </c>
      <c r="E11" s="50">
        <v>27727288</v>
      </c>
      <c r="F11" s="50">
        <v>0</v>
      </c>
      <c r="G11" s="50">
        <v>49000000</v>
      </c>
      <c r="H11" s="50">
        <v>58000000</v>
      </c>
      <c r="I11" s="50">
        <v>34000000</v>
      </c>
      <c r="J11" s="30">
        <v>20000000</v>
      </c>
      <c r="K11" s="30">
        <v>0</v>
      </c>
      <c r="L11" s="30">
        <v>5000000</v>
      </c>
      <c r="M11" s="30">
        <v>4000000</v>
      </c>
      <c r="N11" s="30">
        <v>2000000</v>
      </c>
      <c r="O11" s="30">
        <v>1905030</v>
      </c>
      <c r="P11" s="30">
        <v>0</v>
      </c>
      <c r="Q11" s="30">
        <v>0</v>
      </c>
      <c r="R11" s="30">
        <v>0</v>
      </c>
      <c r="S11" s="30">
        <v>7588167.5473066447</v>
      </c>
      <c r="T11" s="30">
        <v>26000000</v>
      </c>
      <c r="U11" s="14">
        <f t="shared" si="0"/>
        <v>2300620485.5473065</v>
      </c>
      <c r="V11" s="6"/>
      <c r="W11" s="29">
        <f>최초인출!AA11</f>
        <v>2244000000</v>
      </c>
      <c r="X11" s="30">
        <v>56620485.547306538</v>
      </c>
      <c r="Y11" s="14">
        <f t="shared" si="1"/>
        <v>2300620485.5473065</v>
      </c>
      <c r="Z11" s="6"/>
    </row>
    <row r="12" spans="1:26" ht="15" customHeight="1" x14ac:dyDescent="0.3">
      <c r="A12" s="10"/>
      <c r="B12" s="22">
        <f t="shared" si="2"/>
        <v>10</v>
      </c>
      <c r="C12" s="18" t="s">
        <v>9</v>
      </c>
      <c r="D12" s="50">
        <v>2300000000</v>
      </c>
      <c r="E12" s="50">
        <v>4713424</v>
      </c>
      <c r="F12" s="50">
        <v>43775547</v>
      </c>
      <c r="G12" s="50">
        <v>101000000</v>
      </c>
      <c r="H12" s="50">
        <v>66000000</v>
      </c>
      <c r="I12" s="50">
        <v>46000000</v>
      </c>
      <c r="J12" s="30">
        <v>20000000</v>
      </c>
      <c r="K12" s="30">
        <v>369000000</v>
      </c>
      <c r="L12" s="30">
        <v>12000000</v>
      </c>
      <c r="M12" s="30">
        <v>10000000</v>
      </c>
      <c r="N12" s="30">
        <v>5000000</v>
      </c>
      <c r="O12" s="30">
        <v>7887494.6500000954</v>
      </c>
      <c r="P12" s="30">
        <v>0</v>
      </c>
      <c r="Q12" s="30">
        <v>0</v>
      </c>
      <c r="R12" s="30">
        <v>0</v>
      </c>
      <c r="S12" s="30">
        <v>11623534.35</v>
      </c>
      <c r="T12" s="30">
        <v>50000000</v>
      </c>
      <c r="U12" s="14">
        <f t="shared" si="0"/>
        <v>3047000000</v>
      </c>
      <c r="V12" s="6"/>
      <c r="W12" s="29">
        <f>최초인출!AA12</f>
        <v>3047000000</v>
      </c>
      <c r="X12" s="30">
        <v>0</v>
      </c>
      <c r="Y12" s="14">
        <f t="shared" si="1"/>
        <v>3047000000</v>
      </c>
      <c r="Z12" s="6"/>
    </row>
    <row r="13" spans="1:26" ht="15" customHeight="1" x14ac:dyDescent="0.3">
      <c r="A13" s="10"/>
      <c r="B13" s="22">
        <f t="shared" si="2"/>
        <v>11</v>
      </c>
      <c r="C13" s="18" t="s">
        <v>10</v>
      </c>
      <c r="D13" s="50">
        <v>1518000000</v>
      </c>
      <c r="E13" s="50">
        <v>11637330</v>
      </c>
      <c r="F13" s="50">
        <v>30360000</v>
      </c>
      <c r="G13" s="50">
        <v>58000000</v>
      </c>
      <c r="H13" s="50">
        <v>48000000</v>
      </c>
      <c r="I13" s="50">
        <v>25000000</v>
      </c>
      <c r="J13" s="30">
        <v>20000000</v>
      </c>
      <c r="K13" s="30">
        <v>0</v>
      </c>
      <c r="L13" s="30">
        <v>3000000</v>
      </c>
      <c r="M13" s="30">
        <v>3000000</v>
      </c>
      <c r="N13" s="30">
        <v>2000000</v>
      </c>
      <c r="O13" s="30">
        <v>1320630</v>
      </c>
      <c r="P13" s="30">
        <v>0</v>
      </c>
      <c r="Q13" s="30">
        <v>0</v>
      </c>
      <c r="R13" s="30">
        <v>140800000</v>
      </c>
      <c r="S13" s="30">
        <v>6892649.8742238563</v>
      </c>
      <c r="T13" s="30">
        <v>24000000</v>
      </c>
      <c r="U13" s="14">
        <f t="shared" si="0"/>
        <v>1892010609.8742239</v>
      </c>
      <c r="V13" s="6"/>
      <c r="W13" s="29">
        <f>최초인출!AA13</f>
        <v>1676000000</v>
      </c>
      <c r="X13" s="30">
        <v>216010609.87422395</v>
      </c>
      <c r="Y13" s="14">
        <f t="shared" si="1"/>
        <v>1892010609.8742239</v>
      </c>
      <c r="Z13" s="6"/>
    </row>
    <row r="14" spans="1:26" ht="15" customHeight="1" x14ac:dyDescent="0.3">
      <c r="A14" s="10"/>
      <c r="B14" s="22">
        <f t="shared" si="2"/>
        <v>12</v>
      </c>
      <c r="C14" s="18" t="s">
        <v>11</v>
      </c>
      <c r="D14" s="50">
        <v>1806000000</v>
      </c>
      <c r="E14" s="50">
        <v>13928936</v>
      </c>
      <c r="F14" s="50">
        <v>36120000</v>
      </c>
      <c r="G14" s="50">
        <v>60000000</v>
      </c>
      <c r="H14" s="50">
        <v>56000000</v>
      </c>
      <c r="I14" s="50">
        <v>31000000</v>
      </c>
      <c r="J14" s="30">
        <v>20000000</v>
      </c>
      <c r="K14" s="30">
        <v>8000000</v>
      </c>
      <c r="L14" s="30">
        <v>5000000</v>
      </c>
      <c r="M14" s="30">
        <v>4000000</v>
      </c>
      <c r="N14" s="30">
        <v>2000000</v>
      </c>
      <c r="O14" s="30">
        <v>5560600</v>
      </c>
      <c r="P14" s="30">
        <v>0</v>
      </c>
      <c r="Q14" s="30">
        <v>0</v>
      </c>
      <c r="R14" s="30">
        <v>133300000</v>
      </c>
      <c r="S14" s="30">
        <v>6908818.2239845227</v>
      </c>
      <c r="T14" s="30">
        <v>25000000</v>
      </c>
      <c r="U14" s="14">
        <f t="shared" si="0"/>
        <v>2212818354.2239847</v>
      </c>
      <c r="V14" s="6"/>
      <c r="W14" s="29">
        <f>최초인출!AA14</f>
        <v>2036000000</v>
      </c>
      <c r="X14" s="30">
        <v>176818354.22398472</v>
      </c>
      <c r="Y14" s="14">
        <f t="shared" si="1"/>
        <v>2212818354.2239847</v>
      </c>
      <c r="Z14" s="6"/>
    </row>
    <row r="15" spans="1:26" ht="15" customHeight="1" x14ac:dyDescent="0.3">
      <c r="A15" s="10"/>
      <c r="B15" s="22">
        <f t="shared" si="2"/>
        <v>13</v>
      </c>
      <c r="C15" s="18" t="s">
        <v>34</v>
      </c>
      <c r="D15" s="50">
        <v>0</v>
      </c>
      <c r="E15" s="50">
        <v>0</v>
      </c>
      <c r="F15" s="50">
        <v>0</v>
      </c>
      <c r="G15" s="50">
        <v>51000000</v>
      </c>
      <c r="H15" s="50">
        <v>43000000</v>
      </c>
      <c r="I15" s="50">
        <v>23000000</v>
      </c>
      <c r="J15" s="30">
        <v>20000000</v>
      </c>
      <c r="K15" s="30">
        <v>0</v>
      </c>
      <c r="L15" s="30">
        <v>2000000</v>
      </c>
      <c r="M15" s="30">
        <v>2000000</v>
      </c>
      <c r="N15" s="30">
        <v>1000000</v>
      </c>
      <c r="O15" s="30">
        <v>4478100</v>
      </c>
      <c r="P15" s="30">
        <v>0</v>
      </c>
      <c r="Q15" s="30">
        <v>0</v>
      </c>
      <c r="R15" s="30">
        <v>1479000000</v>
      </c>
      <c r="S15" s="30">
        <v>7038957.0099999998</v>
      </c>
      <c r="T15" s="30">
        <v>21000000</v>
      </c>
      <c r="U15" s="14">
        <f t="shared" si="0"/>
        <v>1653517057.01</v>
      </c>
      <c r="V15" s="6"/>
      <c r="W15" s="29">
        <f>최초인출!AA15</f>
        <v>1542000000</v>
      </c>
      <c r="X15" s="30">
        <v>111517057.00999999</v>
      </c>
      <c r="Y15" s="14">
        <f t="shared" si="1"/>
        <v>1653517057.01</v>
      </c>
      <c r="Z15" s="6"/>
    </row>
    <row r="16" spans="1:26" ht="15" customHeight="1" x14ac:dyDescent="0.3">
      <c r="A16" s="10"/>
      <c r="B16" s="22">
        <f t="shared" si="2"/>
        <v>14</v>
      </c>
      <c r="C16" s="18" t="s">
        <v>12</v>
      </c>
      <c r="D16" s="50">
        <v>889000000</v>
      </c>
      <c r="E16" s="50">
        <v>9859519</v>
      </c>
      <c r="F16" s="50">
        <v>13005000</v>
      </c>
      <c r="G16" s="50">
        <v>62000000</v>
      </c>
      <c r="H16" s="50">
        <v>43000000</v>
      </c>
      <c r="I16" s="50">
        <v>28000000</v>
      </c>
      <c r="J16" s="30">
        <v>20000000</v>
      </c>
      <c r="K16" s="30">
        <v>0</v>
      </c>
      <c r="L16" s="30">
        <v>3000000</v>
      </c>
      <c r="M16" s="30">
        <v>3000000</v>
      </c>
      <c r="N16" s="30">
        <v>1000000</v>
      </c>
      <c r="O16" s="30">
        <v>1606440</v>
      </c>
      <c r="P16" s="30">
        <v>19000000</v>
      </c>
      <c r="Q16" s="30">
        <v>0</v>
      </c>
      <c r="R16" s="30">
        <v>766499999.99999988</v>
      </c>
      <c r="S16" s="30">
        <v>7037174.4301676713</v>
      </c>
      <c r="T16" s="30">
        <v>25000000</v>
      </c>
      <c r="U16" s="14">
        <f t="shared" si="0"/>
        <v>1891008133.4301677</v>
      </c>
      <c r="V16" s="6"/>
      <c r="W16" s="29">
        <f>최초인출!AA16</f>
        <v>1858000000</v>
      </c>
      <c r="X16" s="30">
        <v>33008133.430167705</v>
      </c>
      <c r="Y16" s="14">
        <f t="shared" si="1"/>
        <v>1891008133.4301677</v>
      </c>
      <c r="Z16" s="6"/>
    </row>
    <row r="17" spans="1:26" ht="15" customHeight="1" x14ac:dyDescent="0.3">
      <c r="A17" s="10"/>
      <c r="B17" s="22">
        <f t="shared" si="2"/>
        <v>15</v>
      </c>
      <c r="C17" s="18" t="s">
        <v>13</v>
      </c>
      <c r="D17" s="50">
        <v>1411000000</v>
      </c>
      <c r="E17" s="50">
        <v>11266738</v>
      </c>
      <c r="F17" s="50">
        <v>28220000</v>
      </c>
      <c r="G17" s="50">
        <v>63000000</v>
      </c>
      <c r="H17" s="50">
        <v>42000000</v>
      </c>
      <c r="I17" s="50">
        <v>29000000</v>
      </c>
      <c r="J17" s="30">
        <v>20000000</v>
      </c>
      <c r="K17" s="30">
        <v>107000000</v>
      </c>
      <c r="L17" s="30">
        <v>7000000</v>
      </c>
      <c r="M17" s="30">
        <v>6000000</v>
      </c>
      <c r="N17" s="30">
        <v>3000000</v>
      </c>
      <c r="O17" s="30">
        <v>5430700</v>
      </c>
      <c r="P17" s="30">
        <v>16000000</v>
      </c>
      <c r="Q17" s="30">
        <v>0</v>
      </c>
      <c r="R17" s="30">
        <v>204800000</v>
      </c>
      <c r="S17" s="30">
        <v>3939480</v>
      </c>
      <c r="T17" s="30">
        <v>26000000</v>
      </c>
      <c r="U17" s="14">
        <f t="shared" si="0"/>
        <v>1983656918</v>
      </c>
      <c r="V17" s="6"/>
      <c r="W17" s="29">
        <f>최초인출!AA17</f>
        <v>1942000000</v>
      </c>
      <c r="X17" s="30">
        <v>41656918</v>
      </c>
      <c r="Y17" s="14">
        <f t="shared" si="1"/>
        <v>1983656918</v>
      </c>
      <c r="Z17" s="6"/>
    </row>
    <row r="18" spans="1:26" ht="15" customHeight="1" x14ac:dyDescent="0.3">
      <c r="B18" s="21">
        <f t="shared" si="2"/>
        <v>16</v>
      </c>
      <c r="C18" s="8" t="s">
        <v>14</v>
      </c>
      <c r="D18" s="30">
        <v>1411000000</v>
      </c>
      <c r="E18" s="30">
        <v>11266738</v>
      </c>
      <c r="F18" s="30">
        <v>28220000</v>
      </c>
      <c r="G18" s="30">
        <v>63000000</v>
      </c>
      <c r="H18" s="30">
        <v>42000000</v>
      </c>
      <c r="I18" s="30">
        <v>29000000</v>
      </c>
      <c r="J18" s="30">
        <v>20000000</v>
      </c>
      <c r="K18" s="30">
        <v>100000000</v>
      </c>
      <c r="L18" s="30">
        <v>7000000</v>
      </c>
      <c r="M18" s="30">
        <v>6000000</v>
      </c>
      <c r="N18" s="30">
        <v>3000000</v>
      </c>
      <c r="O18" s="30">
        <v>5388100</v>
      </c>
      <c r="P18" s="30">
        <v>16000000</v>
      </c>
      <c r="Q18" s="30">
        <v>0</v>
      </c>
      <c r="R18" s="30">
        <v>204800000</v>
      </c>
      <c r="S18" s="30">
        <v>3931048.5</v>
      </c>
      <c r="T18" s="30">
        <v>26000000</v>
      </c>
      <c r="U18" s="14">
        <f t="shared" si="0"/>
        <v>1976605886.5</v>
      </c>
      <c r="V18" s="6"/>
      <c r="W18" s="29">
        <f>최초인출!AA18</f>
        <v>1942000000</v>
      </c>
      <c r="X18" s="30">
        <v>34605886.5</v>
      </c>
      <c r="Y18" s="14">
        <f t="shared" si="1"/>
        <v>1976605886.5</v>
      </c>
      <c r="Z18" s="6"/>
    </row>
    <row r="19" spans="1:26" ht="15" customHeight="1" x14ac:dyDescent="0.3">
      <c r="B19" s="21">
        <f t="shared" si="2"/>
        <v>17</v>
      </c>
      <c r="C19" s="8" t="s">
        <v>15</v>
      </c>
      <c r="D19" s="30">
        <v>1010000000</v>
      </c>
      <c r="E19" s="30">
        <v>8064780</v>
      </c>
      <c r="F19" s="30">
        <v>20200000</v>
      </c>
      <c r="G19" s="30">
        <v>63000000</v>
      </c>
      <c r="H19" s="30">
        <v>41000000</v>
      </c>
      <c r="I19" s="30">
        <v>29000000</v>
      </c>
      <c r="J19" s="30">
        <v>20000000</v>
      </c>
      <c r="K19" s="30">
        <v>102000000</v>
      </c>
      <c r="L19" s="30">
        <v>7000000</v>
      </c>
      <c r="M19" s="30">
        <v>6000000</v>
      </c>
      <c r="N19" s="30">
        <v>3000000</v>
      </c>
      <c r="O19" s="30">
        <v>5553000</v>
      </c>
      <c r="P19" s="30">
        <v>11000000</v>
      </c>
      <c r="Q19" s="30">
        <v>0</v>
      </c>
      <c r="R19" s="30">
        <v>605599999.99999988</v>
      </c>
      <c r="S19" s="30">
        <v>7230625.29</v>
      </c>
      <c r="T19" s="30">
        <v>26000000</v>
      </c>
      <c r="U19" s="14">
        <f t="shared" si="0"/>
        <v>1964648405.29</v>
      </c>
      <c r="V19" s="6"/>
      <c r="W19" s="29">
        <f>최초인출!AA19</f>
        <v>1926000000</v>
      </c>
      <c r="X19" s="30">
        <v>38648405.289999962</v>
      </c>
      <c r="Y19" s="14">
        <f t="shared" si="1"/>
        <v>1964648405.29</v>
      </c>
      <c r="Z19" s="6"/>
    </row>
    <row r="20" spans="1:26" ht="15" customHeight="1" x14ac:dyDescent="0.3">
      <c r="B20" s="21">
        <f t="shared" si="2"/>
        <v>18</v>
      </c>
      <c r="C20" s="8" t="s">
        <v>16</v>
      </c>
      <c r="D20" s="30">
        <v>512000000</v>
      </c>
      <c r="E20" s="30">
        <v>4088284</v>
      </c>
      <c r="F20" s="30">
        <v>10240000</v>
      </c>
      <c r="G20" s="30">
        <v>31000000</v>
      </c>
      <c r="H20" s="30">
        <v>20000000</v>
      </c>
      <c r="I20" s="30">
        <v>14000000</v>
      </c>
      <c r="J20" s="30">
        <v>20000000</v>
      </c>
      <c r="K20" s="30">
        <v>28000000</v>
      </c>
      <c r="L20" s="30">
        <v>2000000</v>
      </c>
      <c r="M20" s="30">
        <v>2000000</v>
      </c>
      <c r="N20" s="30">
        <v>1000000</v>
      </c>
      <c r="O20" s="30">
        <v>3170800</v>
      </c>
      <c r="P20" s="30">
        <v>6000000</v>
      </c>
      <c r="Q20" s="30">
        <v>0</v>
      </c>
      <c r="R20" s="30">
        <v>290800000</v>
      </c>
      <c r="S20" s="30">
        <v>4417719.67</v>
      </c>
      <c r="T20" s="30">
        <v>13000000</v>
      </c>
      <c r="U20" s="14">
        <f t="shared" si="0"/>
        <v>961716803.66999996</v>
      </c>
      <c r="V20" s="6"/>
      <c r="W20" s="29">
        <f>최초인출!AA20</f>
        <v>929000000</v>
      </c>
      <c r="X20" s="30">
        <v>32716803.669999957</v>
      </c>
      <c r="Y20" s="14">
        <f t="shared" si="1"/>
        <v>961716803.66999996</v>
      </c>
      <c r="Z20" s="6"/>
    </row>
    <row r="21" spans="1:26" ht="15" customHeight="1" x14ac:dyDescent="0.3">
      <c r="B21" s="21">
        <f t="shared" si="2"/>
        <v>19</v>
      </c>
      <c r="C21" s="8" t="s">
        <v>17</v>
      </c>
      <c r="D21" s="30">
        <v>1018000000</v>
      </c>
      <c r="E21" s="30">
        <v>8128660</v>
      </c>
      <c r="F21" s="30">
        <v>20360000</v>
      </c>
      <c r="G21" s="30">
        <v>63000000</v>
      </c>
      <c r="H21" s="30">
        <v>41000000</v>
      </c>
      <c r="I21" s="30">
        <v>29000000</v>
      </c>
      <c r="J21" s="30">
        <v>20000000</v>
      </c>
      <c r="K21" s="30">
        <v>92000000</v>
      </c>
      <c r="L21" s="30">
        <v>6000000</v>
      </c>
      <c r="M21" s="30">
        <v>5000000</v>
      </c>
      <c r="N21" s="30">
        <v>3000000</v>
      </c>
      <c r="O21" s="30">
        <v>5553000</v>
      </c>
      <c r="P21" s="30">
        <v>11000000</v>
      </c>
      <c r="Q21" s="30">
        <v>0</v>
      </c>
      <c r="R21" s="30">
        <v>610399999.99999988</v>
      </c>
      <c r="S21" s="30">
        <v>6802429.29</v>
      </c>
      <c r="T21" s="30">
        <v>26000000</v>
      </c>
      <c r="U21" s="14">
        <f t="shared" si="0"/>
        <v>1965244089.29</v>
      </c>
      <c r="V21" s="6"/>
      <c r="W21" s="29">
        <f>최초인출!AA21</f>
        <v>1926000000</v>
      </c>
      <c r="X21" s="30">
        <v>39244089.289999962</v>
      </c>
      <c r="Y21" s="14">
        <f t="shared" si="1"/>
        <v>1965244089.29</v>
      </c>
      <c r="Z21" s="6"/>
    </row>
    <row r="22" spans="1:26" ht="15" customHeight="1" x14ac:dyDescent="0.3">
      <c r="B22" s="21">
        <f t="shared" si="2"/>
        <v>20</v>
      </c>
      <c r="C22" s="8" t="s">
        <v>18</v>
      </c>
      <c r="D22" s="30">
        <v>203000000</v>
      </c>
      <c r="E22" s="30">
        <v>1620941</v>
      </c>
      <c r="F22" s="30">
        <v>4060000</v>
      </c>
      <c r="G22" s="30">
        <v>14000000</v>
      </c>
      <c r="H22" s="30">
        <v>8000000</v>
      </c>
      <c r="I22" s="30">
        <v>5000000</v>
      </c>
      <c r="J22" s="30">
        <v>20000000</v>
      </c>
      <c r="K22" s="30">
        <v>0</v>
      </c>
      <c r="L22" s="30">
        <v>1000000</v>
      </c>
      <c r="M22" s="30">
        <v>1000000</v>
      </c>
      <c r="N22" s="30">
        <v>0</v>
      </c>
      <c r="O22" s="30">
        <v>1992100</v>
      </c>
      <c r="P22" s="30">
        <v>6000000</v>
      </c>
      <c r="Q22" s="30">
        <v>0</v>
      </c>
      <c r="R22" s="30">
        <v>92000000</v>
      </c>
      <c r="S22" s="30">
        <v>1470760.4472602741</v>
      </c>
      <c r="T22" s="30">
        <v>6000000</v>
      </c>
      <c r="U22" s="14">
        <f t="shared" si="0"/>
        <v>365143801.44726026</v>
      </c>
      <c r="V22" s="6"/>
      <c r="W22" s="29">
        <f>최초인출!AA22</f>
        <v>343000000</v>
      </c>
      <c r="X22" s="30">
        <v>22143801.447260261</v>
      </c>
      <c r="Y22" s="14">
        <f t="shared" si="1"/>
        <v>365143801.44726026</v>
      </c>
      <c r="Z22" s="6"/>
    </row>
    <row r="23" spans="1:26" ht="15" customHeight="1" x14ac:dyDescent="0.3">
      <c r="B23" s="21">
        <f t="shared" si="2"/>
        <v>21</v>
      </c>
      <c r="C23" s="8" t="s">
        <v>19</v>
      </c>
      <c r="D23" s="30">
        <v>1180000000</v>
      </c>
      <c r="E23" s="30">
        <v>9422219</v>
      </c>
      <c r="F23" s="30">
        <v>23600000</v>
      </c>
      <c r="G23" s="30">
        <v>64000000</v>
      </c>
      <c r="H23" s="30">
        <v>41000000</v>
      </c>
      <c r="I23" s="30">
        <v>29000000</v>
      </c>
      <c r="J23" s="30">
        <v>20000000</v>
      </c>
      <c r="K23" s="30">
        <v>75000000</v>
      </c>
      <c r="L23" s="30">
        <v>6000000</v>
      </c>
      <c r="M23" s="30">
        <v>5000000</v>
      </c>
      <c r="N23" s="30">
        <v>3000000</v>
      </c>
      <c r="O23" s="30">
        <v>6012880</v>
      </c>
      <c r="P23" s="30">
        <v>31000000</v>
      </c>
      <c r="Q23" s="30">
        <v>0</v>
      </c>
      <c r="R23" s="30">
        <v>433200000</v>
      </c>
      <c r="S23" s="30">
        <v>3791547.9890410961</v>
      </c>
      <c r="T23" s="30">
        <v>26000000</v>
      </c>
      <c r="U23" s="14">
        <f t="shared" si="0"/>
        <v>1956026646.9890411</v>
      </c>
      <c r="V23" s="6"/>
      <c r="W23" s="29">
        <f>최초인출!AA23</f>
        <v>1917000000</v>
      </c>
      <c r="X23" s="30">
        <v>39026646.98904109</v>
      </c>
      <c r="Y23" s="14">
        <f t="shared" si="1"/>
        <v>1956026646.9890411</v>
      </c>
      <c r="Z23" s="6"/>
    </row>
    <row r="24" spans="1:26" ht="15" customHeight="1" x14ac:dyDescent="0.3">
      <c r="B24" s="21">
        <f t="shared" si="2"/>
        <v>22</v>
      </c>
      <c r="C24" s="8" t="s">
        <v>20</v>
      </c>
      <c r="D24" s="30">
        <v>858000000</v>
      </c>
      <c r="E24" s="30">
        <v>6851071</v>
      </c>
      <c r="F24" s="30">
        <v>17160000</v>
      </c>
      <c r="G24" s="30">
        <v>65000000</v>
      </c>
      <c r="H24" s="30">
        <v>36000000</v>
      </c>
      <c r="I24" s="30">
        <v>24000000</v>
      </c>
      <c r="J24" s="30">
        <v>20000000</v>
      </c>
      <c r="K24" s="30">
        <v>68000000</v>
      </c>
      <c r="L24" s="30">
        <v>5000000</v>
      </c>
      <c r="M24" s="30">
        <v>4000000</v>
      </c>
      <c r="N24" s="30">
        <v>2000000</v>
      </c>
      <c r="O24" s="30">
        <v>5072380</v>
      </c>
      <c r="P24" s="30">
        <v>25000000</v>
      </c>
      <c r="Q24" s="30">
        <v>0</v>
      </c>
      <c r="R24" s="30">
        <v>493200000</v>
      </c>
      <c r="S24" s="30">
        <v>4258872.4561643833</v>
      </c>
      <c r="T24" s="30">
        <v>26000000</v>
      </c>
      <c r="U24" s="14">
        <f t="shared" si="0"/>
        <v>1659542323.4561644</v>
      </c>
      <c r="V24" s="6"/>
      <c r="W24" s="29">
        <f>최초인출!AA24</f>
        <v>1620000000</v>
      </c>
      <c r="X24" s="30">
        <v>39542323.45616436</v>
      </c>
      <c r="Y24" s="14">
        <f t="shared" si="1"/>
        <v>1659542323.4561644</v>
      </c>
      <c r="Z24" s="6"/>
    </row>
    <row r="25" spans="1:26" ht="15" customHeight="1" x14ac:dyDescent="0.3">
      <c r="B25" s="21">
        <f t="shared" si="2"/>
        <v>23</v>
      </c>
      <c r="C25" s="8" t="s">
        <v>21</v>
      </c>
      <c r="D25" s="30">
        <v>585000000</v>
      </c>
      <c r="E25" s="30">
        <v>4671184</v>
      </c>
      <c r="F25" s="30">
        <v>11700000</v>
      </c>
      <c r="G25" s="30">
        <v>42000000</v>
      </c>
      <c r="H25" s="30">
        <v>24000000</v>
      </c>
      <c r="I25" s="30">
        <v>16000000</v>
      </c>
      <c r="J25" s="30">
        <v>20000000</v>
      </c>
      <c r="K25" s="30">
        <v>24000000</v>
      </c>
      <c r="L25" s="30">
        <v>4000000</v>
      </c>
      <c r="M25" s="30">
        <v>3000000</v>
      </c>
      <c r="N25" s="30">
        <v>1000000</v>
      </c>
      <c r="O25" s="30">
        <v>4101440</v>
      </c>
      <c r="P25" s="30">
        <v>17000000</v>
      </c>
      <c r="Q25" s="30">
        <v>0</v>
      </c>
      <c r="R25" s="30">
        <v>326800000</v>
      </c>
      <c r="S25" s="30">
        <v>3869381.0300000003</v>
      </c>
      <c r="T25" s="30">
        <v>17000000</v>
      </c>
      <c r="U25" s="14">
        <f t="shared" si="0"/>
        <v>1104142005.03</v>
      </c>
      <c r="V25" s="6"/>
      <c r="W25" s="29">
        <f>최초인출!AA25</f>
        <v>1075000000</v>
      </c>
      <c r="X25" s="30">
        <v>29142005.029999971</v>
      </c>
      <c r="Y25" s="14">
        <f t="shared" si="1"/>
        <v>1104142005.03</v>
      </c>
      <c r="Z25" s="6"/>
    </row>
    <row r="26" spans="1:26" ht="15" customHeight="1" x14ac:dyDescent="0.3">
      <c r="B26" s="21">
        <f t="shared" si="2"/>
        <v>24</v>
      </c>
      <c r="C26" s="8" t="s">
        <v>22</v>
      </c>
      <c r="D26" s="30">
        <v>983000000</v>
      </c>
      <c r="E26" s="30">
        <v>7849187</v>
      </c>
      <c r="F26" s="30">
        <v>19660000</v>
      </c>
      <c r="G26" s="30">
        <v>72000000</v>
      </c>
      <c r="H26" s="30">
        <v>41000000</v>
      </c>
      <c r="I26" s="30">
        <v>28000000</v>
      </c>
      <c r="J26" s="30">
        <v>20000000</v>
      </c>
      <c r="K26" s="30">
        <v>66000000</v>
      </c>
      <c r="L26" s="30">
        <v>5000000</v>
      </c>
      <c r="M26" s="30">
        <v>4000000</v>
      </c>
      <c r="N26" s="30">
        <v>2000000</v>
      </c>
      <c r="O26" s="30">
        <v>6040060</v>
      </c>
      <c r="P26" s="30">
        <v>29000000</v>
      </c>
      <c r="Q26" s="30">
        <v>0</v>
      </c>
      <c r="R26" s="30">
        <v>571600000</v>
      </c>
      <c r="S26" s="30">
        <v>7283638.9999999991</v>
      </c>
      <c r="T26" s="30">
        <v>28000000</v>
      </c>
      <c r="U26" s="14">
        <f t="shared" si="0"/>
        <v>1890432886</v>
      </c>
      <c r="V26" s="6"/>
      <c r="W26" s="29">
        <f>최초인출!AA26</f>
        <v>1869000000</v>
      </c>
      <c r="X26" s="30">
        <v>21432886</v>
      </c>
      <c r="Y26" s="14">
        <f t="shared" si="1"/>
        <v>1890432886</v>
      </c>
      <c r="Z26" s="6"/>
    </row>
    <row r="27" spans="1:26" ht="15" customHeight="1" x14ac:dyDescent="0.3">
      <c r="B27" s="21">
        <f t="shared" si="2"/>
        <v>25</v>
      </c>
      <c r="C27" s="8" t="s">
        <v>23</v>
      </c>
      <c r="D27" s="30">
        <v>892000000</v>
      </c>
      <c r="E27" s="30">
        <v>7122558</v>
      </c>
      <c r="F27" s="30">
        <v>17840000</v>
      </c>
      <c r="G27" s="30">
        <v>66000000</v>
      </c>
      <c r="H27" s="30">
        <v>37000000</v>
      </c>
      <c r="I27" s="30">
        <v>26000000</v>
      </c>
      <c r="J27" s="30">
        <v>20000000</v>
      </c>
      <c r="K27" s="30">
        <v>42000000</v>
      </c>
      <c r="L27" s="30">
        <v>4000000</v>
      </c>
      <c r="M27" s="30">
        <v>5000000</v>
      </c>
      <c r="N27" s="30">
        <v>2000000</v>
      </c>
      <c r="O27" s="30">
        <v>5615960</v>
      </c>
      <c r="P27" s="30">
        <v>57000000</v>
      </c>
      <c r="Q27" s="30">
        <v>0</v>
      </c>
      <c r="R27" s="30">
        <v>518000000</v>
      </c>
      <c r="S27" s="30">
        <v>1524457.8792876713</v>
      </c>
      <c r="T27" s="30">
        <v>26000000</v>
      </c>
      <c r="U27" s="14">
        <f t="shared" si="0"/>
        <v>1727102975.8792877</v>
      </c>
      <c r="V27" s="6"/>
      <c r="W27" s="29">
        <f>최초인출!AA27</f>
        <v>1689000000</v>
      </c>
      <c r="X27" s="30">
        <v>38102975.87928772</v>
      </c>
      <c r="Y27" s="14">
        <f t="shared" si="1"/>
        <v>1727102975.8792877</v>
      </c>
      <c r="Z27" s="6"/>
    </row>
    <row r="28" spans="1:26" ht="15" customHeight="1" x14ac:dyDescent="0.3">
      <c r="B28" s="21">
        <f t="shared" si="2"/>
        <v>26</v>
      </c>
      <c r="C28" s="8" t="s">
        <v>24</v>
      </c>
      <c r="D28" s="30">
        <v>913000000</v>
      </c>
      <c r="E28" s="30">
        <v>7290242</v>
      </c>
      <c r="F28" s="30">
        <v>18260000</v>
      </c>
      <c r="G28" s="30">
        <v>51000000</v>
      </c>
      <c r="H28" s="30">
        <v>29000000</v>
      </c>
      <c r="I28" s="30">
        <v>20000000</v>
      </c>
      <c r="J28" s="30">
        <v>20000000</v>
      </c>
      <c r="K28" s="30">
        <v>13000000</v>
      </c>
      <c r="L28" s="30">
        <v>4000000</v>
      </c>
      <c r="M28" s="30">
        <v>3000000</v>
      </c>
      <c r="N28" s="30">
        <v>1000000</v>
      </c>
      <c r="O28" s="30">
        <v>4615450</v>
      </c>
      <c r="P28" s="30">
        <v>47000000</v>
      </c>
      <c r="Q28" s="30">
        <v>0</v>
      </c>
      <c r="R28" s="30">
        <v>207200000</v>
      </c>
      <c r="S28" s="30">
        <v>761145.57934246573</v>
      </c>
      <c r="T28" s="30">
        <v>20000000</v>
      </c>
      <c r="U28" s="14">
        <f t="shared" si="0"/>
        <v>1359126837.5793424</v>
      </c>
      <c r="V28" s="6"/>
      <c r="W28" s="29">
        <f>최초인출!AA28</f>
        <v>1323000000</v>
      </c>
      <c r="X28" s="30">
        <v>36126837.579342365</v>
      </c>
      <c r="Y28" s="14">
        <f t="shared" si="1"/>
        <v>1359126837.5793424</v>
      </c>
      <c r="Z28" s="6"/>
    </row>
    <row r="29" spans="1:26" ht="15" customHeight="1" x14ac:dyDescent="0.3">
      <c r="B29" s="21">
        <f t="shared" si="2"/>
        <v>27</v>
      </c>
      <c r="C29" s="8" t="s">
        <v>25</v>
      </c>
      <c r="D29" s="30">
        <v>695000000</v>
      </c>
      <c r="E29" s="30">
        <v>5549527</v>
      </c>
      <c r="F29" s="30">
        <v>13900000</v>
      </c>
      <c r="G29" s="30">
        <v>51000000</v>
      </c>
      <c r="H29" s="30">
        <v>29000000</v>
      </c>
      <c r="I29" s="30">
        <v>20000000</v>
      </c>
      <c r="J29" s="30">
        <v>20000000</v>
      </c>
      <c r="K29" s="30">
        <v>21000000</v>
      </c>
      <c r="L29" s="30">
        <v>3000000</v>
      </c>
      <c r="M29" s="30">
        <v>3000000</v>
      </c>
      <c r="N29" s="30">
        <v>1000000</v>
      </c>
      <c r="O29" s="30">
        <v>4647210</v>
      </c>
      <c r="P29" s="30">
        <v>44000000</v>
      </c>
      <c r="Q29" s="30">
        <v>0</v>
      </c>
      <c r="R29" s="30">
        <v>397600000</v>
      </c>
      <c r="S29" s="30">
        <v>1345501.9875616438</v>
      </c>
      <c r="T29" s="30">
        <v>20000000</v>
      </c>
      <c r="U29" s="14">
        <f t="shared" si="0"/>
        <v>1330042238.9875617</v>
      </c>
      <c r="V29" s="6"/>
      <c r="W29" s="29">
        <f>최초인출!AA29</f>
        <v>1293000000</v>
      </c>
      <c r="X29" s="30">
        <v>37042238.987561703</v>
      </c>
      <c r="Y29" s="14">
        <f t="shared" si="1"/>
        <v>1330042238.9875617</v>
      </c>
      <c r="Z29" s="6"/>
    </row>
    <row r="30" spans="1:26" ht="15" customHeight="1" x14ac:dyDescent="0.3">
      <c r="B30" s="21">
        <f t="shared" si="2"/>
        <v>28</v>
      </c>
      <c r="C30" s="8" t="s">
        <v>26</v>
      </c>
      <c r="D30" s="30">
        <v>902000000</v>
      </c>
      <c r="E30" s="30">
        <v>7202408</v>
      </c>
      <c r="F30" s="30">
        <v>18040000</v>
      </c>
      <c r="G30" s="30">
        <v>66000000</v>
      </c>
      <c r="H30" s="30">
        <v>42000000</v>
      </c>
      <c r="I30" s="30">
        <v>29000000</v>
      </c>
      <c r="J30" s="30">
        <v>20000000</v>
      </c>
      <c r="K30" s="30">
        <v>18000000</v>
      </c>
      <c r="L30" s="30">
        <v>4000000</v>
      </c>
      <c r="M30" s="30">
        <v>3000000</v>
      </c>
      <c r="N30" s="30">
        <v>2000000</v>
      </c>
      <c r="O30" s="30">
        <v>23061230</v>
      </c>
      <c r="P30" s="30">
        <v>62000000</v>
      </c>
      <c r="Q30" s="30">
        <v>220000000</v>
      </c>
      <c r="R30" s="30">
        <v>524800000</v>
      </c>
      <c r="S30" s="30">
        <v>1514874.7724383562</v>
      </c>
      <c r="T30" s="30">
        <v>26000000</v>
      </c>
      <c r="U30" s="14">
        <f t="shared" si="0"/>
        <v>1968618512.7724383</v>
      </c>
      <c r="V30" s="6"/>
      <c r="W30" s="29">
        <f>최초인출!AA30</f>
        <v>1931000000</v>
      </c>
      <c r="X30" s="30">
        <v>37618512.772438288</v>
      </c>
      <c r="Y30" s="14">
        <f t="shared" si="1"/>
        <v>1968618512.7724383</v>
      </c>
      <c r="Z30" s="6"/>
    </row>
    <row r="31" spans="1:26" ht="15" customHeight="1" x14ac:dyDescent="0.3">
      <c r="B31" s="21">
        <f t="shared" si="2"/>
        <v>29</v>
      </c>
      <c r="C31" s="8" t="s">
        <v>27</v>
      </c>
      <c r="D31" s="30">
        <v>573000000</v>
      </c>
      <c r="E31" s="30">
        <v>4575365</v>
      </c>
      <c r="F31" s="30">
        <v>11460000</v>
      </c>
      <c r="G31" s="30">
        <v>43000000</v>
      </c>
      <c r="H31" s="30">
        <v>27000000</v>
      </c>
      <c r="I31" s="30">
        <v>19000000</v>
      </c>
      <c r="J31" s="30">
        <v>20000000</v>
      </c>
      <c r="K31" s="30">
        <v>0</v>
      </c>
      <c r="L31" s="30">
        <v>3000000</v>
      </c>
      <c r="M31" s="30">
        <v>3000000</v>
      </c>
      <c r="N31" s="30">
        <v>1000000</v>
      </c>
      <c r="O31" s="30">
        <v>13673630</v>
      </c>
      <c r="P31" s="30">
        <v>43000000</v>
      </c>
      <c r="Q31" s="30">
        <v>180000000</v>
      </c>
      <c r="R31" s="30">
        <v>319199999.99999994</v>
      </c>
      <c r="S31" s="30">
        <v>933167.72975342465</v>
      </c>
      <c r="T31" s="30">
        <v>17000000</v>
      </c>
      <c r="U31" s="14">
        <f t="shared" si="0"/>
        <v>1278842162.7297535</v>
      </c>
      <c r="V31" s="6"/>
      <c r="W31" s="29">
        <f>최초인출!AA31</f>
        <v>1250000000</v>
      </c>
      <c r="X31" s="30">
        <v>28842162.729753494</v>
      </c>
      <c r="Y31" s="14">
        <f t="shared" si="1"/>
        <v>1278842162.7297535</v>
      </c>
      <c r="Z31" s="6"/>
    </row>
    <row r="32" spans="1:26" ht="15" customHeight="1" x14ac:dyDescent="0.3">
      <c r="B32" s="21">
        <f t="shared" si="2"/>
        <v>30</v>
      </c>
      <c r="C32" s="8" t="s">
        <v>28</v>
      </c>
      <c r="D32" s="30">
        <v>2797000000</v>
      </c>
      <c r="E32" s="30">
        <v>22077142</v>
      </c>
      <c r="F32" s="30">
        <v>55940000</v>
      </c>
      <c r="G32" s="30">
        <v>198000000</v>
      </c>
      <c r="H32" s="30">
        <v>121000000</v>
      </c>
      <c r="I32" s="30">
        <v>86000000</v>
      </c>
      <c r="J32" s="30">
        <v>20000000</v>
      </c>
      <c r="K32" s="30">
        <v>129000000</v>
      </c>
      <c r="L32" s="30">
        <v>13000000</v>
      </c>
      <c r="M32" s="30">
        <v>11000000</v>
      </c>
      <c r="N32" s="30">
        <v>6000000</v>
      </c>
      <c r="O32" s="30">
        <v>14552620</v>
      </c>
      <c r="P32" s="30">
        <v>178000000</v>
      </c>
      <c r="Q32" s="30">
        <v>0</v>
      </c>
      <c r="R32" s="30">
        <v>2035999999.9999998</v>
      </c>
      <c r="S32" s="30">
        <v>4655364.7438356169</v>
      </c>
      <c r="T32" s="30">
        <v>78000000</v>
      </c>
      <c r="U32" s="14">
        <f t="shared" si="0"/>
        <v>5770225126.7438354</v>
      </c>
      <c r="V32" s="6"/>
      <c r="W32" s="29">
        <f>최초인출!AA32</f>
        <v>5666000000</v>
      </c>
      <c r="X32" s="30">
        <v>104225126.74383545</v>
      </c>
      <c r="Y32" s="14">
        <f t="shared" si="1"/>
        <v>5770225126.7438354</v>
      </c>
      <c r="Z32" s="6"/>
    </row>
    <row r="33" spans="2:26" ht="15" customHeight="1" x14ac:dyDescent="0.3">
      <c r="B33" s="21">
        <f t="shared" si="2"/>
        <v>31</v>
      </c>
      <c r="C33" s="8" t="s">
        <v>29</v>
      </c>
      <c r="D33" s="30">
        <v>2746000000</v>
      </c>
      <c r="E33" s="30">
        <v>21674591</v>
      </c>
      <c r="F33" s="30">
        <v>54920000</v>
      </c>
      <c r="G33" s="30">
        <v>198000000</v>
      </c>
      <c r="H33" s="30">
        <v>120000000</v>
      </c>
      <c r="I33" s="30">
        <v>85000000</v>
      </c>
      <c r="J33" s="30">
        <v>20000000</v>
      </c>
      <c r="K33" s="30">
        <v>109000000</v>
      </c>
      <c r="L33" s="30">
        <v>12000000</v>
      </c>
      <c r="M33" s="30">
        <v>10000000</v>
      </c>
      <c r="N33" s="30">
        <v>5000000</v>
      </c>
      <c r="O33" s="30">
        <v>14124050</v>
      </c>
      <c r="P33" s="30">
        <v>176000000</v>
      </c>
      <c r="Q33" s="30">
        <v>0</v>
      </c>
      <c r="R33" s="30">
        <v>2068999999.9999998</v>
      </c>
      <c r="S33" s="30">
        <v>4707941.9054794526</v>
      </c>
      <c r="T33" s="30">
        <v>78000000</v>
      </c>
      <c r="U33" s="14">
        <f t="shared" si="0"/>
        <v>5723426582.9054794</v>
      </c>
      <c r="V33" s="6"/>
      <c r="W33" s="29">
        <f>최초인출!AA33</f>
        <v>5606000000</v>
      </c>
      <c r="X33" s="30">
        <v>117426582.90547943</v>
      </c>
      <c r="Y33" s="14">
        <f t="shared" si="1"/>
        <v>5723426582.9054794</v>
      </c>
      <c r="Z33" s="6"/>
    </row>
    <row r="34" spans="2:26" ht="15" customHeight="1" x14ac:dyDescent="0.3">
      <c r="B34" s="21">
        <f t="shared" si="2"/>
        <v>32</v>
      </c>
      <c r="C34" s="8" t="s">
        <v>30</v>
      </c>
      <c r="D34" s="30">
        <v>2920000000</v>
      </c>
      <c r="E34" s="30">
        <v>23048000</v>
      </c>
      <c r="F34" s="30">
        <v>58400000</v>
      </c>
      <c r="G34" s="30">
        <v>198000000</v>
      </c>
      <c r="H34" s="30">
        <v>122000000</v>
      </c>
      <c r="I34" s="30">
        <v>86000000</v>
      </c>
      <c r="J34" s="30">
        <v>20000000</v>
      </c>
      <c r="K34" s="30">
        <v>136000000</v>
      </c>
      <c r="L34" s="30">
        <v>12000000</v>
      </c>
      <c r="M34" s="30">
        <v>10000000</v>
      </c>
      <c r="N34" s="30">
        <v>5000000</v>
      </c>
      <c r="O34" s="30">
        <v>13742700</v>
      </c>
      <c r="P34" s="30">
        <v>146000000</v>
      </c>
      <c r="Q34" s="30">
        <v>0</v>
      </c>
      <c r="R34" s="30">
        <v>2006999999.9999998</v>
      </c>
      <c r="S34" s="30">
        <v>4556556.0643835617</v>
      </c>
      <c r="T34" s="30">
        <v>78000000</v>
      </c>
      <c r="U34" s="14">
        <f t="shared" si="0"/>
        <v>5839747256.0643835</v>
      </c>
      <c r="V34" s="6"/>
      <c r="W34" s="29">
        <f>최초인출!AA34</f>
        <v>5687000000</v>
      </c>
      <c r="X34" s="30">
        <v>152747256.06438351</v>
      </c>
      <c r="Y34" s="14">
        <f t="shared" si="1"/>
        <v>5839747256.0643835</v>
      </c>
      <c r="Z34" s="6"/>
    </row>
    <row r="35" spans="2:26" ht="15" customHeight="1" x14ac:dyDescent="0.3">
      <c r="B35" s="21">
        <f t="shared" si="2"/>
        <v>33</v>
      </c>
      <c r="C35" s="8" t="s">
        <v>31</v>
      </c>
      <c r="D35" s="30">
        <v>1005000000</v>
      </c>
      <c r="E35" s="30">
        <v>7932616</v>
      </c>
      <c r="F35" s="30">
        <v>20100000</v>
      </c>
      <c r="G35" s="30">
        <v>66000000</v>
      </c>
      <c r="H35" s="30">
        <v>40000000</v>
      </c>
      <c r="I35" s="30">
        <v>28000000</v>
      </c>
      <c r="J35" s="30">
        <v>20000000</v>
      </c>
      <c r="K35" s="30">
        <v>34000000</v>
      </c>
      <c r="L35" s="30">
        <v>5000000</v>
      </c>
      <c r="M35" s="30">
        <v>4000000</v>
      </c>
      <c r="N35" s="30">
        <v>2000000</v>
      </c>
      <c r="O35" s="30">
        <v>5261400</v>
      </c>
      <c r="P35" s="30">
        <v>60000000</v>
      </c>
      <c r="Q35" s="30">
        <v>0</v>
      </c>
      <c r="R35" s="30">
        <v>598500000</v>
      </c>
      <c r="S35" s="30">
        <v>1549461.2328767122</v>
      </c>
      <c r="T35" s="30">
        <v>26000000</v>
      </c>
      <c r="U35" s="14">
        <f t="shared" si="0"/>
        <v>1923343477.2328768</v>
      </c>
      <c r="V35" s="6"/>
      <c r="W35" s="29">
        <f>최초인출!AA35</f>
        <v>1877000000</v>
      </c>
      <c r="X35" s="30">
        <v>46343477.232876778</v>
      </c>
      <c r="Y35" s="14">
        <f t="shared" si="1"/>
        <v>1923343477.2328768</v>
      </c>
      <c r="Z35" s="6"/>
    </row>
    <row r="36" spans="2:26" ht="15" customHeight="1" x14ac:dyDescent="0.3">
      <c r="B36" s="21">
        <f t="shared" si="2"/>
        <v>34</v>
      </c>
      <c r="C36" s="8" t="s">
        <v>32</v>
      </c>
      <c r="D36" s="30">
        <v>3835500000</v>
      </c>
      <c r="E36" s="30">
        <v>53171589</v>
      </c>
      <c r="F36" s="30">
        <v>0</v>
      </c>
      <c r="G36" s="30">
        <v>123000000</v>
      </c>
      <c r="H36" s="30">
        <v>110000000</v>
      </c>
      <c r="I36" s="30">
        <v>64000000</v>
      </c>
      <c r="J36" s="30">
        <v>20000000</v>
      </c>
      <c r="K36" s="30">
        <v>131000000</v>
      </c>
      <c r="L36" s="30">
        <v>7000000</v>
      </c>
      <c r="M36" s="30">
        <v>7000000</v>
      </c>
      <c r="N36" s="30">
        <v>3000000</v>
      </c>
      <c r="O36" s="30">
        <v>10383900</v>
      </c>
      <c r="P36" s="30">
        <v>0</v>
      </c>
      <c r="Q36" s="30">
        <v>0</v>
      </c>
      <c r="R36" s="30">
        <v>0</v>
      </c>
      <c r="S36" s="30">
        <v>11780636.710000001</v>
      </c>
      <c r="T36" s="30">
        <v>52000000</v>
      </c>
      <c r="U36" s="14">
        <f t="shared" si="0"/>
        <v>4427836125.71</v>
      </c>
      <c r="V36" s="6"/>
      <c r="W36" s="29">
        <f>최초인출!AA36</f>
        <v>4223000000</v>
      </c>
      <c r="X36" s="30">
        <v>204836125.71000001</v>
      </c>
      <c r="Y36" s="14">
        <f t="shared" si="1"/>
        <v>4427836125.71</v>
      </c>
      <c r="Z36" s="6"/>
    </row>
    <row r="37" spans="2:26" ht="15" customHeight="1" x14ac:dyDescent="0.3">
      <c r="B37" s="21">
        <f t="shared" si="2"/>
        <v>35</v>
      </c>
      <c r="C37" s="8" t="s">
        <v>33</v>
      </c>
      <c r="D37" s="30">
        <v>3834800000</v>
      </c>
      <c r="E37" s="30">
        <v>53161885</v>
      </c>
      <c r="F37" s="30">
        <v>0</v>
      </c>
      <c r="G37" s="30">
        <v>123000000</v>
      </c>
      <c r="H37" s="30">
        <v>110000000</v>
      </c>
      <c r="I37" s="30">
        <v>64000000</v>
      </c>
      <c r="J37" s="30">
        <v>20000000</v>
      </c>
      <c r="K37" s="30">
        <v>52000000</v>
      </c>
      <c r="L37" s="30">
        <v>7000000</v>
      </c>
      <c r="M37" s="30">
        <v>7000000</v>
      </c>
      <c r="N37" s="30">
        <v>3000000</v>
      </c>
      <c r="O37" s="30">
        <v>10448700</v>
      </c>
      <c r="P37" s="30">
        <v>0</v>
      </c>
      <c r="Q37" s="30">
        <v>0</v>
      </c>
      <c r="R37" s="30">
        <v>0</v>
      </c>
      <c r="S37" s="30">
        <v>12201428.960000001</v>
      </c>
      <c r="T37" s="30">
        <v>52000000</v>
      </c>
      <c r="U37" s="14">
        <f t="shared" si="0"/>
        <v>4348612013.96</v>
      </c>
      <c r="V37" s="6"/>
      <c r="W37" s="29">
        <f>최초인출!AA37</f>
        <v>4222000000</v>
      </c>
      <c r="X37" s="30">
        <v>126612013.96000001</v>
      </c>
      <c r="Y37" s="14">
        <f t="shared" si="1"/>
        <v>4348612013.96</v>
      </c>
      <c r="Z37" s="6"/>
    </row>
    <row r="38" spans="2:26" ht="15" customHeight="1" x14ac:dyDescent="0.3">
      <c r="B38" s="16" t="s">
        <v>38</v>
      </c>
      <c r="C38" s="19"/>
      <c r="D38" s="15">
        <f t="shared" ref="D38:U38" si="3">SUM(D3:D37)</f>
        <v>55739700000</v>
      </c>
      <c r="E38" s="15">
        <f t="shared" si="3"/>
        <v>537856933</v>
      </c>
      <c r="F38" s="15">
        <f t="shared" si="3"/>
        <v>857645547</v>
      </c>
      <c r="G38" s="15">
        <f t="shared" si="3"/>
        <v>2638000000</v>
      </c>
      <c r="H38" s="15">
        <f t="shared" si="3"/>
        <v>1963000000</v>
      </c>
      <c r="I38" s="15">
        <f t="shared" si="3"/>
        <v>1254000000</v>
      </c>
      <c r="J38" s="15">
        <f t="shared" si="3"/>
        <v>700000000</v>
      </c>
      <c r="K38" s="15">
        <f t="shared" si="3"/>
        <v>3534000000</v>
      </c>
      <c r="L38" s="15">
        <f t="shared" si="3"/>
        <v>225000000</v>
      </c>
      <c r="M38" s="15">
        <f t="shared" si="3"/>
        <v>200000000</v>
      </c>
      <c r="N38" s="15">
        <f t="shared" si="3"/>
        <v>100000000</v>
      </c>
      <c r="O38" s="15">
        <f t="shared" si="3"/>
        <v>242435544.6500001</v>
      </c>
      <c r="P38" s="15">
        <f t="shared" si="3"/>
        <v>1000000000</v>
      </c>
      <c r="Q38" s="15">
        <f t="shared" si="3"/>
        <v>400000000</v>
      </c>
      <c r="R38" s="15">
        <f t="shared" si="3"/>
        <v>15322720000</v>
      </c>
      <c r="S38" s="15">
        <f t="shared" si="3"/>
        <v>203908246.61381108</v>
      </c>
      <c r="T38" s="15">
        <f t="shared" si="3"/>
        <v>1092000000</v>
      </c>
      <c r="U38" s="25">
        <f t="shared" si="3"/>
        <v>86010266271.263809</v>
      </c>
      <c r="V38" s="7"/>
      <c r="W38" s="5">
        <f t="shared" ref="W38:Y38" si="4">SUM(W3:W37)</f>
        <v>83100000000</v>
      </c>
      <c r="X38" s="5">
        <f t="shared" si="4"/>
        <v>2910266271.2638121</v>
      </c>
      <c r="Y38" s="25">
        <f t="shared" si="4"/>
        <v>86010266271.263809</v>
      </c>
      <c r="Z38" s="7"/>
    </row>
    <row r="39" spans="2:26" ht="15" customHeight="1" x14ac:dyDescent="0.3"/>
    <row r="40" spans="2:26" ht="15" customHeight="1" x14ac:dyDescent="0.3">
      <c r="I40" s="58">
        <f>I38*531/831</f>
        <v>801292418.77256322</v>
      </c>
      <c r="K40" s="6"/>
      <c r="L40" s="6"/>
      <c r="M40" s="9"/>
      <c r="R40" s="9"/>
      <c r="S40" s="9"/>
      <c r="T40" s="9"/>
      <c r="U40" s="9"/>
      <c r="W40" s="9"/>
      <c r="Y40" s="9"/>
    </row>
    <row r="41" spans="2:26" ht="15" customHeight="1" x14ac:dyDescent="0.3">
      <c r="I41" s="58">
        <f>I38*300/831</f>
        <v>452707581.22743684</v>
      </c>
      <c r="K41" s="6"/>
      <c r="L41" s="6"/>
      <c r="R41" s="9"/>
      <c r="S41" s="9"/>
      <c r="Y41" s="9"/>
    </row>
    <row r="42" spans="2:26" ht="15" customHeight="1" x14ac:dyDescent="0.3">
      <c r="K42" s="6"/>
      <c r="L42" s="6"/>
    </row>
    <row r="43" spans="2:26" ht="15" hidden="1" customHeight="1" x14ac:dyDescent="0.3">
      <c r="K43" s="6"/>
      <c r="L43" s="6"/>
    </row>
    <row r="44" spans="2:26" ht="15" hidden="1" customHeight="1" x14ac:dyDescent="0.3">
      <c r="K44" s="6"/>
      <c r="L44" s="6"/>
    </row>
    <row r="45" spans="2:26" ht="15" hidden="1" customHeight="1" x14ac:dyDescent="0.3">
      <c r="K45" s="6"/>
      <c r="L45" s="6"/>
    </row>
    <row r="46" spans="2:26" ht="15" hidden="1" customHeight="1" x14ac:dyDescent="0.3">
      <c r="K46" s="6"/>
      <c r="L46" s="6"/>
    </row>
    <row r="47" spans="2:26" ht="15" hidden="1" customHeight="1" x14ac:dyDescent="0.3">
      <c r="K47" s="6"/>
      <c r="L47" s="6"/>
    </row>
    <row r="48" spans="2:26" ht="15" hidden="1" customHeight="1" x14ac:dyDescent="0.3">
      <c r="K48" s="6"/>
      <c r="L48" s="6"/>
    </row>
    <row r="49" spans="11:12" ht="15" hidden="1" customHeight="1" x14ac:dyDescent="0.3">
      <c r="K49" s="6"/>
      <c r="L49" s="6"/>
    </row>
    <row r="50" spans="11:12" ht="15" hidden="1" customHeight="1" x14ac:dyDescent="0.3">
      <c r="K50" s="6"/>
      <c r="L50" s="6"/>
    </row>
    <row r="51" spans="11:12" ht="15" hidden="1" customHeight="1" x14ac:dyDescent="0.3">
      <c r="K51" s="6"/>
      <c r="L51" s="6"/>
    </row>
    <row r="52" spans="11:12" ht="15" hidden="1" customHeight="1" x14ac:dyDescent="0.3">
      <c r="K52" s="6"/>
      <c r="L52" s="6"/>
    </row>
    <row r="53" spans="11:12" ht="15" hidden="1" customHeight="1" x14ac:dyDescent="0.3">
      <c r="K53" s="6"/>
      <c r="L53" s="6"/>
    </row>
    <row r="54" spans="11:12" ht="15" hidden="1" customHeight="1" x14ac:dyDescent="0.3">
      <c r="K54" s="6"/>
      <c r="L54" s="6"/>
    </row>
    <row r="55" spans="11:12" ht="15" hidden="1" customHeight="1" x14ac:dyDescent="0.3">
      <c r="K55" s="6"/>
      <c r="L55" s="6"/>
    </row>
    <row r="56" spans="11:12" ht="15" hidden="1" customHeight="1" x14ac:dyDescent="0.3">
      <c r="K56" s="6"/>
      <c r="L56" s="6"/>
    </row>
    <row r="57" spans="11:12" ht="15" hidden="1" customHeight="1" x14ac:dyDescent="0.3">
      <c r="K57" s="6"/>
      <c r="L57" s="6"/>
    </row>
    <row r="58" spans="11:12" ht="15" hidden="1" customHeight="1" x14ac:dyDescent="0.3">
      <c r="K58" s="6"/>
      <c r="L58" s="6"/>
    </row>
    <row r="59" spans="11:12" ht="15" hidden="1" customHeight="1" x14ac:dyDescent="0.3">
      <c r="K59" s="6"/>
      <c r="L59" s="6"/>
    </row>
    <row r="60" spans="11:12" ht="15" hidden="1" customHeight="1" x14ac:dyDescent="0.3">
      <c r="K60" s="6"/>
      <c r="L60" s="6"/>
    </row>
    <row r="61" spans="11:12" ht="15" hidden="1" customHeight="1" x14ac:dyDescent="0.3">
      <c r="K61" s="6"/>
      <c r="L61" s="6"/>
    </row>
    <row r="62" spans="11:12" ht="15" hidden="1" customHeight="1" x14ac:dyDescent="0.3">
      <c r="K62" s="6"/>
      <c r="L62" s="6"/>
    </row>
    <row r="63" spans="11:12" ht="15" hidden="1" customHeight="1" x14ac:dyDescent="0.3">
      <c r="K63" s="6"/>
      <c r="L63" s="6"/>
    </row>
    <row r="64" spans="11:12" ht="15" hidden="1" customHeight="1" x14ac:dyDescent="0.3">
      <c r="K64" s="6"/>
      <c r="L64" s="6"/>
    </row>
    <row r="65" spans="11:12" ht="15" hidden="1" customHeight="1" x14ac:dyDescent="0.3">
      <c r="K65" s="6"/>
      <c r="L65" s="6"/>
    </row>
    <row r="66" spans="11:12" ht="15" hidden="1" customHeight="1" x14ac:dyDescent="0.3">
      <c r="K66" s="6"/>
      <c r="L66" s="6"/>
    </row>
    <row r="67" spans="11:12" ht="15" hidden="1" customHeight="1" x14ac:dyDescent="0.3">
      <c r="K67" s="6"/>
      <c r="L67" s="6"/>
    </row>
    <row r="68" spans="11:12" ht="15" hidden="1" customHeight="1" x14ac:dyDescent="0.3">
      <c r="K68" s="6"/>
      <c r="L68" s="6"/>
    </row>
    <row r="69" spans="11:12" ht="15" hidden="1" customHeight="1" x14ac:dyDescent="0.3">
      <c r="K69" s="6"/>
      <c r="L69" s="6"/>
    </row>
    <row r="70" spans="11:12" ht="15" hidden="1" customHeight="1" x14ac:dyDescent="0.3">
      <c r="K70" s="6"/>
      <c r="L70" s="6"/>
    </row>
    <row r="71" spans="11:12" ht="15" hidden="1" customHeight="1" x14ac:dyDescent="0.3">
      <c r="K71" s="6"/>
      <c r="L71" s="6"/>
    </row>
    <row r="72" spans="11:12" ht="15" hidden="1" customHeight="1" x14ac:dyDescent="0.3">
      <c r="K72" s="6"/>
      <c r="L72" s="6"/>
    </row>
    <row r="73" spans="11:12" ht="15" hidden="1" customHeight="1" x14ac:dyDescent="0.3">
      <c r="K73" s="6"/>
      <c r="L73" s="6"/>
    </row>
    <row r="74" spans="11:12" ht="15" hidden="1" customHeight="1" x14ac:dyDescent="0.3">
      <c r="K74" s="6"/>
      <c r="L74" s="6"/>
    </row>
    <row r="75" spans="11:12" ht="15" hidden="1" customHeight="1" x14ac:dyDescent="0.3">
      <c r="K75" s="6"/>
      <c r="L75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최초인출 Summary</vt:lpstr>
      <vt:lpstr>최초인출</vt:lpstr>
      <vt:lpstr>추가</vt:lpstr>
      <vt:lpstr>Total S&amp;U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2021-09-17T02:11:22Z</dcterms:created>
  <dcterms:modified xsi:type="dcterms:W3CDTF">2021-10-06T07:33:32Z</dcterms:modified>
</cp:coreProperties>
</file>