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업무\1. Global Solar\21\00. PJT Moore\43. Transaction Cost Allocation\"/>
    </mc:Choice>
  </mc:AlternateContent>
  <bookViews>
    <workbookView xWindow="12336" yWindow="0" windowWidth="20928" windowHeight="8772"/>
  </bookViews>
  <sheets>
    <sheet name="자문수수료(안)" sheetId="1" r:id="rId1"/>
  </sheets>
  <calcPr calcId="152511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5" i="1" l="1"/>
  <c r="H25" i="1" l="1"/>
  <c r="L25" i="1" s="1"/>
  <c r="H26" i="1"/>
  <c r="L26" i="1" s="1"/>
  <c r="J5" i="1" l="1"/>
  <c r="J4" i="1"/>
  <c r="L11" i="1" l="1"/>
  <c r="L12" i="1"/>
  <c r="L13" i="1"/>
  <c r="L9" i="1"/>
  <c r="L10" i="1"/>
  <c r="L15" i="1" l="1"/>
  <c r="H21" i="1"/>
  <c r="L22" i="1"/>
  <c r="L24" i="1"/>
  <c r="L21" i="1" l="1"/>
  <c r="H23" i="1"/>
  <c r="L23" i="1" s="1"/>
  <c r="L20" i="1" l="1"/>
  <c r="J28" i="1"/>
  <c r="I28" i="1"/>
  <c r="J15" i="1"/>
  <c r="I15" i="1"/>
  <c r="H15" i="1"/>
  <c r="F15" i="1"/>
  <c r="E15" i="1"/>
  <c r="F30" i="1" l="1"/>
  <c r="G30" i="1"/>
  <c r="I30" i="1"/>
  <c r="J30" i="1"/>
  <c r="E30" i="1"/>
  <c r="H28" i="1"/>
  <c r="H30" i="1" s="1"/>
  <c r="L19" i="1"/>
  <c r="L28" i="1" l="1"/>
  <c r="L30" i="1" l="1"/>
</calcChain>
</file>

<file path=xl/sharedStrings.xml><?xml version="1.0" encoding="utf-8"?>
<sst xmlns="http://schemas.openxmlformats.org/spreadsheetml/2006/main" count="54" uniqueCount="32">
  <si>
    <t>사업평가 : 한국기업평가</t>
  </si>
  <si>
    <t>법무검토 : 법무법인 세종</t>
  </si>
  <si>
    <t>세무검토 : 법무법인 태평양</t>
  </si>
  <si>
    <t>대체실사 : 한국기업평가</t>
  </si>
  <si>
    <t>대출계약 Drafting</t>
    <phoneticPr fontId="2" type="noConversion"/>
  </si>
  <si>
    <t>LPA</t>
    <phoneticPr fontId="2" type="noConversion"/>
  </si>
  <si>
    <t>CFIUS 1차</t>
    <phoneticPr fontId="2" type="noConversion"/>
  </si>
  <si>
    <t>FIRB 1차</t>
    <phoneticPr fontId="2" type="noConversion"/>
  </si>
  <si>
    <t>용역비</t>
    <phoneticPr fontId="2" type="noConversion"/>
  </si>
  <si>
    <t>부가세</t>
    <phoneticPr fontId="2" type="noConversion"/>
  </si>
  <si>
    <t>총액</t>
    <phoneticPr fontId="2" type="noConversion"/>
  </si>
  <si>
    <t>KRW</t>
    <phoneticPr fontId="2" type="noConversion"/>
  </si>
  <si>
    <t>USD</t>
    <phoneticPr fontId="2" type="noConversion"/>
  </si>
  <si>
    <t>AUD</t>
    <phoneticPr fontId="2" type="noConversion"/>
  </si>
  <si>
    <t>소계</t>
    <phoneticPr fontId="2" type="noConversion"/>
  </si>
  <si>
    <t>USD 환산</t>
    <phoneticPr fontId="2" type="noConversion"/>
  </si>
  <si>
    <t>국내용역 구분</t>
    <phoneticPr fontId="2" type="noConversion"/>
  </si>
  <si>
    <t>해외용역 구분</t>
    <phoneticPr fontId="2" type="noConversion"/>
  </si>
  <si>
    <t>총계</t>
    <phoneticPr fontId="2" type="noConversion"/>
  </si>
  <si>
    <t>GBP to USD</t>
    <phoneticPr fontId="2" type="noConversion"/>
  </si>
  <si>
    <t>KRW to USD</t>
    <phoneticPr fontId="2" type="noConversion"/>
  </si>
  <si>
    <t>GBP</t>
    <phoneticPr fontId="2" type="noConversion"/>
  </si>
  <si>
    <t>AUD to USD</t>
    <phoneticPr fontId="2" type="noConversion"/>
  </si>
  <si>
    <t>대출계약 담보/의견서 - Borrower</t>
    <phoneticPr fontId="2" type="noConversion"/>
  </si>
  <si>
    <t>대출계약 담보/의견서 - Lender</t>
    <phoneticPr fontId="2" type="noConversion"/>
  </si>
  <si>
    <t>세무검토 : 법무법인 태평양(호주 세무)</t>
    <phoneticPr fontId="2" type="noConversion"/>
  </si>
  <si>
    <t>KRW to AUD</t>
    <phoneticPr fontId="2" type="noConversion"/>
  </si>
  <si>
    <t>최초 환거래 환율</t>
    <phoneticPr fontId="2" type="noConversion"/>
  </si>
  <si>
    <t>CFIUS 2차(예상)</t>
    <phoneticPr fontId="2" type="noConversion"/>
  </si>
  <si>
    <t>FIRB 2차(예상)</t>
    <phoneticPr fontId="2" type="noConversion"/>
  </si>
  <si>
    <t>PJT Moore - 자문수수료(안)</t>
    <phoneticPr fontId="2" type="noConversion"/>
  </si>
  <si>
    <t>&lt;- 최초 환거래 환율 873원/AUD 및 1128원/USD 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</si>
</sst>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_-;\-* #,##0.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41" fontId="0" fillId="0" borderId="3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3" borderId="0" xfId="1" applyFont="1" applyFill="1">
      <alignment vertical="center"/>
    </xf>
    <xf numFmtId="41" fontId="0" fillId="3" borderId="1" xfId="1" applyFont="1" applyFill="1" applyBorder="1">
      <alignment vertical="center"/>
    </xf>
    <xf numFmtId="41" fontId="0" fillId="3" borderId="3" xfId="1" applyFont="1" applyFill="1" applyBorder="1">
      <alignment vertical="center"/>
    </xf>
    <xf numFmtId="41" fontId="0" fillId="3" borderId="0" xfId="1" applyFont="1" applyFill="1" applyBorder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43" fontId="0" fillId="0" borderId="0" xfId="0" applyNumberFormat="1">
      <alignment vertical="center"/>
    </xf>
    <xf numFmtId="43" fontId="0" fillId="0" borderId="3" xfId="1" applyNumberFormat="1" applyFont="1" applyBorder="1">
      <alignment vertical="center"/>
    </xf>
    <xf numFmtId="43" fontId="0" fillId="0" borderId="0" xfId="1" applyNumberFormat="1" applyFont="1" applyBorder="1">
      <alignment vertical="center"/>
    </xf>
    <xf numFmtId="43" fontId="0" fillId="0" borderId="1" xfId="1" applyNumberFormat="1" applyFont="1" applyBorder="1">
      <alignment vertical="center"/>
    </xf>
    <xf numFmtId="0" fontId="0" fillId="0" borderId="0" xfId="0" applyFill="1">
      <alignment vertical="center"/>
    </xf>
    <xf numFmtId="176" fontId="0" fillId="0" borderId="2" xfId="1" applyNumberFormat="1" applyFont="1" applyBorder="1">
      <alignment vertical="center"/>
    </xf>
    <xf numFmtId="0" fontId="0" fillId="0" borderId="0" xfId="0" applyFill="1" applyBorder="1">
      <alignment vertical="center"/>
    </xf>
    <xf numFmtId="177" fontId="0" fillId="3" borderId="0" xfId="1" applyNumberFormat="1" applyFont="1" applyFill="1" applyBorder="1">
      <alignment vertical="center"/>
    </xf>
    <xf numFmtId="41" fontId="0" fillId="0" borderId="0" xfId="0" applyNumberFormat="1">
      <alignment vertical="center"/>
    </xf>
    <xf numFmtId="41" fontId="0" fillId="0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Fill="1" applyBorder="1">
      <alignment vertical="center"/>
    </xf>
    <xf numFmtId="41" fontId="0" fillId="0" borderId="0" xfId="1" applyFont="1" applyFill="1" applyBorder="1">
      <alignment vertical="center"/>
    </xf>
    <xf numFmtId="43" fontId="0" fillId="0" borderId="0" xfId="1" applyNumberFormat="1" applyFont="1" applyFill="1" applyBorder="1">
      <alignment vertical="center"/>
    </xf>
    <xf numFmtId="41" fontId="0" fillId="0" borderId="7" xfId="1" applyFont="1" applyBorder="1">
      <alignment vertical="center"/>
    </xf>
    <xf numFmtId="41" fontId="0" fillId="0" borderId="4" xfId="1" applyFont="1" applyBorder="1">
      <alignment vertical="center"/>
    </xf>
    <xf numFmtId="41" fontId="0" fillId="0" borderId="4" xfId="1" applyFont="1" applyFill="1" applyBorder="1">
      <alignment vertical="center"/>
    </xf>
    <xf numFmtId="41" fontId="0" fillId="0" borderId="6" xfId="1" applyFont="1" applyBorder="1">
      <alignment vertical="center"/>
    </xf>
    <xf numFmtId="41" fontId="0" fillId="0" borderId="5" xfId="1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41" fontId="0" fillId="3" borderId="4" xfId="1" applyFont="1" applyFill="1" applyBorder="1">
      <alignment vertical="center"/>
    </xf>
    <xf numFmtId="41" fontId="0" fillId="3" borderId="6" xfId="1" applyFont="1" applyFill="1" applyBorder="1">
      <alignment vertical="center"/>
    </xf>
    <xf numFmtId="41" fontId="0" fillId="5" borderId="2" xfId="1" applyFont="1" applyFill="1" applyBorder="1">
      <alignment vertical="center"/>
    </xf>
    <xf numFmtId="41" fontId="0" fillId="5" borderId="5" xfId="1" applyFont="1" applyFill="1" applyBorder="1">
      <alignment vertical="center"/>
    </xf>
  </cellXfs>
  <cellStyles count="5">
    <cellStyle name="쉼표 [0]" xfId="1" builtinId="6"/>
    <cellStyle name="쉼표 [0] 3" xfId="3"/>
    <cellStyle name="쉼표 2" xfId="4"/>
    <cellStyle name="표준" xfId="0" builtinId="0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showGridLines="0" tabSelected="1" zoomScale="70" zoomScaleNormal="70" workbookViewId="0">
      <selection activeCell="M8" sqref="M8"/>
    </sheetView>
  </sheetViews>
  <sheetFormatPr defaultRowHeight="17.399999999999999" x14ac:dyDescent="0.4"/>
  <cols>
    <col min="1" max="1" width="2.3984375" customWidth="1"/>
    <col min="2" max="2" width="1.8984375" customWidth="1"/>
    <col min="3" max="3" width="34.19921875" customWidth="1"/>
    <col min="4" max="4" width="3.19921875" customWidth="1"/>
    <col min="5" max="10" width="14.5" customWidth="1"/>
    <col min="11" max="11" width="3.59765625" customWidth="1"/>
    <col min="12" max="12" width="12.19921875" customWidth="1"/>
    <col min="13" max="13" width="10.69921875" customWidth="1"/>
  </cols>
  <sheetData>
    <row r="2" spans="2:13" ht="25.2" x14ac:dyDescent="0.4">
      <c r="B2" s="20" t="s">
        <v>30</v>
      </c>
      <c r="I2" s="12" t="s">
        <v>22</v>
      </c>
    </row>
    <row r="3" spans="2:13" ht="21" x14ac:dyDescent="0.4">
      <c r="B3" s="13"/>
      <c r="I3" s="11" t="s">
        <v>19</v>
      </c>
    </row>
    <row r="4" spans="2:13" ht="21" x14ac:dyDescent="0.4">
      <c r="B4" s="13"/>
      <c r="G4" t="s">
        <v>27</v>
      </c>
      <c r="H4" s="21">
        <v>1128</v>
      </c>
      <c r="I4" s="11" t="s">
        <v>20</v>
      </c>
      <c r="J4" s="26">
        <f>1/H4</f>
        <v>8.8652482269503544E-4</v>
      </c>
      <c r="L4" s="11"/>
    </row>
    <row r="5" spans="2:13" ht="21" x14ac:dyDescent="0.4">
      <c r="B5" s="13"/>
      <c r="G5" t="s">
        <v>27</v>
      </c>
      <c r="H5" s="21">
        <v>873</v>
      </c>
      <c r="I5" s="11" t="s">
        <v>26</v>
      </c>
      <c r="J5" s="26">
        <f>1/H5</f>
        <v>1.145475372279496E-3</v>
      </c>
      <c r="L5" s="11"/>
    </row>
    <row r="6" spans="2:13" ht="21" x14ac:dyDescent="0.4">
      <c r="B6" s="13"/>
      <c r="L6" s="11"/>
    </row>
    <row r="7" spans="2:13" x14ac:dyDescent="0.4">
      <c r="C7" s="2"/>
      <c r="D7" s="1"/>
      <c r="E7" s="10" t="s">
        <v>11</v>
      </c>
      <c r="F7" s="10" t="s">
        <v>11</v>
      </c>
      <c r="G7" s="10" t="s">
        <v>11</v>
      </c>
      <c r="H7" s="10" t="s">
        <v>12</v>
      </c>
      <c r="I7" s="10" t="s">
        <v>13</v>
      </c>
      <c r="J7" s="10" t="s">
        <v>21</v>
      </c>
      <c r="L7" s="10" t="s">
        <v>15</v>
      </c>
      <c r="M7" t="s">
        <v>31</v>
      </c>
    </row>
    <row r="8" spans="2:13" x14ac:dyDescent="0.4">
      <c r="B8" s="2"/>
      <c r="C8" s="14" t="s">
        <v>16</v>
      </c>
      <c r="D8" s="1"/>
      <c r="E8" s="14" t="s">
        <v>8</v>
      </c>
      <c r="F8" s="14" t="s">
        <v>9</v>
      </c>
      <c r="G8" s="42" t="s">
        <v>10</v>
      </c>
      <c r="H8" s="14" t="s">
        <v>10</v>
      </c>
      <c r="I8" s="14" t="s">
        <v>10</v>
      </c>
      <c r="J8" s="14" t="s">
        <v>10</v>
      </c>
      <c r="L8" s="14" t="s">
        <v>14</v>
      </c>
    </row>
    <row r="9" spans="2:13" x14ac:dyDescent="0.4">
      <c r="C9" s="4" t="s">
        <v>0</v>
      </c>
      <c r="E9" s="7">
        <v>200000000</v>
      </c>
      <c r="F9" s="7">
        <v>20000000</v>
      </c>
      <c r="G9" s="37">
        <v>220000000</v>
      </c>
      <c r="H9" s="18"/>
      <c r="I9" s="18"/>
      <c r="J9" s="18"/>
      <c r="L9" s="23">
        <f>G9*$J$4</f>
        <v>195035.46099290779</v>
      </c>
    </row>
    <row r="10" spans="2:13" x14ac:dyDescent="0.4">
      <c r="C10" s="5" t="s">
        <v>1</v>
      </c>
      <c r="E10" s="8">
        <v>220000000</v>
      </c>
      <c r="F10" s="8">
        <v>22000000</v>
      </c>
      <c r="G10" s="38">
        <v>242000000</v>
      </c>
      <c r="H10" s="19"/>
      <c r="I10" s="19"/>
      <c r="J10" s="19"/>
      <c r="L10" s="24">
        <f>G10*$J$4</f>
        <v>214539.00709219859</v>
      </c>
    </row>
    <row r="11" spans="2:13" x14ac:dyDescent="0.4">
      <c r="C11" s="5" t="s">
        <v>2</v>
      </c>
      <c r="E11" s="35">
        <v>50000000</v>
      </c>
      <c r="F11" s="35">
        <v>5000000</v>
      </c>
      <c r="G11" s="39">
        <v>55000000</v>
      </c>
      <c r="H11" s="19"/>
      <c r="I11" s="19"/>
      <c r="J11" s="19"/>
      <c r="L11" s="24">
        <f>G11*$J$4</f>
        <v>48758.865248226946</v>
      </c>
    </row>
    <row r="12" spans="2:13" x14ac:dyDescent="0.4">
      <c r="C12" s="28" t="s">
        <v>25</v>
      </c>
      <c r="D12" s="26"/>
      <c r="E12" s="35">
        <v>12206722.5</v>
      </c>
      <c r="F12" s="35">
        <v>1220672.25</v>
      </c>
      <c r="G12" s="39">
        <f>+SUM(E12:F12)</f>
        <v>13427394.75</v>
      </c>
      <c r="H12" s="19"/>
      <c r="I12" s="29"/>
      <c r="J12" s="19"/>
      <c r="L12" s="36">
        <f>G12*$J$4</f>
        <v>11903.71875</v>
      </c>
    </row>
    <row r="13" spans="2:13" x14ac:dyDescent="0.4">
      <c r="C13" s="6" t="s">
        <v>3</v>
      </c>
      <c r="E13" s="9">
        <v>272727272.72727269</v>
      </c>
      <c r="F13" s="9">
        <v>27272727.27272727</v>
      </c>
      <c r="G13" s="40">
        <v>299999999.99999994</v>
      </c>
      <c r="H13" s="17"/>
      <c r="I13" s="17"/>
      <c r="J13" s="17"/>
      <c r="L13" s="25">
        <f>G13*$J$4</f>
        <v>265957.44680851058</v>
      </c>
    </row>
    <row r="14" spans="2:13" ht="10.199999999999999" customHeight="1" x14ac:dyDescent="0.4"/>
    <row r="15" spans="2:13" x14ac:dyDescent="0.4">
      <c r="C15" s="3" t="s">
        <v>14</v>
      </c>
      <c r="D15" s="1"/>
      <c r="E15" s="15">
        <f>SUM(E9:E13)</f>
        <v>754933995.22727275</v>
      </c>
      <c r="F15" s="15">
        <f>SUM(F9:F13)</f>
        <v>75493399.522727266</v>
      </c>
      <c r="G15" s="41">
        <f>SUM(G9:G13)</f>
        <v>830427394.75</v>
      </c>
      <c r="H15" s="45">
        <f>SUM(H9:H13)</f>
        <v>0</v>
      </c>
      <c r="I15" s="45">
        <f t="shared" ref="I15:J15" si="0">SUM(I9:I13)</f>
        <v>0</v>
      </c>
      <c r="J15" s="45">
        <f t="shared" si="0"/>
        <v>0</v>
      </c>
      <c r="L15" s="27">
        <f>SUM(L9:L13)</f>
        <v>736194.49889184395</v>
      </c>
    </row>
    <row r="17" spans="3:13" x14ac:dyDescent="0.4">
      <c r="E17" s="10" t="s">
        <v>11</v>
      </c>
      <c r="F17" s="10" t="s">
        <v>11</v>
      </c>
      <c r="G17" s="10" t="s">
        <v>11</v>
      </c>
      <c r="H17" s="10" t="s">
        <v>12</v>
      </c>
      <c r="I17" s="10" t="s">
        <v>13</v>
      </c>
      <c r="J17" s="10" t="s">
        <v>21</v>
      </c>
      <c r="L17" s="10" t="s">
        <v>15</v>
      </c>
    </row>
    <row r="18" spans="3:13" x14ac:dyDescent="0.4">
      <c r="C18" s="14" t="s">
        <v>17</v>
      </c>
      <c r="E18" s="14" t="s">
        <v>8</v>
      </c>
      <c r="F18" s="14" t="s">
        <v>9</v>
      </c>
      <c r="G18" s="42" t="s">
        <v>10</v>
      </c>
      <c r="H18" s="14" t="s">
        <v>10</v>
      </c>
      <c r="I18" s="14" t="s">
        <v>10</v>
      </c>
      <c r="J18" s="14" t="s">
        <v>10</v>
      </c>
      <c r="L18" s="14" t="s">
        <v>14</v>
      </c>
    </row>
    <row r="19" spans="3:13" x14ac:dyDescent="0.4">
      <c r="C19" s="26" t="s">
        <v>4</v>
      </c>
      <c r="D19" s="26"/>
      <c r="E19" s="16"/>
      <c r="F19" s="16"/>
      <c r="G19" s="43"/>
      <c r="H19" s="31">
        <v>154175</v>
      </c>
      <c r="I19" s="31">
        <v>0</v>
      </c>
      <c r="J19" s="31">
        <v>0</v>
      </c>
      <c r="K19" s="26"/>
      <c r="L19" s="31">
        <f t="shared" ref="L19:L26" si="1">H19+I19*$J$2+J19*$J$3</f>
        <v>154175</v>
      </c>
    </row>
    <row r="20" spans="3:13" x14ac:dyDescent="0.4">
      <c r="C20" s="26" t="s">
        <v>23</v>
      </c>
      <c r="D20" s="26"/>
      <c r="E20" s="16"/>
      <c r="F20" s="16"/>
      <c r="G20" s="43"/>
      <c r="H20" s="32">
        <v>51021.83</v>
      </c>
      <c r="I20" s="31">
        <v>0</v>
      </c>
      <c r="J20" s="31">
        <v>0</v>
      </c>
      <c r="K20" s="26"/>
      <c r="L20" s="31">
        <f t="shared" si="1"/>
        <v>51021.83</v>
      </c>
    </row>
    <row r="21" spans="3:13" x14ac:dyDescent="0.4">
      <c r="C21" s="26" t="s">
        <v>24</v>
      </c>
      <c r="D21" s="26"/>
      <c r="E21" s="16"/>
      <c r="F21" s="16"/>
      <c r="G21" s="43"/>
      <c r="H21" s="32">
        <f>5320.65*1.1+5811.63*1.1+8685.05*1.1/2</f>
        <v>17022.285500000002</v>
      </c>
      <c r="I21" s="31"/>
      <c r="J21" s="31"/>
      <c r="K21" s="26"/>
      <c r="L21" s="31">
        <f t="shared" si="1"/>
        <v>17022.285500000002</v>
      </c>
    </row>
    <row r="22" spans="3:13" x14ac:dyDescent="0.4">
      <c r="C22" s="26" t="s">
        <v>5</v>
      </c>
      <c r="D22" s="26"/>
      <c r="E22" s="16"/>
      <c r="F22" s="16"/>
      <c r="G22" s="43"/>
      <c r="H22" s="31">
        <v>123000</v>
      </c>
      <c r="I22" s="31">
        <v>0</v>
      </c>
      <c r="J22" s="31">
        <v>0</v>
      </c>
      <c r="K22" s="26"/>
      <c r="L22" s="31">
        <f t="shared" si="1"/>
        <v>123000</v>
      </c>
    </row>
    <row r="23" spans="3:13" x14ac:dyDescent="0.4">
      <c r="C23" s="26" t="s">
        <v>6</v>
      </c>
      <c r="D23" s="26"/>
      <c r="E23" s="16"/>
      <c r="F23" s="16"/>
      <c r="G23" s="43"/>
      <c r="H23" s="31">
        <f>223247-H24</f>
        <v>153247</v>
      </c>
      <c r="I23" s="31">
        <v>0</v>
      </c>
      <c r="J23" s="31">
        <v>0</v>
      </c>
      <c r="K23" s="26"/>
      <c r="L23" s="31">
        <f t="shared" si="1"/>
        <v>153247</v>
      </c>
    </row>
    <row r="24" spans="3:13" x14ac:dyDescent="0.4">
      <c r="C24" s="26" t="s">
        <v>7</v>
      </c>
      <c r="D24" s="26"/>
      <c r="E24" s="16"/>
      <c r="F24" s="16"/>
      <c r="G24" s="43"/>
      <c r="H24" s="31">
        <v>70000</v>
      </c>
      <c r="I24" s="31">
        <v>0</v>
      </c>
      <c r="J24" s="31">
        <v>0</v>
      </c>
      <c r="K24" s="26"/>
      <c r="L24" s="31">
        <f t="shared" si="1"/>
        <v>70000</v>
      </c>
    </row>
    <row r="25" spans="3:13" x14ac:dyDescent="0.4">
      <c r="C25" s="26" t="s">
        <v>28</v>
      </c>
      <c r="D25" s="26"/>
      <c r="E25" s="16"/>
      <c r="F25" s="16"/>
      <c r="G25" s="43"/>
      <c r="H25" s="31">
        <f>100000*1.1</f>
        <v>110000.00000000001</v>
      </c>
      <c r="I25" s="31">
        <v>0</v>
      </c>
      <c r="J25" s="31">
        <v>0</v>
      </c>
      <c r="K25" s="26"/>
      <c r="L25" s="31">
        <f t="shared" si="1"/>
        <v>110000.00000000001</v>
      </c>
    </row>
    <row r="26" spans="3:13" x14ac:dyDescent="0.4">
      <c r="C26" s="34" t="s">
        <v>29</v>
      </c>
      <c r="D26" s="26"/>
      <c r="E26" s="17"/>
      <c r="F26" s="17"/>
      <c r="G26" s="44"/>
      <c r="H26" s="33">
        <f>70000*1.1</f>
        <v>77000</v>
      </c>
      <c r="I26" s="33">
        <v>0</v>
      </c>
      <c r="J26" s="33">
        <v>0</v>
      </c>
      <c r="K26" s="26"/>
      <c r="L26" s="33">
        <f t="shared" si="1"/>
        <v>77000</v>
      </c>
    </row>
    <row r="27" spans="3:13" ht="10.199999999999999" customHeight="1" x14ac:dyDescent="0.4">
      <c r="M27" s="30"/>
    </row>
    <row r="28" spans="3:13" x14ac:dyDescent="0.4">
      <c r="C28" s="3" t="s">
        <v>14</v>
      </c>
      <c r="D28" s="1"/>
      <c r="E28" s="45"/>
      <c r="F28" s="45"/>
      <c r="G28" s="46"/>
      <c r="H28" s="15">
        <f>SUM(H19:H26)</f>
        <v>755466.11550000007</v>
      </c>
      <c r="I28" s="15">
        <f t="shared" ref="I28:J28" si="2">SUM(I19:I26)</f>
        <v>0</v>
      </c>
      <c r="J28" s="15">
        <f t="shared" si="2"/>
        <v>0</v>
      </c>
      <c r="L28" s="15">
        <f>SUM(L19:L26)</f>
        <v>755466.11550000007</v>
      </c>
    </row>
    <row r="29" spans="3:13" ht="10.199999999999999" customHeight="1" x14ac:dyDescent="0.4"/>
    <row r="30" spans="3:13" x14ac:dyDescent="0.4">
      <c r="C30" s="3" t="s">
        <v>18</v>
      </c>
      <c r="D30" s="1"/>
      <c r="E30" s="45">
        <f t="shared" ref="E30:G30" si="3">+E28+E15</f>
        <v>754933995.22727275</v>
      </c>
      <c r="F30" s="45">
        <f t="shared" si="3"/>
        <v>75493399.522727266</v>
      </c>
      <c r="G30" s="46">
        <f t="shared" si="3"/>
        <v>830427394.75</v>
      </c>
      <c r="H30" s="15">
        <f>+H28+H15</f>
        <v>755466.11550000007</v>
      </c>
      <c r="I30" s="15">
        <f t="shared" ref="I30:J30" si="4">+I28+I15</f>
        <v>0</v>
      </c>
      <c r="J30" s="15">
        <f t="shared" si="4"/>
        <v>0</v>
      </c>
      <c r="L30" s="15">
        <f>L15+L28</f>
        <v>1491660.614391844</v>
      </c>
      <c r="M30" s="2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자문수수료(안)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2021-04-29T07:31:24Z</dcterms:created>
  <dcterms:modified xsi:type="dcterms:W3CDTF">2021-07-28T00:10:48Z</dcterms:modified>
</cp:coreProperties>
</file>