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项目大纲" sheetId="7" r:id="rId1"/>
    <sheet name="修为" sheetId="1" r:id="rId2"/>
    <sheet name="人物属性" sheetId="3" r:id="rId3"/>
    <sheet name="法宝" sheetId="2" r:id="rId4"/>
    <sheet name="功法" sheetId="4" r:id="rId5"/>
    <sheet name="宠物" sheetId="5" r:id="rId6"/>
    <sheet name="关卡" sheetId="6" r:id="rId7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D38" i="1"/>
  <c r="D39" i="1"/>
  <c r="B39" i="1" l="1"/>
  <c r="R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L5" i="1"/>
  <c r="L6" i="1"/>
  <c r="L7" i="1"/>
  <c r="L8" i="1"/>
  <c r="L9" i="1"/>
  <c r="L10" i="1"/>
  <c r="L11" i="1"/>
  <c r="L12" i="1"/>
  <c r="L13" i="1"/>
  <c r="L14" i="1"/>
  <c r="L15" i="1"/>
  <c r="L17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4" i="1"/>
  <c r="B30" i="1"/>
  <c r="B31" i="1" s="1"/>
  <c r="B32" i="1" s="1"/>
  <c r="B33" i="1" s="1"/>
  <c r="B34" i="1" s="1"/>
  <c r="B35" i="1" s="1"/>
  <c r="B36" i="1" s="1"/>
  <c r="B37" i="1" s="1"/>
  <c r="B38" i="1" s="1"/>
  <c r="B29" i="1"/>
  <c r="A27" i="1"/>
  <c r="L16" i="1" l="1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H14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J11" i="3"/>
  <c r="K11" i="3"/>
  <c r="L11" i="3"/>
  <c r="H12" i="3"/>
  <c r="H15" i="3" s="1"/>
  <c r="H18" i="3" s="1"/>
  <c r="H21" i="3" s="1"/>
  <c r="H24" i="3" s="1"/>
  <c r="I12" i="3"/>
  <c r="J12" i="3"/>
  <c r="J15" i="3" s="1"/>
  <c r="J18" i="3" s="1"/>
  <c r="J21" i="3" s="1"/>
  <c r="J24" i="3" s="1"/>
  <c r="K12" i="3"/>
  <c r="K15" i="3" s="1"/>
  <c r="K18" i="3" s="1"/>
  <c r="K21" i="3" s="1"/>
  <c r="K24" i="3" s="1"/>
  <c r="L12" i="3"/>
  <c r="L15" i="3" s="1"/>
  <c r="L18" i="3" s="1"/>
  <c r="L21" i="3" s="1"/>
  <c r="L24" i="3" s="1"/>
  <c r="H13" i="3"/>
  <c r="I13" i="3"/>
  <c r="I16" i="3" s="1"/>
  <c r="I19" i="3" s="1"/>
  <c r="I22" i="3" s="1"/>
  <c r="I25" i="3" s="1"/>
  <c r="I28" i="3" s="1"/>
  <c r="I31" i="3" s="1"/>
  <c r="I34" i="3" s="1"/>
  <c r="I37" i="3" s="1"/>
  <c r="J13" i="3"/>
  <c r="J16" i="3" s="1"/>
  <c r="J19" i="3" s="1"/>
  <c r="J22" i="3" s="1"/>
  <c r="J25" i="3" s="1"/>
  <c r="J28" i="3" s="1"/>
  <c r="J31" i="3" s="1"/>
  <c r="J34" i="3" s="1"/>
  <c r="J37" i="3" s="1"/>
  <c r="K13" i="3"/>
  <c r="K16" i="3" s="1"/>
  <c r="K19" i="3" s="1"/>
  <c r="K22" i="3" s="1"/>
  <c r="K25" i="3" s="1"/>
  <c r="K28" i="3" s="1"/>
  <c r="K31" i="3" s="1"/>
  <c r="K34" i="3" s="1"/>
  <c r="K37" i="3" s="1"/>
  <c r="L13" i="3"/>
  <c r="I4" i="3"/>
  <c r="J4" i="3"/>
  <c r="O4" i="3" s="1"/>
  <c r="K4" i="3"/>
  <c r="L4" i="3"/>
  <c r="H4" i="3"/>
  <c r="R4" i="3"/>
  <c r="P4" i="3"/>
  <c r="M4" i="3"/>
  <c r="E17" i="3"/>
  <c r="E20" i="3" s="1"/>
  <c r="E23" i="3" s="1"/>
  <c r="E26" i="3" s="1"/>
  <c r="E29" i="3" s="1"/>
  <c r="E32" i="3" s="1"/>
  <c r="E35" i="3" s="1"/>
  <c r="E38" i="3" s="1"/>
  <c r="D14" i="3"/>
  <c r="D17" i="3" s="1"/>
  <c r="D20" i="3" s="1"/>
  <c r="D23" i="3" s="1"/>
  <c r="D26" i="3" s="1"/>
  <c r="D29" i="3" s="1"/>
  <c r="D32" i="3" s="1"/>
  <c r="D35" i="3" s="1"/>
  <c r="D38" i="3" s="1"/>
  <c r="E14" i="3"/>
  <c r="F14" i="3"/>
  <c r="F17" i="3" s="1"/>
  <c r="F20" i="3" s="1"/>
  <c r="F23" i="3" s="1"/>
  <c r="F26" i="3" s="1"/>
  <c r="F29" i="3" s="1"/>
  <c r="F32" i="3" s="1"/>
  <c r="F35" i="3" s="1"/>
  <c r="F38" i="3" s="1"/>
  <c r="G14" i="3"/>
  <c r="G17" i="3" s="1"/>
  <c r="G20" i="3" s="1"/>
  <c r="G23" i="3" s="1"/>
  <c r="G26" i="3" s="1"/>
  <c r="G29" i="3" s="1"/>
  <c r="G32" i="3" s="1"/>
  <c r="G35" i="3" s="1"/>
  <c r="G38" i="3" s="1"/>
  <c r="C14" i="3"/>
  <c r="M14" i="3" s="1"/>
  <c r="N4" i="3"/>
  <c r="J14" i="3"/>
  <c r="J17" i="3" s="1"/>
  <c r="J20" i="3" s="1"/>
  <c r="J23" i="3" s="1"/>
  <c r="J26" i="3" s="1"/>
  <c r="J29" i="3" s="1"/>
  <c r="J32" i="3" s="1"/>
  <c r="J35" i="3" s="1"/>
  <c r="J38" i="3" s="1"/>
  <c r="L14" i="3"/>
  <c r="L17" i="3" s="1"/>
  <c r="L20" i="3" s="1"/>
  <c r="L23" i="3" s="1"/>
  <c r="L26" i="3" s="1"/>
  <c r="L29" i="3" s="1"/>
  <c r="L32" i="3" s="1"/>
  <c r="L35" i="3" s="1"/>
  <c r="L38" i="3" s="1"/>
  <c r="L16" i="3"/>
  <c r="L19" i="3" s="1"/>
  <c r="L22" i="3" s="1"/>
  <c r="L25" i="3" s="1"/>
  <c r="L28" i="3" s="1"/>
  <c r="L31" i="3" s="1"/>
  <c r="L34" i="3" s="1"/>
  <c r="L37" i="3" s="1"/>
  <c r="I15" i="3"/>
  <c r="I18" i="3" s="1"/>
  <c r="I21" i="3" s="1"/>
  <c r="I24" i="3" s="1"/>
  <c r="K14" i="3"/>
  <c r="K17" i="3" s="1"/>
  <c r="K20" i="3" s="1"/>
  <c r="K23" i="3" s="1"/>
  <c r="K26" i="3" s="1"/>
  <c r="K29" i="3" s="1"/>
  <c r="K32" i="3" s="1"/>
  <c r="K35" i="3" s="1"/>
  <c r="K38" i="3" s="1"/>
  <c r="H16" i="3"/>
  <c r="H19" i="3" s="1"/>
  <c r="H22" i="3" s="1"/>
  <c r="H25" i="3" s="1"/>
  <c r="H28" i="3" s="1"/>
  <c r="H31" i="3" s="1"/>
  <c r="H34" i="3" s="1"/>
  <c r="H37" i="3" s="1"/>
  <c r="AE4" i="3"/>
  <c r="AG12" i="3"/>
  <c r="AF12" i="3"/>
  <c r="AE12" i="3"/>
  <c r="L30" i="3" l="1"/>
  <c r="L33" i="3" s="1"/>
  <c r="L36" i="3" s="1"/>
  <c r="L27" i="3"/>
  <c r="J27" i="3"/>
  <c r="J30" i="3" s="1"/>
  <c r="J33" i="3" s="1"/>
  <c r="J36" i="3" s="1"/>
  <c r="H30" i="3"/>
  <c r="H33" i="3" s="1"/>
  <c r="H36" i="3" s="1"/>
  <c r="H27" i="3"/>
  <c r="I30" i="3"/>
  <c r="I33" i="3" s="1"/>
  <c r="I36" i="3" s="1"/>
  <c r="I27" i="3"/>
  <c r="K30" i="3"/>
  <c r="K33" i="3" s="1"/>
  <c r="K36" i="3" s="1"/>
  <c r="K27" i="3"/>
  <c r="C17" i="3"/>
  <c r="C20" i="3" s="1"/>
  <c r="C23" i="3" s="1"/>
  <c r="C26" i="3" s="1"/>
  <c r="C29" i="3" s="1"/>
  <c r="C32" i="3" s="1"/>
  <c r="C35" i="3" s="1"/>
  <c r="C38" i="3" s="1"/>
  <c r="M15" i="3"/>
  <c r="M12" i="3"/>
  <c r="Q8" i="3"/>
  <c r="S8" i="3" s="1"/>
  <c r="N8" i="3"/>
  <c r="O5" i="3"/>
  <c r="O9" i="3"/>
  <c r="O13" i="3"/>
  <c r="P7" i="3"/>
  <c r="P11" i="3"/>
  <c r="P8" i="3"/>
  <c r="P12" i="3"/>
  <c r="Q12" i="3"/>
  <c r="S12" i="3" s="1"/>
  <c r="N11" i="3"/>
  <c r="P9" i="3"/>
  <c r="M8" i="3"/>
  <c r="O6" i="3"/>
  <c r="O8" i="3"/>
  <c r="Q13" i="3"/>
  <c r="S13" i="3" s="1"/>
  <c r="N12" i="3"/>
  <c r="P10" i="3"/>
  <c r="M9" i="3"/>
  <c r="O7" i="3"/>
  <c r="Q5" i="3"/>
  <c r="S5" i="3" s="1"/>
  <c r="N5" i="3"/>
  <c r="Y4" i="3" s="1"/>
  <c r="N9" i="3"/>
  <c r="N13" i="3"/>
  <c r="N6" i="3"/>
  <c r="N10" i="3"/>
  <c r="P13" i="3"/>
  <c r="O10" i="3"/>
  <c r="N7" i="3"/>
  <c r="P5" i="3"/>
  <c r="Q6" i="3"/>
  <c r="S6" i="3" s="1"/>
  <c r="Q10" i="3"/>
  <c r="S10" i="3" s="1"/>
  <c r="Q4" i="3"/>
  <c r="Q7" i="3"/>
  <c r="S7" i="3" s="1"/>
  <c r="Q11" i="3"/>
  <c r="S11" i="3" s="1"/>
  <c r="M6" i="3"/>
  <c r="M10" i="3"/>
  <c r="M7" i="3"/>
  <c r="M11" i="3"/>
  <c r="M13" i="3"/>
  <c r="O11" i="3"/>
  <c r="Q9" i="3"/>
  <c r="S9" i="3" s="1"/>
  <c r="P6" i="3"/>
  <c r="M5" i="3"/>
  <c r="O12" i="3"/>
  <c r="AG7" i="3"/>
  <c r="AG4" i="3"/>
  <c r="S4" i="3" l="1"/>
  <c r="V4" i="3" s="1"/>
  <c r="Y5" i="3"/>
  <c r="M16" i="3"/>
  <c r="H17" i="3"/>
  <c r="H20" i="3" s="1"/>
  <c r="H23" i="3" s="1"/>
  <c r="H26" i="3" s="1"/>
  <c r="H29" i="3" s="1"/>
  <c r="H32" i="3" s="1"/>
  <c r="H35" i="3" s="1"/>
  <c r="H38" i="3" s="1"/>
  <c r="V11" i="3"/>
  <c r="V6" i="3"/>
  <c r="V9" i="3"/>
  <c r="V7" i="3"/>
  <c r="V8" i="3"/>
  <c r="R5" i="3"/>
  <c r="U5" i="3" s="1"/>
  <c r="T5" i="3"/>
  <c r="W5" i="3" s="1"/>
  <c r="T10" i="3"/>
  <c r="W10" i="3" s="1"/>
  <c r="R10" i="3"/>
  <c r="U10" i="3" s="1"/>
  <c r="R8" i="3"/>
  <c r="U8" i="3" s="1"/>
  <c r="T8" i="3"/>
  <c r="W8" i="3" s="1"/>
  <c r="V5" i="3"/>
  <c r="V12" i="3"/>
  <c r="R11" i="3"/>
  <c r="U11" i="3" s="1"/>
  <c r="T11" i="3"/>
  <c r="W11" i="3" s="1"/>
  <c r="V10" i="3"/>
  <c r="V13" i="3"/>
  <c r="R7" i="3"/>
  <c r="U7" i="3" s="1"/>
  <c r="X7" i="3" s="1"/>
  <c r="T7" i="3"/>
  <c r="W7" i="3" s="1"/>
  <c r="T6" i="3"/>
  <c r="W6" i="3" s="1"/>
  <c r="R6" i="3"/>
  <c r="U6" i="3" s="1"/>
  <c r="T13" i="3"/>
  <c r="W13" i="3" s="1"/>
  <c r="R13" i="3"/>
  <c r="U13" i="3" s="1"/>
  <c r="U4" i="3"/>
  <c r="T4" i="3"/>
  <c r="W4" i="3" s="1"/>
  <c r="T9" i="3"/>
  <c r="W9" i="3" s="1"/>
  <c r="R9" i="3"/>
  <c r="U9" i="3" s="1"/>
  <c r="R12" i="3"/>
  <c r="U12" i="3" s="1"/>
  <c r="T12" i="3"/>
  <c r="W12" i="3" s="1"/>
  <c r="Q14" i="3"/>
  <c r="S14" i="3" s="1"/>
  <c r="Q18" i="3"/>
  <c r="S18" i="3" s="1"/>
  <c r="Q15" i="3"/>
  <c r="S15" i="3" s="1"/>
  <c r="Q19" i="3"/>
  <c r="S19" i="3" s="1"/>
  <c r="Q17" i="3"/>
  <c r="S17" i="3" s="1"/>
  <c r="Q16" i="3"/>
  <c r="S16" i="3" s="1"/>
  <c r="P15" i="3"/>
  <c r="P19" i="3"/>
  <c r="P16" i="3"/>
  <c r="P20" i="3"/>
  <c r="P14" i="3"/>
  <c r="P21" i="3"/>
  <c r="P18" i="3"/>
  <c r="P17" i="3"/>
  <c r="T17" i="3" s="1"/>
  <c r="N17" i="3"/>
  <c r="N14" i="3"/>
  <c r="N18" i="3"/>
  <c r="N16" i="3"/>
  <c r="N15" i="3"/>
  <c r="O16" i="3"/>
  <c r="O15" i="3"/>
  <c r="O14" i="3"/>
  <c r="Y7" i="3"/>
  <c r="Y12" i="3"/>
  <c r="Y10" i="3"/>
  <c r="Y9" i="3"/>
  <c r="Y11" i="3"/>
  <c r="Y6" i="3"/>
  <c r="Y8" i="3"/>
  <c r="X5" i="3" l="1"/>
  <c r="X11" i="3"/>
  <c r="X8" i="3"/>
  <c r="X6" i="3"/>
  <c r="X10" i="3"/>
  <c r="X12" i="3"/>
  <c r="X9" i="3"/>
  <c r="X13" i="3"/>
  <c r="P22" i="3"/>
  <c r="R22" i="3" s="1"/>
  <c r="N21" i="3"/>
  <c r="V16" i="3"/>
  <c r="N20" i="3"/>
  <c r="V18" i="3"/>
  <c r="V14" i="3"/>
  <c r="T21" i="3"/>
  <c r="R21" i="3"/>
  <c r="R20" i="3"/>
  <c r="T20" i="3"/>
  <c r="R16" i="3"/>
  <c r="U16" i="3" s="1"/>
  <c r="T16" i="3"/>
  <c r="W16" i="3" s="1"/>
  <c r="V17" i="3"/>
  <c r="R17" i="3"/>
  <c r="T14" i="3"/>
  <c r="W14" i="3" s="1"/>
  <c r="R14" i="3"/>
  <c r="U14" i="3" s="1"/>
  <c r="X14" i="3" s="1"/>
  <c r="R19" i="3"/>
  <c r="T19" i="3"/>
  <c r="T18" i="3"/>
  <c r="R18" i="3"/>
  <c r="R15" i="3"/>
  <c r="U15" i="3" s="1"/>
  <c r="X15" i="3" s="1"/>
  <c r="T15" i="3"/>
  <c r="W15" i="3" s="1"/>
  <c r="V15" i="3"/>
  <c r="O20" i="3"/>
  <c r="N22" i="3"/>
  <c r="Q22" i="3"/>
  <c r="S22" i="3" s="1"/>
  <c r="Q21" i="3"/>
  <c r="S21" i="3" s="1"/>
  <c r="O22" i="3"/>
  <c r="O19" i="3"/>
  <c r="O21" i="3"/>
  <c r="N19" i="3"/>
  <c r="V19" i="3" s="1"/>
  <c r="M17" i="3"/>
  <c r="M19" i="3"/>
  <c r="M18" i="3"/>
  <c r="O18" i="3"/>
  <c r="O17" i="3"/>
  <c r="W17" i="3" s="1"/>
  <c r="Q20" i="3"/>
  <c r="S20" i="3" s="1"/>
  <c r="Y13" i="3"/>
  <c r="Y16" i="3"/>
  <c r="Y15" i="3"/>
  <c r="Y14" i="3"/>
  <c r="X16" i="3" l="1"/>
  <c r="V21" i="3"/>
  <c r="V20" i="3"/>
  <c r="T22" i="3"/>
  <c r="W22" i="3" s="1"/>
  <c r="P23" i="3"/>
  <c r="N24" i="3"/>
  <c r="P25" i="3"/>
  <c r="P24" i="3"/>
  <c r="M20" i="3"/>
  <c r="Y20" i="3" s="1"/>
  <c r="Q25" i="3"/>
  <c r="S25" i="3" s="1"/>
  <c r="W18" i="3"/>
  <c r="U18" i="3"/>
  <c r="W20" i="3"/>
  <c r="U19" i="3"/>
  <c r="V22" i="3"/>
  <c r="W19" i="3"/>
  <c r="U17" i="3"/>
  <c r="X17" i="3" s="1"/>
  <c r="W21" i="3"/>
  <c r="Q23" i="3"/>
  <c r="S23" i="3" s="1"/>
  <c r="O24" i="3"/>
  <c r="N25" i="3"/>
  <c r="O25" i="3"/>
  <c r="P27" i="3"/>
  <c r="P26" i="3"/>
  <c r="M21" i="3"/>
  <c r="U21" i="3" s="1"/>
  <c r="M22" i="3"/>
  <c r="U22" i="3" s="1"/>
  <c r="Q24" i="3"/>
  <c r="S24" i="3" s="1"/>
  <c r="N23" i="3"/>
  <c r="O23" i="3"/>
  <c r="Q27" i="3"/>
  <c r="S27" i="3" s="1"/>
  <c r="Y17" i="3"/>
  <c r="Y18" i="3"/>
  <c r="Y19" i="3"/>
  <c r="A6" i="1"/>
  <c r="M5" i="1"/>
  <c r="M6" i="1"/>
  <c r="M7" i="1"/>
  <c r="M8" i="1"/>
  <c r="M9" i="1"/>
  <c r="M10" i="1"/>
  <c r="M11" i="1"/>
  <c r="M12" i="1"/>
  <c r="M13" i="1"/>
  <c r="M1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7" i="1"/>
  <c r="A8" i="1"/>
  <c r="A9" i="1"/>
  <c r="K20" i="1"/>
  <c r="K21" i="1"/>
  <c r="K22" i="1"/>
  <c r="K23" i="1"/>
  <c r="X18" i="3" l="1"/>
  <c r="X22" i="3"/>
  <c r="X19" i="3"/>
  <c r="X21" i="3"/>
  <c r="U20" i="3"/>
  <c r="X20" i="3" s="1"/>
  <c r="V24" i="3"/>
  <c r="V25" i="3"/>
  <c r="T23" i="3"/>
  <c r="W23" i="3" s="1"/>
  <c r="R23" i="3"/>
  <c r="R24" i="3"/>
  <c r="T24" i="3"/>
  <c r="W24" i="3" s="1"/>
  <c r="P28" i="3"/>
  <c r="R28" i="3" s="1"/>
  <c r="T25" i="3"/>
  <c r="W25" i="3" s="1"/>
  <c r="R25" i="3"/>
  <c r="N27" i="3"/>
  <c r="V27" i="3" s="1"/>
  <c r="O27" i="3"/>
  <c r="M24" i="3"/>
  <c r="V23" i="3"/>
  <c r="R27" i="3"/>
  <c r="T27" i="3"/>
  <c r="T26" i="3"/>
  <c r="R26" i="3"/>
  <c r="P29" i="3"/>
  <c r="O26" i="3"/>
  <c r="M23" i="3"/>
  <c r="O28" i="3"/>
  <c r="M25" i="3"/>
  <c r="P31" i="3"/>
  <c r="N28" i="3"/>
  <c r="Q28" i="3"/>
  <c r="S28" i="3" s="1"/>
  <c r="Q26" i="3"/>
  <c r="S26" i="3" s="1"/>
  <c r="P30" i="3"/>
  <c r="N26" i="3"/>
  <c r="P33" i="3"/>
  <c r="Y21" i="3"/>
  <c r="Y22" i="3"/>
  <c r="S5" i="1"/>
  <c r="S4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5" i="1"/>
  <c r="O5" i="1"/>
  <c r="L18" i="1" l="1"/>
  <c r="L19" i="1"/>
  <c r="D9" i="1" s="1"/>
  <c r="L20" i="1"/>
  <c r="D10" i="1" s="1"/>
  <c r="D6" i="1"/>
  <c r="U25" i="3"/>
  <c r="X25" i="3" s="1"/>
  <c r="U24" i="3"/>
  <c r="X24" i="3" s="1"/>
  <c r="T28" i="3"/>
  <c r="W28" i="3" s="1"/>
  <c r="W27" i="3"/>
  <c r="P34" i="3"/>
  <c r="T34" i="3" s="1"/>
  <c r="W26" i="3"/>
  <c r="T30" i="3"/>
  <c r="R30" i="3"/>
  <c r="V28" i="3"/>
  <c r="R31" i="3"/>
  <c r="T31" i="3"/>
  <c r="T33" i="3"/>
  <c r="R33" i="3"/>
  <c r="V26" i="3"/>
  <c r="T29" i="3"/>
  <c r="R29" i="3"/>
  <c r="Y23" i="3"/>
  <c r="U23" i="3"/>
  <c r="X23" i="3" s="1"/>
  <c r="Q31" i="3"/>
  <c r="S31" i="3" s="1"/>
  <c r="O31" i="3"/>
  <c r="O29" i="3"/>
  <c r="Q29" i="3"/>
  <c r="S29" i="3" s="1"/>
  <c r="O30" i="3"/>
  <c r="M28" i="3"/>
  <c r="U28" i="3" s="1"/>
  <c r="X28" i="3" s="1"/>
  <c r="N29" i="3"/>
  <c r="N31" i="3"/>
  <c r="M26" i="3"/>
  <c r="U26" i="3" s="1"/>
  <c r="X26" i="3" s="1"/>
  <c r="P32" i="3"/>
  <c r="N30" i="3"/>
  <c r="Q30" i="3"/>
  <c r="S30" i="3" s="1"/>
  <c r="M27" i="3"/>
  <c r="Q32" i="3"/>
  <c r="S32" i="3" s="1"/>
  <c r="O33" i="3"/>
  <c r="O34" i="3"/>
  <c r="Y24" i="3"/>
  <c r="Y25" i="3"/>
  <c r="D8" i="1" l="1"/>
  <c r="D7" i="1"/>
  <c r="L22" i="1"/>
  <c r="D12" i="1" s="1"/>
  <c r="L23" i="1"/>
  <c r="D13" i="1" s="1"/>
  <c r="L21" i="1"/>
  <c r="D11" i="1" s="1"/>
  <c r="D5" i="1"/>
  <c r="E5" i="1" s="1"/>
  <c r="G5" i="1" s="1"/>
  <c r="Q34" i="3"/>
  <c r="S34" i="3" s="1"/>
  <c r="R34" i="3"/>
  <c r="N32" i="3"/>
  <c r="V32" i="3" s="1"/>
  <c r="M31" i="3"/>
  <c r="U31" i="3" s="1"/>
  <c r="P36" i="3"/>
  <c r="R36" i="3" s="1"/>
  <c r="V30" i="3"/>
  <c r="W34" i="3"/>
  <c r="R32" i="3"/>
  <c r="T32" i="3"/>
  <c r="W29" i="3"/>
  <c r="W31" i="3"/>
  <c r="W33" i="3"/>
  <c r="V29" i="3"/>
  <c r="V31" i="3"/>
  <c r="W30" i="3"/>
  <c r="Y27" i="3"/>
  <c r="U27" i="3"/>
  <c r="X27" i="3" s="1"/>
  <c r="Y26" i="3"/>
  <c r="N34" i="3"/>
  <c r="N33" i="3"/>
  <c r="M30" i="3"/>
  <c r="U30" i="3" s="1"/>
  <c r="X30" i="3" s="1"/>
  <c r="P35" i="3"/>
  <c r="P37" i="3"/>
  <c r="M33" i="3"/>
  <c r="U33" i="3" s="1"/>
  <c r="M29" i="3"/>
  <c r="U29" i="3" s="1"/>
  <c r="X29" i="3" s="1"/>
  <c r="O32" i="3"/>
  <c r="Q33" i="3"/>
  <c r="S33" i="3" s="1"/>
  <c r="Y28" i="3"/>
  <c r="S6" i="1"/>
  <c r="L24" i="1" l="1"/>
  <c r="D14" i="1" s="1"/>
  <c r="L25" i="1"/>
  <c r="D15" i="1" s="1"/>
  <c r="L26" i="1"/>
  <c r="D16" i="1" s="1"/>
  <c r="X33" i="3"/>
  <c r="X31" i="3"/>
  <c r="V34" i="3"/>
  <c r="T36" i="3"/>
  <c r="P38" i="3"/>
  <c r="T38" i="3" s="1"/>
  <c r="O36" i="3"/>
  <c r="N36" i="3"/>
  <c r="N35" i="3"/>
  <c r="Q36" i="3"/>
  <c r="S36" i="3" s="1"/>
  <c r="W32" i="3"/>
  <c r="V33" i="3"/>
  <c r="T37" i="3"/>
  <c r="R37" i="3"/>
  <c r="R35" i="3"/>
  <c r="T35" i="3"/>
  <c r="Y29" i="3"/>
  <c r="M32" i="3"/>
  <c r="N37" i="3"/>
  <c r="O35" i="3"/>
  <c r="O37" i="3"/>
  <c r="Q35" i="3"/>
  <c r="S35" i="3" s="1"/>
  <c r="Q37" i="3"/>
  <c r="S37" i="3" s="1"/>
  <c r="V37" i="3" s="1"/>
  <c r="M34" i="3"/>
  <c r="U34" i="3" s="1"/>
  <c r="X34" i="3" s="1"/>
  <c r="Y30" i="3"/>
  <c r="O38" i="3"/>
  <c r="N38" i="3"/>
  <c r="Y31" i="3"/>
  <c r="S7" i="1"/>
  <c r="L28" i="1" l="1"/>
  <c r="D18" i="1" s="1"/>
  <c r="L29" i="1"/>
  <c r="D19" i="1" s="1"/>
  <c r="L27" i="1"/>
  <c r="D17" i="1" s="1"/>
  <c r="W36" i="3"/>
  <c r="V36" i="3"/>
  <c r="R38" i="3"/>
  <c r="Q38" i="3"/>
  <c r="S38" i="3" s="1"/>
  <c r="V38" i="3" s="1"/>
  <c r="V35" i="3"/>
  <c r="W35" i="3"/>
  <c r="W38" i="3"/>
  <c r="W37" i="3"/>
  <c r="Y32" i="3"/>
  <c r="U32" i="3"/>
  <c r="X32" i="3" s="1"/>
  <c r="M35" i="3"/>
  <c r="M37" i="3"/>
  <c r="M36" i="3"/>
  <c r="U36" i="3" s="1"/>
  <c r="X36" i="3" s="1"/>
  <c r="Y33" i="3"/>
  <c r="M38" i="3"/>
  <c r="Y34" i="3"/>
  <c r="S8" i="1"/>
  <c r="L32" i="1" l="1"/>
  <c r="D22" i="1" s="1"/>
  <c r="L30" i="1"/>
  <c r="D20" i="1" s="1"/>
  <c r="L31" i="1"/>
  <c r="D21" i="1" s="1"/>
  <c r="U38" i="3"/>
  <c r="X38" i="3" s="1"/>
  <c r="U37" i="3"/>
  <c r="X37" i="3" s="1"/>
  <c r="Y37" i="3"/>
  <c r="Y35" i="3"/>
  <c r="U35" i="3"/>
  <c r="X35" i="3" s="1"/>
  <c r="Y36" i="3"/>
  <c r="S9" i="1"/>
  <c r="L34" i="1" l="1"/>
  <c r="D24" i="1" s="1"/>
  <c r="L33" i="1"/>
  <c r="D23" i="1" s="1"/>
  <c r="L35" i="1"/>
  <c r="D25" i="1" s="1"/>
  <c r="S10" i="1"/>
  <c r="L36" i="1" l="1"/>
  <c r="L37" i="1"/>
  <c r="L38" i="1"/>
  <c r="S11" i="1"/>
  <c r="L40" i="1" l="1"/>
  <c r="D27" i="1" s="1"/>
  <c r="L41" i="1"/>
  <c r="D28" i="1" s="1"/>
  <c r="L39" i="1"/>
  <c r="D26" i="1" s="1"/>
  <c r="S13" i="1"/>
  <c r="S12" i="1"/>
  <c r="L44" i="1" l="1"/>
  <c r="D31" i="1" s="1"/>
  <c r="L42" i="1"/>
  <c r="D29" i="1" s="1"/>
  <c r="L43" i="1"/>
  <c r="D30" i="1" s="1"/>
  <c r="S14" i="1"/>
  <c r="S15" i="1" l="1"/>
  <c r="L46" i="1"/>
  <c r="D33" i="1" s="1"/>
  <c r="L45" i="1"/>
  <c r="D32" i="1" s="1"/>
  <c r="L47" i="1"/>
  <c r="D34" i="1" s="1"/>
  <c r="L48" i="1" l="1"/>
  <c r="D35" i="1" s="1"/>
  <c r="L49" i="1"/>
  <c r="D36" i="1" s="1"/>
  <c r="S16" i="1"/>
  <c r="L50" i="1"/>
  <c r="D37" i="1" s="1"/>
</calcChain>
</file>

<file path=xl/sharedStrings.xml><?xml version="1.0" encoding="utf-8"?>
<sst xmlns="http://schemas.openxmlformats.org/spreadsheetml/2006/main" count="528" uniqueCount="409">
  <si>
    <t>天数</t>
    <phoneticPr fontId="1" type="noConversion"/>
  </si>
  <si>
    <t>境界</t>
    <phoneticPr fontId="1" type="noConversion"/>
  </si>
  <si>
    <t>筑基初期</t>
    <phoneticPr fontId="1" type="noConversion"/>
  </si>
  <si>
    <t>筑基后期</t>
    <phoneticPr fontId="1" type="noConversion"/>
  </si>
  <si>
    <t>结丹中期</t>
    <phoneticPr fontId="1" type="noConversion"/>
  </si>
  <si>
    <t>结丹后期</t>
    <phoneticPr fontId="1" type="noConversion"/>
  </si>
  <si>
    <t>元婴初期</t>
    <phoneticPr fontId="1" type="noConversion"/>
  </si>
  <si>
    <t>元婴中期</t>
    <phoneticPr fontId="1" type="noConversion"/>
  </si>
  <si>
    <t>元婴后期</t>
    <phoneticPr fontId="1" type="noConversion"/>
  </si>
  <si>
    <t>化神后期</t>
    <phoneticPr fontId="1" type="noConversion"/>
  </si>
  <si>
    <t>炼虚期</t>
    <phoneticPr fontId="1" type="noConversion"/>
  </si>
  <si>
    <t>炼虚中期</t>
    <phoneticPr fontId="1" type="noConversion"/>
  </si>
  <si>
    <t>炼虚初期</t>
    <phoneticPr fontId="1" type="noConversion"/>
  </si>
  <si>
    <t>化神中期</t>
    <phoneticPr fontId="1" type="noConversion"/>
  </si>
  <si>
    <t>化神初期</t>
    <phoneticPr fontId="1" type="noConversion"/>
  </si>
  <si>
    <t>炼虚后期</t>
    <phoneticPr fontId="1" type="noConversion"/>
  </si>
  <si>
    <t>合体初期</t>
    <phoneticPr fontId="1" type="noConversion"/>
  </si>
  <si>
    <t>合体中期</t>
    <phoneticPr fontId="1" type="noConversion"/>
  </si>
  <si>
    <t>合体后期</t>
    <phoneticPr fontId="1" type="noConversion"/>
  </si>
  <si>
    <t>大乘期</t>
    <phoneticPr fontId="1" type="noConversion"/>
  </si>
  <si>
    <t>大乘初期</t>
    <phoneticPr fontId="1" type="noConversion"/>
  </si>
  <si>
    <t>大乘中期</t>
    <phoneticPr fontId="1" type="noConversion"/>
  </si>
  <si>
    <t>大乘后期</t>
    <phoneticPr fontId="1" type="noConversion"/>
  </si>
  <si>
    <t>渡劫初期</t>
    <phoneticPr fontId="1" type="noConversion"/>
  </si>
  <si>
    <t>渡劫中期</t>
    <phoneticPr fontId="1" type="noConversion"/>
  </si>
  <si>
    <t>渡劫后期</t>
    <phoneticPr fontId="1" type="noConversion"/>
  </si>
  <si>
    <t>修为境界</t>
    <phoneticPr fontId="1" type="noConversion"/>
  </si>
  <si>
    <t>炼气1层</t>
    <phoneticPr fontId="1" type="noConversion"/>
  </si>
  <si>
    <t>炼气2层</t>
  </si>
  <si>
    <t>炼气3层</t>
  </si>
  <si>
    <t>炼气4层</t>
  </si>
  <si>
    <t>炼气5层</t>
  </si>
  <si>
    <t>炼气6层</t>
  </si>
  <si>
    <t>炼气7层</t>
  </si>
  <si>
    <t>炼气8层</t>
  </si>
  <si>
    <t>炼气9层</t>
  </si>
  <si>
    <t>炼气10层</t>
  </si>
  <si>
    <t>炼气期</t>
    <phoneticPr fontId="1" type="noConversion"/>
  </si>
  <si>
    <t>筑基期</t>
    <phoneticPr fontId="1" type="noConversion"/>
  </si>
  <si>
    <t>结丹期</t>
    <phoneticPr fontId="1" type="noConversion"/>
  </si>
  <si>
    <t>元婴期</t>
    <phoneticPr fontId="1" type="noConversion"/>
  </si>
  <si>
    <t>化神期</t>
    <phoneticPr fontId="1" type="noConversion"/>
  </si>
  <si>
    <t>合体期</t>
    <phoneticPr fontId="1" type="noConversion"/>
  </si>
  <si>
    <t>升级时间规划</t>
    <phoneticPr fontId="1" type="noConversion"/>
  </si>
  <si>
    <t>每小时获得修为</t>
    <phoneticPr fontId="1" type="noConversion"/>
  </si>
  <si>
    <t>副本挂机</t>
    <phoneticPr fontId="1" type="noConversion"/>
  </si>
  <si>
    <t>日常副本</t>
    <phoneticPr fontId="1" type="noConversion"/>
  </si>
  <si>
    <t>种药炼丹</t>
    <phoneticPr fontId="1" type="noConversion"/>
  </si>
  <si>
    <t>占比</t>
    <phoneticPr fontId="1" type="noConversion"/>
  </si>
  <si>
    <t>描述</t>
    <phoneticPr fontId="1" type="noConversion"/>
  </si>
  <si>
    <t>每日副本挂机24小时</t>
    <phoneticPr fontId="1" type="noConversion"/>
  </si>
  <si>
    <t>每天获得修为</t>
    <phoneticPr fontId="1" type="noConversion"/>
  </si>
  <si>
    <t>进阶修为需求</t>
    <phoneticPr fontId="1" type="noConversion"/>
  </si>
  <si>
    <t>纯挂机升级时间-h</t>
    <phoneticPr fontId="1" type="noConversion"/>
  </si>
  <si>
    <t>筑基中期</t>
    <phoneticPr fontId="1" type="noConversion"/>
  </si>
  <si>
    <t>结丹初期</t>
    <phoneticPr fontId="1" type="noConversion"/>
  </si>
  <si>
    <t>每日种的药可炼丹100颗</t>
    <phoneticPr fontId="1" type="noConversion"/>
  </si>
  <si>
    <t>真仙期</t>
    <phoneticPr fontId="1" type="noConversion"/>
  </si>
  <si>
    <t>修为需求</t>
  </si>
  <si>
    <t>修为获得方式</t>
  </si>
  <si>
    <t>每日挑战日常修为副本3次</t>
  </si>
  <si>
    <t>平均每日产出修为</t>
    <phoneticPr fontId="1" type="noConversion"/>
  </si>
  <si>
    <t>挂机产出修为</t>
    <phoneticPr fontId="1" type="noConversion"/>
  </si>
  <si>
    <t>日常副本修为</t>
    <phoneticPr fontId="1" type="noConversion"/>
  </si>
  <si>
    <t>中药炼丹修为</t>
    <phoneticPr fontId="1" type="noConversion"/>
  </si>
  <si>
    <t>结丹中期</t>
    <phoneticPr fontId="1" type="noConversion"/>
  </si>
  <si>
    <t>筑基初期</t>
    <phoneticPr fontId="1" type="noConversion"/>
  </si>
  <si>
    <t>生命</t>
  </si>
  <si>
    <t>攻击</t>
  </si>
  <si>
    <t>攻击</t>
    <phoneticPr fontId="1" type="noConversion"/>
  </si>
  <si>
    <t>防御</t>
  </si>
  <si>
    <t>出战5人</t>
    <phoneticPr fontId="1" type="noConversion"/>
  </si>
  <si>
    <t>单体攻击最大伤害倍率</t>
    <phoneticPr fontId="1" type="noConversion"/>
  </si>
  <si>
    <t>单体受到技能次数</t>
    <phoneticPr fontId="1" type="noConversion"/>
  </si>
  <si>
    <t>群体技能伤害倍率</t>
    <phoneticPr fontId="1" type="noConversion"/>
  </si>
  <si>
    <t>可承受群体技能次数</t>
    <phoneticPr fontId="1" type="noConversion"/>
  </si>
  <si>
    <t>生命</t>
    <phoneticPr fontId="1" type="noConversion"/>
  </si>
  <si>
    <t>防御</t>
    <phoneticPr fontId="1" type="noConversion"/>
  </si>
  <si>
    <t>进阶属性</t>
    <phoneticPr fontId="1" type="noConversion"/>
  </si>
  <si>
    <t>累计属性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</si>
  <si>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</si>
  <si>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</si>
  <si>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</si>
  <si>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法力</t>
    <phoneticPr fontId="1" type="noConversion"/>
  </si>
  <si>
    <t>生命</t>
    <phoneticPr fontId="1" type="noConversion"/>
  </si>
  <si>
    <t>设定低境界满法力总攻击=高1境界基础法力总攻击的1.5倍</t>
    <phoneticPr fontId="1" type="noConversion"/>
  </si>
  <si>
    <t>此设定为大R设定，只投放花钱的地方</t>
    <phoneticPr fontId="1" type="noConversion"/>
  </si>
  <si>
    <t>低境界打高境界</t>
    <phoneticPr fontId="1" type="noConversion"/>
  </si>
  <si>
    <t>高境界打低境界</t>
    <phoneticPr fontId="1" type="noConversion"/>
  </si>
  <si>
    <t>被打者承受攻击次数</t>
    <phoneticPr fontId="1" type="noConversion"/>
  </si>
  <si>
    <t>各个境界功法值</t>
    <phoneticPr fontId="1" type="noConversion"/>
  </si>
  <si>
    <t>同境界初期满法力=后期基础法力攻击的1.5倍</t>
    <phoneticPr fontId="1" type="noConversion"/>
  </si>
  <si>
    <t>洗髓</t>
    <phoneticPr fontId="1" type="noConversion"/>
  </si>
  <si>
    <t>攻击</t>
    <phoneticPr fontId="1" type="noConversion"/>
  </si>
  <si>
    <t>防御</t>
    <phoneticPr fontId="1" type="noConversion"/>
  </si>
  <si>
    <t>实际属性</t>
    <phoneticPr fontId="1" type="noConversion"/>
  </si>
  <si>
    <t>属性转化</t>
    <phoneticPr fontId="1" type="noConversion"/>
  </si>
  <si>
    <t>洗髓</t>
    <phoneticPr fontId="1" type="noConversion"/>
  </si>
  <si>
    <t>洗髓-&gt;生命</t>
    <phoneticPr fontId="1" type="noConversion"/>
  </si>
  <si>
    <t>洗髓-&gt;防御</t>
    <phoneticPr fontId="1" type="noConversion"/>
  </si>
  <si>
    <t>法力-&gt;攻击</t>
    <phoneticPr fontId="1" type="noConversion"/>
  </si>
  <si>
    <t>境界突破属性</t>
    <phoneticPr fontId="1" type="noConversion"/>
  </si>
  <si>
    <t>攻击属性</t>
    <phoneticPr fontId="1" type="noConversion"/>
  </si>
  <si>
    <t>水</t>
    <phoneticPr fontId="1" type="noConversion"/>
  </si>
  <si>
    <t>火</t>
    <phoneticPr fontId="1" type="noConversion"/>
  </si>
  <si>
    <t>木</t>
    <phoneticPr fontId="1" type="noConversion"/>
  </si>
  <si>
    <t>克制属性</t>
    <phoneticPr fontId="1" type="noConversion"/>
  </si>
  <si>
    <t>木系法术</t>
    <phoneticPr fontId="1" type="noConversion"/>
  </si>
  <si>
    <t>水系法术</t>
    <phoneticPr fontId="1" type="noConversion"/>
  </si>
  <si>
    <t>火系法术</t>
    <phoneticPr fontId="1" type="noConversion"/>
  </si>
  <si>
    <t>体</t>
    <phoneticPr fontId="1" type="noConversion"/>
  </si>
  <si>
    <t>无</t>
    <phoneticPr fontId="1" type="noConversion"/>
  </si>
  <si>
    <t>攻击，防御</t>
    <phoneticPr fontId="1" type="noConversion"/>
  </si>
  <si>
    <t>攻击+技能</t>
    <phoneticPr fontId="1" type="noConversion"/>
  </si>
  <si>
    <t>技能有CD回合数</t>
    <phoneticPr fontId="1" type="noConversion"/>
  </si>
  <si>
    <t>法宝=功法</t>
    <phoneticPr fontId="1" type="noConversion"/>
  </si>
  <si>
    <t>玩家培养了某一系统专精属性后，功法只能使用该系的功法</t>
    <phoneticPr fontId="1" type="noConversion"/>
  </si>
  <si>
    <t>但是玩家可以通过法宝使用其他系的法术</t>
    <phoneticPr fontId="1" type="noConversion"/>
  </si>
  <si>
    <t>关卡类别</t>
    <phoneticPr fontId="1" type="noConversion"/>
  </si>
  <si>
    <t>关卡入口分多个，关卡数量与属性种类数量相同</t>
    <phoneticPr fontId="1" type="noConversion"/>
  </si>
  <si>
    <t>主场景同时存在几个区域，每个区域分别对应以下属性的关卡</t>
    <phoneticPr fontId="1" type="noConversion"/>
  </si>
  <si>
    <t>《大圣不取经》项目总规模工作量</t>
  </si>
  <si>
    <t>Project Information</t>
  </si>
  <si>
    <t xml:space="preserve">Current status </t>
  </si>
  <si>
    <t xml:space="preserve">Remark </t>
  </si>
  <si>
    <t>项目描述</t>
  </si>
  <si>
    <t>目前进度状况及需求</t>
  </si>
  <si>
    <t>负责人</t>
  </si>
  <si>
    <t>完成状况</t>
  </si>
  <si>
    <t xml:space="preserve">Description </t>
  </si>
  <si>
    <t>amended plan</t>
  </si>
  <si>
    <t>类别</t>
  </si>
  <si>
    <t>功能名称</t>
  </si>
  <si>
    <t>开放等级</t>
  </si>
  <si>
    <t>工作内容</t>
  </si>
  <si>
    <t>产出</t>
  </si>
  <si>
    <t>消耗</t>
  </si>
  <si>
    <t>研发周期版本</t>
  </si>
  <si>
    <t>版本计划</t>
  </si>
  <si>
    <t>进度状态</t>
  </si>
  <si>
    <t>预计完成时间/天</t>
  </si>
  <si>
    <t>策划</t>
  </si>
  <si>
    <t>美术</t>
  </si>
  <si>
    <t>程序</t>
  </si>
  <si>
    <t>策划负责人</t>
  </si>
  <si>
    <t>程序负责人</t>
  </si>
  <si>
    <t>问题描述</t>
  </si>
  <si>
    <t>修正方案</t>
  </si>
  <si>
    <t>日常活动</t>
  </si>
  <si>
    <t>每日签到</t>
  </si>
  <si>
    <t>VIP礼包</t>
  </si>
  <si>
    <t>单充送礼</t>
  </si>
  <si>
    <t>累计充值</t>
  </si>
  <si>
    <t>午餐晚餐</t>
  </si>
  <si>
    <t>招财炼金</t>
  </si>
  <si>
    <t>在线礼包</t>
  </si>
  <si>
    <t>礼品码兑奖</t>
  </si>
  <si>
    <t>时段活动</t>
  </si>
  <si>
    <t>开服活动</t>
  </si>
  <si>
    <t>loading界面</t>
  </si>
  <si>
    <t>登陆+创角流程</t>
  </si>
  <si>
    <t>好友系统</t>
  </si>
  <si>
    <t>私聊</t>
  </si>
  <si>
    <t>好友管理</t>
  </si>
  <si>
    <t>辅助系统</t>
  </si>
  <si>
    <t>常规聊天系统</t>
  </si>
  <si>
    <t>邮件系统</t>
  </si>
  <si>
    <t>道具背包</t>
  </si>
  <si>
    <t>道具存放</t>
  </si>
  <si>
    <t>道具排序</t>
  </si>
  <si>
    <t>图鉴系统</t>
  </si>
  <si>
    <t>商店系统</t>
  </si>
  <si>
    <t>普通商店</t>
  </si>
  <si>
    <t>修为商店</t>
  </si>
  <si>
    <t>竞技商店</t>
  </si>
  <si>
    <t>装备商店</t>
  </si>
  <si>
    <t>新手引导</t>
  </si>
  <si>
    <t>功能开发</t>
  </si>
  <si>
    <t>新手引导规划</t>
  </si>
  <si>
    <t>基础信息</t>
  </si>
  <si>
    <t>队伍系统</t>
  </si>
  <si>
    <t>第3阵位</t>
  </si>
  <si>
    <t>第4阵位</t>
  </si>
  <si>
    <t>第5阵位</t>
  </si>
  <si>
    <t>灵饰强化</t>
  </si>
  <si>
    <t>强化大师</t>
  </si>
  <si>
    <t>家园系统</t>
  </si>
  <si>
    <t>PVE玩法</t>
  </si>
  <si>
    <t>世界BOSS</t>
  </si>
  <si>
    <t>斗破凌霄</t>
  </si>
  <si>
    <t>大战火焰山</t>
  </si>
  <si>
    <t>PVP玩法</t>
  </si>
  <si>
    <t>灵台斗法</t>
  </si>
  <si>
    <t>夺宝</t>
  </si>
  <si>
    <t>三界斗法</t>
  </si>
  <si>
    <t>激战南天门</t>
  </si>
  <si>
    <t>任务</t>
  </si>
  <si>
    <t>主线任务</t>
  </si>
  <si>
    <t>支线任务</t>
  </si>
  <si>
    <t>任务功能</t>
  </si>
  <si>
    <t>日常任务</t>
  </si>
  <si>
    <t>成就任务</t>
  </si>
  <si>
    <t>功能扩展</t>
  </si>
  <si>
    <t>掉落包</t>
  </si>
  <si>
    <t>增加掉落包抽取类型</t>
  </si>
  <si>
    <t>道具配置</t>
  </si>
  <si>
    <t>增加道具类型</t>
  </si>
  <si>
    <t>服务器加载配置功能</t>
  </si>
  <si>
    <t>reload功能</t>
  </si>
  <si>
    <t>副本功能</t>
  </si>
  <si>
    <t>开放时间</t>
  </si>
  <si>
    <t>星级奖励</t>
  </si>
  <si>
    <t>怪物信息</t>
  </si>
  <si>
    <t>怪物类型</t>
  </si>
  <si>
    <t>新手引导功能</t>
  </si>
  <si>
    <t>触发新手引导条件</t>
  </si>
  <si>
    <t>限制功能</t>
  </si>
  <si>
    <t>game_limit</t>
  </si>
  <si>
    <t>剧情动画</t>
  </si>
  <si>
    <t>资源整理</t>
  </si>
  <si>
    <t>currency</t>
  </si>
  <si>
    <t>优化所有模块的领奖</t>
  </si>
  <si>
    <t>后台GM功能</t>
  </si>
  <si>
    <t>优化调整</t>
  </si>
  <si>
    <t>登陆界面</t>
  </si>
  <si>
    <t>创角流程</t>
  </si>
  <si>
    <t>创角名称</t>
  </si>
  <si>
    <t>随机名字按钮</t>
  </si>
  <si>
    <t>loading图</t>
  </si>
  <si>
    <t>加载条动画和数字</t>
  </si>
  <si>
    <t>领取宝箱优化</t>
  </si>
  <si>
    <t>宝箱领取界面</t>
  </si>
  <si>
    <t>经验灵饰选择规则</t>
  </si>
  <si>
    <t>强化大师开放等级</t>
  </si>
  <si>
    <t>装备强化界面</t>
  </si>
  <si>
    <t>强化等级上限</t>
  </si>
  <si>
    <t>装备获取</t>
  </si>
  <si>
    <t>装备获取指引</t>
  </si>
  <si>
    <t>伙伴获取</t>
  </si>
  <si>
    <t>伙伴获取指引</t>
  </si>
  <si>
    <t>伙伴升级</t>
  </si>
  <si>
    <t>伙伴升级经验</t>
  </si>
  <si>
    <t>伙伴背包界面</t>
  </si>
  <si>
    <t>伙伴合成</t>
  </si>
  <si>
    <t>装备信息界面</t>
  </si>
  <si>
    <t>装备分解界面</t>
  </si>
  <si>
    <t>灵饰抢夺界面</t>
  </si>
  <si>
    <t>添加经验灵饰界面</t>
  </si>
  <si>
    <t>副本扫荡界面</t>
  </si>
  <si>
    <t>进阶界面</t>
  </si>
  <si>
    <t>进阶条件显示</t>
  </si>
  <si>
    <t>功能未开放入口加锁显示</t>
  </si>
  <si>
    <t>功能未开放入口icon</t>
  </si>
  <si>
    <t>金币获取引导</t>
  </si>
  <si>
    <t>日常任务界面优化</t>
  </si>
  <si>
    <t>缘分激活优化</t>
  </si>
  <si>
    <t>聚仙优化</t>
  </si>
  <si>
    <t>战斗地图裁切拆分</t>
  </si>
  <si>
    <t>膜拜界面</t>
  </si>
  <si>
    <t>战斗模块</t>
  </si>
  <si>
    <t>战斗结算优化</t>
  </si>
  <si>
    <t>技能冷却时间</t>
  </si>
  <si>
    <t>战斗数值校验</t>
  </si>
  <si>
    <t>BOSS释放技能时死亡</t>
  </si>
  <si>
    <t>战斗</t>
    <phoneticPr fontId="1" type="noConversion"/>
  </si>
  <si>
    <t>进入副本</t>
    <phoneticPr fontId="1" type="noConversion"/>
  </si>
  <si>
    <t>战斗结算</t>
    <phoneticPr fontId="1" type="noConversion"/>
  </si>
  <si>
    <t>核心战斗</t>
    <phoneticPr fontId="1" type="noConversion"/>
  </si>
  <si>
    <t>任务型活动</t>
  </si>
  <si>
    <t>任务型活动</t>
    <phoneticPr fontId="1" type="noConversion"/>
  </si>
  <si>
    <t>商店购买型活动</t>
    <phoneticPr fontId="1" type="noConversion"/>
  </si>
  <si>
    <t>累计登陆</t>
    <phoneticPr fontId="1" type="noConversion"/>
  </si>
  <si>
    <t>累计登陆</t>
    <phoneticPr fontId="1" type="noConversion"/>
  </si>
  <si>
    <t>1-距离开服时间</t>
    <phoneticPr fontId="1" type="noConversion"/>
  </si>
  <si>
    <t>2-填写时间戳</t>
    <phoneticPr fontId="1" type="noConversion"/>
  </si>
  <si>
    <t>每日都会重置的活动</t>
    <phoneticPr fontId="1" type="noConversion"/>
  </si>
  <si>
    <t>0-日常型活动（每日会重置，每日都会参与的活动）</t>
    <phoneticPr fontId="1" type="noConversion"/>
  </si>
  <si>
    <t>根据时间类型分为日常活动，开服活动和时段活动（活动目标主要通过完成任务目标来实现）</t>
    <phoneticPr fontId="1" type="noConversion"/>
  </si>
  <si>
    <t>本服玩法</t>
    <phoneticPr fontId="1" type="noConversion"/>
  </si>
  <si>
    <t>邀请助战</t>
    <phoneticPr fontId="1" type="noConversion"/>
  </si>
  <si>
    <t>挑战切磋</t>
    <phoneticPr fontId="1" type="noConversion"/>
  </si>
  <si>
    <t>配合聊天系统，聊天是跨服的</t>
  </si>
  <si>
    <t>可以跨服加好友</t>
    <phoneticPr fontId="1" type="noConversion"/>
  </si>
  <si>
    <t>宠物图鉴</t>
    <phoneticPr fontId="1" type="noConversion"/>
  </si>
  <si>
    <t>法宝图鉴</t>
    <phoneticPr fontId="1" type="noConversion"/>
  </si>
  <si>
    <t>功法图鉴</t>
    <phoneticPr fontId="1" type="noConversion"/>
  </si>
  <si>
    <t>宠物系统</t>
    <phoneticPr fontId="1" type="noConversion"/>
  </si>
  <si>
    <t>提升修为</t>
    <phoneticPr fontId="1" type="noConversion"/>
  </si>
  <si>
    <t>修为进阶</t>
    <phoneticPr fontId="1" type="noConversion"/>
  </si>
  <si>
    <t>法宝系统</t>
    <phoneticPr fontId="1" type="noConversion"/>
  </si>
  <si>
    <t>法宝进阶</t>
    <phoneticPr fontId="1" type="noConversion"/>
  </si>
  <si>
    <t>合成的法宝属性随机（让玩家多合成，但是有好法宝的几率低）</t>
    <phoneticPr fontId="1" type="noConversion"/>
  </si>
  <si>
    <t>法宝强化</t>
    <phoneticPr fontId="1" type="noConversion"/>
  </si>
  <si>
    <t>土地</t>
    <phoneticPr fontId="1" type="noConversion"/>
  </si>
  <si>
    <t>种药-收货</t>
    <phoneticPr fontId="1" type="noConversion"/>
  </si>
  <si>
    <t>合成系统</t>
    <phoneticPr fontId="1" type="noConversion"/>
  </si>
  <si>
    <t>法宝合成</t>
    <phoneticPr fontId="1" type="noConversion"/>
  </si>
  <si>
    <t>法宝信息</t>
    <phoneticPr fontId="1" type="noConversion"/>
  </si>
  <si>
    <t>法宝技能</t>
    <phoneticPr fontId="1" type="noConversion"/>
  </si>
  <si>
    <t>炼制丹药</t>
    <phoneticPr fontId="1" type="noConversion"/>
  </si>
  <si>
    <t>使用一种或多种物品合成另外一种物品的功能</t>
    <phoneticPr fontId="1" type="noConversion"/>
  </si>
  <si>
    <t>第1阵位</t>
    <phoneticPr fontId="1" type="noConversion"/>
  </si>
  <si>
    <t>第2阵位</t>
    <phoneticPr fontId="1" type="noConversion"/>
  </si>
  <si>
    <t>第6阵位</t>
  </si>
  <si>
    <t>道具背包，宠物背包，宠物碎片背包，法宝背包，法宝材料背包，功法背包，功法残叶背包，阵法背包，阵法残叶</t>
    <phoneticPr fontId="1" type="noConversion"/>
  </si>
  <si>
    <t>普通副本</t>
    <phoneticPr fontId="1" type="noConversion"/>
  </si>
  <si>
    <t>分-金木水火土雷，魔/鬼，体等多个区域，玩家可以自由选择攻克某一个区域，并反复在一个区域内刷材料</t>
    <phoneticPr fontId="1" type="noConversion"/>
  </si>
  <si>
    <t>日常挑战副本</t>
    <phoneticPr fontId="1" type="noConversion"/>
  </si>
  <si>
    <t>筑基期</t>
    <phoneticPr fontId="1" type="noConversion"/>
  </si>
  <si>
    <t>主要产出-药品，阵法残卷，功法残卷，法宝合成材料等各种消耗材料</t>
    <phoneticPr fontId="1" type="noConversion"/>
  </si>
  <si>
    <t>心魔入侵</t>
    <phoneticPr fontId="1" type="noConversion"/>
  </si>
  <si>
    <t>元婴期</t>
    <phoneticPr fontId="1" type="noConversion"/>
  </si>
  <si>
    <t>可以让化身到某个区域挂机刷材料，定时收取</t>
    <phoneticPr fontId="1" type="noConversion"/>
  </si>
  <si>
    <t>化身系统</t>
    <phoneticPr fontId="1" type="noConversion"/>
  </si>
  <si>
    <t>空间裂缝</t>
    <phoneticPr fontId="1" type="noConversion"/>
  </si>
  <si>
    <t>3-填星期几</t>
    <phoneticPr fontId="1" type="noConversion"/>
  </si>
  <si>
    <t>门派
（第一版）</t>
  </si>
  <si>
    <t>门派创建</t>
  </si>
  <si>
    <t>门派权限管理</t>
  </si>
  <si>
    <t>门派公告</t>
  </si>
  <si>
    <t>门派聊天</t>
  </si>
  <si>
    <t>门派捐献</t>
  </si>
  <si>
    <t>门派商店</t>
  </si>
  <si>
    <t>门派委托</t>
  </si>
  <si>
    <t>领取门派中的任务，完成后获得门派贡献</t>
  </si>
  <si>
    <t>门派副本</t>
  </si>
  <si>
    <t>门派技能</t>
  </si>
  <si>
    <t>药草图鉴</t>
    <phoneticPr fontId="1" type="noConversion"/>
  </si>
  <si>
    <t>伙伴商店</t>
    <phoneticPr fontId="1" type="noConversion"/>
  </si>
  <si>
    <t>携带法宝后，会提升攻击的伤害</t>
    <phoneticPr fontId="1" type="noConversion"/>
  </si>
  <si>
    <t>法宝属性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</si>
  <si>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</si>
  <si>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</si>
  <si>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</si>
  <si>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洗髓</t>
  </si>
  <si>
    <t>法力</t>
  </si>
  <si>
    <t>法力恢复</t>
    <phoneticPr fontId="1" type="noConversion"/>
  </si>
  <si>
    <t>包括影响普通攻击和释放的技能</t>
    <phoneticPr fontId="1" type="noConversion"/>
  </si>
  <si>
    <t>相同等阶的法宝和功法，效果相同，属性或伤害</t>
    <phoneticPr fontId="1" type="noConversion"/>
  </si>
  <si>
    <t>法宝暂定只增加属性</t>
    <phoneticPr fontId="1" type="noConversion"/>
  </si>
  <si>
    <t>真仙初期</t>
  </si>
  <si>
    <t>真仙中期</t>
  </si>
  <si>
    <t>真仙后期</t>
  </si>
  <si>
    <t>金仙初期</t>
  </si>
  <si>
    <t>金仙中期</t>
  </si>
  <si>
    <t>金仙后期</t>
  </si>
  <si>
    <t>太乙初期</t>
  </si>
  <si>
    <t>太乙中期</t>
  </si>
  <si>
    <t>太乙后期</t>
  </si>
  <si>
    <t>大罗初期</t>
  </si>
  <si>
    <t>大罗中期</t>
  </si>
  <si>
    <t>大罗后期</t>
  </si>
  <si>
    <t>道祖初期</t>
  </si>
  <si>
    <t>道祖中期</t>
  </si>
  <si>
    <t>道祖后期</t>
  </si>
  <si>
    <t>金仙初期</t>
    <phoneticPr fontId="1" type="noConversion"/>
  </si>
  <si>
    <t>金仙期</t>
    <phoneticPr fontId="1" type="noConversion"/>
  </si>
  <si>
    <t>太乙期</t>
    <phoneticPr fontId="1" type="noConversion"/>
  </si>
  <si>
    <t>大罗期</t>
    <phoneticPr fontId="1" type="noConversion"/>
  </si>
  <si>
    <t>道祖期</t>
    <phoneticPr fontId="1" type="noConversion"/>
  </si>
  <si>
    <t>修炼效果</t>
    <phoneticPr fontId="1" type="noConversion"/>
  </si>
  <si>
    <t>整体效果</t>
    <phoneticPr fontId="1" type="noConversion"/>
  </si>
  <si>
    <t>特效表现</t>
    <phoneticPr fontId="1" type="noConversion"/>
  </si>
  <si>
    <t>属性品质</t>
    <phoneticPr fontId="1" type="noConversion"/>
  </si>
  <si>
    <t>普通</t>
    <phoneticPr fontId="1" type="noConversion"/>
  </si>
  <si>
    <t>极品</t>
    <phoneticPr fontId="1" type="noConversion"/>
  </si>
  <si>
    <t>提升基础攻击和防御</t>
    <phoneticPr fontId="1" type="noConversion"/>
  </si>
  <si>
    <t>提升木属性攻击和防御</t>
  </si>
  <si>
    <t>提升水属性攻击和防御</t>
  </si>
  <si>
    <t>提升火属性攻击和防御</t>
  </si>
  <si>
    <t>提升暗属性攻击和防御</t>
    <phoneticPr fontId="1" type="noConversion"/>
  </si>
  <si>
    <t>其他属性</t>
    <phoneticPr fontId="1" type="noConversion"/>
  </si>
  <si>
    <t>命中</t>
    <phoneticPr fontId="1" type="noConversion"/>
  </si>
  <si>
    <t>暴击</t>
    <phoneticPr fontId="1" type="noConversion"/>
  </si>
  <si>
    <t>闪避</t>
    <phoneticPr fontId="1" type="noConversion"/>
  </si>
  <si>
    <t>抗暴</t>
    <phoneticPr fontId="1" type="noConversion"/>
  </si>
  <si>
    <t>伤害加成</t>
    <phoneticPr fontId="1" type="noConversion"/>
  </si>
  <si>
    <t>伤害减免</t>
    <phoneticPr fontId="1" type="noConversion"/>
  </si>
  <si>
    <t>反击</t>
    <phoneticPr fontId="1" type="noConversion"/>
  </si>
  <si>
    <t>连击</t>
    <phoneticPr fontId="1" type="noConversion"/>
  </si>
  <si>
    <t>提升雷属性攻击和防御</t>
    <phoneticPr fontId="1" type="noConversion"/>
  </si>
  <si>
    <t>攻击，吸血</t>
    <phoneticPr fontId="1" type="noConversion"/>
  </si>
  <si>
    <t>忽视反击</t>
    <phoneticPr fontId="1" type="noConversion"/>
  </si>
  <si>
    <t>忽视连击</t>
    <phoneticPr fontId="1" type="noConversion"/>
  </si>
  <si>
    <t>叠buff，基础攻击高，高基础防御</t>
    <phoneticPr fontId="1" type="noConversion"/>
  </si>
  <si>
    <t>伤害公式</t>
  </si>
  <si>
    <t>（基础攻击-基础防御）*基础技能伤害率（默认为1）+基础伤害附加值</t>
    <phoneticPr fontId="1" type="noConversion"/>
  </si>
  <si>
    <t>雷</t>
  </si>
  <si>
    <t>暗</t>
    <phoneticPr fontId="1" type="noConversion"/>
  </si>
  <si>
    <t>暗</t>
    <phoneticPr fontId="1" type="noConversion"/>
  </si>
  <si>
    <t>闪电，圣光等</t>
    <phoneticPr fontId="1" type="noConversion"/>
  </si>
  <si>
    <t>麻痹，削弱，精华</t>
    <phoneticPr fontId="1" type="noConversion"/>
  </si>
  <si>
    <t>基础伤害</t>
    <phoneticPr fontId="1" type="noConversion"/>
  </si>
  <si>
    <t>攻击，控制，中毒，减疗</t>
    <phoneticPr fontId="1" type="noConversion"/>
  </si>
  <si>
    <t>攻击，燃烧，暴击，免控</t>
    <phoneticPr fontId="1" type="noConversion"/>
  </si>
  <si>
    <t>攻击，抗暴，恢复，净化</t>
    <phoneticPr fontId="1" type="noConversion"/>
  </si>
  <si>
    <t>火属性伤害</t>
    <phoneticPr fontId="1" type="noConversion"/>
  </si>
  <si>
    <t>木属性伤害</t>
    <phoneticPr fontId="1" type="noConversion"/>
  </si>
  <si>
    <t>水属性伤害</t>
    <phoneticPr fontId="1" type="noConversion"/>
  </si>
  <si>
    <t>暗属性伤害</t>
    <phoneticPr fontId="1" type="noConversion"/>
  </si>
  <si>
    <t>雷属性伤害</t>
    <phoneticPr fontId="1" type="noConversion"/>
  </si>
  <si>
    <t>[（火属性攻击-火属性防御-基础防御）*火属性技能伤害率（默认为1）+火属性伤害附加值]*属性克制加成（1or1.5）</t>
    <phoneticPr fontId="1" type="noConversion"/>
  </si>
  <si>
    <t>[（水属性攻击-水属性防御-基础防御）*水属性技能伤害率（默认为1）+水属性伤害附加值]*属性克制加成（1or1.5）</t>
    <phoneticPr fontId="1" type="noConversion"/>
  </si>
  <si>
    <t>[（暗属性攻击-暗属性防御-基础防御）*暗属性技能伤害率（默认为1）+暗属性伤害附加值]*属性克制加成（1or1.5）</t>
    <phoneticPr fontId="1" type="noConversion"/>
  </si>
  <si>
    <t>[（雷属性攻击-雷属性防御-基础防御）*雷属性技能伤害率（默认为1）+雷属性伤害附加值]*属性克制加成（1or1.5）</t>
    <phoneticPr fontId="1" type="noConversion"/>
  </si>
  <si>
    <t>[（木属性攻击-木属性防御-基础防御）*木属性技能伤害率（默认为1）+木属性伤害附加值]*属性克制加成（1or1.5）</t>
    <phoneticPr fontId="1" type="noConversion"/>
  </si>
  <si>
    <t>总伤害=（基础伤害+火属性伤害+水属性伤害+暗属性伤害+雷属性伤害）*（1+伤害加成-伤害减免）*暴击倍率（1or1.5）</t>
    <phoneticPr fontId="1" type="noConversion"/>
  </si>
  <si>
    <t>火</t>
  </si>
  <si>
    <t>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</si>
</sst>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5" tint="0.39994506668294322"/>
      <name val="微软雅黑"/>
      <family val="2"/>
      <charset val="134"/>
    </font>
    <font>
      <b/>
      <sz val="10"/>
      <color rgb="FF7030A0"/>
      <name val="微软雅黑"/>
      <family val="2"/>
      <charset val="134"/>
    </font>
    <font>
      <sz val="10"/>
      <color rgb="FF7030A0"/>
      <name val="微软雅黑"/>
      <family val="2"/>
      <charset val="134"/>
    </font>
    <font>
      <b/>
      <sz val="10"/>
      <color theme="5" tint="-0.249977111117893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2" borderId="1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vertical="center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vertical="center"/>
    </xf>
    <xf numFmtId="0" fontId="7" fillId="13" borderId="22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wrapText="1"/>
    </xf>
    <xf numFmtId="0" fontId="6" fillId="13" borderId="0" xfId="0" applyFont="1" applyFill="1" applyAlignment="1">
      <alignment horizontal="left" vertical="center"/>
    </xf>
    <xf numFmtId="0" fontId="4" fillId="13" borderId="2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left" vertical="center"/>
    </xf>
    <xf numFmtId="0" fontId="4" fillId="13" borderId="0" xfId="0" applyFont="1" applyFill="1" applyAlignment="1">
      <alignment vertical="center"/>
    </xf>
    <xf numFmtId="0" fontId="4" fillId="1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7" fillId="13" borderId="0" xfId="0" applyFont="1" applyFill="1" applyAlignment="1">
      <alignment vertical="center"/>
    </xf>
    <xf numFmtId="0" fontId="7" fillId="13" borderId="24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2" fillId="14" borderId="13" xfId="0" applyFont="1" applyFill="1" applyBorder="1" applyAlignment="1">
      <alignment vertical="center"/>
    </xf>
    <xf numFmtId="0" fontId="12" fillId="14" borderId="13" xfId="0" applyFont="1" applyFill="1" applyBorder="1" applyAlignment="1">
      <alignment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 vertical="center" wrapText="1"/>
    </xf>
    <xf numFmtId="0" fontId="12" fillId="14" borderId="0" xfId="0" applyFont="1" applyFill="1" applyAlignment="1">
      <alignment horizontal="left" vertical="center"/>
    </xf>
    <xf numFmtId="0" fontId="12" fillId="14" borderId="1" xfId="0" applyFont="1" applyFill="1" applyBorder="1" applyAlignment="1">
      <alignment vertical="center" wrapText="1"/>
    </xf>
    <xf numFmtId="0" fontId="12" fillId="14" borderId="24" xfId="0" applyFont="1" applyFill="1" applyBorder="1" applyAlignment="1">
      <alignment horizontal="center" vertical="center" wrapText="1"/>
    </xf>
    <xf numFmtId="0" fontId="12" fillId="14" borderId="24" xfId="0" applyFont="1" applyFill="1" applyBorder="1" applyAlignment="1">
      <alignment horizontal="center" vertical="center"/>
    </xf>
    <xf numFmtId="0" fontId="12" fillId="14" borderId="29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0" xfId="0" applyFont="1" applyFill="1" applyAlignment="1">
      <alignment vertical="center"/>
    </xf>
    <xf numFmtId="0" fontId="12" fillId="14" borderId="24" xfId="0" applyFont="1" applyFill="1" applyBorder="1" applyAlignment="1">
      <alignment vertical="center"/>
    </xf>
    <xf numFmtId="0" fontId="12" fillId="14" borderId="22" xfId="0" applyFont="1" applyFill="1" applyBorder="1" applyAlignment="1">
      <alignment horizontal="center" vertical="center" wrapText="1"/>
    </xf>
    <xf numFmtId="0" fontId="12" fillId="14" borderId="22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vertical="center"/>
    </xf>
    <xf numFmtId="0" fontId="12" fillId="14" borderId="22" xfId="0" applyFont="1" applyFill="1" applyBorder="1" applyAlignment="1">
      <alignment vertical="center" wrapText="1"/>
    </xf>
    <xf numFmtId="0" fontId="12" fillId="14" borderId="10" xfId="0" applyFont="1" applyFill="1" applyBorder="1" applyAlignment="1">
      <alignment vertical="center"/>
    </xf>
    <xf numFmtId="0" fontId="12" fillId="14" borderId="10" xfId="0" applyFont="1" applyFill="1" applyBorder="1" applyAlignment="1">
      <alignment vertical="center" wrapText="1"/>
    </xf>
    <xf numFmtId="0" fontId="12" fillId="14" borderId="10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/>
    </xf>
    <xf numFmtId="0" fontId="4" fillId="13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vertical="center"/>
    </xf>
    <xf numFmtId="0" fontId="12" fillId="14" borderId="24" xfId="0" applyFont="1" applyFill="1" applyBorder="1" applyAlignment="1">
      <alignment vertical="center"/>
    </xf>
    <xf numFmtId="0" fontId="12" fillId="14" borderId="23" xfId="0" applyFont="1" applyFill="1" applyBorder="1" applyAlignment="1">
      <alignment vertical="center"/>
    </xf>
    <xf numFmtId="0" fontId="12" fillId="14" borderId="31" xfId="0" applyFont="1" applyFill="1" applyBorder="1" applyAlignment="1">
      <alignment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opLeftCell="A85" workbookViewId="0">
      <selection activeCell="B91" sqref="B91:B92"/>
    </sheetView>
  </sheetViews>
  <sheetFormatPr defaultColWidth="9" defaultRowHeight="16.5" x14ac:dyDescent="0.15"/>
  <cols>
    <col min="1" max="1" width="16.75" style="171" customWidth="1"/>
    <col min="2" max="2" width="20.75" style="171" customWidth="1"/>
    <col min="3" max="3" width="18.5" style="171" customWidth="1"/>
    <col min="4" max="4" width="98.125" style="173" customWidth="1"/>
    <col min="5" max="5" width="61.875" style="172" customWidth="1"/>
    <col min="6" max="6" width="45.625" style="173" customWidth="1"/>
    <col min="7" max="7" width="7.625" style="172" customWidth="1"/>
    <col min="8" max="8" width="11.5" style="171" customWidth="1"/>
    <col min="9" max="9" width="23.875" style="171" customWidth="1"/>
    <col min="10" max="10" width="18.75" style="171" customWidth="1"/>
    <col min="11" max="11" width="8.875" style="171" customWidth="1"/>
    <col min="12" max="12" width="9.375" style="171" customWidth="1"/>
    <col min="13" max="13" width="11.375" style="171" customWidth="1"/>
    <col min="14" max="14" width="9.625" style="171" customWidth="1"/>
    <col min="15" max="15" width="9" style="171"/>
    <col min="16" max="16" width="8.125" style="171" customWidth="1"/>
    <col min="17" max="18" width="28.875" style="171" customWidth="1"/>
    <col min="19" max="16384" width="9" style="89"/>
  </cols>
  <sheetData>
    <row r="1" spans="1:18" ht="18" x14ac:dyDescent="0.15">
      <c r="A1" s="88"/>
      <c r="B1" s="203" t="s">
        <v>121</v>
      </c>
      <c r="C1" s="203"/>
      <c r="D1" s="204"/>
      <c r="E1" s="204"/>
      <c r="F1" s="204"/>
      <c r="G1" s="204"/>
      <c r="H1" s="203"/>
      <c r="I1" s="204"/>
      <c r="J1" s="204"/>
      <c r="K1" s="204"/>
      <c r="L1" s="204"/>
      <c r="M1" s="204"/>
      <c r="N1" s="204"/>
      <c r="O1" s="204"/>
      <c r="P1" s="204"/>
      <c r="Q1" s="204"/>
      <c r="R1" s="204"/>
    </row>
    <row r="2" spans="1:18" x14ac:dyDescent="0.15">
      <c r="A2" s="88"/>
      <c r="B2" s="205" t="s">
        <v>122</v>
      </c>
      <c r="C2" s="205"/>
      <c r="D2" s="206"/>
      <c r="E2" s="88"/>
      <c r="F2" s="90"/>
      <c r="G2" s="88"/>
      <c r="H2" s="88"/>
      <c r="I2" s="88"/>
      <c r="J2" s="88"/>
      <c r="K2" s="205" t="s">
        <v>123</v>
      </c>
      <c r="L2" s="205"/>
      <c r="M2" s="205"/>
      <c r="N2" s="205"/>
      <c r="O2" s="205"/>
      <c r="P2" s="205"/>
      <c r="Q2" s="205" t="s">
        <v>124</v>
      </c>
      <c r="R2" s="205"/>
    </row>
    <row r="3" spans="1:18" x14ac:dyDescent="0.15">
      <c r="A3" s="88"/>
      <c r="B3" s="205" t="s">
        <v>125</v>
      </c>
      <c r="C3" s="205"/>
      <c r="D3" s="205"/>
      <c r="E3" s="88"/>
      <c r="F3" s="88"/>
      <c r="G3" s="88"/>
      <c r="H3" s="88"/>
      <c r="I3" s="88"/>
      <c r="J3" s="88"/>
      <c r="K3" s="205" t="s">
        <v>126</v>
      </c>
      <c r="L3" s="205"/>
      <c r="M3" s="205"/>
      <c r="N3" s="205" t="s">
        <v>127</v>
      </c>
      <c r="O3" s="205"/>
      <c r="P3" s="88" t="s">
        <v>128</v>
      </c>
      <c r="Q3" s="88" t="s">
        <v>129</v>
      </c>
      <c r="R3" s="88" t="s">
        <v>130</v>
      </c>
    </row>
    <row r="4" spans="1:18" s="93" customFormat="1" ht="33" x14ac:dyDescent="0.15">
      <c r="A4" s="91" t="s">
        <v>131</v>
      </c>
      <c r="B4" s="91" t="s">
        <v>132</v>
      </c>
      <c r="C4" s="91" t="s">
        <v>133</v>
      </c>
      <c r="D4" s="92" t="s">
        <v>134</v>
      </c>
      <c r="E4" s="92" t="s">
        <v>135</v>
      </c>
      <c r="F4" s="92" t="s">
        <v>136</v>
      </c>
      <c r="G4" s="92" t="s">
        <v>137</v>
      </c>
      <c r="H4" s="91" t="s">
        <v>138</v>
      </c>
      <c r="I4" s="91" t="s">
        <v>139</v>
      </c>
      <c r="J4" s="91" t="s">
        <v>140</v>
      </c>
      <c r="K4" s="91" t="s">
        <v>141</v>
      </c>
      <c r="L4" s="91" t="s">
        <v>142</v>
      </c>
      <c r="M4" s="91" t="s">
        <v>143</v>
      </c>
      <c r="N4" s="91" t="s">
        <v>144</v>
      </c>
      <c r="O4" s="91" t="s">
        <v>145</v>
      </c>
      <c r="P4" s="91" t="s">
        <v>128</v>
      </c>
      <c r="Q4" s="91" t="s">
        <v>146</v>
      </c>
      <c r="R4" s="91" t="s">
        <v>147</v>
      </c>
    </row>
    <row r="5" spans="1:18" s="99" customFormat="1" x14ac:dyDescent="0.15">
      <c r="A5" s="177" t="s">
        <v>264</v>
      </c>
      <c r="B5" s="97" t="s">
        <v>265</v>
      </c>
      <c r="C5" s="177">
        <v>1</v>
      </c>
      <c r="D5" s="94"/>
      <c r="E5" s="95"/>
      <c r="F5" s="96"/>
      <c r="G5" s="95"/>
      <c r="H5" s="97"/>
      <c r="I5" s="97"/>
      <c r="J5" s="98"/>
      <c r="K5" s="97"/>
      <c r="L5" s="97"/>
      <c r="M5" s="97"/>
      <c r="N5" s="97"/>
      <c r="O5" s="97"/>
      <c r="P5" s="97"/>
      <c r="Q5" s="97"/>
      <c r="R5" s="97"/>
    </row>
    <row r="6" spans="1:18" s="99" customFormat="1" x14ac:dyDescent="0.15">
      <c r="A6" s="192"/>
      <c r="B6" s="97" t="s">
        <v>266</v>
      </c>
      <c r="C6" s="192"/>
      <c r="D6" s="94"/>
      <c r="E6" s="95"/>
      <c r="F6" s="96"/>
      <c r="G6" s="95"/>
      <c r="H6" s="97"/>
      <c r="I6" s="97"/>
      <c r="J6" s="98"/>
      <c r="K6" s="97"/>
      <c r="L6" s="97"/>
      <c r="M6" s="97"/>
      <c r="N6" s="97"/>
      <c r="O6" s="97"/>
      <c r="P6" s="97"/>
      <c r="Q6" s="97"/>
      <c r="R6" s="97"/>
    </row>
    <row r="7" spans="1:18" s="99" customFormat="1" x14ac:dyDescent="0.15">
      <c r="A7" s="192"/>
      <c r="B7" s="97" t="s">
        <v>267</v>
      </c>
      <c r="C7" s="192"/>
      <c r="D7" s="94"/>
      <c r="E7" s="95"/>
      <c r="F7" s="96"/>
      <c r="G7" s="95"/>
      <c r="H7" s="97"/>
      <c r="I7" s="97"/>
      <c r="J7" s="98"/>
      <c r="K7" s="97"/>
      <c r="L7" s="97"/>
      <c r="M7" s="97"/>
      <c r="N7" s="97"/>
      <c r="O7" s="97"/>
      <c r="P7" s="97"/>
      <c r="Q7" s="97"/>
      <c r="R7" s="97"/>
    </row>
    <row r="8" spans="1:18" s="103" customFormat="1" x14ac:dyDescent="0.15">
      <c r="A8" s="193" t="s">
        <v>148</v>
      </c>
      <c r="B8" s="100" t="s">
        <v>268</v>
      </c>
      <c r="C8" s="193">
        <v>1</v>
      </c>
      <c r="D8" s="101" t="s">
        <v>275</v>
      </c>
      <c r="E8" s="102"/>
      <c r="F8" s="101"/>
      <c r="G8" s="102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</row>
    <row r="9" spans="1:18" s="103" customFormat="1" x14ac:dyDescent="0.15">
      <c r="A9" s="193"/>
      <c r="B9" s="100" t="s">
        <v>270</v>
      </c>
      <c r="C9" s="193"/>
      <c r="D9" s="101"/>
      <c r="E9" s="102"/>
      <c r="F9" s="101"/>
      <c r="G9" s="102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</row>
    <row r="10" spans="1:18" s="103" customFormat="1" x14ac:dyDescent="0.15">
      <c r="A10" s="193"/>
      <c r="B10" s="104" t="s">
        <v>272</v>
      </c>
      <c r="C10" s="193"/>
      <c r="D10" s="101"/>
      <c r="E10" s="102"/>
      <c r="F10" s="101"/>
      <c r="G10" s="102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</row>
    <row r="11" spans="1:18" s="103" customFormat="1" x14ac:dyDescent="0.15">
      <c r="A11" s="193"/>
      <c r="B11" s="104" t="s">
        <v>149</v>
      </c>
      <c r="C11" s="193"/>
      <c r="D11" s="101"/>
      <c r="E11" s="102"/>
      <c r="F11" s="101"/>
      <c r="G11" s="102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</row>
    <row r="12" spans="1:18" s="103" customFormat="1" x14ac:dyDescent="0.15">
      <c r="A12" s="193"/>
      <c r="B12" s="100" t="s">
        <v>150</v>
      </c>
      <c r="C12" s="193"/>
      <c r="D12" s="101"/>
      <c r="E12" s="102"/>
      <c r="F12" s="101"/>
      <c r="G12" s="102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</row>
    <row r="13" spans="1:18" s="103" customFormat="1" x14ac:dyDescent="0.15">
      <c r="A13" s="193"/>
      <c r="B13" s="100" t="s">
        <v>153</v>
      </c>
      <c r="C13" s="193"/>
      <c r="D13" s="101"/>
      <c r="E13" s="102"/>
      <c r="F13" s="101"/>
      <c r="G13" s="102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</row>
    <row r="14" spans="1:18" s="103" customFormat="1" x14ac:dyDescent="0.15">
      <c r="A14" s="193"/>
      <c r="B14" s="100" t="s">
        <v>154</v>
      </c>
      <c r="C14" s="193"/>
      <c r="D14" s="101"/>
      <c r="E14" s="102"/>
      <c r="F14" s="101"/>
      <c r="G14" s="102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</row>
    <row r="15" spans="1:18" s="103" customFormat="1" x14ac:dyDescent="0.15">
      <c r="A15" s="193"/>
      <c r="B15" s="100" t="s">
        <v>155</v>
      </c>
      <c r="C15" s="193"/>
      <c r="D15" s="101"/>
      <c r="E15" s="102"/>
      <c r="F15" s="101"/>
      <c r="G15" s="102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</row>
    <row r="16" spans="1:18" s="103" customFormat="1" x14ac:dyDescent="0.15">
      <c r="A16" s="193"/>
      <c r="B16" s="100" t="s">
        <v>156</v>
      </c>
      <c r="C16" s="193"/>
      <c r="D16" s="101"/>
      <c r="E16" s="102"/>
      <c r="F16" s="101"/>
      <c r="G16" s="102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</row>
    <row r="17" spans="1:18" s="103" customFormat="1" x14ac:dyDescent="0.15">
      <c r="A17" s="193" t="s">
        <v>157</v>
      </c>
      <c r="B17" s="100" t="s">
        <v>269</v>
      </c>
      <c r="C17" s="193">
        <v>1</v>
      </c>
      <c r="D17" s="101" t="s">
        <v>277</v>
      </c>
      <c r="E17" s="102"/>
      <c r="F17" s="101"/>
      <c r="G17" s="102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</row>
    <row r="18" spans="1:18" s="103" customFormat="1" x14ac:dyDescent="0.15">
      <c r="A18" s="193"/>
      <c r="B18" s="100" t="s">
        <v>270</v>
      </c>
      <c r="C18" s="193"/>
      <c r="D18" s="101" t="s">
        <v>276</v>
      </c>
      <c r="E18" s="102"/>
      <c r="F18" s="101"/>
      <c r="G18" s="102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</row>
    <row r="19" spans="1:18" s="103" customFormat="1" x14ac:dyDescent="0.15">
      <c r="A19" s="193"/>
      <c r="B19" s="104" t="s">
        <v>271</v>
      </c>
      <c r="C19" s="193"/>
      <c r="D19" s="101" t="s">
        <v>273</v>
      </c>
      <c r="E19" s="102"/>
      <c r="F19" s="101"/>
      <c r="G19" s="102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</row>
    <row r="20" spans="1:18" s="103" customFormat="1" x14ac:dyDescent="0.15">
      <c r="A20" s="193"/>
      <c r="B20" s="100" t="s">
        <v>151</v>
      </c>
      <c r="C20" s="193"/>
      <c r="D20" s="101" t="s">
        <v>274</v>
      </c>
      <c r="E20" s="102"/>
      <c r="F20" s="101"/>
      <c r="G20" s="102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</row>
    <row r="21" spans="1:18" s="103" customFormat="1" x14ac:dyDescent="0.15">
      <c r="A21" s="193"/>
      <c r="B21" s="100" t="s">
        <v>152</v>
      </c>
      <c r="C21" s="193"/>
      <c r="D21" s="101" t="s">
        <v>315</v>
      </c>
      <c r="E21" s="102"/>
      <c r="F21" s="101"/>
      <c r="G21" s="102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</row>
    <row r="22" spans="1:18" s="103" customFormat="1" x14ac:dyDescent="0.15">
      <c r="A22" s="193" t="s">
        <v>158</v>
      </c>
      <c r="B22" s="100" t="s">
        <v>269</v>
      </c>
      <c r="C22" s="193">
        <v>1</v>
      </c>
      <c r="D22" s="101"/>
      <c r="E22" s="102"/>
      <c r="F22" s="101"/>
      <c r="G22" s="102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</row>
    <row r="23" spans="1:18" s="103" customFormat="1" x14ac:dyDescent="0.15">
      <c r="A23" s="193"/>
      <c r="B23" s="100" t="s">
        <v>270</v>
      </c>
      <c r="C23" s="193"/>
      <c r="D23" s="101"/>
      <c r="E23" s="102"/>
      <c r="F23" s="101"/>
      <c r="G23" s="102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</row>
    <row r="24" spans="1:18" s="103" customFormat="1" x14ac:dyDescent="0.15">
      <c r="A24" s="193"/>
      <c r="B24" s="104" t="s">
        <v>271</v>
      </c>
      <c r="C24" s="193"/>
      <c r="D24" s="101"/>
      <c r="E24" s="102"/>
      <c r="F24" s="101"/>
      <c r="G24" s="102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</row>
    <row r="25" spans="1:18" s="103" customFormat="1" x14ac:dyDescent="0.15">
      <c r="A25" s="193"/>
      <c r="B25" s="100" t="s">
        <v>151</v>
      </c>
      <c r="C25" s="193"/>
      <c r="D25" s="101"/>
      <c r="E25" s="102"/>
      <c r="F25" s="101"/>
      <c r="G25" s="102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</row>
    <row r="26" spans="1:18" s="103" customFormat="1" x14ac:dyDescent="0.15">
      <c r="A26" s="193"/>
      <c r="B26" s="100" t="s">
        <v>152</v>
      </c>
      <c r="C26" s="193"/>
      <c r="D26" s="101"/>
      <c r="E26" s="102"/>
      <c r="F26" s="101"/>
      <c r="G26" s="102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</row>
    <row r="27" spans="1:18" s="99" customFormat="1" x14ac:dyDescent="0.15">
      <c r="A27" s="199" t="s">
        <v>316</v>
      </c>
      <c r="B27" s="97" t="s">
        <v>317</v>
      </c>
      <c r="C27" s="177">
        <v>38</v>
      </c>
      <c r="D27" s="94" t="s">
        <v>278</v>
      </c>
      <c r="E27" s="95"/>
      <c r="F27" s="96"/>
      <c r="G27" s="95"/>
      <c r="H27" s="97"/>
      <c r="I27" s="95"/>
      <c r="J27" s="97"/>
      <c r="K27" s="97"/>
      <c r="L27" s="97"/>
      <c r="M27" s="97"/>
      <c r="N27" s="97"/>
      <c r="O27" s="97"/>
      <c r="P27" s="97"/>
      <c r="Q27" s="97"/>
      <c r="R27" s="97"/>
    </row>
    <row r="28" spans="1:18" s="99" customFormat="1" x14ac:dyDescent="0.15">
      <c r="A28" s="198"/>
      <c r="B28" s="97" t="s">
        <v>318</v>
      </c>
      <c r="C28" s="192"/>
      <c r="D28" s="94"/>
      <c r="E28" s="95"/>
      <c r="F28" s="96"/>
      <c r="G28" s="95"/>
      <c r="H28" s="97"/>
      <c r="I28" s="95"/>
      <c r="J28" s="97"/>
      <c r="K28" s="97"/>
      <c r="L28" s="97"/>
      <c r="M28" s="97"/>
      <c r="N28" s="97"/>
      <c r="O28" s="97"/>
      <c r="P28" s="97"/>
      <c r="Q28" s="97"/>
      <c r="R28" s="97"/>
    </row>
    <row r="29" spans="1:18" s="99" customFormat="1" x14ac:dyDescent="0.15">
      <c r="A29" s="198"/>
      <c r="B29" s="97" t="s">
        <v>319</v>
      </c>
      <c r="C29" s="192"/>
      <c r="D29" s="94"/>
      <c r="E29" s="95"/>
      <c r="F29" s="96"/>
      <c r="G29" s="95"/>
      <c r="H29" s="97"/>
      <c r="I29" s="95"/>
      <c r="J29" s="97"/>
      <c r="K29" s="97"/>
      <c r="L29" s="97"/>
      <c r="M29" s="97"/>
      <c r="N29" s="97"/>
      <c r="O29" s="97"/>
      <c r="P29" s="97"/>
      <c r="Q29" s="97"/>
      <c r="R29" s="97"/>
    </row>
    <row r="30" spans="1:18" s="99" customFormat="1" x14ac:dyDescent="0.15">
      <c r="A30" s="198"/>
      <c r="B30" s="97" t="s">
        <v>320</v>
      </c>
      <c r="C30" s="192"/>
      <c r="D30" s="94"/>
      <c r="E30" s="95"/>
      <c r="F30" s="96"/>
      <c r="G30" s="95"/>
      <c r="H30" s="97"/>
      <c r="I30" s="95"/>
      <c r="J30" s="97"/>
      <c r="K30" s="97"/>
      <c r="L30" s="97"/>
      <c r="M30" s="97"/>
      <c r="N30" s="97"/>
      <c r="O30" s="97"/>
      <c r="P30" s="97"/>
      <c r="Q30" s="97"/>
      <c r="R30" s="97"/>
    </row>
    <row r="31" spans="1:18" s="99" customFormat="1" x14ac:dyDescent="0.15">
      <c r="A31" s="198"/>
      <c r="B31" s="97" t="s">
        <v>321</v>
      </c>
      <c r="C31" s="192"/>
      <c r="D31" s="94"/>
      <c r="E31" s="95"/>
      <c r="F31" s="96"/>
      <c r="G31" s="95"/>
      <c r="H31" s="97"/>
      <c r="I31" s="95"/>
      <c r="J31" s="97"/>
      <c r="K31" s="97"/>
      <c r="L31" s="97"/>
      <c r="M31" s="97"/>
      <c r="N31" s="97"/>
      <c r="O31" s="97"/>
      <c r="P31" s="97"/>
      <c r="Q31" s="97"/>
      <c r="R31" s="97"/>
    </row>
    <row r="32" spans="1:18" s="99" customFormat="1" x14ac:dyDescent="0.15">
      <c r="A32" s="198"/>
      <c r="B32" s="97" t="s">
        <v>322</v>
      </c>
      <c r="C32" s="192"/>
      <c r="D32" s="94"/>
      <c r="E32" s="95"/>
      <c r="F32" s="96"/>
      <c r="G32" s="95"/>
      <c r="H32" s="97"/>
      <c r="I32" s="95"/>
      <c r="J32" s="97"/>
      <c r="K32" s="97"/>
      <c r="L32" s="97"/>
      <c r="M32" s="97"/>
      <c r="N32" s="97"/>
      <c r="O32" s="97"/>
      <c r="P32" s="97"/>
      <c r="Q32" s="97"/>
      <c r="R32" s="97"/>
    </row>
    <row r="33" spans="1:18" s="99" customFormat="1" x14ac:dyDescent="0.15">
      <c r="A33" s="198"/>
      <c r="B33" s="106" t="s">
        <v>323</v>
      </c>
      <c r="C33" s="192"/>
      <c r="D33" s="94" t="s">
        <v>324</v>
      </c>
      <c r="E33" s="105"/>
      <c r="F33" s="96"/>
      <c r="G33" s="105"/>
      <c r="H33" s="106"/>
      <c r="I33" s="105"/>
      <c r="J33" s="106"/>
      <c r="K33" s="106"/>
      <c r="L33" s="106"/>
      <c r="M33" s="106"/>
      <c r="N33" s="106"/>
      <c r="O33" s="106"/>
      <c r="P33" s="106"/>
      <c r="Q33" s="106"/>
      <c r="R33" s="106"/>
    </row>
    <row r="34" spans="1:18" s="103" customFormat="1" x14ac:dyDescent="0.15">
      <c r="A34" s="198"/>
      <c r="B34" s="97" t="s">
        <v>325</v>
      </c>
      <c r="C34" s="192"/>
      <c r="D34" s="101"/>
      <c r="E34" s="102"/>
      <c r="F34" s="107"/>
      <c r="G34" s="102"/>
      <c r="H34" s="100"/>
      <c r="I34" s="102"/>
      <c r="J34" s="100"/>
      <c r="K34" s="100"/>
      <c r="L34" s="100"/>
      <c r="M34" s="100"/>
      <c r="N34" s="100"/>
      <c r="O34" s="100"/>
      <c r="P34" s="100"/>
      <c r="Q34" s="100"/>
      <c r="R34" s="100"/>
    </row>
    <row r="35" spans="1:18" s="103" customFormat="1" x14ac:dyDescent="0.15">
      <c r="A35" s="198"/>
      <c r="B35" s="97" t="s">
        <v>326</v>
      </c>
      <c r="C35" s="178"/>
      <c r="D35" s="101"/>
      <c r="E35" s="102"/>
      <c r="F35" s="107"/>
      <c r="G35" s="102"/>
      <c r="H35" s="100"/>
      <c r="I35" s="102"/>
      <c r="J35" s="100"/>
      <c r="K35" s="100"/>
      <c r="L35" s="100"/>
      <c r="M35" s="100"/>
      <c r="N35" s="100"/>
      <c r="O35" s="100"/>
      <c r="P35" s="100"/>
      <c r="Q35" s="100"/>
      <c r="R35" s="100"/>
    </row>
    <row r="36" spans="1:18" s="108" customFormat="1" x14ac:dyDescent="0.15">
      <c r="A36" s="97" t="s">
        <v>159</v>
      </c>
      <c r="B36" s="95" t="s">
        <v>160</v>
      </c>
      <c r="C36" s="95">
        <v>1</v>
      </c>
      <c r="D36" s="96"/>
      <c r="E36" s="95"/>
      <c r="F36" s="96"/>
      <c r="G36" s="95"/>
      <c r="H36" s="97"/>
      <c r="I36" s="97"/>
      <c r="J36" s="97"/>
      <c r="K36" s="97"/>
      <c r="L36" s="95"/>
      <c r="M36" s="95"/>
      <c r="N36" s="97"/>
      <c r="O36" s="95"/>
      <c r="P36" s="95"/>
      <c r="Q36" s="95"/>
      <c r="R36" s="95"/>
    </row>
    <row r="37" spans="1:18" s="108" customFormat="1" x14ac:dyDescent="0.15">
      <c r="A37" s="177" t="s">
        <v>161</v>
      </c>
      <c r="B37" s="95" t="s">
        <v>162</v>
      </c>
      <c r="C37" s="200">
        <v>1</v>
      </c>
      <c r="D37" s="94" t="s">
        <v>282</v>
      </c>
      <c r="E37" s="95"/>
      <c r="F37" s="96"/>
      <c r="G37" s="95"/>
      <c r="H37" s="97"/>
      <c r="I37" s="95"/>
      <c r="J37" s="97"/>
      <c r="K37" s="95"/>
      <c r="L37" s="95"/>
      <c r="M37" s="95"/>
      <c r="N37" s="97"/>
      <c r="O37" s="95"/>
      <c r="P37" s="95"/>
      <c r="Q37" s="97"/>
      <c r="R37" s="97"/>
    </row>
    <row r="38" spans="1:18" s="108" customFormat="1" x14ac:dyDescent="0.15">
      <c r="A38" s="192"/>
      <c r="B38" s="95" t="s">
        <v>279</v>
      </c>
      <c r="C38" s="201"/>
      <c r="D38" s="94"/>
      <c r="E38" s="95"/>
      <c r="F38" s="96"/>
      <c r="G38" s="95"/>
      <c r="H38" s="97"/>
      <c r="I38" s="95"/>
      <c r="J38" s="97"/>
      <c r="K38" s="95"/>
      <c r="L38" s="95"/>
      <c r="M38" s="95"/>
      <c r="N38" s="97"/>
      <c r="O38" s="95"/>
      <c r="P38" s="95"/>
      <c r="Q38" s="97"/>
      <c r="R38" s="97"/>
    </row>
    <row r="39" spans="1:18" s="108" customFormat="1" x14ac:dyDescent="0.15">
      <c r="A39" s="192"/>
      <c r="B39" s="95" t="s">
        <v>280</v>
      </c>
      <c r="C39" s="201"/>
      <c r="D39" s="94"/>
      <c r="E39" s="95"/>
      <c r="F39" s="96"/>
      <c r="G39" s="95"/>
      <c r="H39" s="97"/>
      <c r="I39" s="95"/>
      <c r="J39" s="97"/>
      <c r="K39" s="95"/>
      <c r="L39" s="95"/>
      <c r="M39" s="95"/>
      <c r="N39" s="97"/>
      <c r="O39" s="95"/>
      <c r="P39" s="95"/>
      <c r="Q39" s="97"/>
      <c r="R39" s="97"/>
    </row>
    <row r="40" spans="1:18" s="108" customFormat="1" x14ac:dyDescent="0.15">
      <c r="A40" s="178"/>
      <c r="B40" s="97" t="s">
        <v>163</v>
      </c>
      <c r="C40" s="202"/>
      <c r="D40" s="94"/>
      <c r="E40" s="95"/>
      <c r="F40" s="96"/>
      <c r="G40" s="95"/>
      <c r="H40" s="97"/>
      <c r="I40" s="95"/>
      <c r="J40" s="97"/>
      <c r="K40" s="95"/>
      <c r="L40" s="95"/>
      <c r="M40" s="95"/>
      <c r="N40" s="97"/>
      <c r="O40" s="95"/>
      <c r="P40" s="95"/>
      <c r="Q40" s="97"/>
      <c r="R40" s="97"/>
    </row>
    <row r="41" spans="1:18" s="108" customFormat="1" x14ac:dyDescent="0.15">
      <c r="A41" s="198" t="s">
        <v>164</v>
      </c>
      <c r="B41" s="199" t="s">
        <v>165</v>
      </c>
      <c r="C41" s="199">
        <v>20</v>
      </c>
      <c r="D41" s="96" t="s">
        <v>281</v>
      </c>
      <c r="E41" s="95"/>
      <c r="F41" s="96"/>
      <c r="G41" s="95"/>
      <c r="H41" s="95"/>
      <c r="I41" s="97"/>
      <c r="J41" s="95"/>
      <c r="K41" s="97"/>
      <c r="L41" s="95"/>
      <c r="M41" s="95"/>
      <c r="N41" s="97"/>
      <c r="O41" s="95"/>
      <c r="P41" s="95"/>
      <c r="Q41" s="97"/>
      <c r="R41" s="97"/>
    </row>
    <row r="42" spans="1:18" s="108" customFormat="1" x14ac:dyDescent="0.15">
      <c r="A42" s="198"/>
      <c r="B42" s="199"/>
      <c r="C42" s="199"/>
      <c r="D42" s="96"/>
      <c r="E42" s="95"/>
      <c r="F42" s="96"/>
      <c r="G42" s="95"/>
      <c r="H42" s="95"/>
      <c r="I42" s="97"/>
      <c r="J42" s="95"/>
      <c r="K42" s="97"/>
      <c r="L42" s="95"/>
      <c r="M42" s="95"/>
      <c r="N42" s="97"/>
      <c r="O42" s="97"/>
      <c r="P42" s="95"/>
      <c r="Q42" s="97"/>
      <c r="R42" s="97"/>
    </row>
    <row r="43" spans="1:18" s="108" customFormat="1" x14ac:dyDescent="0.15">
      <c r="A43" s="198"/>
      <c r="B43" s="199"/>
      <c r="C43" s="199"/>
      <c r="D43" s="96"/>
      <c r="E43" s="95"/>
      <c r="F43" s="96"/>
      <c r="G43" s="95"/>
      <c r="H43" s="95"/>
      <c r="I43" s="97"/>
      <c r="J43" s="95"/>
      <c r="K43" s="97"/>
      <c r="L43" s="95"/>
      <c r="M43" s="95"/>
      <c r="N43" s="97"/>
      <c r="O43" s="97"/>
      <c r="P43" s="95"/>
      <c r="Q43" s="97"/>
      <c r="R43" s="97"/>
    </row>
    <row r="44" spans="1:18" s="108" customFormat="1" x14ac:dyDescent="0.15">
      <c r="A44" s="198"/>
      <c r="B44" s="199" t="s">
        <v>166</v>
      </c>
      <c r="C44" s="199">
        <v>1</v>
      </c>
      <c r="D44" s="96"/>
      <c r="E44" s="95"/>
      <c r="F44" s="96"/>
      <c r="G44" s="95"/>
      <c r="H44" s="95"/>
      <c r="I44" s="95"/>
      <c r="J44" s="95"/>
      <c r="K44" s="97"/>
      <c r="L44" s="95"/>
      <c r="M44" s="95"/>
      <c r="N44" s="97"/>
      <c r="O44" s="95"/>
      <c r="P44" s="95"/>
      <c r="Q44" s="95"/>
      <c r="R44" s="95"/>
    </row>
    <row r="45" spans="1:18" s="108" customFormat="1" x14ac:dyDescent="0.15">
      <c r="A45" s="198"/>
      <c r="B45" s="199"/>
      <c r="C45" s="199"/>
      <c r="D45" s="96"/>
      <c r="E45" s="95"/>
      <c r="F45" s="96"/>
      <c r="G45" s="95"/>
      <c r="H45" s="95"/>
      <c r="I45" s="95"/>
      <c r="J45" s="95"/>
      <c r="K45" s="97"/>
      <c r="L45" s="95"/>
      <c r="M45" s="95"/>
      <c r="N45" s="97"/>
      <c r="O45" s="95"/>
      <c r="P45" s="95"/>
      <c r="Q45" s="95"/>
      <c r="R45" s="95"/>
    </row>
    <row r="46" spans="1:18" s="108" customFormat="1" x14ac:dyDescent="0.15">
      <c r="A46" s="177" t="s">
        <v>167</v>
      </c>
      <c r="B46" s="95" t="s">
        <v>168</v>
      </c>
      <c r="C46" s="95">
        <v>1</v>
      </c>
      <c r="D46" s="94" t="s">
        <v>304</v>
      </c>
      <c r="E46" s="95"/>
      <c r="F46" s="96"/>
      <c r="G46" s="95"/>
      <c r="H46" s="97"/>
      <c r="I46" s="95"/>
      <c r="J46" s="97"/>
      <c r="K46" s="95"/>
      <c r="L46" s="95"/>
      <c r="M46" s="95"/>
      <c r="N46" s="97"/>
      <c r="O46" s="95"/>
      <c r="P46" s="95"/>
      <c r="Q46" s="97"/>
      <c r="R46" s="97"/>
    </row>
    <row r="47" spans="1:18" s="99" customFormat="1" x14ac:dyDescent="0.15">
      <c r="A47" s="178"/>
      <c r="B47" s="97" t="s">
        <v>169</v>
      </c>
      <c r="C47" s="97">
        <v>1</v>
      </c>
      <c r="D47" s="94"/>
      <c r="E47" s="95"/>
      <c r="F47" s="94"/>
      <c r="G47" s="9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s="99" customFormat="1" x14ac:dyDescent="0.15">
      <c r="A48" s="198" t="s">
        <v>170</v>
      </c>
      <c r="B48" s="97" t="s">
        <v>327</v>
      </c>
      <c r="C48" s="97">
        <v>1</v>
      </c>
      <c r="D48" s="94"/>
      <c r="E48" s="95"/>
      <c r="F48" s="94"/>
      <c r="G48" s="9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18" s="99" customFormat="1" x14ac:dyDescent="0.15">
      <c r="A49" s="198"/>
      <c r="B49" s="106" t="s">
        <v>283</v>
      </c>
      <c r="C49" s="106">
        <v>1</v>
      </c>
      <c r="D49" s="94"/>
      <c r="E49" s="105"/>
      <c r="F49" s="94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</row>
    <row r="50" spans="1:18" s="99" customFormat="1" x14ac:dyDescent="0.15">
      <c r="A50" s="198"/>
      <c r="B50" s="97" t="s">
        <v>284</v>
      </c>
      <c r="C50" s="97">
        <v>1</v>
      </c>
      <c r="D50" s="94"/>
      <c r="E50" s="95"/>
      <c r="F50" s="94"/>
      <c r="G50" s="95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18" s="99" customFormat="1" x14ac:dyDescent="0.15">
      <c r="A51" s="198"/>
      <c r="B51" s="97" t="s">
        <v>285</v>
      </c>
      <c r="C51" s="97">
        <v>1</v>
      </c>
      <c r="D51" s="94"/>
      <c r="E51" s="95"/>
      <c r="F51" s="94"/>
      <c r="G51" s="95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2" spans="1:18" s="99" customFormat="1" x14ac:dyDescent="0.15">
      <c r="A52" s="198" t="s">
        <v>171</v>
      </c>
      <c r="B52" s="97" t="s">
        <v>172</v>
      </c>
      <c r="C52" s="97">
        <v>1</v>
      </c>
      <c r="D52" s="94"/>
      <c r="E52" s="95"/>
      <c r="F52" s="94"/>
      <c r="G52" s="95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</row>
    <row r="53" spans="1:18" s="99" customFormat="1" x14ac:dyDescent="0.15">
      <c r="A53" s="198"/>
      <c r="B53" s="97" t="s">
        <v>328</v>
      </c>
      <c r="C53" s="97">
        <v>1</v>
      </c>
      <c r="D53" s="94"/>
      <c r="E53" s="95"/>
      <c r="F53" s="94"/>
      <c r="G53" s="95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</row>
    <row r="54" spans="1:18" s="99" customFormat="1" x14ac:dyDescent="0.15">
      <c r="A54" s="198"/>
      <c r="B54" s="100" t="s">
        <v>173</v>
      </c>
      <c r="C54" s="100">
        <v>30</v>
      </c>
      <c r="D54" s="101"/>
      <c r="E54" s="95"/>
      <c r="F54" s="94"/>
      <c r="G54" s="95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</row>
    <row r="55" spans="1:18" s="99" customFormat="1" x14ac:dyDescent="0.15">
      <c r="A55" s="198"/>
      <c r="B55" s="97" t="s">
        <v>174</v>
      </c>
      <c r="C55" s="97">
        <v>11</v>
      </c>
      <c r="D55" s="94"/>
      <c r="E55" s="95"/>
      <c r="F55" s="94"/>
      <c r="G55" s="95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</row>
    <row r="56" spans="1:18" s="99" customFormat="1" x14ac:dyDescent="0.15">
      <c r="A56" s="198"/>
      <c r="B56" s="97" t="s">
        <v>175</v>
      </c>
      <c r="C56" s="97">
        <v>22</v>
      </c>
      <c r="D56" s="94"/>
      <c r="E56" s="95"/>
      <c r="F56" s="94"/>
      <c r="G56" s="95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</row>
    <row r="57" spans="1:18" s="99" customFormat="1" x14ac:dyDescent="0.15">
      <c r="A57" s="198"/>
      <c r="B57" s="97" t="s">
        <v>322</v>
      </c>
      <c r="C57" s="97">
        <v>38</v>
      </c>
      <c r="D57" s="94"/>
      <c r="E57" s="95"/>
      <c r="F57" s="94"/>
      <c r="G57" s="95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</row>
    <row r="58" spans="1:18" s="99" customFormat="1" x14ac:dyDescent="0.15">
      <c r="A58" s="177" t="s">
        <v>176</v>
      </c>
      <c r="B58" s="97" t="s">
        <v>177</v>
      </c>
      <c r="C58" s="97">
        <v>1</v>
      </c>
      <c r="D58" s="94"/>
      <c r="E58" s="95"/>
      <c r="F58" s="94"/>
      <c r="G58" s="95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</row>
    <row r="59" spans="1:18" s="99" customFormat="1" x14ac:dyDescent="0.15">
      <c r="A59" s="178"/>
      <c r="B59" s="97" t="s">
        <v>178</v>
      </c>
      <c r="C59" s="97">
        <v>1</v>
      </c>
      <c r="D59" s="94"/>
      <c r="E59" s="95"/>
      <c r="F59" s="94"/>
      <c r="G59" s="95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</row>
    <row r="60" spans="1:18" s="99" customFormat="1" x14ac:dyDescent="0.15">
      <c r="A60" s="198" t="s">
        <v>286</v>
      </c>
      <c r="B60" s="97" t="s">
        <v>179</v>
      </c>
      <c r="C60" s="97">
        <v>1</v>
      </c>
      <c r="D60" s="94"/>
      <c r="E60" s="95"/>
      <c r="F60" s="94"/>
      <c r="G60" s="95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</row>
    <row r="61" spans="1:18" s="99" customFormat="1" x14ac:dyDescent="0.15">
      <c r="A61" s="198"/>
      <c r="B61" s="97" t="s">
        <v>287</v>
      </c>
      <c r="C61" s="97">
        <v>1</v>
      </c>
      <c r="D61" s="94"/>
      <c r="E61" s="95"/>
      <c r="F61" s="94"/>
      <c r="G61" s="95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</row>
    <row r="62" spans="1:18" s="99" customFormat="1" x14ac:dyDescent="0.15">
      <c r="A62" s="198"/>
      <c r="B62" s="97" t="s">
        <v>288</v>
      </c>
      <c r="C62" s="97">
        <v>1</v>
      </c>
      <c r="D62" s="94"/>
      <c r="E62" s="95"/>
      <c r="F62" s="94"/>
      <c r="G62" s="95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</row>
    <row r="63" spans="1:18" s="99" customFormat="1" x14ac:dyDescent="0.15">
      <c r="A63" s="177" t="s">
        <v>180</v>
      </c>
      <c r="B63" s="97" t="s">
        <v>301</v>
      </c>
      <c r="C63" s="97">
        <v>2</v>
      </c>
      <c r="D63" s="94"/>
      <c r="E63" s="95"/>
      <c r="F63" s="94"/>
      <c r="G63" s="95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</row>
    <row r="64" spans="1:18" s="99" customFormat="1" x14ac:dyDescent="0.15">
      <c r="A64" s="192"/>
      <c r="B64" s="97" t="s">
        <v>302</v>
      </c>
      <c r="C64" s="97">
        <v>3</v>
      </c>
      <c r="D64" s="94"/>
      <c r="E64" s="95"/>
      <c r="F64" s="94"/>
      <c r="G64" s="95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</row>
    <row r="65" spans="1:18" s="99" customFormat="1" x14ac:dyDescent="0.15">
      <c r="A65" s="192"/>
      <c r="B65" s="97" t="s">
        <v>181</v>
      </c>
      <c r="C65" s="97">
        <v>9</v>
      </c>
      <c r="D65" s="94"/>
      <c r="E65" s="95"/>
      <c r="F65" s="94"/>
      <c r="G65" s="95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</row>
    <row r="66" spans="1:18" s="99" customFormat="1" x14ac:dyDescent="0.15">
      <c r="A66" s="192"/>
      <c r="B66" s="97" t="s">
        <v>182</v>
      </c>
      <c r="C66" s="100">
        <v>16</v>
      </c>
      <c r="D66" s="101"/>
      <c r="E66" s="95"/>
      <c r="F66" s="94"/>
      <c r="G66" s="95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</row>
    <row r="67" spans="1:18" s="99" customFormat="1" x14ac:dyDescent="0.15">
      <c r="A67" s="192"/>
      <c r="B67" s="97" t="s">
        <v>183</v>
      </c>
      <c r="C67" s="97">
        <v>30</v>
      </c>
      <c r="D67" s="94"/>
      <c r="E67" s="95"/>
      <c r="F67" s="94"/>
      <c r="G67" s="95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</row>
    <row r="68" spans="1:18" s="99" customFormat="1" x14ac:dyDescent="0.15">
      <c r="A68" s="192"/>
      <c r="B68" s="97" t="s">
        <v>303</v>
      </c>
      <c r="C68" s="97">
        <v>35</v>
      </c>
      <c r="D68" s="94"/>
      <c r="E68" s="95"/>
      <c r="F68" s="94"/>
      <c r="G68" s="95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</row>
    <row r="69" spans="1:18" s="99" customFormat="1" x14ac:dyDescent="0.15">
      <c r="A69" s="198" t="s">
        <v>289</v>
      </c>
      <c r="B69" s="97" t="s">
        <v>297</v>
      </c>
      <c r="C69" s="97">
        <v>1</v>
      </c>
      <c r="D69" s="94" t="s">
        <v>291</v>
      </c>
      <c r="E69" s="95"/>
      <c r="F69" s="94"/>
      <c r="G69" s="95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</row>
    <row r="70" spans="1:18" s="99" customFormat="1" x14ac:dyDescent="0.15">
      <c r="A70" s="198"/>
      <c r="B70" s="97" t="s">
        <v>292</v>
      </c>
      <c r="C70" s="97">
        <v>1</v>
      </c>
      <c r="D70" s="94"/>
      <c r="E70" s="95"/>
      <c r="F70" s="94"/>
      <c r="G70" s="95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</row>
    <row r="71" spans="1:18" s="99" customFormat="1" x14ac:dyDescent="0.15">
      <c r="A71" s="198"/>
      <c r="B71" s="97" t="s">
        <v>290</v>
      </c>
      <c r="C71" s="97">
        <v>1</v>
      </c>
      <c r="D71" s="94"/>
      <c r="E71" s="95"/>
      <c r="F71" s="94"/>
      <c r="G71" s="95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</row>
    <row r="72" spans="1:18" s="99" customFormat="1" x14ac:dyDescent="0.15">
      <c r="A72" s="198"/>
      <c r="B72" s="97" t="s">
        <v>298</v>
      </c>
      <c r="C72" s="97"/>
      <c r="D72" s="94"/>
      <c r="E72" s="95"/>
      <c r="F72" s="94"/>
      <c r="G72" s="95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</row>
    <row r="73" spans="1:18" s="99" customFormat="1" x14ac:dyDescent="0.15">
      <c r="A73" s="198"/>
      <c r="B73" s="97"/>
      <c r="C73" s="97"/>
      <c r="D73" s="94"/>
      <c r="E73" s="95"/>
      <c r="F73" s="94"/>
      <c r="G73" s="95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</row>
    <row r="74" spans="1:18" s="103" customFormat="1" x14ac:dyDescent="0.15">
      <c r="A74" s="190" t="s">
        <v>186</v>
      </c>
      <c r="B74" s="100" t="s">
        <v>293</v>
      </c>
      <c r="C74" s="190">
        <v>55</v>
      </c>
      <c r="D74" s="101"/>
      <c r="E74" s="101"/>
      <c r="F74" s="101"/>
      <c r="G74" s="102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s="103" customFormat="1" x14ac:dyDescent="0.15">
      <c r="A75" s="194"/>
      <c r="B75" s="100" t="s">
        <v>294</v>
      </c>
      <c r="C75" s="194"/>
      <c r="D75" s="101"/>
      <c r="E75" s="101"/>
      <c r="F75" s="101"/>
      <c r="G75" s="102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s="110" customFormat="1" x14ac:dyDescent="0.15">
      <c r="A76" s="190" t="s">
        <v>295</v>
      </c>
      <c r="B76" s="102" t="s">
        <v>296</v>
      </c>
      <c r="C76" s="195">
        <v>1</v>
      </c>
      <c r="D76" s="101" t="s">
        <v>300</v>
      </c>
      <c r="E76" s="101"/>
      <c r="F76" s="101"/>
      <c r="G76" s="102"/>
      <c r="H76" s="100"/>
      <c r="I76" s="102"/>
      <c r="J76" s="100"/>
      <c r="K76" s="102"/>
      <c r="L76" s="102"/>
      <c r="M76" s="102"/>
      <c r="N76" s="100"/>
      <c r="O76" s="102"/>
      <c r="P76" s="102"/>
      <c r="Q76" s="100"/>
      <c r="R76" s="100"/>
    </row>
    <row r="77" spans="1:18" s="110" customFormat="1" x14ac:dyDescent="0.15">
      <c r="A77" s="194"/>
      <c r="B77" s="102" t="s">
        <v>299</v>
      </c>
      <c r="C77" s="196"/>
      <c r="D77" s="101"/>
      <c r="E77" s="101"/>
      <c r="F77" s="101"/>
      <c r="G77" s="102"/>
      <c r="H77" s="100"/>
      <c r="I77" s="102"/>
      <c r="J77" s="100"/>
      <c r="K77" s="102"/>
      <c r="L77" s="102"/>
      <c r="M77" s="102"/>
      <c r="N77" s="100"/>
      <c r="O77" s="102"/>
      <c r="P77" s="102"/>
      <c r="Q77" s="100"/>
      <c r="R77" s="100"/>
    </row>
    <row r="78" spans="1:18" s="110" customFormat="1" x14ac:dyDescent="0.15">
      <c r="A78" s="191"/>
      <c r="B78" s="102"/>
      <c r="C78" s="197"/>
      <c r="D78" s="101"/>
      <c r="E78" s="101"/>
      <c r="F78" s="101"/>
      <c r="G78" s="102"/>
      <c r="H78" s="100"/>
      <c r="I78" s="102"/>
      <c r="J78" s="100"/>
      <c r="K78" s="102"/>
      <c r="L78" s="102"/>
      <c r="M78" s="102"/>
      <c r="N78" s="100"/>
      <c r="O78" s="102"/>
      <c r="P78" s="102"/>
      <c r="Q78" s="100"/>
      <c r="R78" s="100"/>
    </row>
    <row r="79" spans="1:18" s="111" customFormat="1" x14ac:dyDescent="0.15">
      <c r="A79" s="177" t="s">
        <v>187</v>
      </c>
      <c r="B79" s="198" t="s">
        <v>305</v>
      </c>
      <c r="C79" s="198">
        <v>1</v>
      </c>
      <c r="D79" s="94" t="s">
        <v>306</v>
      </c>
      <c r="E79" s="94"/>
      <c r="F79" s="94"/>
      <c r="G79" s="95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</row>
    <row r="80" spans="1:18" s="111" customFormat="1" x14ac:dyDescent="0.15">
      <c r="A80" s="192"/>
      <c r="B80" s="198"/>
      <c r="C80" s="198"/>
      <c r="D80" s="101"/>
      <c r="E80" s="94"/>
      <c r="F80" s="94"/>
      <c r="G80" s="95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</row>
    <row r="81" spans="1:18" s="111" customFormat="1" x14ac:dyDescent="0.15">
      <c r="A81" s="192"/>
      <c r="B81" s="198"/>
      <c r="C81" s="198"/>
      <c r="D81" s="94"/>
      <c r="E81" s="94"/>
      <c r="F81" s="112"/>
      <c r="G81" s="95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</row>
    <row r="82" spans="1:18" s="111" customFormat="1" x14ac:dyDescent="0.15">
      <c r="A82" s="192"/>
      <c r="B82" s="198"/>
      <c r="C82" s="198"/>
      <c r="D82" s="94"/>
      <c r="E82" s="94"/>
      <c r="F82" s="94"/>
      <c r="G82" s="95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</row>
    <row r="83" spans="1:18" s="114" customFormat="1" x14ac:dyDescent="0.15">
      <c r="A83" s="192"/>
      <c r="B83" s="198"/>
      <c r="C83" s="198"/>
      <c r="D83" s="101"/>
      <c r="E83" s="101"/>
      <c r="F83" s="113"/>
      <c r="G83" s="102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s="114" customFormat="1" x14ac:dyDescent="0.15">
      <c r="A84" s="192"/>
      <c r="B84" s="97" t="s">
        <v>307</v>
      </c>
      <c r="C84" s="97" t="s">
        <v>308</v>
      </c>
      <c r="D84" s="101" t="s">
        <v>309</v>
      </c>
      <c r="E84" s="101"/>
      <c r="F84" s="113"/>
      <c r="G84" s="102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s="114" customFormat="1" x14ac:dyDescent="0.15">
      <c r="A85" s="192"/>
      <c r="B85" s="193"/>
      <c r="C85" s="193">
        <v>28</v>
      </c>
      <c r="D85" s="101"/>
      <c r="E85" s="101"/>
      <c r="F85" s="101"/>
      <c r="G85" s="102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s="114" customFormat="1" x14ac:dyDescent="0.15">
      <c r="A86" s="192"/>
      <c r="B86" s="193"/>
      <c r="C86" s="193"/>
      <c r="D86" s="101"/>
      <c r="E86" s="101"/>
      <c r="F86" s="101"/>
      <c r="G86" s="102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s="111" customFormat="1" x14ac:dyDescent="0.15">
      <c r="A87" s="192"/>
      <c r="B87" s="198"/>
      <c r="C87" s="198"/>
      <c r="D87" s="94"/>
      <c r="E87" s="94"/>
      <c r="F87" s="94"/>
      <c r="G87" s="95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</row>
    <row r="88" spans="1:18" s="103" customFormat="1" x14ac:dyDescent="0.15">
      <c r="A88" s="192"/>
      <c r="B88" s="198"/>
      <c r="C88" s="198"/>
      <c r="D88" s="101"/>
      <c r="E88" s="101"/>
      <c r="F88" s="101"/>
      <c r="G88" s="102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  <row r="89" spans="1:18" s="103" customFormat="1" x14ac:dyDescent="0.15">
      <c r="A89" s="192"/>
      <c r="B89" s="193" t="s">
        <v>310</v>
      </c>
      <c r="C89" s="193">
        <v>33</v>
      </c>
      <c r="D89" s="101"/>
      <c r="E89" s="101"/>
      <c r="F89" s="101"/>
      <c r="G89" s="102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</row>
    <row r="90" spans="1:18" s="103" customFormat="1" x14ac:dyDescent="0.15">
      <c r="A90" s="192"/>
      <c r="B90" s="193"/>
      <c r="C90" s="193"/>
      <c r="D90" s="101"/>
      <c r="E90" s="101"/>
      <c r="F90" s="101"/>
      <c r="G90" s="102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</row>
    <row r="91" spans="1:18" s="103" customFormat="1" x14ac:dyDescent="0.15">
      <c r="A91" s="192"/>
      <c r="B91" s="193" t="s">
        <v>188</v>
      </c>
      <c r="C91" s="193">
        <v>18</v>
      </c>
      <c r="D91" s="101"/>
      <c r="E91" s="101"/>
      <c r="F91" s="101"/>
      <c r="G91" s="102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1:18" s="103" customFormat="1" x14ac:dyDescent="0.15">
      <c r="A92" s="192"/>
      <c r="B92" s="193"/>
      <c r="C92" s="193"/>
      <c r="D92" s="101"/>
      <c r="E92" s="101"/>
      <c r="F92" s="101"/>
      <c r="G92" s="102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</row>
    <row r="93" spans="1:18" s="103" customFormat="1" x14ac:dyDescent="0.15">
      <c r="A93" s="192"/>
      <c r="B93" s="193" t="s">
        <v>314</v>
      </c>
      <c r="C93" s="193">
        <v>20</v>
      </c>
      <c r="D93" s="101"/>
      <c r="E93" s="101"/>
      <c r="F93" s="101"/>
      <c r="G93" s="102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</row>
    <row r="94" spans="1:18" s="103" customFormat="1" x14ac:dyDescent="0.15">
      <c r="A94" s="192"/>
      <c r="B94" s="193"/>
      <c r="C94" s="193"/>
      <c r="D94" s="101"/>
      <c r="E94" s="101"/>
      <c r="F94" s="101"/>
      <c r="G94" s="102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</row>
    <row r="95" spans="1:18" s="103" customFormat="1" x14ac:dyDescent="0.15">
      <c r="A95" s="192"/>
      <c r="B95" s="193"/>
      <c r="C95" s="193"/>
      <c r="D95" s="101"/>
      <c r="E95" s="101"/>
      <c r="F95" s="101"/>
      <c r="G95" s="102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</row>
    <row r="96" spans="1:18" s="103" customFormat="1" x14ac:dyDescent="0.15">
      <c r="A96" s="192"/>
      <c r="B96" s="193"/>
      <c r="C96" s="193"/>
      <c r="D96" s="101"/>
      <c r="E96" s="101"/>
      <c r="F96" s="101"/>
      <c r="G96" s="102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</row>
    <row r="97" spans="1:18" s="103" customFormat="1" x14ac:dyDescent="0.15">
      <c r="A97" s="192"/>
      <c r="B97" s="190" t="s">
        <v>313</v>
      </c>
      <c r="C97" s="190" t="s">
        <v>311</v>
      </c>
      <c r="D97" s="101" t="s">
        <v>312</v>
      </c>
      <c r="E97" s="101"/>
      <c r="F97" s="101"/>
      <c r="G97" s="102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</row>
    <row r="98" spans="1:18" s="103" customFormat="1" x14ac:dyDescent="0.15">
      <c r="A98" s="192"/>
      <c r="B98" s="194"/>
      <c r="C98" s="194"/>
      <c r="D98" s="101"/>
      <c r="E98" s="101"/>
      <c r="F98" s="101"/>
      <c r="G98" s="102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1:18" s="103" customFormat="1" x14ac:dyDescent="0.15">
      <c r="A99" s="192"/>
      <c r="B99" s="191"/>
      <c r="C99" s="191"/>
      <c r="D99" s="101"/>
      <c r="E99" s="101"/>
      <c r="F99" s="101"/>
      <c r="G99" s="102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</row>
    <row r="100" spans="1:18" s="103" customFormat="1" x14ac:dyDescent="0.15">
      <c r="A100" s="192"/>
      <c r="B100" s="190" t="s">
        <v>189</v>
      </c>
      <c r="C100" s="190">
        <v>50</v>
      </c>
      <c r="D100" s="101"/>
      <c r="E100" s="101"/>
      <c r="F100" s="101"/>
      <c r="G100" s="102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</row>
    <row r="101" spans="1:18" s="103" customFormat="1" x14ac:dyDescent="0.15">
      <c r="A101" s="192"/>
      <c r="B101" s="191"/>
      <c r="C101" s="191"/>
      <c r="D101" s="101"/>
      <c r="E101" s="101"/>
      <c r="F101" s="101"/>
      <c r="G101" s="102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</row>
    <row r="102" spans="1:18" s="103" customFormat="1" x14ac:dyDescent="0.15">
      <c r="A102" s="192"/>
      <c r="B102" s="190" t="s">
        <v>190</v>
      </c>
      <c r="C102" s="190">
        <v>55</v>
      </c>
      <c r="D102" s="101"/>
      <c r="E102" s="101"/>
      <c r="F102" s="101"/>
      <c r="G102" s="102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</row>
    <row r="103" spans="1:18" s="103" customFormat="1" x14ac:dyDescent="0.15">
      <c r="A103" s="178"/>
      <c r="B103" s="191"/>
      <c r="C103" s="191"/>
      <c r="D103" s="101"/>
      <c r="E103" s="101"/>
      <c r="F103" s="101"/>
      <c r="G103" s="102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</row>
    <row r="104" spans="1:18" s="99" customFormat="1" x14ac:dyDescent="0.15">
      <c r="A104" s="177" t="s">
        <v>191</v>
      </c>
      <c r="B104" s="177" t="s">
        <v>192</v>
      </c>
      <c r="C104" s="177">
        <v>10</v>
      </c>
      <c r="D104" s="94"/>
      <c r="E104" s="94"/>
      <c r="F104" s="94"/>
      <c r="G104" s="95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</row>
    <row r="105" spans="1:18" s="99" customFormat="1" x14ac:dyDescent="0.15">
      <c r="A105" s="192"/>
      <c r="B105" s="192"/>
      <c r="C105" s="192"/>
      <c r="D105" s="94"/>
      <c r="E105" s="94"/>
      <c r="F105" s="94"/>
      <c r="G105" s="95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</row>
    <row r="106" spans="1:18" s="103" customFormat="1" x14ac:dyDescent="0.15">
      <c r="A106" s="192"/>
      <c r="B106" s="192"/>
      <c r="C106" s="192"/>
      <c r="D106" s="101"/>
      <c r="E106" s="101"/>
      <c r="F106" s="101"/>
      <c r="G106" s="102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</row>
    <row r="107" spans="1:18" s="103" customFormat="1" x14ac:dyDescent="0.15">
      <c r="A107" s="192"/>
      <c r="B107" s="192"/>
      <c r="C107" s="192"/>
      <c r="D107" s="101"/>
      <c r="E107" s="101"/>
      <c r="F107" s="101"/>
      <c r="G107" s="102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1:18" s="99" customFormat="1" x14ac:dyDescent="0.15">
      <c r="A108" s="192"/>
      <c r="B108" s="178"/>
      <c r="C108" s="178"/>
      <c r="D108" s="94"/>
      <c r="E108" s="94"/>
      <c r="F108" s="94"/>
      <c r="G108" s="95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</row>
    <row r="109" spans="1:18" s="103" customFormat="1" x14ac:dyDescent="0.15">
      <c r="A109" s="192"/>
      <c r="B109" s="177" t="s">
        <v>193</v>
      </c>
      <c r="C109" s="177">
        <v>15</v>
      </c>
      <c r="D109" s="101"/>
      <c r="E109" s="101"/>
      <c r="F109" s="101"/>
      <c r="G109" s="102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</row>
    <row r="110" spans="1:18" s="103" customFormat="1" x14ac:dyDescent="0.15">
      <c r="A110" s="192"/>
      <c r="B110" s="192"/>
      <c r="C110" s="192"/>
      <c r="D110" s="101"/>
      <c r="E110" s="101"/>
      <c r="F110" s="101"/>
      <c r="G110" s="102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pans="1:18" s="99" customFormat="1" x14ac:dyDescent="0.15">
      <c r="A111" s="192"/>
      <c r="B111" s="192"/>
      <c r="C111" s="192"/>
      <c r="D111" s="94"/>
      <c r="E111" s="94"/>
      <c r="F111" s="94"/>
      <c r="G111" s="95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</row>
    <row r="112" spans="1:18" s="103" customFormat="1" x14ac:dyDescent="0.15">
      <c r="A112" s="192"/>
      <c r="B112" s="192"/>
      <c r="C112" s="192"/>
      <c r="D112" s="101"/>
      <c r="E112" s="101"/>
      <c r="F112" s="101"/>
      <c r="G112" s="102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</row>
    <row r="113" spans="1:18" s="99" customFormat="1" x14ac:dyDescent="0.15">
      <c r="A113" s="192"/>
      <c r="B113" s="192"/>
      <c r="C113" s="192"/>
      <c r="D113" s="94"/>
      <c r="E113" s="94"/>
      <c r="F113" s="94"/>
      <c r="G113" s="95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</row>
    <row r="114" spans="1:18" s="99" customFormat="1" x14ac:dyDescent="0.15">
      <c r="A114" s="192"/>
      <c r="B114" s="178"/>
      <c r="C114" s="178"/>
      <c r="D114" s="101"/>
      <c r="E114" s="94"/>
      <c r="F114" s="94"/>
      <c r="G114" s="95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</row>
    <row r="115" spans="1:18" s="103" customFormat="1" x14ac:dyDescent="0.15">
      <c r="A115" s="192"/>
      <c r="B115" s="115" t="s">
        <v>194</v>
      </c>
      <c r="C115" s="115">
        <v>45</v>
      </c>
      <c r="D115" s="101"/>
      <c r="E115" s="101"/>
      <c r="F115" s="101"/>
      <c r="G115" s="102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</row>
    <row r="116" spans="1:18" s="103" customFormat="1" x14ac:dyDescent="0.15">
      <c r="A116" s="178"/>
      <c r="B116" s="115" t="s">
        <v>195</v>
      </c>
      <c r="C116" s="115">
        <v>50</v>
      </c>
      <c r="D116" s="101"/>
      <c r="E116" s="101"/>
      <c r="F116" s="101"/>
      <c r="G116" s="102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</row>
    <row r="117" spans="1:18" s="120" customFormat="1" x14ac:dyDescent="0.15">
      <c r="A117" s="177" t="s">
        <v>196</v>
      </c>
      <c r="B117" s="116" t="s">
        <v>197</v>
      </c>
      <c r="C117" s="116">
        <v>12</v>
      </c>
      <c r="D117" s="117"/>
      <c r="E117" s="117"/>
      <c r="F117" s="117"/>
      <c r="G117" s="118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</row>
    <row r="118" spans="1:18" s="120" customFormat="1" x14ac:dyDescent="0.15">
      <c r="A118" s="192"/>
      <c r="B118" s="116" t="s">
        <v>198</v>
      </c>
      <c r="C118" s="116">
        <v>12</v>
      </c>
      <c r="D118" s="117"/>
      <c r="E118" s="117"/>
      <c r="F118" s="117"/>
      <c r="G118" s="118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</row>
    <row r="119" spans="1:18" s="103" customFormat="1" x14ac:dyDescent="0.15">
      <c r="A119" s="192"/>
      <c r="B119" s="115" t="s">
        <v>199</v>
      </c>
      <c r="C119" s="115">
        <v>12</v>
      </c>
      <c r="D119" s="101"/>
      <c r="E119" s="101"/>
      <c r="F119" s="101"/>
      <c r="G119" s="102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</row>
    <row r="120" spans="1:18" s="99" customFormat="1" x14ac:dyDescent="0.15">
      <c r="A120" s="192"/>
      <c r="B120" s="177" t="s">
        <v>200</v>
      </c>
      <c r="C120" s="177">
        <v>12</v>
      </c>
      <c r="D120" s="94"/>
      <c r="E120" s="94"/>
      <c r="F120" s="94"/>
      <c r="G120" s="95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</row>
    <row r="121" spans="1:18" s="99" customFormat="1" x14ac:dyDescent="0.15">
      <c r="A121" s="192"/>
      <c r="B121" s="178"/>
      <c r="C121" s="178"/>
      <c r="D121" s="94"/>
      <c r="E121" s="94"/>
      <c r="F121" s="94"/>
      <c r="G121" s="95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</row>
    <row r="122" spans="1:18" s="99" customFormat="1" ht="17.25" thickBot="1" x14ac:dyDescent="0.2">
      <c r="A122" s="178"/>
      <c r="B122" s="109" t="s">
        <v>201</v>
      </c>
      <c r="C122" s="109">
        <v>12</v>
      </c>
      <c r="D122" s="94"/>
      <c r="E122" s="94"/>
      <c r="F122" s="94"/>
      <c r="G122" s="95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</row>
    <row r="123" spans="1:18" s="127" customFormat="1" x14ac:dyDescent="0.15">
      <c r="A123" s="179" t="s">
        <v>202</v>
      </c>
      <c r="B123" s="121" t="s">
        <v>203</v>
      </c>
      <c r="C123" s="122" t="s">
        <v>204</v>
      </c>
      <c r="D123" s="123"/>
      <c r="E123" s="124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6"/>
    </row>
    <row r="124" spans="1:18" s="127" customFormat="1" x14ac:dyDescent="0.15">
      <c r="A124" s="180"/>
      <c r="B124" s="128" t="s">
        <v>205</v>
      </c>
      <c r="C124" s="128" t="s">
        <v>206</v>
      </c>
      <c r="D124" s="129"/>
      <c r="E124" s="130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2"/>
    </row>
    <row r="125" spans="1:18" s="127" customFormat="1" x14ac:dyDescent="0.15">
      <c r="A125" s="180"/>
      <c r="B125" s="128" t="s">
        <v>207</v>
      </c>
      <c r="C125" s="128" t="s">
        <v>208</v>
      </c>
      <c r="D125" s="129"/>
      <c r="E125" s="130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2"/>
    </row>
    <row r="126" spans="1:18" s="127" customFormat="1" x14ac:dyDescent="0.15">
      <c r="A126" s="180"/>
      <c r="B126" s="181" t="s">
        <v>209</v>
      </c>
      <c r="C126" s="128" t="s">
        <v>210</v>
      </c>
      <c r="D126" s="129"/>
      <c r="E126" s="130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2"/>
    </row>
    <row r="127" spans="1:18" s="127" customFormat="1" x14ac:dyDescent="0.15">
      <c r="A127" s="180"/>
      <c r="B127" s="182"/>
      <c r="C127" s="128" t="s">
        <v>211</v>
      </c>
      <c r="D127" s="129"/>
      <c r="E127" s="130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2"/>
    </row>
    <row r="128" spans="1:18" s="127" customFormat="1" x14ac:dyDescent="0.15">
      <c r="A128" s="180"/>
      <c r="B128" s="128" t="s">
        <v>212</v>
      </c>
      <c r="C128" s="128" t="s">
        <v>213</v>
      </c>
      <c r="D128" s="129"/>
      <c r="E128" s="130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2"/>
    </row>
    <row r="129" spans="1:16" s="127" customFormat="1" x14ac:dyDescent="0.15">
      <c r="A129" s="180"/>
      <c r="B129" s="128" t="s">
        <v>214</v>
      </c>
      <c r="C129" s="128" t="s">
        <v>215</v>
      </c>
      <c r="D129" s="129"/>
      <c r="E129" s="130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2"/>
    </row>
    <row r="130" spans="1:16" s="127" customFormat="1" x14ac:dyDescent="0.15">
      <c r="A130" s="180"/>
      <c r="B130" s="128" t="s">
        <v>216</v>
      </c>
      <c r="C130" s="128" t="s">
        <v>217</v>
      </c>
      <c r="D130" s="129"/>
      <c r="E130" s="130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2"/>
    </row>
    <row r="131" spans="1:16" s="127" customFormat="1" x14ac:dyDescent="0.15">
      <c r="A131" s="180"/>
      <c r="B131" s="128" t="s">
        <v>218</v>
      </c>
      <c r="C131" s="128" t="s">
        <v>218</v>
      </c>
      <c r="D131" s="129"/>
      <c r="E131" s="130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2"/>
    </row>
    <row r="132" spans="1:16" s="127" customFormat="1" x14ac:dyDescent="0.15">
      <c r="A132" s="180"/>
      <c r="B132" s="128" t="s">
        <v>219</v>
      </c>
      <c r="C132" s="128" t="s">
        <v>220</v>
      </c>
      <c r="D132" s="129"/>
      <c r="E132" s="130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2"/>
    </row>
    <row r="133" spans="1:16" s="127" customFormat="1" x14ac:dyDescent="0.15">
      <c r="A133" s="180"/>
      <c r="B133" s="133" t="s">
        <v>221</v>
      </c>
      <c r="C133" s="133" t="s">
        <v>221</v>
      </c>
      <c r="D133" s="134"/>
      <c r="E133" s="135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7"/>
    </row>
    <row r="134" spans="1:16" s="143" customFormat="1" ht="17.25" thickBot="1" x14ac:dyDescent="0.2">
      <c r="A134" s="180"/>
      <c r="B134" s="138" t="s">
        <v>222</v>
      </c>
      <c r="C134" s="138" t="s">
        <v>222</v>
      </c>
      <c r="D134" s="139"/>
      <c r="E134" s="140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2"/>
    </row>
    <row r="135" spans="1:16" s="149" customFormat="1" x14ac:dyDescent="0.15">
      <c r="A135" s="183" t="s">
        <v>223</v>
      </c>
      <c r="B135" s="144" t="s">
        <v>224</v>
      </c>
      <c r="C135" s="145" t="s">
        <v>224</v>
      </c>
      <c r="D135" s="145"/>
      <c r="E135" s="146"/>
      <c r="F135" s="147"/>
      <c r="G135" s="147"/>
      <c r="H135" s="147"/>
      <c r="I135" s="147"/>
      <c r="J135" s="146"/>
      <c r="K135" s="146"/>
      <c r="L135" s="147"/>
      <c r="M135" s="146"/>
      <c r="N135" s="146"/>
      <c r="O135" s="146"/>
      <c r="P135" s="148"/>
    </row>
    <row r="136" spans="1:16" s="149" customFormat="1" x14ac:dyDescent="0.15">
      <c r="A136" s="184"/>
      <c r="B136" s="186" t="s">
        <v>225</v>
      </c>
      <c r="C136" s="150" t="s">
        <v>226</v>
      </c>
      <c r="D136" s="150"/>
      <c r="E136" s="151"/>
      <c r="F136" s="152"/>
      <c r="G136" s="152"/>
      <c r="H136" s="152"/>
      <c r="I136" s="152"/>
      <c r="J136" s="151"/>
      <c r="K136" s="151"/>
      <c r="L136" s="152"/>
      <c r="M136" s="151"/>
      <c r="N136" s="151"/>
      <c r="O136" s="151"/>
      <c r="P136" s="153"/>
    </row>
    <row r="137" spans="1:16" s="149" customFormat="1" x14ac:dyDescent="0.15">
      <c r="A137" s="184"/>
      <c r="B137" s="187"/>
      <c r="C137" s="150" t="s">
        <v>227</v>
      </c>
      <c r="D137" s="150"/>
      <c r="E137" s="151"/>
      <c r="F137" s="152"/>
      <c r="G137" s="152"/>
      <c r="H137" s="152"/>
      <c r="I137" s="152"/>
      <c r="J137" s="151"/>
      <c r="K137" s="151"/>
      <c r="L137" s="152"/>
      <c r="M137" s="151"/>
      <c r="N137" s="151"/>
      <c r="O137" s="151"/>
      <c r="P137" s="153"/>
    </row>
    <row r="138" spans="1:16" s="149" customFormat="1" x14ac:dyDescent="0.15">
      <c r="A138" s="184"/>
      <c r="B138" s="186" t="s">
        <v>159</v>
      </c>
      <c r="C138" s="150" t="s">
        <v>228</v>
      </c>
      <c r="D138" s="150"/>
      <c r="E138" s="154"/>
      <c r="F138" s="155"/>
      <c r="G138" s="155"/>
      <c r="H138" s="155"/>
      <c r="I138" s="155"/>
      <c r="J138" s="154"/>
      <c r="K138" s="154"/>
      <c r="L138" s="155"/>
      <c r="M138" s="154"/>
      <c r="N138" s="154"/>
      <c r="O138" s="154"/>
      <c r="P138" s="156"/>
    </row>
    <row r="139" spans="1:16" s="159" customFormat="1" x14ac:dyDescent="0.15">
      <c r="A139" s="184"/>
      <c r="B139" s="187"/>
      <c r="C139" s="157" t="s">
        <v>229</v>
      </c>
      <c r="D139" s="150"/>
      <c r="E139" s="154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8"/>
    </row>
    <row r="140" spans="1:16" s="159" customFormat="1" x14ac:dyDescent="0.15">
      <c r="A140" s="184"/>
      <c r="B140" s="160" t="s">
        <v>230</v>
      </c>
      <c r="C140" s="157" t="s">
        <v>231</v>
      </c>
      <c r="D140" s="150"/>
      <c r="E140" s="154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8"/>
    </row>
    <row r="141" spans="1:16" s="159" customFormat="1" x14ac:dyDescent="0.15">
      <c r="A141" s="184"/>
      <c r="B141" s="157" t="s">
        <v>184</v>
      </c>
      <c r="C141" s="157" t="s">
        <v>232</v>
      </c>
      <c r="D141" s="150"/>
      <c r="E141" s="154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8"/>
    </row>
    <row r="142" spans="1:16" s="159" customFormat="1" x14ac:dyDescent="0.15">
      <c r="A142" s="184"/>
      <c r="B142" s="157" t="s">
        <v>185</v>
      </c>
      <c r="C142" s="157" t="s">
        <v>233</v>
      </c>
      <c r="D142" s="150"/>
      <c r="E142" s="154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8"/>
    </row>
    <row r="143" spans="1:16" s="159" customFormat="1" x14ac:dyDescent="0.15">
      <c r="A143" s="184"/>
      <c r="B143" s="157" t="s">
        <v>234</v>
      </c>
      <c r="C143" s="157" t="s">
        <v>235</v>
      </c>
      <c r="D143" s="150"/>
      <c r="E143" s="154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8"/>
    </row>
    <row r="144" spans="1:16" s="159" customFormat="1" x14ac:dyDescent="0.15">
      <c r="A144" s="184"/>
      <c r="B144" s="157" t="s">
        <v>236</v>
      </c>
      <c r="C144" s="157" t="s">
        <v>237</v>
      </c>
      <c r="D144" s="150"/>
      <c r="E144" s="154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8"/>
    </row>
    <row r="145" spans="1:16" s="159" customFormat="1" x14ac:dyDescent="0.15">
      <c r="A145" s="184"/>
      <c r="B145" s="157" t="s">
        <v>238</v>
      </c>
      <c r="C145" s="157" t="s">
        <v>239</v>
      </c>
      <c r="D145" s="150"/>
      <c r="E145" s="154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8"/>
    </row>
    <row r="146" spans="1:16" s="159" customFormat="1" x14ac:dyDescent="0.15">
      <c r="A146" s="184"/>
      <c r="B146" s="157" t="s">
        <v>240</v>
      </c>
      <c r="C146" s="157" t="s">
        <v>241</v>
      </c>
      <c r="D146" s="150"/>
      <c r="E146" s="154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8"/>
    </row>
    <row r="147" spans="1:16" s="159" customFormat="1" x14ac:dyDescent="0.15">
      <c r="A147" s="184"/>
      <c r="B147" s="157" t="s">
        <v>242</v>
      </c>
      <c r="C147" s="157" t="s">
        <v>243</v>
      </c>
      <c r="D147" s="150"/>
      <c r="E147" s="154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8"/>
    </row>
    <row r="148" spans="1:16" s="159" customFormat="1" x14ac:dyDescent="0.15">
      <c r="A148" s="184"/>
      <c r="B148" s="157" t="s">
        <v>244</v>
      </c>
      <c r="C148" s="157" t="s">
        <v>244</v>
      </c>
      <c r="D148" s="157"/>
      <c r="E148" s="154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8"/>
    </row>
    <row r="149" spans="1:16" s="159" customFormat="1" x14ac:dyDescent="0.15">
      <c r="A149" s="184"/>
      <c r="B149" s="157" t="s">
        <v>245</v>
      </c>
      <c r="C149" s="157" t="s">
        <v>245</v>
      </c>
      <c r="D149" s="157"/>
      <c r="E149" s="154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8"/>
    </row>
    <row r="150" spans="1:16" s="159" customFormat="1" x14ac:dyDescent="0.15">
      <c r="A150" s="184"/>
      <c r="B150" s="157" t="s">
        <v>246</v>
      </c>
      <c r="C150" s="157" t="s">
        <v>246</v>
      </c>
      <c r="D150" s="157"/>
      <c r="E150" s="161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3"/>
    </row>
    <row r="151" spans="1:16" s="159" customFormat="1" x14ac:dyDescent="0.15">
      <c r="A151" s="184"/>
      <c r="B151" s="157" t="s">
        <v>247</v>
      </c>
      <c r="C151" s="157" t="s">
        <v>247</v>
      </c>
      <c r="D151" s="157"/>
      <c r="E151" s="161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3"/>
    </row>
    <row r="152" spans="1:16" s="159" customFormat="1" x14ac:dyDescent="0.15">
      <c r="A152" s="184"/>
      <c r="B152" s="157" t="s">
        <v>248</v>
      </c>
      <c r="C152" s="157" t="s">
        <v>248</v>
      </c>
      <c r="D152" s="157"/>
      <c r="E152" s="161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3"/>
    </row>
    <row r="153" spans="1:16" s="159" customFormat="1" x14ac:dyDescent="0.15">
      <c r="A153" s="184"/>
      <c r="B153" s="157" t="s">
        <v>249</v>
      </c>
      <c r="C153" s="157" t="s">
        <v>250</v>
      </c>
      <c r="D153" s="157"/>
      <c r="E153" s="161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3"/>
    </row>
    <row r="154" spans="1:16" s="159" customFormat="1" x14ac:dyDescent="0.15">
      <c r="A154" s="184"/>
      <c r="B154" s="157" t="s">
        <v>251</v>
      </c>
      <c r="C154" s="157" t="s">
        <v>252</v>
      </c>
      <c r="D154" s="157"/>
      <c r="E154" s="161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3"/>
    </row>
    <row r="155" spans="1:16" s="159" customFormat="1" x14ac:dyDescent="0.15">
      <c r="A155" s="184"/>
      <c r="B155" s="157" t="s">
        <v>253</v>
      </c>
      <c r="C155" s="157" t="s">
        <v>253</v>
      </c>
      <c r="D155" s="157"/>
      <c r="E155" s="161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3"/>
    </row>
    <row r="156" spans="1:16" s="159" customFormat="1" x14ac:dyDescent="0.15">
      <c r="A156" s="184"/>
      <c r="B156" s="157" t="s">
        <v>254</v>
      </c>
      <c r="C156" s="157" t="s">
        <v>200</v>
      </c>
      <c r="D156" s="150"/>
      <c r="E156" s="161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3"/>
    </row>
    <row r="157" spans="1:16" s="159" customFormat="1" x14ac:dyDescent="0.15">
      <c r="A157" s="184"/>
      <c r="B157" s="164" t="s">
        <v>255</v>
      </c>
      <c r="C157" s="164" t="s">
        <v>255</v>
      </c>
      <c r="D157" s="165"/>
      <c r="E157" s="161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3"/>
    </row>
    <row r="158" spans="1:16" s="159" customFormat="1" x14ac:dyDescent="0.15">
      <c r="A158" s="184"/>
      <c r="B158" s="164" t="s">
        <v>256</v>
      </c>
      <c r="C158" s="164" t="s">
        <v>256</v>
      </c>
      <c r="D158" s="165"/>
      <c r="E158" s="161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3"/>
    </row>
    <row r="159" spans="1:16" s="159" customFormat="1" x14ac:dyDescent="0.15">
      <c r="A159" s="184"/>
      <c r="B159" s="164" t="s">
        <v>257</v>
      </c>
      <c r="C159" s="164" t="s">
        <v>257</v>
      </c>
      <c r="D159" s="165"/>
      <c r="E159" s="161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3"/>
    </row>
    <row r="160" spans="1:16" s="159" customFormat="1" x14ac:dyDescent="0.15">
      <c r="A160" s="184"/>
      <c r="B160" s="164" t="s">
        <v>258</v>
      </c>
      <c r="C160" s="164" t="s">
        <v>258</v>
      </c>
      <c r="D160" s="165"/>
      <c r="E160" s="161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3"/>
    </row>
    <row r="161" spans="1:16" s="159" customFormat="1" x14ac:dyDescent="0.15">
      <c r="A161" s="184"/>
      <c r="B161" s="186" t="s">
        <v>259</v>
      </c>
      <c r="C161" s="164" t="s">
        <v>260</v>
      </c>
      <c r="D161" s="165"/>
      <c r="E161" s="161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3"/>
    </row>
    <row r="162" spans="1:16" s="159" customFormat="1" x14ac:dyDescent="0.15">
      <c r="A162" s="184"/>
      <c r="B162" s="188"/>
      <c r="C162" s="164" t="s">
        <v>261</v>
      </c>
      <c r="D162" s="165"/>
      <c r="E162" s="161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3"/>
    </row>
    <row r="163" spans="1:16" s="159" customFormat="1" x14ac:dyDescent="0.15">
      <c r="A163" s="184"/>
      <c r="B163" s="188"/>
      <c r="C163" s="164" t="s">
        <v>262</v>
      </c>
      <c r="D163" s="165"/>
      <c r="E163" s="161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3"/>
    </row>
    <row r="164" spans="1:16" s="159" customFormat="1" ht="17.25" thickBot="1" x14ac:dyDescent="0.2">
      <c r="A164" s="185"/>
      <c r="B164" s="189"/>
      <c r="C164" s="166" t="s">
        <v>263</v>
      </c>
      <c r="D164" s="167"/>
      <c r="E164" s="168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70"/>
    </row>
  </sheetData>
  <mergeCells count="68">
    <mergeCell ref="B1:R1"/>
    <mergeCell ref="B2:D2"/>
    <mergeCell ref="K2:P2"/>
    <mergeCell ref="Q2:R2"/>
    <mergeCell ref="B3:D3"/>
    <mergeCell ref="K3:M3"/>
    <mergeCell ref="N3:O3"/>
    <mergeCell ref="A5:A7"/>
    <mergeCell ref="C5:C7"/>
    <mergeCell ref="A8:A16"/>
    <mergeCell ref="C8:C16"/>
    <mergeCell ref="A17:A21"/>
    <mergeCell ref="C17:C21"/>
    <mergeCell ref="A22:A26"/>
    <mergeCell ref="C22:C26"/>
    <mergeCell ref="A27:A35"/>
    <mergeCell ref="C27:C35"/>
    <mergeCell ref="A37:A40"/>
    <mergeCell ref="C37:C40"/>
    <mergeCell ref="A48:A51"/>
    <mergeCell ref="A46:A47"/>
    <mergeCell ref="A41:A45"/>
    <mergeCell ref="B41:B43"/>
    <mergeCell ref="C41:C43"/>
    <mergeCell ref="B44:B45"/>
    <mergeCell ref="C44:C45"/>
    <mergeCell ref="A74:A75"/>
    <mergeCell ref="C74:C75"/>
    <mergeCell ref="A52:A57"/>
    <mergeCell ref="A58:A59"/>
    <mergeCell ref="A60:A62"/>
    <mergeCell ref="A63:A68"/>
    <mergeCell ref="A69:A73"/>
    <mergeCell ref="A76:A78"/>
    <mergeCell ref="C76:C78"/>
    <mergeCell ref="A79:A103"/>
    <mergeCell ref="B79:B83"/>
    <mergeCell ref="C79:C83"/>
    <mergeCell ref="B85:B86"/>
    <mergeCell ref="C85:C86"/>
    <mergeCell ref="B87:B88"/>
    <mergeCell ref="C87:C88"/>
    <mergeCell ref="B89:B90"/>
    <mergeCell ref="C89:C90"/>
    <mergeCell ref="B91:B92"/>
    <mergeCell ref="C91:C92"/>
    <mergeCell ref="B93:B96"/>
    <mergeCell ref="B100:B101"/>
    <mergeCell ref="A117:A122"/>
    <mergeCell ref="B120:B121"/>
    <mergeCell ref="C93:C96"/>
    <mergeCell ref="C100:C101"/>
    <mergeCell ref="B102:B103"/>
    <mergeCell ref="C102:C103"/>
    <mergeCell ref="A104:A116"/>
    <mergeCell ref="B104:B108"/>
    <mergeCell ref="C104:C108"/>
    <mergeCell ref="B109:B114"/>
    <mergeCell ref="C109:C114"/>
    <mergeCell ref="B97:B99"/>
    <mergeCell ref="C97:C99"/>
    <mergeCell ref="C120:C121"/>
    <mergeCell ref="A123:A134"/>
    <mergeCell ref="B126:B127"/>
    <mergeCell ref="A135:A164"/>
    <mergeCell ref="B136:B137"/>
    <mergeCell ref="B138:B139"/>
    <mergeCell ref="B161:B16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0"/>
  <sheetViews>
    <sheetView workbookViewId="0">
      <selection activeCell="G16" sqref="G16"/>
    </sheetView>
  </sheetViews>
  <sheetFormatPr defaultRowHeight="13.5" x14ac:dyDescent="0.15"/>
  <cols>
    <col min="1" max="3" width="9" style="1"/>
    <col min="4" max="4" width="10.5" style="1" bestFit="1" customWidth="1"/>
    <col min="5" max="5" width="19.25" style="1" bestFit="1" customWidth="1"/>
    <col min="6" max="6" width="13" style="1" bestFit="1" customWidth="1"/>
    <col min="7" max="9" width="19.25" style="1" customWidth="1"/>
    <col min="10" max="10" width="9" style="1"/>
    <col min="11" max="11" width="17.375" style="1" bestFit="1" customWidth="1"/>
    <col min="12" max="12" width="13" style="1" bestFit="1" customWidth="1"/>
    <col min="13" max="14" width="9" style="1"/>
    <col min="15" max="15" width="13" style="1" bestFit="1" customWidth="1"/>
    <col min="16" max="16" width="9" style="1"/>
    <col min="17" max="17" width="13" style="1" bestFit="1" customWidth="1"/>
    <col min="18" max="18" width="15.125" style="1" bestFit="1" customWidth="1"/>
    <col min="19" max="19" width="24.5" style="1" bestFit="1" customWidth="1"/>
    <col min="20" max="16384" width="9" style="1"/>
  </cols>
  <sheetData>
    <row r="2" spans="1:19" x14ac:dyDescent="0.15">
      <c r="B2" s="1" t="s">
        <v>43</v>
      </c>
    </row>
    <row r="3" spans="1:19" x14ac:dyDescent="0.15">
      <c r="M3" s="1">
        <v>24</v>
      </c>
      <c r="N3" s="1">
        <v>3</v>
      </c>
      <c r="O3" s="1">
        <v>100</v>
      </c>
      <c r="Q3" s="1" t="s">
        <v>26</v>
      </c>
      <c r="R3" s="1" t="s">
        <v>44</v>
      </c>
      <c r="S3" s="1" t="s">
        <v>51</v>
      </c>
    </row>
    <row r="4" spans="1:19" x14ac:dyDescent="0.15">
      <c r="B4" s="2" t="s">
        <v>0</v>
      </c>
      <c r="C4" s="2" t="s">
        <v>1</v>
      </c>
      <c r="D4" s="2" t="s">
        <v>58</v>
      </c>
      <c r="E4" s="3" t="s">
        <v>61</v>
      </c>
      <c r="F4" s="3" t="s">
        <v>62</v>
      </c>
      <c r="G4" s="3" t="s">
        <v>63</v>
      </c>
      <c r="H4" s="3" t="s">
        <v>64</v>
      </c>
      <c r="J4" s="2" t="s">
        <v>26</v>
      </c>
      <c r="K4" s="2" t="s">
        <v>53</v>
      </c>
      <c r="L4" s="2" t="s">
        <v>52</v>
      </c>
      <c r="M4" s="2" t="s">
        <v>45</v>
      </c>
      <c r="N4" s="2" t="s">
        <v>46</v>
      </c>
      <c r="O4" s="2" t="s">
        <v>47</v>
      </c>
      <c r="Q4" s="1" t="s">
        <v>37</v>
      </c>
      <c r="R4" s="1">
        <v>100</v>
      </c>
      <c r="S4" s="1">
        <f>R4*24</f>
        <v>2400</v>
      </c>
    </row>
    <row r="5" spans="1:19" x14ac:dyDescent="0.15">
      <c r="A5" s="1">
        <v>1</v>
      </c>
      <c r="B5" s="2">
        <v>1</v>
      </c>
      <c r="C5" s="2" t="s">
        <v>66</v>
      </c>
      <c r="D5" s="2">
        <f>SUM(L5:L14)</f>
        <v>3300</v>
      </c>
      <c r="E5" s="2">
        <f>ROUND(D5/A5,-1)</f>
        <v>3300</v>
      </c>
      <c r="F5" s="2">
        <f>IF(B5=1,VLOOKUP("炼气期",$Q$3:$R$16,2,0)*$A5*24,VLOOKUP(LEFT($C4,2)&amp;"期",$Q$3:$R$16,2,0)*$A4*24)</f>
        <v>2400</v>
      </c>
      <c r="G5" s="2">
        <f>E5-F5</f>
        <v>900</v>
      </c>
      <c r="H5" s="2"/>
      <c r="J5" s="4" t="s">
        <v>27</v>
      </c>
      <c r="K5" s="4">
        <v>0.2</v>
      </c>
      <c r="L5" s="4">
        <f t="shared" ref="L5:L23" si="0">VLOOKUP(LEFT($J5,2)&amp;"期",$Q$3:$R$16,2,0)*$K5</f>
        <v>20</v>
      </c>
      <c r="M5" s="4">
        <f t="shared" ref="M5:O14" si="1">$R$4*VLOOKUP(M$4,$Q$20:$R$22,2,0)*M$3</f>
        <v>960</v>
      </c>
      <c r="N5" s="4">
        <f t="shared" si="1"/>
        <v>60</v>
      </c>
      <c r="O5" s="4">
        <f t="shared" si="1"/>
        <v>4000</v>
      </c>
      <c r="Q5" s="1" t="s">
        <v>38</v>
      </c>
      <c r="R5" s="1">
        <f>R4*2</f>
        <v>200</v>
      </c>
      <c r="S5" s="1">
        <f t="shared" ref="S5:S16" si="2">R5*24</f>
        <v>4800</v>
      </c>
    </row>
    <row r="6" spans="1:19" x14ac:dyDescent="0.15">
      <c r="A6" s="1">
        <f t="shared" ref="A6:A7" si="3">B6-B5</f>
        <v>1</v>
      </c>
      <c r="B6" s="2">
        <v>2</v>
      </c>
      <c r="C6" s="2" t="s">
        <v>3</v>
      </c>
      <c r="D6" s="2">
        <f>SUM(L15:L16)</f>
        <v>5000</v>
      </c>
      <c r="E6" s="2">
        <f t="shared" ref="E6:E7" si="4">ROUND(D6/A5,-1)</f>
        <v>5000</v>
      </c>
      <c r="F6" s="2">
        <f t="shared" ref="F6:F39" si="5">IF(B6=1,VLOOKUP("炼气期",$Q$3:$R$16,2,0)*$A6*24,VLOOKUP(LEFT($C5,2)&amp;"期",$Q$3:$R$16,2,0)*$A5*24)</f>
        <v>4800</v>
      </c>
      <c r="G6" s="2"/>
      <c r="H6" s="2"/>
      <c r="J6" s="4" t="s">
        <v>28</v>
      </c>
      <c r="K6" s="4">
        <v>0.4</v>
      </c>
      <c r="L6" s="4">
        <f t="shared" si="0"/>
        <v>40</v>
      </c>
      <c r="M6" s="4">
        <f t="shared" si="1"/>
        <v>960</v>
      </c>
      <c r="N6" s="4">
        <f t="shared" si="1"/>
        <v>60</v>
      </c>
      <c r="O6" s="4">
        <f t="shared" si="1"/>
        <v>4000</v>
      </c>
      <c r="Q6" s="1" t="s">
        <v>39</v>
      </c>
      <c r="R6" s="1">
        <f t="shared" ref="R6:R16" si="6">R5*2</f>
        <v>400</v>
      </c>
      <c r="S6" s="1">
        <f t="shared" si="2"/>
        <v>9600</v>
      </c>
    </row>
    <row r="7" spans="1:19" x14ac:dyDescent="0.15">
      <c r="A7" s="1">
        <f t="shared" si="3"/>
        <v>1</v>
      </c>
      <c r="B7" s="2">
        <v>3</v>
      </c>
      <c r="C7" s="2" t="s">
        <v>55</v>
      </c>
      <c r="D7" s="2">
        <f>SUM(L17:L18)</f>
        <v>12000</v>
      </c>
      <c r="E7" s="2">
        <f t="shared" si="4"/>
        <v>12000</v>
      </c>
      <c r="F7" s="2">
        <f t="shared" si="5"/>
        <v>4800</v>
      </c>
      <c r="G7" s="2"/>
      <c r="H7" s="2"/>
      <c r="J7" s="4" t="s">
        <v>29</v>
      </c>
      <c r="K7" s="4">
        <v>0.6</v>
      </c>
      <c r="L7" s="4">
        <f t="shared" si="0"/>
        <v>60</v>
      </c>
      <c r="M7" s="4">
        <f t="shared" si="1"/>
        <v>960</v>
      </c>
      <c r="N7" s="4">
        <f t="shared" si="1"/>
        <v>60</v>
      </c>
      <c r="O7" s="4">
        <f t="shared" si="1"/>
        <v>4000</v>
      </c>
      <c r="Q7" s="1" t="s">
        <v>40</v>
      </c>
      <c r="R7" s="1">
        <f t="shared" si="6"/>
        <v>800</v>
      </c>
      <c r="S7" s="1">
        <f t="shared" si="2"/>
        <v>19200</v>
      </c>
    </row>
    <row r="8" spans="1:19" x14ac:dyDescent="0.15">
      <c r="A8" s="1">
        <f>B9-B7</f>
        <v>2</v>
      </c>
      <c r="B8" s="2">
        <v>4</v>
      </c>
      <c r="C8" s="2" t="s">
        <v>65</v>
      </c>
      <c r="D8" s="2">
        <f>SUM(L18)</f>
        <v>8000</v>
      </c>
      <c r="E8" s="2">
        <f>ROUND(D8/A7,-1)</f>
        <v>8000</v>
      </c>
      <c r="F8" s="2">
        <f t="shared" si="5"/>
        <v>9600</v>
      </c>
      <c r="G8" s="2"/>
      <c r="H8" s="2"/>
      <c r="J8" s="4" t="s">
        <v>30</v>
      </c>
      <c r="K8" s="4">
        <v>0.8</v>
      </c>
      <c r="L8" s="4">
        <f t="shared" si="0"/>
        <v>80</v>
      </c>
      <c r="M8" s="4">
        <f t="shared" si="1"/>
        <v>960</v>
      </c>
      <c r="N8" s="4">
        <f t="shared" si="1"/>
        <v>60</v>
      </c>
      <c r="O8" s="4">
        <f t="shared" si="1"/>
        <v>4000</v>
      </c>
      <c r="Q8" s="1" t="s">
        <v>41</v>
      </c>
      <c r="R8" s="1">
        <f t="shared" si="6"/>
        <v>1600</v>
      </c>
      <c r="S8" s="1">
        <f t="shared" si="2"/>
        <v>38400</v>
      </c>
    </row>
    <row r="9" spans="1:19" x14ac:dyDescent="0.15">
      <c r="A9" s="1">
        <f t="shared" ref="A9:A26" si="7">B10-B9</f>
        <v>1</v>
      </c>
      <c r="B9" s="2">
        <v>5</v>
      </c>
      <c r="C9" s="2" t="s">
        <v>5</v>
      </c>
      <c r="D9" s="2">
        <f>SUM(L19)</f>
        <v>12000</v>
      </c>
      <c r="E9" s="2">
        <f t="shared" ref="E8:E26" si="8">ROUND(D9/A8,-1)</f>
        <v>6000</v>
      </c>
      <c r="F9" s="2">
        <f t="shared" si="5"/>
        <v>19200</v>
      </c>
      <c r="G9" s="2"/>
      <c r="H9" s="2"/>
      <c r="J9" s="4" t="s">
        <v>31</v>
      </c>
      <c r="K9" s="4">
        <v>1</v>
      </c>
      <c r="L9" s="4">
        <f t="shared" si="0"/>
        <v>100</v>
      </c>
      <c r="M9" s="4">
        <f t="shared" si="1"/>
        <v>960</v>
      </c>
      <c r="N9" s="4">
        <f t="shared" si="1"/>
        <v>60</v>
      </c>
      <c r="O9" s="4">
        <f t="shared" si="1"/>
        <v>4000</v>
      </c>
      <c r="Q9" s="1" t="s">
        <v>10</v>
      </c>
      <c r="R9" s="1">
        <f t="shared" si="6"/>
        <v>3200</v>
      </c>
      <c r="S9" s="1">
        <f t="shared" si="2"/>
        <v>76800</v>
      </c>
    </row>
    <row r="10" spans="1:19" x14ac:dyDescent="0.15">
      <c r="A10" s="1">
        <f t="shared" si="7"/>
        <v>1</v>
      </c>
      <c r="B10" s="2">
        <v>6</v>
      </c>
      <c r="C10" s="2" t="s">
        <v>6</v>
      </c>
      <c r="D10" s="2">
        <f t="shared" ref="D10:D25" si="9">L20</f>
        <v>24000</v>
      </c>
      <c r="E10" s="2">
        <f t="shared" si="8"/>
        <v>24000</v>
      </c>
      <c r="F10" s="2">
        <f t="shared" si="5"/>
        <v>9600</v>
      </c>
      <c r="G10" s="2"/>
      <c r="H10" s="2"/>
      <c r="J10" s="4" t="s">
        <v>32</v>
      </c>
      <c r="K10" s="4">
        <v>2</v>
      </c>
      <c r="L10" s="4">
        <f t="shared" si="0"/>
        <v>200</v>
      </c>
      <c r="M10" s="4">
        <f t="shared" si="1"/>
        <v>960</v>
      </c>
      <c r="N10" s="4">
        <f t="shared" si="1"/>
        <v>60</v>
      </c>
      <c r="O10" s="4">
        <f t="shared" si="1"/>
        <v>4000</v>
      </c>
      <c r="Q10" s="1" t="s">
        <v>42</v>
      </c>
      <c r="R10" s="1">
        <f t="shared" si="6"/>
        <v>6400</v>
      </c>
      <c r="S10" s="1">
        <f t="shared" si="2"/>
        <v>153600</v>
      </c>
    </row>
    <row r="11" spans="1:19" x14ac:dyDescent="0.15">
      <c r="A11" s="1">
        <f t="shared" si="7"/>
        <v>3</v>
      </c>
      <c r="B11" s="2">
        <v>7</v>
      </c>
      <c r="C11" s="2" t="s">
        <v>7</v>
      </c>
      <c r="D11" s="2">
        <f t="shared" si="9"/>
        <v>48000</v>
      </c>
      <c r="E11" s="2">
        <f t="shared" si="8"/>
        <v>48000</v>
      </c>
      <c r="F11" s="2">
        <f t="shared" si="5"/>
        <v>19200</v>
      </c>
      <c r="G11" s="2"/>
      <c r="H11" s="2"/>
      <c r="J11" s="4" t="s">
        <v>33</v>
      </c>
      <c r="K11" s="4">
        <v>4</v>
      </c>
      <c r="L11" s="4">
        <f t="shared" si="0"/>
        <v>400</v>
      </c>
      <c r="M11" s="4">
        <f t="shared" si="1"/>
        <v>960</v>
      </c>
      <c r="N11" s="4">
        <f t="shared" si="1"/>
        <v>60</v>
      </c>
      <c r="O11" s="4">
        <f t="shared" si="1"/>
        <v>4000</v>
      </c>
      <c r="Q11" s="1" t="s">
        <v>19</v>
      </c>
      <c r="R11" s="1">
        <f t="shared" si="6"/>
        <v>12800</v>
      </c>
      <c r="S11" s="1">
        <f t="shared" si="2"/>
        <v>307200</v>
      </c>
    </row>
    <row r="12" spans="1:19" x14ac:dyDescent="0.15">
      <c r="A12" s="1">
        <f t="shared" si="7"/>
        <v>4</v>
      </c>
      <c r="B12" s="2">
        <v>10</v>
      </c>
      <c r="C12" s="2" t="s">
        <v>8</v>
      </c>
      <c r="D12" s="2">
        <f t="shared" si="9"/>
        <v>48000</v>
      </c>
      <c r="E12" s="2">
        <f t="shared" si="8"/>
        <v>16000</v>
      </c>
      <c r="F12" s="2">
        <f t="shared" si="5"/>
        <v>57600</v>
      </c>
      <c r="G12" s="2"/>
      <c r="H12" s="2"/>
      <c r="J12" s="4" t="s">
        <v>34</v>
      </c>
      <c r="K12" s="4">
        <v>6</v>
      </c>
      <c r="L12" s="4">
        <f t="shared" si="0"/>
        <v>600</v>
      </c>
      <c r="M12" s="4">
        <f t="shared" si="1"/>
        <v>960</v>
      </c>
      <c r="N12" s="4">
        <f t="shared" si="1"/>
        <v>60</v>
      </c>
      <c r="O12" s="4">
        <f t="shared" si="1"/>
        <v>4000</v>
      </c>
      <c r="Q12" s="1" t="s">
        <v>57</v>
      </c>
      <c r="R12" s="1">
        <f t="shared" si="6"/>
        <v>25600</v>
      </c>
      <c r="S12" s="1">
        <f t="shared" si="2"/>
        <v>614400</v>
      </c>
    </row>
    <row r="13" spans="1:19" x14ac:dyDescent="0.15">
      <c r="A13" s="1">
        <f t="shared" si="7"/>
        <v>6</v>
      </c>
      <c r="B13" s="2">
        <v>14</v>
      </c>
      <c r="C13" s="2" t="s">
        <v>14</v>
      </c>
      <c r="D13" s="2">
        <f t="shared" si="9"/>
        <v>144000</v>
      </c>
      <c r="E13" s="2">
        <f t="shared" si="8"/>
        <v>36000</v>
      </c>
      <c r="F13" s="2">
        <f t="shared" si="5"/>
        <v>76800</v>
      </c>
      <c r="G13" s="2"/>
      <c r="H13" s="2"/>
      <c r="J13" s="4" t="s">
        <v>35</v>
      </c>
      <c r="K13" s="4">
        <v>8</v>
      </c>
      <c r="L13" s="4">
        <f t="shared" si="0"/>
        <v>800</v>
      </c>
      <c r="M13" s="4">
        <f t="shared" si="1"/>
        <v>960</v>
      </c>
      <c r="N13" s="4">
        <f t="shared" si="1"/>
        <v>60</v>
      </c>
      <c r="O13" s="4">
        <f t="shared" si="1"/>
        <v>4000</v>
      </c>
      <c r="Q13" s="1" t="s">
        <v>356</v>
      </c>
      <c r="R13" s="1">
        <f t="shared" si="6"/>
        <v>51200</v>
      </c>
      <c r="S13" s="1">
        <f t="shared" si="2"/>
        <v>1228800</v>
      </c>
    </row>
    <row r="14" spans="1:19" x14ac:dyDescent="0.15">
      <c r="A14" s="1">
        <f t="shared" si="7"/>
        <v>8</v>
      </c>
      <c r="B14" s="2">
        <v>20</v>
      </c>
      <c r="C14" s="2" t="s">
        <v>13</v>
      </c>
      <c r="D14" s="2">
        <f t="shared" si="9"/>
        <v>384000</v>
      </c>
      <c r="E14" s="2">
        <f t="shared" si="8"/>
        <v>64000</v>
      </c>
      <c r="F14" s="2">
        <f t="shared" si="5"/>
        <v>230400</v>
      </c>
      <c r="G14" s="2"/>
      <c r="H14" s="2"/>
      <c r="J14" s="4" t="s">
        <v>36</v>
      </c>
      <c r="K14" s="4">
        <v>10</v>
      </c>
      <c r="L14" s="4">
        <f t="shared" si="0"/>
        <v>1000</v>
      </c>
      <c r="M14" s="4">
        <f t="shared" si="1"/>
        <v>960</v>
      </c>
      <c r="N14" s="4">
        <f t="shared" si="1"/>
        <v>60</v>
      </c>
      <c r="O14" s="4">
        <f t="shared" si="1"/>
        <v>4000</v>
      </c>
      <c r="Q14" s="1" t="s">
        <v>357</v>
      </c>
      <c r="R14" s="1">
        <f t="shared" si="6"/>
        <v>102400</v>
      </c>
      <c r="S14" s="1">
        <f t="shared" si="2"/>
        <v>2457600</v>
      </c>
    </row>
    <row r="15" spans="1:19" x14ac:dyDescent="0.15">
      <c r="A15" s="1">
        <f t="shared" si="7"/>
        <v>10</v>
      </c>
      <c r="B15" s="2">
        <v>28</v>
      </c>
      <c r="C15" s="2" t="s">
        <v>9</v>
      </c>
      <c r="D15" s="2">
        <f t="shared" si="9"/>
        <v>576000</v>
      </c>
      <c r="E15" s="2">
        <f t="shared" si="8"/>
        <v>72000</v>
      </c>
      <c r="F15" s="2">
        <f t="shared" si="5"/>
        <v>307200</v>
      </c>
      <c r="G15" s="2"/>
      <c r="H15" s="2"/>
      <c r="J15" s="5" t="s">
        <v>2</v>
      </c>
      <c r="K15" s="5">
        <v>10</v>
      </c>
      <c r="L15" s="5">
        <f t="shared" si="0"/>
        <v>2000</v>
      </c>
      <c r="M15" s="5"/>
      <c r="N15" s="5"/>
      <c r="O15" s="5"/>
      <c r="Q15" s="1" t="s">
        <v>358</v>
      </c>
      <c r="R15" s="1">
        <f t="shared" si="6"/>
        <v>204800</v>
      </c>
      <c r="S15" s="1">
        <f t="shared" si="2"/>
        <v>4915200</v>
      </c>
    </row>
    <row r="16" spans="1:19" x14ac:dyDescent="0.15">
      <c r="A16" s="1">
        <f t="shared" si="7"/>
        <v>12</v>
      </c>
      <c r="B16" s="2">
        <v>38</v>
      </c>
      <c r="C16" s="2" t="s">
        <v>12</v>
      </c>
      <c r="D16" s="2">
        <f t="shared" si="9"/>
        <v>768000</v>
      </c>
      <c r="E16" s="2">
        <f t="shared" si="8"/>
        <v>76800</v>
      </c>
      <c r="F16" s="2">
        <f t="shared" si="5"/>
        <v>384000</v>
      </c>
      <c r="G16" s="2"/>
      <c r="H16" s="2"/>
      <c r="J16" s="5" t="s">
        <v>54</v>
      </c>
      <c r="K16" s="5">
        <v>15</v>
      </c>
      <c r="L16" s="5">
        <f t="shared" si="0"/>
        <v>3000</v>
      </c>
      <c r="M16" s="5"/>
      <c r="N16" s="5"/>
      <c r="O16" s="5"/>
      <c r="Q16" s="1" t="s">
        <v>359</v>
      </c>
      <c r="R16" s="1">
        <f t="shared" si="6"/>
        <v>409600</v>
      </c>
      <c r="S16" s="1">
        <f t="shared" si="2"/>
        <v>9830400</v>
      </c>
    </row>
    <row r="17" spans="1:19" x14ac:dyDescent="0.15">
      <c r="A17" s="1">
        <f t="shared" si="7"/>
        <v>15</v>
      </c>
      <c r="B17" s="2">
        <v>50</v>
      </c>
      <c r="C17" s="2" t="s">
        <v>11</v>
      </c>
      <c r="D17" s="2">
        <f t="shared" si="9"/>
        <v>1920000</v>
      </c>
      <c r="E17" s="2">
        <f t="shared" si="8"/>
        <v>160000</v>
      </c>
      <c r="F17" s="2">
        <f t="shared" si="5"/>
        <v>921600</v>
      </c>
      <c r="G17" s="2"/>
      <c r="H17" s="2"/>
      <c r="J17" s="5" t="s">
        <v>3</v>
      </c>
      <c r="K17" s="5">
        <v>20</v>
      </c>
      <c r="L17" s="5">
        <f t="shared" si="0"/>
        <v>4000</v>
      </c>
      <c r="M17" s="5"/>
      <c r="N17" s="5"/>
      <c r="O17" s="5"/>
    </row>
    <row r="18" spans="1:19" x14ac:dyDescent="0.15">
      <c r="A18" s="1">
        <f t="shared" si="7"/>
        <v>20</v>
      </c>
      <c r="B18" s="2">
        <v>65</v>
      </c>
      <c r="C18" s="2" t="s">
        <v>15</v>
      </c>
      <c r="D18" s="2">
        <f t="shared" si="9"/>
        <v>2304000</v>
      </c>
      <c r="E18" s="2">
        <f t="shared" si="8"/>
        <v>153600</v>
      </c>
      <c r="F18" s="2">
        <f t="shared" si="5"/>
        <v>1152000</v>
      </c>
      <c r="G18" s="2"/>
      <c r="H18" s="2"/>
      <c r="J18" s="6" t="s">
        <v>55</v>
      </c>
      <c r="K18" s="6">
        <v>20</v>
      </c>
      <c r="L18" s="6">
        <f t="shared" si="0"/>
        <v>8000</v>
      </c>
      <c r="M18" s="6"/>
      <c r="N18" s="6"/>
      <c r="O18" s="6"/>
    </row>
    <row r="19" spans="1:19" x14ac:dyDescent="0.15">
      <c r="A19" s="1">
        <f t="shared" si="7"/>
        <v>25</v>
      </c>
      <c r="B19" s="2">
        <v>85</v>
      </c>
      <c r="C19" s="2" t="s">
        <v>16</v>
      </c>
      <c r="D19" s="2">
        <f t="shared" si="9"/>
        <v>2880000</v>
      </c>
      <c r="E19" s="2">
        <f t="shared" si="8"/>
        <v>144000</v>
      </c>
      <c r="F19" s="2">
        <f t="shared" si="5"/>
        <v>1536000</v>
      </c>
      <c r="G19" s="2"/>
      <c r="H19" s="2"/>
      <c r="J19" s="6" t="s">
        <v>4</v>
      </c>
      <c r="K19" s="6">
        <v>30</v>
      </c>
      <c r="L19" s="6">
        <f t="shared" si="0"/>
        <v>12000</v>
      </c>
      <c r="M19" s="6"/>
      <c r="N19" s="6"/>
      <c r="O19" s="6"/>
      <c r="Q19" s="2" t="s">
        <v>59</v>
      </c>
      <c r="R19" s="2" t="s">
        <v>48</v>
      </c>
      <c r="S19" s="3" t="s">
        <v>49</v>
      </c>
    </row>
    <row r="20" spans="1:19" x14ac:dyDescent="0.15">
      <c r="A20" s="1">
        <f t="shared" si="7"/>
        <v>30</v>
      </c>
      <c r="B20" s="2">
        <v>110</v>
      </c>
      <c r="C20" s="2" t="s">
        <v>17</v>
      </c>
      <c r="D20" s="2">
        <f t="shared" si="9"/>
        <v>7680000</v>
      </c>
      <c r="E20" s="2">
        <f t="shared" si="8"/>
        <v>307200</v>
      </c>
      <c r="F20" s="2">
        <f t="shared" si="5"/>
        <v>3840000</v>
      </c>
      <c r="G20" s="2"/>
      <c r="H20" s="2"/>
      <c r="J20" s="6" t="s">
        <v>5</v>
      </c>
      <c r="K20" s="6">
        <f t="shared" ref="K20:K23" si="10">(INDEX($B$4:$B$28,MATCH($J20,$C$4:$C$28,0),1)-INDEX($B$4:$B$28,MATCH($J19,$C$4:$C$28,0),1))*24/$R$20</f>
        <v>60</v>
      </c>
      <c r="L20" s="6">
        <f t="shared" si="0"/>
        <v>24000</v>
      </c>
      <c r="M20" s="6"/>
      <c r="N20" s="6"/>
      <c r="O20" s="6"/>
      <c r="Q20" s="2" t="s">
        <v>45</v>
      </c>
      <c r="R20" s="7">
        <v>0.4</v>
      </c>
      <c r="S20" s="2" t="s">
        <v>50</v>
      </c>
    </row>
    <row r="21" spans="1:19" x14ac:dyDescent="0.15">
      <c r="A21" s="1">
        <f t="shared" si="7"/>
        <v>40</v>
      </c>
      <c r="B21" s="2">
        <v>140</v>
      </c>
      <c r="C21" s="2" t="s">
        <v>18</v>
      </c>
      <c r="D21" s="2">
        <f t="shared" si="9"/>
        <v>9600000</v>
      </c>
      <c r="E21" s="2">
        <f t="shared" si="8"/>
        <v>320000</v>
      </c>
      <c r="F21" s="2">
        <f t="shared" si="5"/>
        <v>4608000</v>
      </c>
      <c r="G21" s="2"/>
      <c r="H21" s="2"/>
      <c r="J21" s="8" t="s">
        <v>6</v>
      </c>
      <c r="K21" s="8">
        <f t="shared" si="10"/>
        <v>60</v>
      </c>
      <c r="L21" s="8">
        <f t="shared" si="0"/>
        <v>48000</v>
      </c>
      <c r="M21" s="8"/>
      <c r="N21" s="8"/>
      <c r="O21" s="8"/>
      <c r="Q21" s="2" t="s">
        <v>46</v>
      </c>
      <c r="R21" s="7">
        <v>0.2</v>
      </c>
      <c r="S21" s="2" t="s">
        <v>60</v>
      </c>
    </row>
    <row r="22" spans="1:19" x14ac:dyDescent="0.15">
      <c r="A22" s="1">
        <f t="shared" si="7"/>
        <v>50</v>
      </c>
      <c r="B22" s="2">
        <v>180</v>
      </c>
      <c r="C22" s="2" t="s">
        <v>20</v>
      </c>
      <c r="D22" s="2">
        <f t="shared" si="9"/>
        <v>11520000</v>
      </c>
      <c r="E22" s="2">
        <f t="shared" si="8"/>
        <v>288000</v>
      </c>
      <c r="F22" s="2">
        <f t="shared" si="5"/>
        <v>6144000</v>
      </c>
      <c r="G22" s="2"/>
      <c r="H22" s="2"/>
      <c r="J22" s="8" t="s">
        <v>7</v>
      </c>
      <c r="K22" s="8">
        <f t="shared" si="10"/>
        <v>60</v>
      </c>
      <c r="L22" s="8">
        <f t="shared" si="0"/>
        <v>48000</v>
      </c>
      <c r="M22" s="8"/>
      <c r="N22" s="8"/>
      <c r="O22" s="8"/>
      <c r="Q22" s="2" t="s">
        <v>47</v>
      </c>
      <c r="R22" s="7">
        <v>0.4</v>
      </c>
      <c r="S22" s="2" t="s">
        <v>56</v>
      </c>
    </row>
    <row r="23" spans="1:19" x14ac:dyDescent="0.15">
      <c r="A23" s="1">
        <f t="shared" si="7"/>
        <v>60</v>
      </c>
      <c r="B23" s="2">
        <v>230</v>
      </c>
      <c r="C23" s="2" t="s">
        <v>21</v>
      </c>
      <c r="D23" s="2">
        <f t="shared" si="9"/>
        <v>30720000</v>
      </c>
      <c r="E23" s="2">
        <f t="shared" si="8"/>
        <v>614400</v>
      </c>
      <c r="F23" s="2">
        <f t="shared" si="5"/>
        <v>15360000</v>
      </c>
      <c r="G23" s="2"/>
      <c r="H23" s="2"/>
      <c r="J23" s="8" t="s">
        <v>8</v>
      </c>
      <c r="K23" s="8">
        <f t="shared" si="10"/>
        <v>180</v>
      </c>
      <c r="L23" s="8">
        <f t="shared" si="0"/>
        <v>144000</v>
      </c>
      <c r="M23" s="8"/>
      <c r="N23" s="8"/>
      <c r="O23" s="8"/>
    </row>
    <row r="24" spans="1:19" x14ac:dyDescent="0.15">
      <c r="A24" s="1">
        <f t="shared" si="7"/>
        <v>70</v>
      </c>
      <c r="B24" s="2">
        <v>290</v>
      </c>
      <c r="C24" s="2" t="s">
        <v>22</v>
      </c>
      <c r="D24" s="2">
        <f t="shared" si="9"/>
        <v>38400000</v>
      </c>
      <c r="E24" s="2">
        <f t="shared" si="8"/>
        <v>640000</v>
      </c>
      <c r="F24" s="2">
        <f t="shared" si="5"/>
        <v>18432000</v>
      </c>
      <c r="G24" s="2"/>
      <c r="H24" s="2"/>
      <c r="J24" s="9" t="s">
        <v>14</v>
      </c>
      <c r="K24" s="9">
        <f>(INDEX($B$4:$B$39,MATCH($J24,$C$4:$C$39,0),1)-INDEX($B$4:$B$39,MATCH($J23,$C$4:$C$39,0),1))*24/$R$20</f>
        <v>240</v>
      </c>
      <c r="L24" s="9">
        <f>VLOOKUP(LEFT($J24,2)&amp;"期",$Q$3:$R$16,2,0)*$K24</f>
        <v>384000</v>
      </c>
      <c r="M24" s="9"/>
      <c r="N24" s="9"/>
      <c r="O24" s="9"/>
    </row>
    <row r="25" spans="1:19" x14ac:dyDescent="0.15">
      <c r="A25" s="1">
        <f t="shared" si="7"/>
        <v>80</v>
      </c>
      <c r="B25" s="2">
        <v>360</v>
      </c>
      <c r="C25" s="2" t="s">
        <v>340</v>
      </c>
      <c r="D25" s="2">
        <f t="shared" si="9"/>
        <v>46080000</v>
      </c>
      <c r="E25" s="2">
        <f t="shared" si="8"/>
        <v>658290</v>
      </c>
      <c r="F25" s="2">
        <f t="shared" si="5"/>
        <v>21504000</v>
      </c>
      <c r="G25" s="2"/>
      <c r="H25" s="2"/>
      <c r="J25" s="9" t="s">
        <v>13</v>
      </c>
      <c r="K25" s="9">
        <f t="shared" ref="K25:K50" si="11">(INDEX($B$4:$B$39,MATCH($J25,$C$4:$C$39,0),1)-INDEX($B$4:$B$39,MATCH($J24,$C$4:$C$39,0),1))*24/$R$20</f>
        <v>360</v>
      </c>
      <c r="L25" s="9">
        <f t="shared" ref="L25:L50" si="12">VLOOKUP(LEFT($J25,2)&amp;"期",$Q$3:$R$16,2,0)*$K25</f>
        <v>576000</v>
      </c>
      <c r="M25" s="9"/>
      <c r="N25" s="9"/>
      <c r="O25" s="9"/>
    </row>
    <row r="26" spans="1:19" x14ac:dyDescent="0.15">
      <c r="A26" s="1">
        <f t="shared" si="7"/>
        <v>90</v>
      </c>
      <c r="B26" s="2">
        <v>440</v>
      </c>
      <c r="C26" s="2" t="s">
        <v>341</v>
      </c>
      <c r="D26" s="2">
        <f>L39</f>
        <v>307200000</v>
      </c>
      <c r="E26" s="2">
        <f t="shared" si="8"/>
        <v>3840000</v>
      </c>
      <c r="F26" s="2">
        <f t="shared" si="5"/>
        <v>49152000</v>
      </c>
      <c r="G26" s="2"/>
      <c r="H26" s="2"/>
      <c r="J26" s="9" t="s">
        <v>9</v>
      </c>
      <c r="K26" s="9">
        <f t="shared" si="11"/>
        <v>480</v>
      </c>
      <c r="L26" s="9">
        <f t="shared" si="12"/>
        <v>768000</v>
      </c>
      <c r="M26" s="9"/>
      <c r="N26" s="9"/>
      <c r="O26" s="9"/>
    </row>
    <row r="27" spans="1:19" x14ac:dyDescent="0.15">
      <c r="A27" s="1">
        <f>B28-B27</f>
        <v>100</v>
      </c>
      <c r="B27" s="2">
        <v>530</v>
      </c>
      <c r="C27" s="2" t="s">
        <v>342</v>
      </c>
      <c r="D27" s="2">
        <f t="shared" ref="D27:D39" si="13">L40</f>
        <v>337920000</v>
      </c>
      <c r="E27" s="2">
        <f t="shared" ref="E27:E39" si="14">ROUND(D27/A26,-1)</f>
        <v>3754670</v>
      </c>
      <c r="F27" s="2">
        <f t="shared" si="5"/>
        <v>55296000</v>
      </c>
      <c r="G27" s="2"/>
      <c r="H27" s="2"/>
      <c r="J27" s="10" t="s">
        <v>12</v>
      </c>
      <c r="K27" s="10">
        <f t="shared" si="11"/>
        <v>600</v>
      </c>
      <c r="L27" s="10">
        <f t="shared" si="12"/>
        <v>1920000</v>
      </c>
      <c r="M27" s="10"/>
      <c r="N27" s="10"/>
      <c r="O27" s="10"/>
    </row>
    <row r="28" spans="1:19" x14ac:dyDescent="0.15">
      <c r="A28" s="1">
        <v>110</v>
      </c>
      <c r="B28" s="2">
        <v>630</v>
      </c>
      <c r="C28" s="2" t="s">
        <v>343</v>
      </c>
      <c r="D28" s="2">
        <f t="shared" si="13"/>
        <v>368640000</v>
      </c>
      <c r="E28" s="2">
        <f t="shared" si="14"/>
        <v>3686400</v>
      </c>
      <c r="F28" s="2">
        <f t="shared" si="5"/>
        <v>61440000</v>
      </c>
      <c r="G28" s="2"/>
      <c r="H28" s="2"/>
      <c r="J28" s="10" t="s">
        <v>11</v>
      </c>
      <c r="K28" s="10">
        <f t="shared" si="11"/>
        <v>720</v>
      </c>
      <c r="L28" s="10">
        <f t="shared" si="12"/>
        <v>2304000</v>
      </c>
      <c r="M28" s="10"/>
      <c r="N28" s="10"/>
      <c r="O28" s="10"/>
    </row>
    <row r="29" spans="1:19" x14ac:dyDescent="0.15">
      <c r="A29" s="1">
        <v>120</v>
      </c>
      <c r="B29" s="2">
        <f>B28+A28</f>
        <v>740</v>
      </c>
      <c r="C29" s="2" t="s">
        <v>344</v>
      </c>
      <c r="D29" s="2">
        <f t="shared" si="13"/>
        <v>798720000</v>
      </c>
      <c r="E29" s="2">
        <f t="shared" si="14"/>
        <v>7261090</v>
      </c>
      <c r="F29" s="2">
        <f t="shared" si="5"/>
        <v>135168000</v>
      </c>
      <c r="G29" s="2"/>
      <c r="H29" s="2"/>
      <c r="J29" s="10" t="s">
        <v>15</v>
      </c>
      <c r="K29" s="10">
        <f t="shared" si="11"/>
        <v>900</v>
      </c>
      <c r="L29" s="10">
        <f t="shared" si="12"/>
        <v>2880000</v>
      </c>
      <c r="M29" s="10"/>
      <c r="N29" s="10"/>
      <c r="O29" s="10"/>
    </row>
    <row r="30" spans="1:19" x14ac:dyDescent="0.15">
      <c r="A30" s="1">
        <v>130</v>
      </c>
      <c r="B30" s="2">
        <f t="shared" ref="B30:B38" si="15">B29+A29</f>
        <v>860</v>
      </c>
      <c r="C30" s="2" t="s">
        <v>345</v>
      </c>
      <c r="D30" s="2">
        <f t="shared" si="13"/>
        <v>860160000</v>
      </c>
      <c r="E30" s="2">
        <f t="shared" si="14"/>
        <v>7168000</v>
      </c>
      <c r="F30" s="2">
        <f t="shared" si="5"/>
        <v>147456000</v>
      </c>
      <c r="G30" s="2"/>
      <c r="H30" s="2"/>
      <c r="J30" s="11" t="s">
        <v>16</v>
      </c>
      <c r="K30" s="11">
        <f t="shared" si="11"/>
        <v>1200</v>
      </c>
      <c r="L30" s="11">
        <f t="shared" si="12"/>
        <v>7680000</v>
      </c>
      <c r="M30" s="11"/>
      <c r="N30" s="11"/>
      <c r="O30" s="11"/>
    </row>
    <row r="31" spans="1:19" x14ac:dyDescent="0.15">
      <c r="A31" s="1">
        <v>140</v>
      </c>
      <c r="B31" s="2">
        <f t="shared" si="15"/>
        <v>990</v>
      </c>
      <c r="C31" s="2" t="s">
        <v>346</v>
      </c>
      <c r="D31" s="2">
        <f t="shared" si="13"/>
        <v>921600000</v>
      </c>
      <c r="E31" s="2">
        <f t="shared" si="14"/>
        <v>7089230</v>
      </c>
      <c r="F31" s="2">
        <f t="shared" si="5"/>
        <v>159744000</v>
      </c>
      <c r="G31" s="2"/>
      <c r="H31" s="2"/>
      <c r="J31" s="11" t="s">
        <v>17</v>
      </c>
      <c r="K31" s="11">
        <f t="shared" si="11"/>
        <v>1500</v>
      </c>
      <c r="L31" s="11">
        <f t="shared" si="12"/>
        <v>9600000</v>
      </c>
      <c r="M31" s="11"/>
      <c r="N31" s="11"/>
      <c r="O31" s="11"/>
    </row>
    <row r="32" spans="1:19" x14ac:dyDescent="0.15">
      <c r="A32" s="1">
        <v>150</v>
      </c>
      <c r="B32" s="2">
        <f t="shared" si="15"/>
        <v>1130</v>
      </c>
      <c r="C32" s="2" t="s">
        <v>347</v>
      </c>
      <c r="D32" s="2">
        <f t="shared" si="13"/>
        <v>1966080000</v>
      </c>
      <c r="E32" s="2">
        <f t="shared" si="14"/>
        <v>14043430</v>
      </c>
      <c r="F32" s="2">
        <f t="shared" si="5"/>
        <v>344064000</v>
      </c>
      <c r="G32" s="2"/>
      <c r="H32" s="2"/>
      <c r="J32" s="11" t="s">
        <v>18</v>
      </c>
      <c r="K32" s="11">
        <f t="shared" si="11"/>
        <v>1800</v>
      </c>
      <c r="L32" s="11">
        <f t="shared" si="12"/>
        <v>11520000</v>
      </c>
      <c r="M32" s="11"/>
      <c r="N32" s="11"/>
      <c r="O32" s="11"/>
    </row>
    <row r="33" spans="1:15" x14ac:dyDescent="0.15">
      <c r="A33" s="1">
        <v>160</v>
      </c>
      <c r="B33" s="2">
        <f t="shared" si="15"/>
        <v>1280</v>
      </c>
      <c r="C33" s="2" t="s">
        <v>348</v>
      </c>
      <c r="D33" s="2">
        <f t="shared" si="13"/>
        <v>2088960000</v>
      </c>
      <c r="E33" s="2">
        <f t="shared" si="14"/>
        <v>13926400</v>
      </c>
      <c r="F33" s="2">
        <f t="shared" si="5"/>
        <v>368640000</v>
      </c>
      <c r="G33" s="2"/>
      <c r="H33" s="2"/>
      <c r="J33" s="176" t="s">
        <v>20</v>
      </c>
      <c r="K33" s="176">
        <f t="shared" si="11"/>
        <v>2400</v>
      </c>
      <c r="L33" s="176">
        <f t="shared" si="12"/>
        <v>30720000</v>
      </c>
      <c r="M33" s="176"/>
      <c r="N33" s="176"/>
      <c r="O33" s="176"/>
    </row>
    <row r="34" spans="1:15" x14ac:dyDescent="0.15">
      <c r="A34" s="1">
        <v>170</v>
      </c>
      <c r="B34" s="2">
        <f t="shared" si="15"/>
        <v>1440</v>
      </c>
      <c r="C34" s="2" t="s">
        <v>349</v>
      </c>
      <c r="D34" s="2">
        <f t="shared" si="13"/>
        <v>2211840000</v>
      </c>
      <c r="E34" s="2">
        <f t="shared" si="14"/>
        <v>13824000</v>
      </c>
      <c r="F34" s="2">
        <f t="shared" si="5"/>
        <v>393216000</v>
      </c>
      <c r="G34" s="2"/>
      <c r="H34" s="2"/>
      <c r="J34" s="176" t="s">
        <v>21</v>
      </c>
      <c r="K34" s="176">
        <f t="shared" si="11"/>
        <v>3000</v>
      </c>
      <c r="L34" s="176">
        <f t="shared" si="12"/>
        <v>38400000</v>
      </c>
      <c r="M34" s="176"/>
      <c r="N34" s="176"/>
      <c r="O34" s="176"/>
    </row>
    <row r="35" spans="1:15" x14ac:dyDescent="0.15">
      <c r="A35" s="1">
        <v>180</v>
      </c>
      <c r="B35" s="2">
        <f t="shared" si="15"/>
        <v>1610</v>
      </c>
      <c r="C35" s="2" t="s">
        <v>350</v>
      </c>
      <c r="D35" s="2">
        <f t="shared" si="13"/>
        <v>4669440000</v>
      </c>
      <c r="E35" s="2">
        <f t="shared" si="14"/>
        <v>27467290</v>
      </c>
      <c r="F35" s="2">
        <f t="shared" si="5"/>
        <v>835584000</v>
      </c>
      <c r="G35" s="2"/>
      <c r="H35" s="2"/>
      <c r="J35" s="176" t="s">
        <v>22</v>
      </c>
      <c r="K35" s="176">
        <f t="shared" si="11"/>
        <v>3600</v>
      </c>
      <c r="L35" s="176">
        <f t="shared" si="12"/>
        <v>46080000</v>
      </c>
      <c r="M35" s="176"/>
      <c r="N35" s="176"/>
      <c r="O35" s="176"/>
    </row>
    <row r="36" spans="1:15" x14ac:dyDescent="0.15">
      <c r="A36" s="1">
        <v>190</v>
      </c>
      <c r="B36" s="2">
        <f t="shared" si="15"/>
        <v>1790</v>
      </c>
      <c r="C36" s="2" t="s">
        <v>351</v>
      </c>
      <c r="D36" s="2">
        <f t="shared" si="13"/>
        <v>4915200000</v>
      </c>
      <c r="E36" s="2">
        <f t="shared" si="14"/>
        <v>27306670</v>
      </c>
      <c r="F36" s="2">
        <f t="shared" si="5"/>
        <v>884736000</v>
      </c>
      <c r="G36" s="2"/>
      <c r="H36" s="2"/>
      <c r="J36" s="12" t="s">
        <v>340</v>
      </c>
      <c r="K36" s="12">
        <f t="shared" si="11"/>
        <v>4200</v>
      </c>
      <c r="L36" s="12">
        <f t="shared" si="12"/>
        <v>107520000</v>
      </c>
      <c r="M36" s="12"/>
      <c r="N36" s="12"/>
      <c r="O36" s="12"/>
    </row>
    <row r="37" spans="1:15" x14ac:dyDescent="0.15">
      <c r="A37" s="1">
        <v>200</v>
      </c>
      <c r="B37" s="2">
        <f t="shared" si="15"/>
        <v>1980</v>
      </c>
      <c r="C37" s="2" t="s">
        <v>352</v>
      </c>
      <c r="D37" s="2">
        <f t="shared" si="13"/>
        <v>5160960000</v>
      </c>
      <c r="E37" s="2">
        <f t="shared" si="14"/>
        <v>27162950</v>
      </c>
      <c r="F37" s="2">
        <f t="shared" si="5"/>
        <v>933888000</v>
      </c>
      <c r="G37" s="2"/>
      <c r="H37" s="2"/>
      <c r="J37" s="12" t="s">
        <v>341</v>
      </c>
      <c r="K37" s="12">
        <f t="shared" si="11"/>
        <v>4800</v>
      </c>
      <c r="L37" s="12">
        <f t="shared" si="12"/>
        <v>122880000</v>
      </c>
      <c r="M37" s="12"/>
      <c r="N37" s="12"/>
      <c r="O37" s="12"/>
    </row>
    <row r="38" spans="1:15" x14ac:dyDescent="0.15">
      <c r="A38" s="1">
        <v>210</v>
      </c>
      <c r="B38" s="2">
        <f t="shared" si="15"/>
        <v>2180</v>
      </c>
      <c r="C38" s="2" t="s">
        <v>353</v>
      </c>
      <c r="D38" s="2">
        <f t="shared" si="13"/>
        <v>0</v>
      </c>
      <c r="E38" s="2">
        <f t="shared" si="14"/>
        <v>0</v>
      </c>
      <c r="F38" s="2">
        <f t="shared" si="5"/>
        <v>1966080000</v>
      </c>
      <c r="G38" s="2"/>
      <c r="H38" s="2"/>
      <c r="J38" s="12" t="s">
        <v>342</v>
      </c>
      <c r="K38" s="12">
        <f t="shared" si="11"/>
        <v>5400</v>
      </c>
      <c r="L38" s="12">
        <f t="shared" si="12"/>
        <v>138240000</v>
      </c>
      <c r="M38" s="12"/>
      <c r="N38" s="12"/>
      <c r="O38" s="12"/>
    </row>
    <row r="39" spans="1:15" x14ac:dyDescent="0.15">
      <c r="B39" s="2">
        <f>B38+A38</f>
        <v>2390</v>
      </c>
      <c r="C39" s="2" t="s">
        <v>354</v>
      </c>
      <c r="D39" s="2">
        <f t="shared" si="13"/>
        <v>0</v>
      </c>
      <c r="E39" s="2">
        <f t="shared" si="14"/>
        <v>0</v>
      </c>
      <c r="F39" s="2">
        <f t="shared" si="5"/>
        <v>2064384000</v>
      </c>
      <c r="G39" s="2"/>
      <c r="H39" s="2"/>
      <c r="J39" s="13" t="s">
        <v>355</v>
      </c>
      <c r="K39" s="13">
        <f t="shared" si="11"/>
        <v>6000</v>
      </c>
      <c r="L39" s="13">
        <f t="shared" si="12"/>
        <v>307200000</v>
      </c>
      <c r="M39" s="13"/>
      <c r="N39" s="13"/>
      <c r="O39" s="13"/>
    </row>
    <row r="40" spans="1:15" x14ac:dyDescent="0.15">
      <c r="J40" s="13" t="s">
        <v>344</v>
      </c>
      <c r="K40" s="13">
        <f t="shared" si="11"/>
        <v>6600</v>
      </c>
      <c r="L40" s="13">
        <f t="shared" si="12"/>
        <v>337920000</v>
      </c>
      <c r="M40" s="13"/>
      <c r="N40" s="13"/>
      <c r="O40" s="13"/>
    </row>
    <row r="41" spans="1:15" x14ac:dyDescent="0.15">
      <c r="J41" s="13" t="s">
        <v>345</v>
      </c>
      <c r="K41" s="13">
        <f t="shared" si="11"/>
        <v>7200</v>
      </c>
      <c r="L41" s="13">
        <f t="shared" si="12"/>
        <v>368640000</v>
      </c>
      <c r="M41" s="13"/>
      <c r="N41" s="13"/>
      <c r="O41" s="13"/>
    </row>
    <row r="42" spans="1:15" x14ac:dyDescent="0.15">
      <c r="J42" s="14" t="s">
        <v>346</v>
      </c>
      <c r="K42" s="14">
        <f t="shared" si="11"/>
        <v>7800</v>
      </c>
      <c r="L42" s="14">
        <f t="shared" si="12"/>
        <v>798720000</v>
      </c>
      <c r="M42" s="14"/>
      <c r="N42" s="14"/>
      <c r="O42" s="14"/>
    </row>
    <row r="43" spans="1:15" x14ac:dyDescent="0.15">
      <c r="J43" s="14" t="s">
        <v>347</v>
      </c>
      <c r="K43" s="14">
        <f t="shared" si="11"/>
        <v>8400</v>
      </c>
      <c r="L43" s="14">
        <f t="shared" si="12"/>
        <v>860160000</v>
      </c>
      <c r="M43" s="14"/>
      <c r="N43" s="14"/>
      <c r="O43" s="14"/>
    </row>
    <row r="44" spans="1:15" x14ac:dyDescent="0.15">
      <c r="J44" s="14" t="s">
        <v>348</v>
      </c>
      <c r="K44" s="14">
        <f t="shared" si="11"/>
        <v>9000</v>
      </c>
      <c r="L44" s="14">
        <f t="shared" si="12"/>
        <v>921600000</v>
      </c>
      <c r="M44" s="14"/>
      <c r="N44" s="14"/>
      <c r="O44" s="14"/>
    </row>
    <row r="45" spans="1:15" x14ac:dyDescent="0.15">
      <c r="J45" s="174" t="s">
        <v>349</v>
      </c>
      <c r="K45" s="174">
        <f t="shared" si="11"/>
        <v>9600</v>
      </c>
      <c r="L45" s="174">
        <f t="shared" si="12"/>
        <v>1966080000</v>
      </c>
      <c r="M45" s="174"/>
      <c r="N45" s="174"/>
      <c r="O45" s="174"/>
    </row>
    <row r="46" spans="1:15" x14ac:dyDescent="0.15">
      <c r="J46" s="174" t="s">
        <v>350</v>
      </c>
      <c r="K46" s="174">
        <f t="shared" si="11"/>
        <v>10200</v>
      </c>
      <c r="L46" s="174">
        <f t="shared" si="12"/>
        <v>2088960000</v>
      </c>
      <c r="M46" s="174"/>
      <c r="N46" s="174"/>
      <c r="O46" s="174"/>
    </row>
    <row r="47" spans="1:15" x14ac:dyDescent="0.15">
      <c r="J47" s="174" t="s">
        <v>351</v>
      </c>
      <c r="K47" s="174">
        <f t="shared" si="11"/>
        <v>10800</v>
      </c>
      <c r="L47" s="174">
        <f t="shared" si="12"/>
        <v>2211840000</v>
      </c>
      <c r="M47" s="174"/>
      <c r="N47" s="174"/>
      <c r="O47" s="174"/>
    </row>
    <row r="48" spans="1:15" x14ac:dyDescent="0.15">
      <c r="J48" s="175" t="s">
        <v>352</v>
      </c>
      <c r="K48" s="175">
        <f t="shared" si="11"/>
        <v>11400</v>
      </c>
      <c r="L48" s="175">
        <f t="shared" si="12"/>
        <v>4669440000</v>
      </c>
      <c r="M48" s="175"/>
      <c r="N48" s="175"/>
      <c r="O48" s="175"/>
    </row>
    <row r="49" spans="10:15" x14ac:dyDescent="0.15">
      <c r="J49" s="175" t="s">
        <v>353</v>
      </c>
      <c r="K49" s="175">
        <f t="shared" si="11"/>
        <v>12000</v>
      </c>
      <c r="L49" s="175">
        <f t="shared" si="12"/>
        <v>4915200000</v>
      </c>
      <c r="M49" s="175"/>
      <c r="N49" s="175"/>
      <c r="O49" s="175"/>
    </row>
    <row r="50" spans="10:15" x14ac:dyDescent="0.15">
      <c r="J50" s="175" t="s">
        <v>354</v>
      </c>
      <c r="K50" s="175">
        <f t="shared" si="11"/>
        <v>12600</v>
      </c>
      <c r="L50" s="175">
        <f t="shared" si="12"/>
        <v>5160960000</v>
      </c>
      <c r="M50" s="175"/>
      <c r="N50" s="175"/>
      <c r="O50" s="1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0"/>
  <sheetViews>
    <sheetView zoomScaleNormal="100" workbookViewId="0">
      <selection activeCell="H42" sqref="H42"/>
    </sheetView>
  </sheetViews>
  <sheetFormatPr defaultRowHeight="12" x14ac:dyDescent="0.15"/>
  <cols>
    <col min="1" max="2" width="9" style="15"/>
    <col min="3" max="7" width="7.375" style="76" customWidth="1"/>
    <col min="8" max="8" width="7.625" style="15" bestFit="1" customWidth="1"/>
    <col min="9" max="9" width="6.75" style="15" bestFit="1" customWidth="1"/>
    <col min="10" max="10" width="5.875" style="15" bestFit="1" customWidth="1"/>
    <col min="11" max="12" width="6.75" style="76" bestFit="1" customWidth="1"/>
    <col min="13" max="13" width="7.625" style="15" bestFit="1" customWidth="1"/>
    <col min="14" max="15" width="6.75" style="15" bestFit="1" customWidth="1"/>
    <col min="16" max="17" width="7.625" style="76" bestFit="1" customWidth="1"/>
    <col min="18" max="20" width="9.75" style="76" bestFit="1" customWidth="1"/>
    <col min="21" max="23" width="8" style="15" customWidth="1"/>
    <col min="24" max="25" width="15.125" style="15" bestFit="1" customWidth="1"/>
    <col min="26" max="28" width="15.125" style="15" customWidth="1"/>
    <col min="29" max="29" width="9" style="15"/>
    <col min="30" max="30" width="17.875" style="15" customWidth="1"/>
    <col min="31" max="16384" width="9" style="15"/>
  </cols>
  <sheetData>
    <row r="1" spans="2:35" ht="12.75" thickBot="1" x14ac:dyDescent="0.2"/>
    <row r="2" spans="2:35" ht="13.5" customHeight="1" x14ac:dyDescent="0.15">
      <c r="B2" s="16"/>
      <c r="C2" s="215" t="s">
        <v>101</v>
      </c>
      <c r="D2" s="213"/>
      <c r="E2" s="213"/>
      <c r="F2" s="214"/>
      <c r="G2" s="216"/>
      <c r="H2" s="210" t="s">
        <v>78</v>
      </c>
      <c r="I2" s="210"/>
      <c r="J2" s="210"/>
      <c r="K2" s="210"/>
      <c r="L2" s="211"/>
      <c r="M2" s="212" t="s">
        <v>79</v>
      </c>
      <c r="N2" s="213"/>
      <c r="O2" s="213"/>
      <c r="P2" s="214"/>
      <c r="Q2" s="214"/>
      <c r="R2" s="209" t="s">
        <v>96</v>
      </c>
      <c r="S2" s="210"/>
      <c r="T2" s="211"/>
      <c r="U2" s="217" t="s">
        <v>95</v>
      </c>
      <c r="V2" s="213"/>
      <c r="W2" s="216"/>
      <c r="X2" s="207" t="s">
        <v>89</v>
      </c>
      <c r="Y2" s="208"/>
      <c r="Z2" s="17" t="s">
        <v>90</v>
      </c>
      <c r="AA2" s="17"/>
      <c r="AB2" s="17"/>
      <c r="AD2" s="15" t="s">
        <v>71</v>
      </c>
    </row>
    <row r="3" spans="2:35" x14ac:dyDescent="0.15">
      <c r="B3" s="18" t="s">
        <v>26</v>
      </c>
      <c r="C3" s="19" t="s">
        <v>80</v>
      </c>
      <c r="D3" s="20" t="s">
        <v>81</v>
      </c>
      <c r="E3" s="20" t="s">
        <v>82</v>
      </c>
      <c r="F3" s="20" t="s">
        <v>92</v>
      </c>
      <c r="G3" s="22" t="s">
        <v>83</v>
      </c>
      <c r="H3" s="21" t="s">
        <v>80</v>
      </c>
      <c r="I3" s="20" t="s">
        <v>81</v>
      </c>
      <c r="J3" s="20" t="s">
        <v>82</v>
      </c>
      <c r="K3" s="20" t="s">
        <v>92</v>
      </c>
      <c r="L3" s="22" t="s">
        <v>83</v>
      </c>
      <c r="M3" s="19" t="s">
        <v>80</v>
      </c>
      <c r="N3" s="20" t="s">
        <v>81</v>
      </c>
      <c r="O3" s="20" t="s">
        <v>82</v>
      </c>
      <c r="P3" s="20" t="s">
        <v>97</v>
      </c>
      <c r="Q3" s="77" t="s">
        <v>83</v>
      </c>
      <c r="R3" s="19" t="s">
        <v>98</v>
      </c>
      <c r="S3" s="20" t="s">
        <v>100</v>
      </c>
      <c r="T3" s="22" t="s">
        <v>99</v>
      </c>
      <c r="U3" s="21" t="s">
        <v>67</v>
      </c>
      <c r="V3" s="20" t="s">
        <v>68</v>
      </c>
      <c r="W3" s="22" t="s">
        <v>70</v>
      </c>
      <c r="X3" s="23" t="s">
        <v>87</v>
      </c>
      <c r="Y3" s="23" t="s">
        <v>88</v>
      </c>
      <c r="Z3" s="23"/>
      <c r="AA3" s="23"/>
      <c r="AB3" s="23"/>
      <c r="AD3" s="24" t="s">
        <v>72</v>
      </c>
      <c r="AE3" s="25">
        <v>5</v>
      </c>
      <c r="AG3" s="24" t="s">
        <v>76</v>
      </c>
      <c r="AH3" s="24" t="s">
        <v>69</v>
      </c>
      <c r="AI3" s="24" t="s">
        <v>77</v>
      </c>
    </row>
    <row r="4" spans="2:35" x14ac:dyDescent="0.15">
      <c r="B4" s="26" t="s">
        <v>27</v>
      </c>
      <c r="C4" s="27">
        <v>1500</v>
      </c>
      <c r="D4" s="28">
        <v>100</v>
      </c>
      <c r="E4" s="28">
        <v>50</v>
      </c>
      <c r="F4" s="28">
        <v>100</v>
      </c>
      <c r="G4" s="30">
        <v>100</v>
      </c>
      <c r="H4" s="29">
        <f>C$4*0.1</f>
        <v>150</v>
      </c>
      <c r="I4" s="28">
        <f t="shared" ref="I4:L4" si="0">D$4*0.1</f>
        <v>10</v>
      </c>
      <c r="J4" s="28">
        <f t="shared" si="0"/>
        <v>5</v>
      </c>
      <c r="K4" s="28">
        <f t="shared" si="0"/>
        <v>10</v>
      </c>
      <c r="L4" s="30">
        <f t="shared" si="0"/>
        <v>10</v>
      </c>
      <c r="M4" s="27">
        <f>SUM(C$4:C4)+SUM(H$4:H4)</f>
        <v>1650</v>
      </c>
      <c r="N4" s="28">
        <f>SUM(D$4:D4)+SUM(I$4:I4)</f>
        <v>110</v>
      </c>
      <c r="O4" s="28">
        <f>SUM(E$4:E4)+SUM(J$4:J4)</f>
        <v>55</v>
      </c>
      <c r="P4" s="28">
        <f>SUM(F$4:F4)+SUM(K$4:K4)</f>
        <v>110</v>
      </c>
      <c r="Q4" s="78">
        <f>SUM(G$4:G4)+SUM(L$4:L4)</f>
        <v>110</v>
      </c>
      <c r="R4" s="27">
        <f>INDEX($M$3:$Q$38,ROW(R4)-ROW(R$2),MATCH(LEFT(R$3,2),$M$3:$Q$3,0))*INDEX($AD$9:$AG$11,MATCH(LEFT(R$3,2),$AD$9:$AD$11,0),MATCH(RIGHT(R$3,2),$AD$9:$AG$9,0))</f>
        <v>330</v>
      </c>
      <c r="S4" s="28">
        <f>INDEX($M$3:$Q$38,ROW(S4)-ROW(S$2),MATCH(LEFT(S$3,2),$M$3:$Q$3,0))*INDEX($AD$9:$AG$11,MATCH(LEFT(S$3,2),$AD$9:$AD$11,0),MATCH(RIGHT(S$3,2),$AD$9:$AG$9,0))</f>
        <v>22</v>
      </c>
      <c r="T4" s="30">
        <f t="shared" ref="S4:T19" si="1">INDEX($M$3:$Q$38,ROW(T4)-ROW(T$2),MATCH(LEFT(T$3,2),$M$3:$Q$3,0))*INDEX($AD$9:$AG$11,MATCH(LEFT(T$3,2),$AD$9:$AD$11,0),MATCH(RIGHT(T$3,2),$AD$9:$AG$9,0))</f>
        <v>11</v>
      </c>
      <c r="U4" s="29">
        <f>M4+R4</f>
        <v>1980</v>
      </c>
      <c r="V4" s="28">
        <f t="shared" ref="V4:W4" si="2">N4+S4</f>
        <v>132</v>
      </c>
      <c r="W4" s="30">
        <f t="shared" si="2"/>
        <v>66</v>
      </c>
      <c r="Y4" s="15">
        <f>M4/((N5-O4)*$AE$3)</f>
        <v>5.0769230769230766</v>
      </c>
      <c r="AD4" s="24" t="s">
        <v>73</v>
      </c>
      <c r="AE4" s="24">
        <f>AE6*AE7/AE3</f>
        <v>3</v>
      </c>
      <c r="AG4" s="24">
        <f>(AH4-AI4)*AE3*AE4</f>
        <v>15</v>
      </c>
      <c r="AH4" s="24">
        <v>2</v>
      </c>
      <c r="AI4" s="24">
        <v>1</v>
      </c>
    </row>
    <row r="5" spans="2:35" x14ac:dyDescent="0.15">
      <c r="B5" s="26" t="s">
        <v>28</v>
      </c>
      <c r="C5" s="27"/>
      <c r="D5" s="28"/>
      <c r="E5" s="28"/>
      <c r="F5" s="28"/>
      <c r="G5" s="30"/>
      <c r="H5" s="29">
        <f t="shared" ref="H5:H13" si="3">C$4*0.1</f>
        <v>150</v>
      </c>
      <c r="I5" s="28">
        <f t="shared" ref="I5:I13" si="4">D$4*0.1</f>
        <v>10</v>
      </c>
      <c r="J5" s="28">
        <f t="shared" ref="J5:J13" si="5">E$4*0.1</f>
        <v>5</v>
      </c>
      <c r="K5" s="28">
        <f t="shared" ref="K5:K13" si="6">F$4*0.1</f>
        <v>10</v>
      </c>
      <c r="L5" s="30">
        <f t="shared" ref="L5:L13" si="7">G$4*0.1</f>
        <v>10</v>
      </c>
      <c r="M5" s="27">
        <f>SUM(C$4:C5)+SUM(H$4:H5)</f>
        <v>1800</v>
      </c>
      <c r="N5" s="28">
        <f>SUM(D$4:D5)+SUM(I$4:I5)</f>
        <v>120</v>
      </c>
      <c r="O5" s="28">
        <f>SUM(E$4:E5)+SUM(J$4:J5)</f>
        <v>60</v>
      </c>
      <c r="P5" s="28">
        <f>SUM(F$4:F5)+SUM(K$4:K5)</f>
        <v>120</v>
      </c>
      <c r="Q5" s="78">
        <f>SUM(G$4:G5)+SUM(L$4:L5)</f>
        <v>120</v>
      </c>
      <c r="R5" s="27">
        <f t="shared" ref="R5:T38" si="8">INDEX($M$3:$Q$38,ROW(R5)-ROW(R$2),MATCH(LEFT(R$3,2),$M$3:$Q$3,0))*INDEX($AD$9:$AG$11,MATCH(LEFT(R$3,2),$AD$9:$AD$11,0),MATCH(RIGHT(R$3,2),$AD$9:$AG$9,0))</f>
        <v>360</v>
      </c>
      <c r="S5" s="28">
        <f t="shared" si="1"/>
        <v>24</v>
      </c>
      <c r="T5" s="30">
        <f t="shared" si="1"/>
        <v>12</v>
      </c>
      <c r="U5" s="29">
        <f t="shared" ref="U5:U38" si="9">M5+R5</f>
        <v>2160</v>
      </c>
      <c r="V5" s="28">
        <f t="shared" ref="V5:V38" si="10">N5+S5</f>
        <v>144</v>
      </c>
      <c r="W5" s="30">
        <f t="shared" ref="W5:W38" si="11">O5+T5</f>
        <v>72</v>
      </c>
      <c r="X5" s="15">
        <f>U5/((V4-W5)*$AE$3)</f>
        <v>7.2</v>
      </c>
      <c r="Y5" s="15">
        <f>M5/((N6-O5)*$AE$3)</f>
        <v>5.1428571428571432</v>
      </c>
    </row>
    <row r="6" spans="2:35" x14ac:dyDescent="0.15">
      <c r="B6" s="26" t="s">
        <v>29</v>
      </c>
      <c r="C6" s="27"/>
      <c r="D6" s="28"/>
      <c r="E6" s="28"/>
      <c r="F6" s="28"/>
      <c r="G6" s="30"/>
      <c r="H6" s="29">
        <f t="shared" si="3"/>
        <v>150</v>
      </c>
      <c r="I6" s="28">
        <f t="shared" si="4"/>
        <v>10</v>
      </c>
      <c r="J6" s="28">
        <f t="shared" si="5"/>
        <v>5</v>
      </c>
      <c r="K6" s="28">
        <f t="shared" si="6"/>
        <v>10</v>
      </c>
      <c r="L6" s="30">
        <f t="shared" si="7"/>
        <v>10</v>
      </c>
      <c r="M6" s="27">
        <f>SUM(C$4:C6)+SUM(H$4:H6)</f>
        <v>1950</v>
      </c>
      <c r="N6" s="28">
        <f>SUM(D$4:D6)+SUM(I$4:I6)</f>
        <v>130</v>
      </c>
      <c r="O6" s="28">
        <f>SUM(E$4:E6)+SUM(J$4:J6)</f>
        <v>65</v>
      </c>
      <c r="P6" s="28">
        <f>SUM(F$4:F6)+SUM(K$4:K6)</f>
        <v>130</v>
      </c>
      <c r="Q6" s="78">
        <f>SUM(G$4:G6)+SUM(L$4:L6)</f>
        <v>130</v>
      </c>
      <c r="R6" s="27">
        <f t="shared" si="8"/>
        <v>390</v>
      </c>
      <c r="S6" s="28">
        <f t="shared" si="1"/>
        <v>26</v>
      </c>
      <c r="T6" s="30">
        <f t="shared" si="1"/>
        <v>13</v>
      </c>
      <c r="U6" s="29">
        <f t="shared" si="9"/>
        <v>2340</v>
      </c>
      <c r="V6" s="28">
        <f t="shared" si="10"/>
        <v>156</v>
      </c>
      <c r="W6" s="30">
        <f t="shared" si="11"/>
        <v>78</v>
      </c>
      <c r="X6" s="15">
        <f t="shared" ref="X6:X38" si="12">U6/((V5-W6)*$AE$3)</f>
        <v>7.0909090909090908</v>
      </c>
      <c r="Y6" s="15">
        <f t="shared" ref="Y6:Y9" si="13">M6/((N7-O6)*$AE$3)</f>
        <v>5.2</v>
      </c>
      <c r="AD6" s="24" t="s">
        <v>74</v>
      </c>
      <c r="AE6" s="25">
        <v>2.5</v>
      </c>
      <c r="AG6" s="24" t="s">
        <v>76</v>
      </c>
      <c r="AH6" s="24" t="s">
        <v>69</v>
      </c>
      <c r="AI6" s="24" t="s">
        <v>77</v>
      </c>
    </row>
    <row r="7" spans="2:35" x14ac:dyDescent="0.15">
      <c r="B7" s="26" t="s">
        <v>30</v>
      </c>
      <c r="C7" s="27"/>
      <c r="D7" s="28"/>
      <c r="E7" s="28"/>
      <c r="F7" s="28"/>
      <c r="G7" s="30"/>
      <c r="H7" s="29">
        <f t="shared" si="3"/>
        <v>150</v>
      </c>
      <c r="I7" s="28">
        <f t="shared" si="4"/>
        <v>10</v>
      </c>
      <c r="J7" s="28">
        <f t="shared" si="5"/>
        <v>5</v>
      </c>
      <c r="K7" s="28">
        <f t="shared" si="6"/>
        <v>10</v>
      </c>
      <c r="L7" s="30">
        <f t="shared" si="7"/>
        <v>10</v>
      </c>
      <c r="M7" s="27">
        <f>SUM(C$4:C7)+SUM(H$4:H7)</f>
        <v>2100</v>
      </c>
      <c r="N7" s="28">
        <f>SUM(D$4:D7)+SUM(I$4:I7)</f>
        <v>140</v>
      </c>
      <c r="O7" s="28">
        <f>SUM(E$4:E7)+SUM(J$4:J7)</f>
        <v>70</v>
      </c>
      <c r="P7" s="28">
        <f>SUM(F$4:F7)+SUM(K$4:K7)</f>
        <v>140</v>
      </c>
      <c r="Q7" s="78">
        <f>SUM(G$4:G7)+SUM(L$4:L7)</f>
        <v>140</v>
      </c>
      <c r="R7" s="27">
        <f t="shared" si="8"/>
        <v>420</v>
      </c>
      <c r="S7" s="28">
        <f t="shared" si="1"/>
        <v>28</v>
      </c>
      <c r="T7" s="30">
        <f t="shared" si="1"/>
        <v>14</v>
      </c>
      <c r="U7" s="29">
        <f t="shared" si="9"/>
        <v>2520</v>
      </c>
      <c r="V7" s="28">
        <f t="shared" si="10"/>
        <v>168</v>
      </c>
      <c r="W7" s="30">
        <f t="shared" si="11"/>
        <v>84</v>
      </c>
      <c r="X7" s="15">
        <f t="shared" si="12"/>
        <v>7</v>
      </c>
      <c r="Y7" s="15">
        <f t="shared" si="13"/>
        <v>5.25</v>
      </c>
      <c r="AD7" s="24" t="s">
        <v>75</v>
      </c>
      <c r="AE7" s="24">
        <v>6</v>
      </c>
      <c r="AG7" s="24">
        <f>(AH7-AI7)*AE6*AE7</f>
        <v>15</v>
      </c>
      <c r="AH7" s="24">
        <v>2</v>
      </c>
      <c r="AI7" s="24">
        <v>1</v>
      </c>
    </row>
    <row r="8" spans="2:35" x14ac:dyDescent="0.15">
      <c r="B8" s="26" t="s">
        <v>31</v>
      </c>
      <c r="C8" s="27"/>
      <c r="D8" s="28"/>
      <c r="E8" s="28"/>
      <c r="F8" s="28"/>
      <c r="G8" s="30"/>
      <c r="H8" s="29">
        <f t="shared" si="3"/>
        <v>150</v>
      </c>
      <c r="I8" s="28">
        <f t="shared" si="4"/>
        <v>10</v>
      </c>
      <c r="J8" s="28">
        <f t="shared" si="5"/>
        <v>5</v>
      </c>
      <c r="K8" s="28">
        <f t="shared" si="6"/>
        <v>10</v>
      </c>
      <c r="L8" s="30">
        <f t="shared" si="7"/>
        <v>10</v>
      </c>
      <c r="M8" s="27">
        <f>SUM(C$4:C8)+SUM(H$4:H8)</f>
        <v>2250</v>
      </c>
      <c r="N8" s="28">
        <f>SUM(D$4:D8)+SUM(I$4:I8)</f>
        <v>150</v>
      </c>
      <c r="O8" s="28">
        <f>SUM(E$4:E8)+SUM(J$4:J8)</f>
        <v>75</v>
      </c>
      <c r="P8" s="28">
        <f>SUM(F$4:F8)+SUM(K$4:K8)</f>
        <v>150</v>
      </c>
      <c r="Q8" s="78">
        <f>SUM(G$4:G8)+SUM(L$4:L8)</f>
        <v>150</v>
      </c>
      <c r="R8" s="27">
        <f t="shared" si="8"/>
        <v>450</v>
      </c>
      <c r="S8" s="28">
        <f t="shared" si="1"/>
        <v>30</v>
      </c>
      <c r="T8" s="30">
        <f t="shared" si="1"/>
        <v>15</v>
      </c>
      <c r="U8" s="29">
        <f t="shared" si="9"/>
        <v>2700</v>
      </c>
      <c r="V8" s="28">
        <f t="shared" si="10"/>
        <v>180</v>
      </c>
      <c r="W8" s="30">
        <f t="shared" si="11"/>
        <v>90</v>
      </c>
      <c r="X8" s="15">
        <f t="shared" si="12"/>
        <v>6.9230769230769234</v>
      </c>
      <c r="Y8" s="15">
        <f t="shared" si="13"/>
        <v>5.2941176470588234</v>
      </c>
    </row>
    <row r="9" spans="2:35" x14ac:dyDescent="0.15">
      <c r="B9" s="26" t="s">
        <v>32</v>
      </c>
      <c r="C9" s="27"/>
      <c r="D9" s="28"/>
      <c r="E9" s="28"/>
      <c r="F9" s="28"/>
      <c r="G9" s="30"/>
      <c r="H9" s="29">
        <f t="shared" si="3"/>
        <v>150</v>
      </c>
      <c r="I9" s="28">
        <f t="shared" si="4"/>
        <v>10</v>
      </c>
      <c r="J9" s="28">
        <f t="shared" si="5"/>
        <v>5</v>
      </c>
      <c r="K9" s="28">
        <f t="shared" si="6"/>
        <v>10</v>
      </c>
      <c r="L9" s="30">
        <f t="shared" si="7"/>
        <v>10</v>
      </c>
      <c r="M9" s="27">
        <f>SUM(C$4:C9)+SUM(H$4:H9)</f>
        <v>2400</v>
      </c>
      <c r="N9" s="28">
        <f>SUM(D$4:D9)+SUM(I$4:I9)</f>
        <v>160</v>
      </c>
      <c r="O9" s="28">
        <f>SUM(E$4:E9)+SUM(J$4:J9)</f>
        <v>80</v>
      </c>
      <c r="P9" s="28">
        <f>SUM(F$4:F9)+SUM(K$4:K9)</f>
        <v>160</v>
      </c>
      <c r="Q9" s="78">
        <f>SUM(G$4:G9)+SUM(L$4:L9)</f>
        <v>160</v>
      </c>
      <c r="R9" s="27">
        <f t="shared" si="8"/>
        <v>480</v>
      </c>
      <c r="S9" s="28">
        <f t="shared" si="1"/>
        <v>32</v>
      </c>
      <c r="T9" s="30">
        <f t="shared" si="1"/>
        <v>16</v>
      </c>
      <c r="U9" s="29">
        <f t="shared" si="9"/>
        <v>2880</v>
      </c>
      <c r="V9" s="28">
        <f t="shared" si="10"/>
        <v>192</v>
      </c>
      <c r="W9" s="30">
        <f t="shared" si="11"/>
        <v>96</v>
      </c>
      <c r="X9" s="15">
        <f t="shared" si="12"/>
        <v>6.8571428571428568</v>
      </c>
      <c r="Y9" s="15">
        <f t="shared" si="13"/>
        <v>5.333333333333333</v>
      </c>
      <c r="AD9" s="24" t="s">
        <v>96</v>
      </c>
      <c r="AE9" s="24" t="s">
        <v>84</v>
      </c>
      <c r="AF9" s="24" t="s">
        <v>93</v>
      </c>
      <c r="AG9" s="24" t="s">
        <v>94</v>
      </c>
    </row>
    <row r="10" spans="2:35" x14ac:dyDescent="0.15">
      <c r="B10" s="26" t="s">
        <v>33</v>
      </c>
      <c r="C10" s="27"/>
      <c r="D10" s="28"/>
      <c r="E10" s="28"/>
      <c r="F10" s="28"/>
      <c r="G10" s="30"/>
      <c r="H10" s="29">
        <f t="shared" si="3"/>
        <v>150</v>
      </c>
      <c r="I10" s="28">
        <f t="shared" si="4"/>
        <v>10</v>
      </c>
      <c r="J10" s="28">
        <f t="shared" si="5"/>
        <v>5</v>
      </c>
      <c r="K10" s="28">
        <f t="shared" si="6"/>
        <v>10</v>
      </c>
      <c r="L10" s="30">
        <f t="shared" si="7"/>
        <v>10</v>
      </c>
      <c r="M10" s="27">
        <f>SUM(C$4:C10)+SUM(H$4:H10)</f>
        <v>2550</v>
      </c>
      <c r="N10" s="28">
        <f>SUM(D$4:D10)+SUM(I$4:I10)</f>
        <v>170</v>
      </c>
      <c r="O10" s="28">
        <f>SUM(E$4:E10)+SUM(J$4:J10)</f>
        <v>85</v>
      </c>
      <c r="P10" s="28">
        <f>SUM(F$4:F10)+SUM(K$4:K10)</f>
        <v>170</v>
      </c>
      <c r="Q10" s="78">
        <f>SUM(G$4:G10)+SUM(L$4:L10)</f>
        <v>170</v>
      </c>
      <c r="R10" s="27">
        <f t="shared" si="8"/>
        <v>510</v>
      </c>
      <c r="S10" s="28">
        <f t="shared" si="1"/>
        <v>34</v>
      </c>
      <c r="T10" s="30">
        <f t="shared" si="1"/>
        <v>17</v>
      </c>
      <c r="U10" s="29">
        <f t="shared" si="9"/>
        <v>3060</v>
      </c>
      <c r="V10" s="28">
        <f t="shared" si="10"/>
        <v>204</v>
      </c>
      <c r="W10" s="30">
        <f t="shared" si="11"/>
        <v>102</v>
      </c>
      <c r="X10" s="15">
        <f t="shared" si="12"/>
        <v>6.8</v>
      </c>
      <c r="Y10" s="15">
        <f t="shared" ref="Y10:Y37" si="14">M10/((N11-O10)*$AE$3)</f>
        <v>5.3684210526315788</v>
      </c>
      <c r="AD10" s="24" t="s">
        <v>97</v>
      </c>
      <c r="AE10" s="24">
        <v>3</v>
      </c>
      <c r="AF10" s="24"/>
      <c r="AG10" s="24">
        <v>0.1</v>
      </c>
    </row>
    <row r="11" spans="2:35" x14ac:dyDescent="0.15">
      <c r="B11" s="26" t="s">
        <v>34</v>
      </c>
      <c r="C11" s="27"/>
      <c r="D11" s="28"/>
      <c r="E11" s="28"/>
      <c r="F11" s="28"/>
      <c r="G11" s="30"/>
      <c r="H11" s="29">
        <f t="shared" si="3"/>
        <v>150</v>
      </c>
      <c r="I11" s="28">
        <f t="shared" si="4"/>
        <v>10</v>
      </c>
      <c r="J11" s="28">
        <f t="shared" si="5"/>
        <v>5</v>
      </c>
      <c r="K11" s="28">
        <f t="shared" si="6"/>
        <v>10</v>
      </c>
      <c r="L11" s="30">
        <f t="shared" si="7"/>
        <v>10</v>
      </c>
      <c r="M11" s="27">
        <f>SUM(C$4:C11)+SUM(H$4:H11)</f>
        <v>2700</v>
      </c>
      <c r="N11" s="28">
        <f>SUM(D$4:D11)+SUM(I$4:I11)</f>
        <v>180</v>
      </c>
      <c r="O11" s="28">
        <f>SUM(E$4:E11)+SUM(J$4:J11)</f>
        <v>90</v>
      </c>
      <c r="P11" s="28">
        <f>SUM(F$4:F11)+SUM(K$4:K11)</f>
        <v>180</v>
      </c>
      <c r="Q11" s="78">
        <f>SUM(G$4:G11)+SUM(L$4:L11)</f>
        <v>180</v>
      </c>
      <c r="R11" s="27">
        <f t="shared" si="8"/>
        <v>540</v>
      </c>
      <c r="S11" s="28">
        <f t="shared" si="1"/>
        <v>36</v>
      </c>
      <c r="T11" s="30">
        <f t="shared" si="1"/>
        <v>18</v>
      </c>
      <c r="U11" s="29">
        <f t="shared" si="9"/>
        <v>3240</v>
      </c>
      <c r="V11" s="28">
        <f t="shared" si="10"/>
        <v>216</v>
      </c>
      <c r="W11" s="30">
        <f t="shared" si="11"/>
        <v>108</v>
      </c>
      <c r="X11" s="15">
        <f t="shared" si="12"/>
        <v>6.75</v>
      </c>
      <c r="Y11" s="15">
        <f t="shared" si="14"/>
        <v>5.4</v>
      </c>
      <c r="AD11" s="24" t="s">
        <v>83</v>
      </c>
      <c r="AE11" s="24"/>
      <c r="AF11" s="24">
        <v>0.2</v>
      </c>
      <c r="AG11" s="24"/>
    </row>
    <row r="12" spans="2:35" x14ac:dyDescent="0.15">
      <c r="B12" s="26" t="s">
        <v>35</v>
      </c>
      <c r="C12" s="27"/>
      <c r="D12" s="28"/>
      <c r="E12" s="28"/>
      <c r="F12" s="28"/>
      <c r="G12" s="30"/>
      <c r="H12" s="29">
        <f t="shared" si="3"/>
        <v>150</v>
      </c>
      <c r="I12" s="28">
        <f t="shared" si="4"/>
        <v>10</v>
      </c>
      <c r="J12" s="28">
        <f t="shared" si="5"/>
        <v>5</v>
      </c>
      <c r="K12" s="28">
        <f t="shared" si="6"/>
        <v>10</v>
      </c>
      <c r="L12" s="30">
        <f t="shared" si="7"/>
        <v>10</v>
      </c>
      <c r="M12" s="27">
        <f>SUM(C$4:C12)+SUM(H$4:H12)</f>
        <v>2850</v>
      </c>
      <c r="N12" s="28">
        <f>SUM(D$4:D12)+SUM(I$4:I12)</f>
        <v>190</v>
      </c>
      <c r="O12" s="28">
        <f>SUM(E$4:E12)+SUM(J$4:J12)</f>
        <v>95</v>
      </c>
      <c r="P12" s="28">
        <f>SUM(F$4:F12)+SUM(K$4:K12)</f>
        <v>190</v>
      </c>
      <c r="Q12" s="78">
        <f>SUM(G$4:G12)+SUM(L$4:L12)</f>
        <v>190</v>
      </c>
      <c r="R12" s="27">
        <f t="shared" si="8"/>
        <v>570</v>
      </c>
      <c r="S12" s="28">
        <f t="shared" si="1"/>
        <v>38</v>
      </c>
      <c r="T12" s="30">
        <f t="shared" si="1"/>
        <v>19</v>
      </c>
      <c r="U12" s="29">
        <f t="shared" si="9"/>
        <v>3420</v>
      </c>
      <c r="V12" s="28">
        <f t="shared" si="10"/>
        <v>228</v>
      </c>
      <c r="W12" s="30">
        <f t="shared" si="11"/>
        <v>114</v>
      </c>
      <c r="X12" s="15">
        <f t="shared" si="12"/>
        <v>6.7058823529411766</v>
      </c>
      <c r="Y12" s="15">
        <f t="shared" si="14"/>
        <v>5.4285714285714288</v>
      </c>
      <c r="AD12" s="15">
        <v>500</v>
      </c>
      <c r="AE12" s="15">
        <f>AE10*$AD$12</f>
        <v>1500</v>
      </c>
      <c r="AF12" s="15">
        <f>AF11*$AD$12</f>
        <v>100</v>
      </c>
      <c r="AG12" s="15">
        <f>AG10*$AD$12</f>
        <v>50</v>
      </c>
    </row>
    <row r="13" spans="2:35" x14ac:dyDescent="0.15">
      <c r="B13" s="26" t="s">
        <v>36</v>
      </c>
      <c r="C13" s="27"/>
      <c r="D13" s="28"/>
      <c r="E13" s="28"/>
      <c r="F13" s="28"/>
      <c r="G13" s="30"/>
      <c r="H13" s="29">
        <f t="shared" si="3"/>
        <v>150</v>
      </c>
      <c r="I13" s="28">
        <f t="shared" si="4"/>
        <v>10</v>
      </c>
      <c r="J13" s="28">
        <f t="shared" si="5"/>
        <v>5</v>
      </c>
      <c r="K13" s="28">
        <f t="shared" si="6"/>
        <v>10</v>
      </c>
      <c r="L13" s="30">
        <f t="shared" si="7"/>
        <v>10</v>
      </c>
      <c r="M13" s="27">
        <f>SUM(C$4:C13)+SUM(H$4:H13)</f>
        <v>3000</v>
      </c>
      <c r="N13" s="28">
        <f>SUM(D$4:D13)+SUM(I$4:I13)</f>
        <v>200</v>
      </c>
      <c r="O13" s="28">
        <f>SUM(E$4:E13)+SUM(J$4:J13)</f>
        <v>100</v>
      </c>
      <c r="P13" s="28">
        <f>SUM(F$4:F13)+SUM(K$4:K13)</f>
        <v>200</v>
      </c>
      <c r="Q13" s="78">
        <f>SUM(G$4:G13)+SUM(L$4:L13)</f>
        <v>200</v>
      </c>
      <c r="R13" s="27">
        <f t="shared" si="8"/>
        <v>600</v>
      </c>
      <c r="S13" s="28">
        <f t="shared" si="1"/>
        <v>40</v>
      </c>
      <c r="T13" s="30">
        <f t="shared" si="1"/>
        <v>20</v>
      </c>
      <c r="U13" s="29">
        <f t="shared" si="9"/>
        <v>3600</v>
      </c>
      <c r="V13" s="28">
        <f t="shared" si="10"/>
        <v>240</v>
      </c>
      <c r="W13" s="30">
        <f t="shared" si="11"/>
        <v>120</v>
      </c>
      <c r="X13" s="15">
        <f t="shared" si="12"/>
        <v>6.666666666666667</v>
      </c>
      <c r="Y13" s="15">
        <f t="shared" si="14"/>
        <v>1.875</v>
      </c>
    </row>
    <row r="14" spans="2:35" x14ac:dyDescent="0.15">
      <c r="B14" s="31" t="s">
        <v>2</v>
      </c>
      <c r="C14" s="32">
        <f>C4*2</f>
        <v>3000</v>
      </c>
      <c r="D14" s="33">
        <f t="shared" ref="D14:G14" si="15">D4*2</f>
        <v>200</v>
      </c>
      <c r="E14" s="33">
        <f t="shared" si="15"/>
        <v>100</v>
      </c>
      <c r="F14" s="33">
        <f t="shared" si="15"/>
        <v>200</v>
      </c>
      <c r="G14" s="35">
        <f t="shared" si="15"/>
        <v>200</v>
      </c>
      <c r="H14" s="34">
        <f>H11*2</f>
        <v>300</v>
      </c>
      <c r="I14" s="33">
        <f t="shared" ref="I14:L14" si="16">I11*2</f>
        <v>20</v>
      </c>
      <c r="J14" s="33">
        <f t="shared" si="16"/>
        <v>10</v>
      </c>
      <c r="K14" s="33">
        <f t="shared" si="16"/>
        <v>20</v>
      </c>
      <c r="L14" s="35">
        <f t="shared" si="16"/>
        <v>20</v>
      </c>
      <c r="M14" s="32">
        <f>SUM(C$4:C14)+SUM(H$4:H14)</f>
        <v>6300</v>
      </c>
      <c r="N14" s="33">
        <f>SUM(D$4:D14)+SUM(I$4:I14)</f>
        <v>420</v>
      </c>
      <c r="O14" s="33">
        <f>SUM(E$4:E14)+SUM(J$4:J14)</f>
        <v>210</v>
      </c>
      <c r="P14" s="33">
        <f>SUM(F$4:F14)+SUM(K$4:K14)</f>
        <v>420</v>
      </c>
      <c r="Q14" s="79">
        <f>SUM(G$4:G14)+SUM(L$4:L14)</f>
        <v>420</v>
      </c>
      <c r="R14" s="32">
        <f t="shared" si="8"/>
        <v>1260</v>
      </c>
      <c r="S14" s="33">
        <f t="shared" si="1"/>
        <v>84</v>
      </c>
      <c r="T14" s="35">
        <f t="shared" si="1"/>
        <v>42</v>
      </c>
      <c r="U14" s="34">
        <f t="shared" si="9"/>
        <v>7560</v>
      </c>
      <c r="V14" s="33">
        <f t="shared" si="10"/>
        <v>504</v>
      </c>
      <c r="W14" s="35">
        <f t="shared" si="11"/>
        <v>252</v>
      </c>
      <c r="X14" s="15">
        <f t="shared" si="12"/>
        <v>-126</v>
      </c>
      <c r="Y14" s="15">
        <f t="shared" si="14"/>
        <v>5.4782608695652177</v>
      </c>
      <c r="AD14" s="15" t="s">
        <v>91</v>
      </c>
    </row>
    <row r="15" spans="2:35" x14ac:dyDescent="0.15">
      <c r="B15" s="31" t="s">
        <v>54</v>
      </c>
      <c r="C15" s="32"/>
      <c r="D15" s="33"/>
      <c r="E15" s="33"/>
      <c r="F15" s="33"/>
      <c r="G15" s="35"/>
      <c r="H15" s="34">
        <f t="shared" ref="H15:L15" si="17">H12*2</f>
        <v>300</v>
      </c>
      <c r="I15" s="33">
        <f t="shared" si="17"/>
        <v>20</v>
      </c>
      <c r="J15" s="33">
        <f t="shared" si="17"/>
        <v>10</v>
      </c>
      <c r="K15" s="33">
        <f t="shared" si="17"/>
        <v>20</v>
      </c>
      <c r="L15" s="35">
        <f t="shared" si="17"/>
        <v>20</v>
      </c>
      <c r="M15" s="32">
        <f>SUM(C$4:C15)+SUM(H$4:H15)</f>
        <v>6600</v>
      </c>
      <c r="N15" s="33">
        <f>SUM(D$4:D15)+SUM(I$4:I15)</f>
        <v>440</v>
      </c>
      <c r="O15" s="33">
        <f>SUM(E$4:E15)+SUM(J$4:J15)</f>
        <v>220</v>
      </c>
      <c r="P15" s="33">
        <f>SUM(F$4:F15)+SUM(K$4:K15)</f>
        <v>440</v>
      </c>
      <c r="Q15" s="79">
        <f>SUM(G$4:G15)+SUM(L$4:L15)</f>
        <v>440</v>
      </c>
      <c r="R15" s="32">
        <f t="shared" si="8"/>
        <v>1320</v>
      </c>
      <c r="S15" s="33">
        <f t="shared" si="1"/>
        <v>88</v>
      </c>
      <c r="T15" s="35">
        <f t="shared" si="1"/>
        <v>44</v>
      </c>
      <c r="U15" s="34">
        <f t="shared" si="9"/>
        <v>7920</v>
      </c>
      <c r="V15" s="33">
        <f t="shared" si="10"/>
        <v>528</v>
      </c>
      <c r="W15" s="35">
        <f t="shared" si="11"/>
        <v>264</v>
      </c>
      <c r="X15" s="15">
        <f t="shared" si="12"/>
        <v>6.6</v>
      </c>
      <c r="Y15" s="15">
        <f t="shared" si="14"/>
        <v>5.5</v>
      </c>
      <c r="AD15" s="15" t="s">
        <v>85</v>
      </c>
    </row>
    <row r="16" spans="2:35" x14ac:dyDescent="0.15">
      <c r="B16" s="31" t="s">
        <v>3</v>
      </c>
      <c r="C16" s="32"/>
      <c r="D16" s="33"/>
      <c r="E16" s="33"/>
      <c r="F16" s="33"/>
      <c r="G16" s="35"/>
      <c r="H16" s="34">
        <f t="shared" ref="H16:L16" si="18">H13*2</f>
        <v>300</v>
      </c>
      <c r="I16" s="33">
        <f t="shared" si="18"/>
        <v>20</v>
      </c>
      <c r="J16" s="33">
        <f t="shared" si="18"/>
        <v>10</v>
      </c>
      <c r="K16" s="33">
        <f t="shared" si="18"/>
        <v>20</v>
      </c>
      <c r="L16" s="35">
        <f t="shared" si="18"/>
        <v>20</v>
      </c>
      <c r="M16" s="32">
        <f>SUM(C$4:C16)+SUM(H$4:H16)</f>
        <v>6900</v>
      </c>
      <c r="N16" s="33">
        <f>SUM(D$4:D16)+SUM(I$4:I16)</f>
        <v>460</v>
      </c>
      <c r="O16" s="33">
        <f>SUM(E$4:E16)+SUM(J$4:J16)</f>
        <v>230</v>
      </c>
      <c r="P16" s="33">
        <f>SUM(F$4:F16)+SUM(K$4:K16)</f>
        <v>460</v>
      </c>
      <c r="Q16" s="79">
        <f>SUM(G$4:G16)+SUM(L$4:L16)</f>
        <v>460</v>
      </c>
      <c r="R16" s="32">
        <f t="shared" si="8"/>
        <v>1380</v>
      </c>
      <c r="S16" s="33">
        <f t="shared" si="1"/>
        <v>92</v>
      </c>
      <c r="T16" s="35">
        <f t="shared" si="1"/>
        <v>46</v>
      </c>
      <c r="U16" s="34">
        <f t="shared" si="9"/>
        <v>8280</v>
      </c>
      <c r="V16" s="33">
        <f t="shared" si="10"/>
        <v>552</v>
      </c>
      <c r="W16" s="35">
        <f t="shared" si="11"/>
        <v>276</v>
      </c>
      <c r="X16" s="15">
        <f t="shared" si="12"/>
        <v>6.5714285714285712</v>
      </c>
      <c r="Y16" s="15">
        <f t="shared" si="14"/>
        <v>2.0597014925373136</v>
      </c>
      <c r="AD16" s="15" t="s">
        <v>86</v>
      </c>
    </row>
    <row r="17" spans="2:25" x14ac:dyDescent="0.15">
      <c r="B17" s="36" t="s">
        <v>55</v>
      </c>
      <c r="C17" s="37">
        <f>C14*2</f>
        <v>6000</v>
      </c>
      <c r="D17" s="38">
        <f t="shared" ref="D17:G17" si="19">D14*2</f>
        <v>400</v>
      </c>
      <c r="E17" s="38">
        <f t="shared" si="19"/>
        <v>200</v>
      </c>
      <c r="F17" s="38">
        <f t="shared" si="19"/>
        <v>400</v>
      </c>
      <c r="G17" s="40">
        <f t="shared" si="19"/>
        <v>400</v>
      </c>
      <c r="H17" s="39">
        <f t="shared" ref="H17:L17" si="20">H14*2</f>
        <v>600</v>
      </c>
      <c r="I17" s="38">
        <f t="shared" si="20"/>
        <v>40</v>
      </c>
      <c r="J17" s="38">
        <f t="shared" si="20"/>
        <v>20</v>
      </c>
      <c r="K17" s="38">
        <f t="shared" si="20"/>
        <v>40</v>
      </c>
      <c r="L17" s="40">
        <f t="shared" si="20"/>
        <v>40</v>
      </c>
      <c r="M17" s="37">
        <f>SUM(C$4:C17)+SUM(H$4:H17)</f>
        <v>13500</v>
      </c>
      <c r="N17" s="38">
        <f>SUM(D$4:D17)+SUM(I$4:I17)</f>
        <v>900</v>
      </c>
      <c r="O17" s="38">
        <f>SUM(E$4:E17)+SUM(J$4:J17)</f>
        <v>450</v>
      </c>
      <c r="P17" s="38">
        <f>SUM(F$4:F17)+SUM(K$4:K17)</f>
        <v>900</v>
      </c>
      <c r="Q17" s="80">
        <f>SUM(G$4:G17)+SUM(L$4:L17)</f>
        <v>900</v>
      </c>
      <c r="R17" s="37">
        <f t="shared" si="8"/>
        <v>2700</v>
      </c>
      <c r="S17" s="38">
        <f t="shared" si="1"/>
        <v>180</v>
      </c>
      <c r="T17" s="40">
        <f>INDEX($M$3:$Q$38,ROW(T17)-ROW(T$2),MATCH(LEFT(T$3,2),$M$3:$Q$3,0))*INDEX($AD$9:$AG$11,MATCH(LEFT(T$3,2),$AD$9:$AD$11,0),MATCH(RIGHT(T$3,2),$AD$9:$AG$9,0))</f>
        <v>90</v>
      </c>
      <c r="U17" s="39">
        <f t="shared" si="9"/>
        <v>16200</v>
      </c>
      <c r="V17" s="38">
        <f t="shared" si="10"/>
        <v>1080</v>
      </c>
      <c r="W17" s="40">
        <f>O17+T17</f>
        <v>540</v>
      </c>
      <c r="X17" s="15">
        <f t="shared" si="12"/>
        <v>270</v>
      </c>
      <c r="Y17" s="15">
        <f t="shared" si="14"/>
        <v>5.5102040816326534</v>
      </c>
    </row>
    <row r="18" spans="2:25" x14ac:dyDescent="0.15">
      <c r="B18" s="36" t="s">
        <v>4</v>
      </c>
      <c r="C18" s="37"/>
      <c r="D18" s="38"/>
      <c r="E18" s="38"/>
      <c r="F18" s="38"/>
      <c r="G18" s="40"/>
      <c r="H18" s="39">
        <f t="shared" ref="H18:L18" si="21">H15*2</f>
        <v>600</v>
      </c>
      <c r="I18" s="38">
        <f t="shared" si="21"/>
        <v>40</v>
      </c>
      <c r="J18" s="38">
        <f t="shared" si="21"/>
        <v>20</v>
      </c>
      <c r="K18" s="38">
        <f t="shared" si="21"/>
        <v>40</v>
      </c>
      <c r="L18" s="40">
        <f t="shared" si="21"/>
        <v>40</v>
      </c>
      <c r="M18" s="37">
        <f>SUM(C$4:C18)+SUM(H$4:H18)</f>
        <v>14100</v>
      </c>
      <c r="N18" s="38">
        <f>SUM(D$4:D18)+SUM(I$4:I18)</f>
        <v>940</v>
      </c>
      <c r="O18" s="38">
        <f>SUM(E$4:E18)+SUM(J$4:J18)</f>
        <v>470</v>
      </c>
      <c r="P18" s="38">
        <f>SUM(F$4:F18)+SUM(K$4:K18)</f>
        <v>940</v>
      </c>
      <c r="Q18" s="80">
        <f>SUM(G$4:G18)+SUM(L$4:L18)</f>
        <v>940</v>
      </c>
      <c r="R18" s="37">
        <f t="shared" si="8"/>
        <v>2820</v>
      </c>
      <c r="S18" s="38">
        <f t="shared" si="1"/>
        <v>188</v>
      </c>
      <c r="T18" s="40">
        <f t="shared" si="1"/>
        <v>94</v>
      </c>
      <c r="U18" s="39">
        <f t="shared" si="9"/>
        <v>16920</v>
      </c>
      <c r="V18" s="38">
        <f t="shared" si="10"/>
        <v>1128</v>
      </c>
      <c r="W18" s="40">
        <f t="shared" si="11"/>
        <v>564</v>
      </c>
      <c r="X18" s="15">
        <f t="shared" si="12"/>
        <v>6.558139534883721</v>
      </c>
      <c r="Y18" s="15">
        <f t="shared" si="14"/>
        <v>5.5294117647058822</v>
      </c>
    </row>
    <row r="19" spans="2:25" x14ac:dyDescent="0.15">
      <c r="B19" s="36" t="s">
        <v>5</v>
      </c>
      <c r="C19" s="37"/>
      <c r="D19" s="38"/>
      <c r="E19" s="38"/>
      <c r="F19" s="38"/>
      <c r="G19" s="40"/>
      <c r="H19" s="39">
        <f t="shared" ref="H19:L19" si="22">H16*2</f>
        <v>600</v>
      </c>
      <c r="I19" s="38">
        <f t="shared" si="22"/>
        <v>40</v>
      </c>
      <c r="J19" s="38">
        <f t="shared" si="22"/>
        <v>20</v>
      </c>
      <c r="K19" s="38">
        <f t="shared" si="22"/>
        <v>40</v>
      </c>
      <c r="L19" s="40">
        <f t="shared" si="22"/>
        <v>40</v>
      </c>
      <c r="M19" s="37">
        <f>SUM(C$4:C19)+SUM(H$4:H19)</f>
        <v>14700</v>
      </c>
      <c r="N19" s="38">
        <f>SUM(D$4:D19)+SUM(I$4:I19)</f>
        <v>980</v>
      </c>
      <c r="O19" s="38">
        <f>SUM(E$4:E19)+SUM(J$4:J19)</f>
        <v>490</v>
      </c>
      <c r="P19" s="38">
        <f>SUM(F$4:F19)+SUM(K$4:K19)</f>
        <v>980</v>
      </c>
      <c r="Q19" s="80">
        <f>SUM(G$4:G19)+SUM(L$4:L19)</f>
        <v>980</v>
      </c>
      <c r="R19" s="37">
        <f t="shared" si="8"/>
        <v>2940</v>
      </c>
      <c r="S19" s="38">
        <f t="shared" si="1"/>
        <v>196</v>
      </c>
      <c r="T19" s="40">
        <f t="shared" si="1"/>
        <v>98</v>
      </c>
      <c r="U19" s="39">
        <f t="shared" si="9"/>
        <v>17640</v>
      </c>
      <c r="V19" s="38">
        <f t="shared" si="10"/>
        <v>1176</v>
      </c>
      <c r="W19" s="40">
        <f t="shared" si="11"/>
        <v>588</v>
      </c>
      <c r="X19" s="15">
        <f t="shared" si="12"/>
        <v>6.5333333333333332</v>
      </c>
      <c r="Y19" s="15">
        <f t="shared" si="14"/>
        <v>2.1459854014598538</v>
      </c>
    </row>
    <row r="20" spans="2:25" x14ac:dyDescent="0.15">
      <c r="B20" s="41" t="s">
        <v>6</v>
      </c>
      <c r="C20" s="42">
        <f t="shared" ref="C20:G20" si="23">C17*2</f>
        <v>12000</v>
      </c>
      <c r="D20" s="43">
        <f t="shared" si="23"/>
        <v>800</v>
      </c>
      <c r="E20" s="43">
        <f t="shared" si="23"/>
        <v>400</v>
      </c>
      <c r="F20" s="43">
        <f t="shared" si="23"/>
        <v>800</v>
      </c>
      <c r="G20" s="45">
        <f t="shared" si="23"/>
        <v>800</v>
      </c>
      <c r="H20" s="44">
        <f t="shared" ref="H20:L20" si="24">H17*2</f>
        <v>1200</v>
      </c>
      <c r="I20" s="43">
        <f t="shared" si="24"/>
        <v>80</v>
      </c>
      <c r="J20" s="43">
        <f t="shared" si="24"/>
        <v>40</v>
      </c>
      <c r="K20" s="43">
        <f t="shared" si="24"/>
        <v>80</v>
      </c>
      <c r="L20" s="45">
        <f t="shared" si="24"/>
        <v>80</v>
      </c>
      <c r="M20" s="42">
        <f>SUM(C$4:C20)+SUM(H$4:H20)</f>
        <v>27900</v>
      </c>
      <c r="N20" s="43">
        <f>SUM(D$4:D20)+SUM(I$4:I20)</f>
        <v>1860</v>
      </c>
      <c r="O20" s="43">
        <f>SUM(E$4:E20)+SUM(J$4:J20)</f>
        <v>930</v>
      </c>
      <c r="P20" s="43">
        <f>SUM(F$4:F20)+SUM(K$4:K20)</f>
        <v>1860</v>
      </c>
      <c r="Q20" s="81">
        <f>SUM(G$4:G20)+SUM(L$4:L20)</f>
        <v>1860</v>
      </c>
      <c r="R20" s="42">
        <f t="shared" si="8"/>
        <v>5580</v>
      </c>
      <c r="S20" s="43">
        <f t="shared" si="8"/>
        <v>372</v>
      </c>
      <c r="T20" s="45">
        <f t="shared" si="8"/>
        <v>186</v>
      </c>
      <c r="U20" s="44">
        <f t="shared" si="9"/>
        <v>33480</v>
      </c>
      <c r="V20" s="43">
        <f t="shared" si="10"/>
        <v>2232</v>
      </c>
      <c r="W20" s="45">
        <f t="shared" si="11"/>
        <v>1116</v>
      </c>
      <c r="X20" s="15">
        <f t="shared" si="12"/>
        <v>111.6</v>
      </c>
      <c r="Y20" s="15">
        <f t="shared" si="14"/>
        <v>5.5247524752475243</v>
      </c>
    </row>
    <row r="21" spans="2:25" x14ac:dyDescent="0.15">
      <c r="B21" s="41" t="s">
        <v>7</v>
      </c>
      <c r="C21" s="42"/>
      <c r="D21" s="43"/>
      <c r="E21" s="43"/>
      <c r="F21" s="43"/>
      <c r="G21" s="45"/>
      <c r="H21" s="44">
        <f t="shared" ref="H21:L21" si="25">H18*2</f>
        <v>1200</v>
      </c>
      <c r="I21" s="43">
        <f t="shared" si="25"/>
        <v>80</v>
      </c>
      <c r="J21" s="43">
        <f t="shared" si="25"/>
        <v>40</v>
      </c>
      <c r="K21" s="43">
        <f t="shared" si="25"/>
        <v>80</v>
      </c>
      <c r="L21" s="45">
        <f t="shared" si="25"/>
        <v>80</v>
      </c>
      <c r="M21" s="42">
        <f>SUM(C$4:C21)+SUM(H$4:H21)</f>
        <v>29100</v>
      </c>
      <c r="N21" s="43">
        <f>SUM(D$4:D21)+SUM(I$4:I21)</f>
        <v>1940</v>
      </c>
      <c r="O21" s="43">
        <f>SUM(E$4:E21)+SUM(J$4:J21)</f>
        <v>970</v>
      </c>
      <c r="P21" s="43">
        <f>SUM(F$4:F21)+SUM(K$4:K21)</f>
        <v>1940</v>
      </c>
      <c r="Q21" s="81">
        <f>SUM(G$4:G21)+SUM(L$4:L21)</f>
        <v>1940</v>
      </c>
      <c r="R21" s="42">
        <f t="shared" si="8"/>
        <v>5820</v>
      </c>
      <c r="S21" s="43">
        <f t="shared" si="8"/>
        <v>388</v>
      </c>
      <c r="T21" s="45">
        <f t="shared" si="8"/>
        <v>194</v>
      </c>
      <c r="U21" s="44">
        <f t="shared" si="9"/>
        <v>34920</v>
      </c>
      <c r="V21" s="43">
        <f t="shared" si="10"/>
        <v>2328</v>
      </c>
      <c r="W21" s="45">
        <f t="shared" si="11"/>
        <v>1164</v>
      </c>
      <c r="X21" s="15">
        <f t="shared" si="12"/>
        <v>6.5393258426966296</v>
      </c>
      <c r="Y21" s="15">
        <f t="shared" si="14"/>
        <v>5.5428571428571427</v>
      </c>
    </row>
    <row r="22" spans="2:25" x14ac:dyDescent="0.15">
      <c r="B22" s="41" t="s">
        <v>8</v>
      </c>
      <c r="C22" s="42"/>
      <c r="D22" s="43"/>
      <c r="E22" s="43"/>
      <c r="F22" s="43"/>
      <c r="G22" s="45"/>
      <c r="H22" s="44">
        <f t="shared" ref="H22:L22" si="26">H19*2</f>
        <v>1200</v>
      </c>
      <c r="I22" s="43">
        <f t="shared" si="26"/>
        <v>80</v>
      </c>
      <c r="J22" s="43">
        <f t="shared" si="26"/>
        <v>40</v>
      </c>
      <c r="K22" s="43">
        <f t="shared" si="26"/>
        <v>80</v>
      </c>
      <c r="L22" s="45">
        <f t="shared" si="26"/>
        <v>80</v>
      </c>
      <c r="M22" s="42">
        <f>SUM(C$4:C22)+SUM(H$4:H22)</f>
        <v>30300</v>
      </c>
      <c r="N22" s="43">
        <f>SUM(D$4:D22)+SUM(I$4:I22)</f>
        <v>2020</v>
      </c>
      <c r="O22" s="43">
        <f>SUM(E$4:E22)+SUM(J$4:J22)</f>
        <v>1010</v>
      </c>
      <c r="P22" s="43">
        <f>SUM(F$4:F22)+SUM(K$4:K22)</f>
        <v>2020</v>
      </c>
      <c r="Q22" s="81">
        <f>SUM(G$4:G22)+SUM(L$4:L22)</f>
        <v>2020</v>
      </c>
      <c r="R22" s="42">
        <f t="shared" si="8"/>
        <v>6060</v>
      </c>
      <c r="S22" s="43">
        <f t="shared" si="8"/>
        <v>404</v>
      </c>
      <c r="T22" s="45">
        <f t="shared" si="8"/>
        <v>202</v>
      </c>
      <c r="U22" s="44">
        <f t="shared" si="9"/>
        <v>36360</v>
      </c>
      <c r="V22" s="43">
        <f t="shared" si="10"/>
        <v>2424</v>
      </c>
      <c r="W22" s="45">
        <f t="shared" si="11"/>
        <v>1212</v>
      </c>
      <c r="X22" s="15">
        <f t="shared" si="12"/>
        <v>6.5161290322580649</v>
      </c>
      <c r="Y22" s="15">
        <f t="shared" si="14"/>
        <v>2.1877256317689531</v>
      </c>
    </row>
    <row r="23" spans="2:25" x14ac:dyDescent="0.15">
      <c r="B23" s="46" t="s">
        <v>14</v>
      </c>
      <c r="C23" s="47">
        <f t="shared" ref="C23:G23" si="27">C20*2</f>
        <v>24000</v>
      </c>
      <c r="D23" s="48">
        <f t="shared" si="27"/>
        <v>1600</v>
      </c>
      <c r="E23" s="48">
        <f t="shared" si="27"/>
        <v>800</v>
      </c>
      <c r="F23" s="48">
        <f t="shared" si="27"/>
        <v>1600</v>
      </c>
      <c r="G23" s="50">
        <f t="shared" si="27"/>
        <v>1600</v>
      </c>
      <c r="H23" s="49">
        <f t="shared" ref="H23:L23" si="28">H20*2</f>
        <v>2400</v>
      </c>
      <c r="I23" s="48">
        <f t="shared" si="28"/>
        <v>160</v>
      </c>
      <c r="J23" s="48">
        <f t="shared" si="28"/>
        <v>80</v>
      </c>
      <c r="K23" s="48">
        <f t="shared" si="28"/>
        <v>160</v>
      </c>
      <c r="L23" s="50">
        <f t="shared" si="28"/>
        <v>160</v>
      </c>
      <c r="M23" s="47">
        <f>SUM(C$4:C23)+SUM(H$4:H23)</f>
        <v>56700</v>
      </c>
      <c r="N23" s="48">
        <f>SUM(D$4:D23)+SUM(I$4:I23)</f>
        <v>3780</v>
      </c>
      <c r="O23" s="48">
        <f>SUM(E$4:E23)+SUM(J$4:J23)</f>
        <v>1890</v>
      </c>
      <c r="P23" s="48">
        <f>SUM(F$4:F23)+SUM(K$4:K23)</f>
        <v>3780</v>
      </c>
      <c r="Q23" s="82">
        <f>SUM(G$4:G23)+SUM(L$4:L23)</f>
        <v>3780</v>
      </c>
      <c r="R23" s="47">
        <f t="shared" si="8"/>
        <v>11340</v>
      </c>
      <c r="S23" s="48">
        <f t="shared" si="8"/>
        <v>756</v>
      </c>
      <c r="T23" s="50">
        <f t="shared" si="8"/>
        <v>378</v>
      </c>
      <c r="U23" s="49">
        <f t="shared" si="9"/>
        <v>68040</v>
      </c>
      <c r="V23" s="48">
        <f t="shared" si="10"/>
        <v>4536</v>
      </c>
      <c r="W23" s="50">
        <f t="shared" si="11"/>
        <v>2268</v>
      </c>
      <c r="X23" s="15">
        <f t="shared" si="12"/>
        <v>87.230769230769226</v>
      </c>
      <c r="Y23" s="15">
        <f t="shared" si="14"/>
        <v>5.5317073170731703</v>
      </c>
    </row>
    <row r="24" spans="2:25" x14ac:dyDescent="0.15">
      <c r="B24" s="46" t="s">
        <v>13</v>
      </c>
      <c r="C24" s="47"/>
      <c r="D24" s="48"/>
      <c r="E24" s="48"/>
      <c r="F24" s="48"/>
      <c r="G24" s="50"/>
      <c r="H24" s="49">
        <f t="shared" ref="H24:L24" si="29">H21*2</f>
        <v>2400</v>
      </c>
      <c r="I24" s="48">
        <f t="shared" si="29"/>
        <v>160</v>
      </c>
      <c r="J24" s="48">
        <f t="shared" si="29"/>
        <v>80</v>
      </c>
      <c r="K24" s="48">
        <f t="shared" si="29"/>
        <v>160</v>
      </c>
      <c r="L24" s="50">
        <f t="shared" si="29"/>
        <v>160</v>
      </c>
      <c r="M24" s="47">
        <f>SUM(C$4:C24)+SUM(H$4:H24)</f>
        <v>59100</v>
      </c>
      <c r="N24" s="48">
        <f>SUM(D$4:D24)+SUM(I$4:I24)</f>
        <v>3940</v>
      </c>
      <c r="O24" s="48">
        <f>SUM(E$4:E24)+SUM(J$4:J24)</f>
        <v>1970</v>
      </c>
      <c r="P24" s="48">
        <f>SUM(F$4:F24)+SUM(K$4:K24)</f>
        <v>3940</v>
      </c>
      <c r="Q24" s="82">
        <f>SUM(G$4:G24)+SUM(L$4:L24)</f>
        <v>3940</v>
      </c>
      <c r="R24" s="47">
        <f t="shared" si="8"/>
        <v>11820</v>
      </c>
      <c r="S24" s="48">
        <f t="shared" si="8"/>
        <v>788</v>
      </c>
      <c r="T24" s="50">
        <f t="shared" si="8"/>
        <v>394</v>
      </c>
      <c r="U24" s="49">
        <f t="shared" si="9"/>
        <v>70920</v>
      </c>
      <c r="V24" s="48">
        <f t="shared" si="10"/>
        <v>4728</v>
      </c>
      <c r="W24" s="50">
        <f t="shared" si="11"/>
        <v>2364</v>
      </c>
      <c r="X24" s="15">
        <f t="shared" si="12"/>
        <v>6.5303867403314921</v>
      </c>
      <c r="Y24" s="15">
        <f t="shared" si="14"/>
        <v>5.549295774647887</v>
      </c>
    </row>
    <row r="25" spans="2:25" x14ac:dyDescent="0.15">
      <c r="B25" s="46" t="s">
        <v>9</v>
      </c>
      <c r="C25" s="47"/>
      <c r="D25" s="48"/>
      <c r="E25" s="48"/>
      <c r="F25" s="48"/>
      <c r="G25" s="50"/>
      <c r="H25" s="49">
        <f t="shared" ref="H25:L25" si="30">H22*2</f>
        <v>2400</v>
      </c>
      <c r="I25" s="48">
        <f t="shared" si="30"/>
        <v>160</v>
      </c>
      <c r="J25" s="48">
        <f t="shared" si="30"/>
        <v>80</v>
      </c>
      <c r="K25" s="48">
        <f t="shared" si="30"/>
        <v>160</v>
      </c>
      <c r="L25" s="50">
        <f t="shared" si="30"/>
        <v>160</v>
      </c>
      <c r="M25" s="47">
        <f>SUM(C$4:C25)+SUM(H$4:H25)</f>
        <v>61500</v>
      </c>
      <c r="N25" s="48">
        <f>SUM(D$4:D25)+SUM(I$4:I25)</f>
        <v>4100</v>
      </c>
      <c r="O25" s="48">
        <f>SUM(E$4:E25)+SUM(J$4:J25)</f>
        <v>2050</v>
      </c>
      <c r="P25" s="48">
        <f>SUM(F$4:F25)+SUM(K$4:K25)</f>
        <v>4100</v>
      </c>
      <c r="Q25" s="82">
        <f>SUM(G$4:G25)+SUM(L$4:L25)</f>
        <v>4100</v>
      </c>
      <c r="R25" s="47">
        <f t="shared" si="8"/>
        <v>12300</v>
      </c>
      <c r="S25" s="48">
        <f t="shared" si="8"/>
        <v>820</v>
      </c>
      <c r="T25" s="50">
        <f t="shared" si="8"/>
        <v>410</v>
      </c>
      <c r="U25" s="49">
        <f t="shared" si="9"/>
        <v>73800</v>
      </c>
      <c r="V25" s="48">
        <f t="shared" si="10"/>
        <v>4920</v>
      </c>
      <c r="W25" s="50">
        <f t="shared" si="11"/>
        <v>2460</v>
      </c>
      <c r="X25" s="15">
        <f t="shared" si="12"/>
        <v>6.5079365079365079</v>
      </c>
      <c r="Y25" s="15">
        <f t="shared" si="14"/>
        <v>2.2082585278276481</v>
      </c>
    </row>
    <row r="26" spans="2:25" x14ac:dyDescent="0.15">
      <c r="B26" s="51" t="s">
        <v>12</v>
      </c>
      <c r="C26" s="52">
        <f t="shared" ref="C26:G26" si="31">C23*2</f>
        <v>48000</v>
      </c>
      <c r="D26" s="53">
        <f t="shared" si="31"/>
        <v>3200</v>
      </c>
      <c r="E26" s="53">
        <f t="shared" si="31"/>
        <v>1600</v>
      </c>
      <c r="F26" s="53">
        <f t="shared" si="31"/>
        <v>3200</v>
      </c>
      <c r="G26" s="55">
        <f t="shared" si="31"/>
        <v>3200</v>
      </c>
      <c r="H26" s="54">
        <f t="shared" ref="H26:L26" si="32">H23*2</f>
        <v>4800</v>
      </c>
      <c r="I26" s="53">
        <f t="shared" si="32"/>
        <v>320</v>
      </c>
      <c r="J26" s="53">
        <f t="shared" si="32"/>
        <v>160</v>
      </c>
      <c r="K26" s="53">
        <f t="shared" si="32"/>
        <v>320</v>
      </c>
      <c r="L26" s="55">
        <f t="shared" si="32"/>
        <v>320</v>
      </c>
      <c r="M26" s="52">
        <f>SUM(C$4:C26)+SUM(H$4:H26)</f>
        <v>114300</v>
      </c>
      <c r="N26" s="53">
        <f>SUM(D$4:D26)+SUM(I$4:I26)</f>
        <v>7620</v>
      </c>
      <c r="O26" s="53">
        <f>SUM(E$4:E26)+SUM(J$4:J26)</f>
        <v>3810</v>
      </c>
      <c r="P26" s="53">
        <f>SUM(F$4:F26)+SUM(K$4:K26)</f>
        <v>7620</v>
      </c>
      <c r="Q26" s="83">
        <f>SUM(G$4:G26)+SUM(L$4:L26)</f>
        <v>7620</v>
      </c>
      <c r="R26" s="52">
        <f t="shared" si="8"/>
        <v>22860</v>
      </c>
      <c r="S26" s="53">
        <f t="shared" si="8"/>
        <v>1524</v>
      </c>
      <c r="T26" s="55">
        <f t="shared" si="8"/>
        <v>762</v>
      </c>
      <c r="U26" s="54">
        <f t="shared" si="9"/>
        <v>137160</v>
      </c>
      <c r="V26" s="53">
        <f t="shared" si="10"/>
        <v>9144</v>
      </c>
      <c r="W26" s="55">
        <f t="shared" si="11"/>
        <v>4572</v>
      </c>
      <c r="X26" s="15">
        <f t="shared" si="12"/>
        <v>78.827586206896555</v>
      </c>
      <c r="Y26" s="15">
        <f t="shared" si="14"/>
        <v>5.535108958837772</v>
      </c>
    </row>
    <row r="27" spans="2:25" x14ac:dyDescent="0.15">
      <c r="B27" s="51" t="s">
        <v>11</v>
      </c>
      <c r="C27" s="52"/>
      <c r="D27" s="53"/>
      <c r="E27" s="53"/>
      <c r="F27" s="53"/>
      <c r="G27" s="55"/>
      <c r="H27" s="54">
        <f>H24*2</f>
        <v>4800</v>
      </c>
      <c r="I27" s="53">
        <f>I24*2</f>
        <v>320</v>
      </c>
      <c r="J27" s="53">
        <f>J24*2</f>
        <v>160</v>
      </c>
      <c r="K27" s="53">
        <f>K24*2</f>
        <v>320</v>
      </c>
      <c r="L27" s="55">
        <f>L24*2</f>
        <v>320</v>
      </c>
      <c r="M27" s="52">
        <f>SUM(C$4:C27)+SUM(H$4:H27)</f>
        <v>119100</v>
      </c>
      <c r="N27" s="53">
        <f>SUM(D$4:D27)+SUM(I$4:I27)</f>
        <v>7940</v>
      </c>
      <c r="O27" s="53">
        <f>SUM(E$4:E27)+SUM(J$4:J27)</f>
        <v>3970</v>
      </c>
      <c r="P27" s="53">
        <f>SUM(F$4:F27)+SUM(K$4:K27)</f>
        <v>7940</v>
      </c>
      <c r="Q27" s="83">
        <f>SUM(G$4:G27)+SUM(L$4:L27)</f>
        <v>7940</v>
      </c>
      <c r="R27" s="52">
        <f t="shared" si="8"/>
        <v>23820</v>
      </c>
      <c r="S27" s="53">
        <f t="shared" si="8"/>
        <v>1588</v>
      </c>
      <c r="T27" s="55">
        <f t="shared" si="8"/>
        <v>794</v>
      </c>
      <c r="U27" s="54">
        <f t="shared" si="9"/>
        <v>142920</v>
      </c>
      <c r="V27" s="53">
        <f t="shared" si="10"/>
        <v>9528</v>
      </c>
      <c r="W27" s="55">
        <f t="shared" si="11"/>
        <v>4764</v>
      </c>
      <c r="X27" s="15">
        <f t="shared" si="12"/>
        <v>6.5260273972602736</v>
      </c>
      <c r="Y27" s="15">
        <f t="shared" si="14"/>
        <v>5.5524475524475525</v>
      </c>
    </row>
    <row r="28" spans="2:25" x14ac:dyDescent="0.15">
      <c r="B28" s="51" t="s">
        <v>15</v>
      </c>
      <c r="C28" s="52"/>
      <c r="D28" s="53"/>
      <c r="E28" s="53"/>
      <c r="F28" s="53"/>
      <c r="G28" s="55"/>
      <c r="H28" s="54">
        <f t="shared" ref="H28:L28" si="33">H25*2</f>
        <v>4800</v>
      </c>
      <c r="I28" s="53">
        <f t="shared" si="33"/>
        <v>320</v>
      </c>
      <c r="J28" s="53">
        <f t="shared" si="33"/>
        <v>160</v>
      </c>
      <c r="K28" s="53">
        <f t="shared" si="33"/>
        <v>320</v>
      </c>
      <c r="L28" s="55">
        <f t="shared" si="33"/>
        <v>320</v>
      </c>
      <c r="M28" s="52">
        <f>SUM(C$4:C28)+SUM(H$4:H28)</f>
        <v>123900</v>
      </c>
      <c r="N28" s="53">
        <f>SUM(D$4:D28)+SUM(I$4:I28)</f>
        <v>8260</v>
      </c>
      <c r="O28" s="53">
        <f>SUM(E$4:E28)+SUM(J$4:J28)</f>
        <v>4130</v>
      </c>
      <c r="P28" s="53">
        <f>SUM(F$4:F28)+SUM(K$4:K28)</f>
        <v>8260</v>
      </c>
      <c r="Q28" s="83">
        <f>SUM(G$4:G28)+SUM(L$4:L28)</f>
        <v>8260</v>
      </c>
      <c r="R28" s="52">
        <f t="shared" si="8"/>
        <v>24780</v>
      </c>
      <c r="S28" s="53">
        <f t="shared" si="8"/>
        <v>1652</v>
      </c>
      <c r="T28" s="55">
        <f t="shared" si="8"/>
        <v>826</v>
      </c>
      <c r="U28" s="54">
        <f t="shared" si="9"/>
        <v>148680</v>
      </c>
      <c r="V28" s="53">
        <f t="shared" si="10"/>
        <v>9912</v>
      </c>
      <c r="W28" s="55">
        <f t="shared" si="11"/>
        <v>4956</v>
      </c>
      <c r="X28" s="15">
        <f t="shared" si="12"/>
        <v>6.5039370078740157</v>
      </c>
      <c r="Y28" s="15">
        <f t="shared" si="14"/>
        <v>2.2184422560429722</v>
      </c>
    </row>
    <row r="29" spans="2:25" x14ac:dyDescent="0.15">
      <c r="B29" s="56" t="s">
        <v>16</v>
      </c>
      <c r="C29" s="57">
        <f t="shared" ref="C29:G29" si="34">C26*2</f>
        <v>96000</v>
      </c>
      <c r="D29" s="58">
        <f t="shared" si="34"/>
        <v>6400</v>
      </c>
      <c r="E29" s="58">
        <f t="shared" si="34"/>
        <v>3200</v>
      </c>
      <c r="F29" s="58">
        <f t="shared" si="34"/>
        <v>6400</v>
      </c>
      <c r="G29" s="60">
        <f t="shared" si="34"/>
        <v>6400</v>
      </c>
      <c r="H29" s="59">
        <f t="shared" ref="H29:L29" si="35">H26*2</f>
        <v>9600</v>
      </c>
      <c r="I29" s="58">
        <f t="shared" si="35"/>
        <v>640</v>
      </c>
      <c r="J29" s="58">
        <f t="shared" si="35"/>
        <v>320</v>
      </c>
      <c r="K29" s="58">
        <f t="shared" si="35"/>
        <v>640</v>
      </c>
      <c r="L29" s="60">
        <f t="shared" si="35"/>
        <v>640</v>
      </c>
      <c r="M29" s="57">
        <f>SUM(C$4:C29)+SUM(H$4:H29)</f>
        <v>229500</v>
      </c>
      <c r="N29" s="58">
        <f>SUM(D$4:D29)+SUM(I$4:I29)</f>
        <v>15300</v>
      </c>
      <c r="O29" s="58">
        <f>SUM(E$4:E29)+SUM(J$4:J29)</f>
        <v>7650</v>
      </c>
      <c r="P29" s="58">
        <f>SUM(F$4:F29)+SUM(K$4:K29)</f>
        <v>15300</v>
      </c>
      <c r="Q29" s="84">
        <f>SUM(G$4:G29)+SUM(L$4:L29)</f>
        <v>15300</v>
      </c>
      <c r="R29" s="57">
        <f t="shared" si="8"/>
        <v>45900</v>
      </c>
      <c r="S29" s="58">
        <f t="shared" si="8"/>
        <v>3060</v>
      </c>
      <c r="T29" s="60">
        <f t="shared" si="8"/>
        <v>1530</v>
      </c>
      <c r="U29" s="59">
        <f t="shared" si="9"/>
        <v>275400</v>
      </c>
      <c r="V29" s="58">
        <f t="shared" si="10"/>
        <v>18360</v>
      </c>
      <c r="W29" s="60">
        <f t="shared" si="11"/>
        <v>9180</v>
      </c>
      <c r="X29" s="15">
        <f>U29/((V28-W29)*$AE$3)</f>
        <v>75.245901639344268</v>
      </c>
      <c r="Y29" s="15">
        <f t="shared" si="14"/>
        <v>5.5367913148371528</v>
      </c>
    </row>
    <row r="30" spans="2:25" x14ac:dyDescent="0.15">
      <c r="B30" s="56" t="s">
        <v>17</v>
      </c>
      <c r="C30" s="57"/>
      <c r="D30" s="58"/>
      <c r="E30" s="58"/>
      <c r="F30" s="58"/>
      <c r="G30" s="60"/>
      <c r="H30" s="59">
        <f t="shared" ref="H30:L30" si="36">H27*2</f>
        <v>9600</v>
      </c>
      <c r="I30" s="58">
        <f t="shared" si="36"/>
        <v>640</v>
      </c>
      <c r="J30" s="58">
        <f t="shared" si="36"/>
        <v>320</v>
      </c>
      <c r="K30" s="58">
        <f t="shared" si="36"/>
        <v>640</v>
      </c>
      <c r="L30" s="60">
        <f t="shared" si="36"/>
        <v>640</v>
      </c>
      <c r="M30" s="57">
        <f>SUM(C$4:C30)+SUM(H$4:H30)</f>
        <v>239100</v>
      </c>
      <c r="N30" s="58">
        <f>SUM(D$4:D30)+SUM(I$4:I30)</f>
        <v>15940</v>
      </c>
      <c r="O30" s="58">
        <f>SUM(E$4:E30)+SUM(J$4:J30)</f>
        <v>7970</v>
      </c>
      <c r="P30" s="58">
        <f>SUM(F$4:F30)+SUM(K$4:K30)</f>
        <v>15940</v>
      </c>
      <c r="Q30" s="84">
        <f>SUM(G$4:G30)+SUM(L$4:L30)</f>
        <v>15940</v>
      </c>
      <c r="R30" s="57">
        <f t="shared" si="8"/>
        <v>47820</v>
      </c>
      <c r="S30" s="58">
        <f t="shared" si="8"/>
        <v>3188</v>
      </c>
      <c r="T30" s="60">
        <f t="shared" si="8"/>
        <v>1594</v>
      </c>
      <c r="U30" s="59">
        <f t="shared" si="9"/>
        <v>286920</v>
      </c>
      <c r="V30" s="58">
        <f t="shared" si="10"/>
        <v>19128</v>
      </c>
      <c r="W30" s="60">
        <f t="shared" si="11"/>
        <v>9564</v>
      </c>
      <c r="X30" s="15">
        <f>U30/((V29-W30)*$AE$3)</f>
        <v>6.5238744884038198</v>
      </c>
      <c r="Y30" s="15">
        <f t="shared" si="14"/>
        <v>5.5540069686411151</v>
      </c>
    </row>
    <row r="31" spans="2:25" x14ac:dyDescent="0.15">
      <c r="B31" s="56" t="s">
        <v>18</v>
      </c>
      <c r="C31" s="57"/>
      <c r="D31" s="58"/>
      <c r="E31" s="58"/>
      <c r="F31" s="58"/>
      <c r="G31" s="60"/>
      <c r="H31" s="59">
        <f t="shared" ref="H31:L31" si="37">H28*2</f>
        <v>9600</v>
      </c>
      <c r="I31" s="58">
        <f t="shared" si="37"/>
        <v>640</v>
      </c>
      <c r="J31" s="58">
        <f t="shared" si="37"/>
        <v>320</v>
      </c>
      <c r="K31" s="58">
        <f t="shared" si="37"/>
        <v>640</v>
      </c>
      <c r="L31" s="60">
        <f t="shared" si="37"/>
        <v>640</v>
      </c>
      <c r="M31" s="57">
        <f>SUM(C$4:C31)+SUM(H$4:H31)</f>
        <v>248700</v>
      </c>
      <c r="N31" s="58">
        <f>SUM(D$4:D31)+SUM(I$4:I31)</f>
        <v>16580</v>
      </c>
      <c r="O31" s="58">
        <f>SUM(E$4:E31)+SUM(J$4:J31)</f>
        <v>8290</v>
      </c>
      <c r="P31" s="58">
        <f>SUM(F$4:F31)+SUM(K$4:K31)</f>
        <v>16580</v>
      </c>
      <c r="Q31" s="84">
        <f>SUM(G$4:G31)+SUM(L$4:L31)</f>
        <v>16580</v>
      </c>
      <c r="R31" s="57">
        <f t="shared" si="8"/>
        <v>49740</v>
      </c>
      <c r="S31" s="58">
        <f t="shared" si="8"/>
        <v>3316</v>
      </c>
      <c r="T31" s="60">
        <f t="shared" si="8"/>
        <v>1658</v>
      </c>
      <c r="U31" s="59">
        <f t="shared" si="9"/>
        <v>298440</v>
      </c>
      <c r="V31" s="58">
        <f t="shared" si="10"/>
        <v>19896</v>
      </c>
      <c r="W31" s="60">
        <f t="shared" si="11"/>
        <v>9948</v>
      </c>
      <c r="X31" s="15">
        <f t="shared" si="12"/>
        <v>6.5019607843137255</v>
      </c>
      <c r="Y31" s="15">
        <f t="shared" si="14"/>
        <v>2.2235136343316944</v>
      </c>
    </row>
    <row r="32" spans="2:25" x14ac:dyDescent="0.15">
      <c r="B32" s="61" t="s">
        <v>20</v>
      </c>
      <c r="C32" s="62">
        <f t="shared" ref="C32:G32" si="38">C29*2</f>
        <v>192000</v>
      </c>
      <c r="D32" s="63">
        <f t="shared" si="38"/>
        <v>12800</v>
      </c>
      <c r="E32" s="63">
        <f t="shared" si="38"/>
        <v>6400</v>
      </c>
      <c r="F32" s="63">
        <f t="shared" si="38"/>
        <v>12800</v>
      </c>
      <c r="G32" s="65">
        <f t="shared" si="38"/>
        <v>12800</v>
      </c>
      <c r="H32" s="64">
        <f t="shared" ref="H32:L32" si="39">H29*2</f>
        <v>19200</v>
      </c>
      <c r="I32" s="63">
        <f t="shared" si="39"/>
        <v>1280</v>
      </c>
      <c r="J32" s="63">
        <f t="shared" si="39"/>
        <v>640</v>
      </c>
      <c r="K32" s="63">
        <f t="shared" si="39"/>
        <v>1280</v>
      </c>
      <c r="L32" s="65">
        <f t="shared" si="39"/>
        <v>1280</v>
      </c>
      <c r="M32" s="62">
        <f>SUM(C$4:C32)+SUM(H$4:H32)</f>
        <v>459900</v>
      </c>
      <c r="N32" s="63">
        <f>SUM(D$4:D32)+SUM(I$4:I32)</f>
        <v>30660</v>
      </c>
      <c r="O32" s="63">
        <f>SUM(E$4:E32)+SUM(J$4:J32)</f>
        <v>15330</v>
      </c>
      <c r="P32" s="63">
        <f>SUM(F$4:F32)+SUM(K$4:K32)</f>
        <v>30660</v>
      </c>
      <c r="Q32" s="85">
        <f>SUM(G$4:G32)+SUM(L$4:L32)</f>
        <v>30660</v>
      </c>
      <c r="R32" s="62">
        <f t="shared" si="8"/>
        <v>91980</v>
      </c>
      <c r="S32" s="63">
        <f t="shared" si="8"/>
        <v>6132</v>
      </c>
      <c r="T32" s="65">
        <f t="shared" si="8"/>
        <v>3066</v>
      </c>
      <c r="U32" s="64">
        <f t="shared" si="9"/>
        <v>551880</v>
      </c>
      <c r="V32" s="63">
        <f t="shared" si="10"/>
        <v>36792</v>
      </c>
      <c r="W32" s="65">
        <f t="shared" si="11"/>
        <v>18396</v>
      </c>
      <c r="X32" s="15">
        <f t="shared" si="12"/>
        <v>73.584000000000003</v>
      </c>
      <c r="Y32" s="15">
        <f t="shared" si="14"/>
        <v>5.5376279349789286</v>
      </c>
    </row>
    <row r="33" spans="2:25" x14ac:dyDescent="0.15">
      <c r="B33" s="61" t="s">
        <v>21</v>
      </c>
      <c r="C33" s="62"/>
      <c r="D33" s="63"/>
      <c r="E33" s="63"/>
      <c r="F33" s="63"/>
      <c r="G33" s="65"/>
      <c r="H33" s="64">
        <f t="shared" ref="H33:L33" si="40">H30*2</f>
        <v>19200</v>
      </c>
      <c r="I33" s="63">
        <f t="shared" si="40"/>
        <v>1280</v>
      </c>
      <c r="J33" s="63">
        <f t="shared" si="40"/>
        <v>640</v>
      </c>
      <c r="K33" s="63">
        <f t="shared" si="40"/>
        <v>1280</v>
      </c>
      <c r="L33" s="65">
        <f t="shared" si="40"/>
        <v>1280</v>
      </c>
      <c r="M33" s="62">
        <f>SUM(C$4:C33)+SUM(H$4:H33)</f>
        <v>479100</v>
      </c>
      <c r="N33" s="63">
        <f>SUM(D$4:D33)+SUM(I$4:I33)</f>
        <v>31940</v>
      </c>
      <c r="O33" s="63">
        <f>SUM(E$4:E33)+SUM(J$4:J33)</f>
        <v>15970</v>
      </c>
      <c r="P33" s="63">
        <f>SUM(F$4:F33)+SUM(K$4:K33)</f>
        <v>31940</v>
      </c>
      <c r="Q33" s="85">
        <f>SUM(G$4:G33)+SUM(L$4:L33)</f>
        <v>31940</v>
      </c>
      <c r="R33" s="62">
        <f t="shared" si="8"/>
        <v>95820</v>
      </c>
      <c r="S33" s="63">
        <f t="shared" si="8"/>
        <v>6388</v>
      </c>
      <c r="T33" s="65">
        <f t="shared" si="8"/>
        <v>3194</v>
      </c>
      <c r="U33" s="64">
        <f t="shared" si="9"/>
        <v>574920</v>
      </c>
      <c r="V33" s="63">
        <f t="shared" si="10"/>
        <v>38328</v>
      </c>
      <c r="W33" s="65">
        <f t="shared" si="11"/>
        <v>19164</v>
      </c>
      <c r="X33" s="15">
        <f t="shared" si="12"/>
        <v>6.5228046289993191</v>
      </c>
      <c r="Y33" s="15">
        <f t="shared" si="14"/>
        <v>5.5547826086956524</v>
      </c>
    </row>
    <row r="34" spans="2:25" x14ac:dyDescent="0.15">
      <c r="B34" s="61" t="s">
        <v>22</v>
      </c>
      <c r="C34" s="62"/>
      <c r="D34" s="63"/>
      <c r="E34" s="63"/>
      <c r="F34" s="63"/>
      <c r="G34" s="65"/>
      <c r="H34" s="64">
        <f t="shared" ref="H34:L34" si="41">H31*2</f>
        <v>19200</v>
      </c>
      <c r="I34" s="63">
        <f t="shared" si="41"/>
        <v>1280</v>
      </c>
      <c r="J34" s="63">
        <f t="shared" si="41"/>
        <v>640</v>
      </c>
      <c r="K34" s="63">
        <f t="shared" si="41"/>
        <v>1280</v>
      </c>
      <c r="L34" s="65">
        <f t="shared" si="41"/>
        <v>1280</v>
      </c>
      <c r="M34" s="62">
        <f>SUM(C$4:C34)+SUM(H$4:H34)</f>
        <v>498300</v>
      </c>
      <c r="N34" s="63">
        <f>SUM(D$4:D34)+SUM(I$4:I34)</f>
        <v>33220</v>
      </c>
      <c r="O34" s="63">
        <f>SUM(E$4:E34)+SUM(J$4:J34)</f>
        <v>16610</v>
      </c>
      <c r="P34" s="63">
        <f>SUM(F$4:F34)+SUM(K$4:K34)</f>
        <v>33220</v>
      </c>
      <c r="Q34" s="85">
        <f>SUM(G$4:G34)+SUM(L$4:L34)</f>
        <v>33220</v>
      </c>
      <c r="R34" s="62">
        <f t="shared" si="8"/>
        <v>99660</v>
      </c>
      <c r="S34" s="63">
        <f t="shared" si="8"/>
        <v>6644</v>
      </c>
      <c r="T34" s="65">
        <f t="shared" si="8"/>
        <v>3322</v>
      </c>
      <c r="U34" s="64">
        <f t="shared" si="9"/>
        <v>597960</v>
      </c>
      <c r="V34" s="63">
        <f t="shared" si="10"/>
        <v>39864</v>
      </c>
      <c r="W34" s="65">
        <f t="shared" si="11"/>
        <v>19932</v>
      </c>
      <c r="X34" s="15">
        <f t="shared" si="12"/>
        <v>6.5009784735812133</v>
      </c>
      <c r="Y34" s="15">
        <f t="shared" si="14"/>
        <v>2.2260442260442259</v>
      </c>
    </row>
    <row r="35" spans="2:25" x14ac:dyDescent="0.15">
      <c r="B35" s="66" t="s">
        <v>23</v>
      </c>
      <c r="C35" s="67">
        <f t="shared" ref="C35:G35" si="42">C32*2</f>
        <v>384000</v>
      </c>
      <c r="D35" s="68">
        <f t="shared" si="42"/>
        <v>25600</v>
      </c>
      <c r="E35" s="68">
        <f t="shared" si="42"/>
        <v>12800</v>
      </c>
      <c r="F35" s="68">
        <f t="shared" si="42"/>
        <v>25600</v>
      </c>
      <c r="G35" s="70">
        <f t="shared" si="42"/>
        <v>25600</v>
      </c>
      <c r="H35" s="69">
        <f t="shared" ref="H35:L35" si="43">H32*2</f>
        <v>38400</v>
      </c>
      <c r="I35" s="68">
        <f t="shared" si="43"/>
        <v>2560</v>
      </c>
      <c r="J35" s="68">
        <f t="shared" si="43"/>
        <v>1280</v>
      </c>
      <c r="K35" s="68">
        <f t="shared" si="43"/>
        <v>2560</v>
      </c>
      <c r="L35" s="70">
        <f t="shared" si="43"/>
        <v>2560</v>
      </c>
      <c r="M35" s="67">
        <f>SUM(C$4:C35)+SUM(H$4:H35)</f>
        <v>920700</v>
      </c>
      <c r="N35" s="68">
        <f>SUM(D$4:D35)+SUM(I$4:I35)</f>
        <v>61380</v>
      </c>
      <c r="O35" s="68">
        <f>SUM(E$4:E35)+SUM(J$4:J35)</f>
        <v>30690</v>
      </c>
      <c r="P35" s="68">
        <f>SUM(F$4:F35)+SUM(K$4:K35)</f>
        <v>61380</v>
      </c>
      <c r="Q35" s="86">
        <f>SUM(G$4:G35)+SUM(L$4:L35)</f>
        <v>61380</v>
      </c>
      <c r="R35" s="67">
        <f t="shared" si="8"/>
        <v>184140</v>
      </c>
      <c r="S35" s="68">
        <f t="shared" si="8"/>
        <v>12276</v>
      </c>
      <c r="T35" s="70">
        <f t="shared" si="8"/>
        <v>6138</v>
      </c>
      <c r="U35" s="69">
        <f t="shared" si="9"/>
        <v>1104840</v>
      </c>
      <c r="V35" s="68">
        <f t="shared" si="10"/>
        <v>73656</v>
      </c>
      <c r="W35" s="70">
        <f t="shared" si="11"/>
        <v>36828</v>
      </c>
      <c r="X35" s="15">
        <f t="shared" si="12"/>
        <v>72.782608695652172</v>
      </c>
      <c r="Y35" s="15">
        <f t="shared" si="14"/>
        <v>5.5380451127819548</v>
      </c>
    </row>
    <row r="36" spans="2:25" x14ac:dyDescent="0.15">
      <c r="B36" s="66" t="s">
        <v>24</v>
      </c>
      <c r="C36" s="67"/>
      <c r="D36" s="68"/>
      <c r="E36" s="68"/>
      <c r="F36" s="68"/>
      <c r="G36" s="70"/>
      <c r="H36" s="69">
        <f t="shared" ref="H36:L36" si="44">H33*2</f>
        <v>38400</v>
      </c>
      <c r="I36" s="68">
        <f t="shared" si="44"/>
        <v>2560</v>
      </c>
      <c r="J36" s="68">
        <f t="shared" si="44"/>
        <v>1280</v>
      </c>
      <c r="K36" s="68">
        <f t="shared" si="44"/>
        <v>2560</v>
      </c>
      <c r="L36" s="70">
        <f t="shared" si="44"/>
        <v>2560</v>
      </c>
      <c r="M36" s="67">
        <f>SUM(C$4:C36)+SUM(H$4:H36)</f>
        <v>959100</v>
      </c>
      <c r="N36" s="68">
        <f>SUM(D$4:D36)+SUM(I$4:I36)</f>
        <v>63940</v>
      </c>
      <c r="O36" s="68">
        <f>SUM(E$4:E36)+SUM(J$4:J36)</f>
        <v>31970</v>
      </c>
      <c r="P36" s="68">
        <f>SUM(F$4:F36)+SUM(K$4:K36)</f>
        <v>63940</v>
      </c>
      <c r="Q36" s="86">
        <f>SUM(G$4:G36)+SUM(L$4:L36)</f>
        <v>63940</v>
      </c>
      <c r="R36" s="67">
        <f t="shared" si="8"/>
        <v>191820</v>
      </c>
      <c r="S36" s="68">
        <f t="shared" si="8"/>
        <v>12788</v>
      </c>
      <c r="T36" s="70">
        <f t="shared" si="8"/>
        <v>6394</v>
      </c>
      <c r="U36" s="69">
        <f t="shared" si="9"/>
        <v>1150920</v>
      </c>
      <c r="V36" s="68">
        <f t="shared" si="10"/>
        <v>76728</v>
      </c>
      <c r="W36" s="70">
        <f t="shared" si="11"/>
        <v>38364</v>
      </c>
      <c r="X36" s="15">
        <f t="shared" si="12"/>
        <v>6.522271336280177</v>
      </c>
      <c r="Y36" s="15">
        <f t="shared" si="14"/>
        <v>5.5551694178974804</v>
      </c>
    </row>
    <row r="37" spans="2:25" x14ac:dyDescent="0.15">
      <c r="B37" s="66" t="s">
        <v>25</v>
      </c>
      <c r="C37" s="67"/>
      <c r="D37" s="68"/>
      <c r="E37" s="68"/>
      <c r="F37" s="68"/>
      <c r="G37" s="70"/>
      <c r="H37" s="69">
        <f t="shared" ref="H37:L37" si="45">H34*2</f>
        <v>38400</v>
      </c>
      <c r="I37" s="68">
        <f t="shared" si="45"/>
        <v>2560</v>
      </c>
      <c r="J37" s="68">
        <f t="shared" si="45"/>
        <v>1280</v>
      </c>
      <c r="K37" s="68">
        <f t="shared" si="45"/>
        <v>2560</v>
      </c>
      <c r="L37" s="70">
        <f t="shared" si="45"/>
        <v>2560</v>
      </c>
      <c r="M37" s="67">
        <f>SUM(C$4:C37)+SUM(H$4:H37)</f>
        <v>997500</v>
      </c>
      <c r="N37" s="68">
        <f>SUM(D$4:D37)+SUM(I$4:I37)</f>
        <v>66500</v>
      </c>
      <c r="O37" s="68">
        <f>SUM(E$4:E37)+SUM(J$4:J37)</f>
        <v>33250</v>
      </c>
      <c r="P37" s="68">
        <f>SUM(F$4:F37)+SUM(K$4:K37)</f>
        <v>66500</v>
      </c>
      <c r="Q37" s="86">
        <f>SUM(G$4:G37)+SUM(L$4:L37)</f>
        <v>66500</v>
      </c>
      <c r="R37" s="67">
        <f t="shared" si="8"/>
        <v>199500</v>
      </c>
      <c r="S37" s="68">
        <f t="shared" si="8"/>
        <v>13300</v>
      </c>
      <c r="T37" s="70">
        <f t="shared" si="8"/>
        <v>6650</v>
      </c>
      <c r="U37" s="69">
        <f t="shared" si="9"/>
        <v>1197000</v>
      </c>
      <c r="V37" s="68">
        <f t="shared" si="10"/>
        <v>79800</v>
      </c>
      <c r="W37" s="70">
        <f t="shared" si="11"/>
        <v>39900</v>
      </c>
      <c r="X37" s="15">
        <f t="shared" si="12"/>
        <v>6.5004887585532751</v>
      </c>
      <c r="Y37" s="15">
        <f t="shared" si="14"/>
        <v>2.2273082505303115</v>
      </c>
    </row>
    <row r="38" spans="2:25" ht="12.75" thickBot="1" x14ac:dyDescent="0.2">
      <c r="B38" s="71" t="s">
        <v>57</v>
      </c>
      <c r="C38" s="72">
        <f t="shared" ref="C38:G38" si="46">C35*2</f>
        <v>768000</v>
      </c>
      <c r="D38" s="73">
        <f t="shared" si="46"/>
        <v>51200</v>
      </c>
      <c r="E38" s="73">
        <f t="shared" si="46"/>
        <v>25600</v>
      </c>
      <c r="F38" s="73">
        <f t="shared" si="46"/>
        <v>51200</v>
      </c>
      <c r="G38" s="75">
        <f t="shared" si="46"/>
        <v>51200</v>
      </c>
      <c r="H38" s="74">
        <f t="shared" ref="H38:L38" si="47">H35*2</f>
        <v>76800</v>
      </c>
      <c r="I38" s="73">
        <f t="shared" si="47"/>
        <v>5120</v>
      </c>
      <c r="J38" s="73">
        <f t="shared" si="47"/>
        <v>2560</v>
      </c>
      <c r="K38" s="73">
        <f t="shared" si="47"/>
        <v>5120</v>
      </c>
      <c r="L38" s="75">
        <f t="shared" si="47"/>
        <v>5120</v>
      </c>
      <c r="M38" s="72">
        <f>SUM(C$4:C38)+SUM(H$4:H38)</f>
        <v>1842300</v>
      </c>
      <c r="N38" s="73">
        <f>SUM(D$4:D38)+SUM(I$4:I38)</f>
        <v>122820</v>
      </c>
      <c r="O38" s="73">
        <f>SUM(E$4:E38)+SUM(J$4:J38)</f>
        <v>61410</v>
      </c>
      <c r="P38" s="73">
        <f>SUM(F$4:F38)+SUM(K$4:K38)</f>
        <v>122820</v>
      </c>
      <c r="Q38" s="87">
        <f>SUM(G$4:G38)+SUM(L$4:L38)</f>
        <v>122820</v>
      </c>
      <c r="R38" s="72">
        <f t="shared" si="8"/>
        <v>368460</v>
      </c>
      <c r="S38" s="73">
        <f t="shared" si="8"/>
        <v>24564</v>
      </c>
      <c r="T38" s="75">
        <f t="shared" si="8"/>
        <v>12282</v>
      </c>
      <c r="U38" s="74">
        <f t="shared" si="9"/>
        <v>2210760</v>
      </c>
      <c r="V38" s="73">
        <f t="shared" si="10"/>
        <v>147384</v>
      </c>
      <c r="W38" s="75">
        <f t="shared" si="11"/>
        <v>73692</v>
      </c>
      <c r="X38" s="15">
        <f t="shared" si="12"/>
        <v>72.388998035363457</v>
      </c>
    </row>
    <row r="43" spans="2:25" x14ac:dyDescent="0.15">
      <c r="C43" s="15"/>
    </row>
    <row r="44" spans="2:25" x14ac:dyDescent="0.15">
      <c r="C44" s="15"/>
    </row>
    <row r="45" spans="2:25" x14ac:dyDescent="0.15">
      <c r="C45" s="15"/>
    </row>
    <row r="46" spans="2:25" x14ac:dyDescent="0.15">
      <c r="C46" s="15"/>
    </row>
    <row r="47" spans="2:25" x14ac:dyDescent="0.15">
      <c r="C47" s="15"/>
    </row>
    <row r="48" spans="2:25" x14ac:dyDescent="0.15">
      <c r="C48" s="15"/>
    </row>
    <row r="49" spans="3:3" x14ac:dyDescent="0.15">
      <c r="C49" s="15"/>
    </row>
    <row r="50" spans="3:3" x14ac:dyDescent="0.15">
      <c r="C50" s="15"/>
    </row>
    <row r="51" spans="3:3" x14ac:dyDescent="0.15">
      <c r="C51" s="15"/>
    </row>
    <row r="52" spans="3:3" x14ac:dyDescent="0.15">
      <c r="C52" s="15"/>
    </row>
    <row r="53" spans="3:3" x14ac:dyDescent="0.15">
      <c r="C53" s="15"/>
    </row>
    <row r="54" spans="3:3" x14ac:dyDescent="0.15">
      <c r="C54" s="15"/>
    </row>
    <row r="55" spans="3:3" x14ac:dyDescent="0.15">
      <c r="C55" s="15"/>
    </row>
    <row r="56" spans="3:3" x14ac:dyDescent="0.15">
      <c r="C56" s="15"/>
    </row>
    <row r="57" spans="3:3" x14ac:dyDescent="0.15">
      <c r="C57" s="15"/>
    </row>
    <row r="58" spans="3:3" x14ac:dyDescent="0.15">
      <c r="C58" s="15"/>
    </row>
    <row r="59" spans="3:3" x14ac:dyDescent="0.15">
      <c r="C59" s="15"/>
    </row>
    <row r="60" spans="3:3" x14ac:dyDescent="0.15">
      <c r="C60" s="15"/>
    </row>
    <row r="61" spans="3:3" x14ac:dyDescent="0.15">
      <c r="C61" s="15"/>
    </row>
    <row r="62" spans="3:3" x14ac:dyDescent="0.15">
      <c r="C62" s="15"/>
    </row>
    <row r="63" spans="3:3" x14ac:dyDescent="0.15">
      <c r="C63" s="15"/>
    </row>
    <row r="64" spans="3:3" x14ac:dyDescent="0.15">
      <c r="C64" s="15"/>
    </row>
    <row r="65" spans="3:3" x14ac:dyDescent="0.15">
      <c r="C65" s="15"/>
    </row>
    <row r="66" spans="3:3" x14ac:dyDescent="0.15">
      <c r="C66" s="15"/>
    </row>
    <row r="67" spans="3:3" x14ac:dyDescent="0.15">
      <c r="C67" s="15"/>
    </row>
    <row r="68" spans="3:3" x14ac:dyDescent="0.15">
      <c r="C68" s="15"/>
    </row>
    <row r="69" spans="3:3" x14ac:dyDescent="0.15">
      <c r="C69" s="15"/>
    </row>
    <row r="70" spans="3:3" x14ac:dyDescent="0.15">
      <c r="C70" s="15"/>
    </row>
  </sheetData>
  <mergeCells count="6">
    <mergeCell ref="X2:Y2"/>
    <mergeCell ref="R2:T2"/>
    <mergeCell ref="M2:Q2"/>
    <mergeCell ref="C2:G2"/>
    <mergeCell ref="H2:L2"/>
    <mergeCell ref="U2:W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9"/>
  <sheetViews>
    <sheetView workbookViewId="0">
      <selection activeCell="C20" sqref="C20"/>
    </sheetView>
  </sheetViews>
  <sheetFormatPr defaultRowHeight="13.5" x14ac:dyDescent="0.15"/>
  <sheetData>
    <row r="2" spans="3:10" x14ac:dyDescent="0.15">
      <c r="C2" t="s">
        <v>329</v>
      </c>
      <c r="J2" t="s">
        <v>330</v>
      </c>
    </row>
    <row r="3" spans="3:10" x14ac:dyDescent="0.15">
      <c r="C3" t="s">
        <v>337</v>
      </c>
      <c r="J3" t="s">
        <v>331</v>
      </c>
    </row>
    <row r="4" spans="3:10" x14ac:dyDescent="0.15">
      <c r="J4" t="s">
        <v>332</v>
      </c>
    </row>
    <row r="5" spans="3:10" x14ac:dyDescent="0.15">
      <c r="J5" t="s">
        <v>333</v>
      </c>
    </row>
    <row r="6" spans="3:10" x14ac:dyDescent="0.15">
      <c r="J6" t="s">
        <v>334</v>
      </c>
    </row>
    <row r="7" spans="3:10" x14ac:dyDescent="0.15">
      <c r="C7" t="s">
        <v>115</v>
      </c>
      <c r="J7" t="s">
        <v>335</v>
      </c>
    </row>
    <row r="8" spans="3:10" x14ac:dyDescent="0.15">
      <c r="C8" t="s">
        <v>338</v>
      </c>
      <c r="J8" t="s">
        <v>336</v>
      </c>
    </row>
    <row r="10" spans="3:10" x14ac:dyDescent="0.15">
      <c r="C10" t="s">
        <v>116</v>
      </c>
    </row>
    <row r="11" spans="3:10" x14ac:dyDescent="0.15">
      <c r="C11" t="s">
        <v>117</v>
      </c>
    </row>
    <row r="19" spans="3:3" x14ac:dyDescent="0.15">
      <c r="C19" t="s">
        <v>339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F19" sqref="F19"/>
    </sheetView>
  </sheetViews>
  <sheetFormatPr defaultRowHeight="12" x14ac:dyDescent="0.15"/>
  <cols>
    <col min="1" max="1" width="9" style="76"/>
    <col min="2" max="2" width="9.75" style="76" customWidth="1"/>
    <col min="3" max="3" width="8" style="76" bestFit="1" customWidth="1"/>
    <col min="4" max="4" width="20.375" style="76" bestFit="1" customWidth="1"/>
    <col min="5" max="5" width="27.875" style="76" bestFit="1" customWidth="1"/>
    <col min="6" max="6" width="9" style="76"/>
    <col min="7" max="7" width="18.625" style="76" bestFit="1" customWidth="1"/>
    <col min="8" max="16384" width="9" style="76"/>
  </cols>
  <sheetData>
    <row r="2" spans="2:7" x14ac:dyDescent="0.15">
      <c r="B2" s="218" t="s">
        <v>102</v>
      </c>
      <c r="C2" s="218" t="s">
        <v>106</v>
      </c>
      <c r="D2" s="218" t="s">
        <v>361</v>
      </c>
      <c r="E2" s="218" t="s">
        <v>362</v>
      </c>
      <c r="F2" s="218" t="s">
        <v>363</v>
      </c>
      <c r="G2" s="24" t="s">
        <v>360</v>
      </c>
    </row>
    <row r="3" spans="2:7" x14ac:dyDescent="0.15">
      <c r="B3" s="218" t="s">
        <v>105</v>
      </c>
      <c r="C3" s="218" t="s">
        <v>103</v>
      </c>
      <c r="D3" s="218" t="s">
        <v>393</v>
      </c>
      <c r="E3" s="218" t="s">
        <v>107</v>
      </c>
      <c r="F3" s="218" t="s">
        <v>364</v>
      </c>
      <c r="G3" s="218" t="s">
        <v>367</v>
      </c>
    </row>
    <row r="4" spans="2:7" x14ac:dyDescent="0.15">
      <c r="B4" s="218" t="s">
        <v>103</v>
      </c>
      <c r="C4" s="218" t="s">
        <v>104</v>
      </c>
      <c r="D4" s="218" t="s">
        <v>395</v>
      </c>
      <c r="E4" s="218" t="s">
        <v>108</v>
      </c>
      <c r="F4" s="218" t="s">
        <v>364</v>
      </c>
      <c r="G4" s="218" t="s">
        <v>368</v>
      </c>
    </row>
    <row r="5" spans="2:7" x14ac:dyDescent="0.15">
      <c r="B5" s="218" t="s">
        <v>104</v>
      </c>
      <c r="C5" s="218" t="s">
        <v>105</v>
      </c>
      <c r="D5" s="218" t="s">
        <v>394</v>
      </c>
      <c r="E5" s="218" t="s">
        <v>109</v>
      </c>
      <c r="F5" s="218" t="s">
        <v>364</v>
      </c>
      <c r="G5" s="218" t="s">
        <v>369</v>
      </c>
    </row>
    <row r="6" spans="2:7" x14ac:dyDescent="0.15">
      <c r="B6" s="218" t="s">
        <v>388</v>
      </c>
      <c r="C6" s="218" t="s">
        <v>387</v>
      </c>
      <c r="D6" s="218" t="s">
        <v>381</v>
      </c>
      <c r="E6" s="24"/>
      <c r="F6" s="218" t="s">
        <v>365</v>
      </c>
      <c r="G6" s="218" t="s">
        <v>370</v>
      </c>
    </row>
    <row r="7" spans="2:7" x14ac:dyDescent="0.15">
      <c r="B7" s="218" t="s">
        <v>387</v>
      </c>
      <c r="C7" s="218" t="s">
        <v>389</v>
      </c>
      <c r="D7" s="218" t="s">
        <v>391</v>
      </c>
      <c r="E7" s="218" t="s">
        <v>390</v>
      </c>
      <c r="F7" s="218" t="s">
        <v>365</v>
      </c>
      <c r="G7" s="218" t="s">
        <v>380</v>
      </c>
    </row>
    <row r="8" spans="2:7" x14ac:dyDescent="0.15">
      <c r="B8" s="218" t="s">
        <v>110</v>
      </c>
      <c r="C8" s="218" t="s">
        <v>111</v>
      </c>
      <c r="D8" s="218" t="s">
        <v>112</v>
      </c>
      <c r="E8" s="218" t="s">
        <v>384</v>
      </c>
      <c r="F8" s="218" t="s">
        <v>365</v>
      </c>
      <c r="G8" s="218" t="s">
        <v>366</v>
      </c>
    </row>
    <row r="11" spans="2:7" x14ac:dyDescent="0.15">
      <c r="B11" s="76" t="s">
        <v>371</v>
      </c>
    </row>
    <row r="12" spans="2:7" x14ac:dyDescent="0.15">
      <c r="B12" s="76" t="s">
        <v>372</v>
      </c>
    </row>
    <row r="13" spans="2:7" x14ac:dyDescent="0.15">
      <c r="B13" s="76" t="s">
        <v>374</v>
      </c>
    </row>
    <row r="14" spans="2:7" x14ac:dyDescent="0.15">
      <c r="B14" s="76" t="s">
        <v>373</v>
      </c>
    </row>
    <row r="15" spans="2:7" x14ac:dyDescent="0.15">
      <c r="B15" s="76" t="s">
        <v>375</v>
      </c>
    </row>
    <row r="16" spans="2:7" x14ac:dyDescent="0.15">
      <c r="B16" s="76" t="s">
        <v>376</v>
      </c>
    </row>
    <row r="17" spans="1:3" x14ac:dyDescent="0.15">
      <c r="B17" s="76" t="s">
        <v>377</v>
      </c>
    </row>
    <row r="18" spans="1:3" x14ac:dyDescent="0.15">
      <c r="B18" s="76" t="s">
        <v>378</v>
      </c>
    </row>
    <row r="19" spans="1:3" x14ac:dyDescent="0.15">
      <c r="B19" s="76" t="s">
        <v>382</v>
      </c>
    </row>
    <row r="20" spans="1:3" x14ac:dyDescent="0.15">
      <c r="B20" s="76" t="s">
        <v>379</v>
      </c>
    </row>
    <row r="21" spans="1:3" x14ac:dyDescent="0.15">
      <c r="B21" s="76" t="s">
        <v>383</v>
      </c>
    </row>
    <row r="25" spans="1:3" s="219" customFormat="1" ht="18.75" x14ac:dyDescent="0.25">
      <c r="A25" s="219" t="s">
        <v>385</v>
      </c>
    </row>
    <row r="26" spans="1:3" x14ac:dyDescent="0.15">
      <c r="B26" s="76" t="s">
        <v>392</v>
      </c>
      <c r="C26" s="76" t="s">
        <v>386</v>
      </c>
    </row>
    <row r="27" spans="1:3" x14ac:dyDescent="0.15">
      <c r="B27" s="76" t="s">
        <v>396</v>
      </c>
      <c r="C27" s="76" t="s">
        <v>401</v>
      </c>
    </row>
    <row r="28" spans="1:3" x14ac:dyDescent="0.15">
      <c r="B28" s="76" t="s">
        <v>397</v>
      </c>
      <c r="C28" s="76" t="s">
        <v>405</v>
      </c>
    </row>
    <row r="29" spans="1:3" x14ac:dyDescent="0.15">
      <c r="B29" s="76" t="s">
        <v>398</v>
      </c>
      <c r="C29" s="76" t="s">
        <v>402</v>
      </c>
    </row>
    <row r="30" spans="1:3" x14ac:dyDescent="0.15">
      <c r="B30" s="76" t="s">
        <v>399</v>
      </c>
      <c r="C30" s="76" t="s">
        <v>403</v>
      </c>
    </row>
    <row r="31" spans="1:3" x14ac:dyDescent="0.15">
      <c r="B31" s="76" t="s">
        <v>400</v>
      </c>
      <c r="C31" s="76" t="s">
        <v>404</v>
      </c>
    </row>
    <row r="33" spans="2:2" x14ac:dyDescent="0.15">
      <c r="B33" s="76" t="s">
        <v>406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F27" sqref="F27"/>
    </sheetView>
  </sheetViews>
  <sheetFormatPr defaultRowHeight="13.5" x14ac:dyDescent="0.15"/>
  <sheetData>
    <row r="4" spans="2:3" x14ac:dyDescent="0.15">
      <c r="B4" t="s">
        <v>113</v>
      </c>
      <c r="C4" t="s">
        <v>114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tabSelected="1" workbookViewId="0">
      <selection activeCell="B9" sqref="B9:B10"/>
    </sheetView>
  </sheetViews>
  <sheetFormatPr defaultRowHeight="13.5" x14ac:dyDescent="0.15"/>
  <sheetData>
    <row r="2" spans="2:2" x14ac:dyDescent="0.15">
      <c r="B2" t="s">
        <v>120</v>
      </c>
    </row>
    <row r="3" spans="2:2" x14ac:dyDescent="0.15">
      <c r="B3" t="s">
        <v>119</v>
      </c>
    </row>
    <row r="5" spans="2:2" x14ac:dyDescent="0.15">
      <c r="B5" t="s">
        <v>118</v>
      </c>
    </row>
    <row r="6" spans="2:2" x14ac:dyDescent="0.15">
      <c r="B6" s="15" t="s">
        <v>407</v>
      </c>
    </row>
    <row r="7" spans="2:2" x14ac:dyDescent="0.15">
      <c r="B7" s="15" t="s">
        <v>105</v>
      </c>
    </row>
    <row r="8" spans="2:2" x14ac:dyDescent="0.15">
      <c r="B8" s="15" t="s">
        <v>103</v>
      </c>
    </row>
    <row r="9" spans="2:2" x14ac:dyDescent="0.15">
      <c r="B9" s="15" t="s">
        <v>388</v>
      </c>
    </row>
    <row r="10" spans="2:2" x14ac:dyDescent="0.15">
      <c r="B10" s="15" t="s">
        <v>408</v>
      </c>
    </row>
    <row r="12" spans="2:2" x14ac:dyDescent="0.15">
      <c r="B12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项目大纲</vt:lpstr>
      <vt:lpstr>修为</vt:lpstr>
      <vt:lpstr>人物属性</vt:lpstr>
      <vt:lpstr>法宝</vt:lpstr>
      <vt:lpstr>功法</vt:lpstr>
      <vt:lpstr>宠物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2018-09-17T13:03:46Z</dcterms:modified>
</cp:coreProperties>
</file>