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1695" yWindow="0" windowWidth="24240" windowHeight="13740" tabRatio="703" activeTab="7"/>
  </bookViews>
  <sheets>
    <sheet name="主界面" sheetId="2" r:id="rId1"/>
    <sheet name="商店" sheetId="3" r:id="rId2"/>
    <sheet name="出战" sheetId="4" r:id="rId3"/>
    <sheet name="新手流程" sheetId="6" r:id="rId4"/>
    <sheet name="工作表4" sheetId="7" r:id="rId5"/>
    <sheet name="物品定价" sheetId="8" r:id="rId6"/>
    <sheet name="等级时间" sheetId="9" r:id="rId7"/>
    <sheet name="体力抽奖" sheetId="14" r:id="rId8"/>
    <sheet name="Sheet2" sheetId="10" r:id="rId9"/>
    <sheet name="商店出售" sheetId="11" r:id="rId10"/>
    <sheet name="合成时间" sheetId="12" r:id="rId11"/>
    <sheet name="鲜花" sheetId="13" r:id="rId12"/>
    <sheet name="土地" sheetId="15" r:id="rId13"/>
    <sheet name="Sheet1" sheetId="16" r:id="rId14"/>
  </sheets>
  <calcPr calcId="12451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5" i="14"/>
  <c r="Q55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R55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S55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T55"/>
  <c r="P56"/>
  <c r="P57" s="1"/>
  <c r="P58" s="1"/>
  <c r="P59" s="1"/>
  <c r="P60" s="1"/>
  <c r="P61" s="1"/>
  <c r="P62" s="1"/>
  <c r="P63" s="1"/>
  <c r="P64" s="1"/>
  <c r="P65" s="1"/>
  <c r="P66" s="1"/>
  <c r="P67" s="1"/>
  <c r="P68" s="1"/>
  <c r="T56"/>
  <c r="T57" s="1"/>
  <c r="T58" s="1"/>
  <c r="T59" s="1"/>
  <c r="T60" s="1"/>
  <c r="T61" s="1"/>
  <c r="T62" s="1"/>
  <c r="T63" s="1"/>
  <c r="T64" s="1"/>
  <c r="T65" s="1"/>
  <c r="T66" s="1"/>
  <c r="T67" s="1"/>
  <c r="T68" s="1"/>
  <c r="O57"/>
  <c r="O58"/>
  <c r="O59" s="1"/>
  <c r="O60" s="1"/>
  <c r="O61" s="1"/>
  <c r="O62" s="1"/>
  <c r="O63" s="1"/>
  <c r="O64" s="1"/>
  <c r="O65" s="1"/>
  <c r="O66" s="1"/>
  <c r="O67" s="1"/>
  <c r="O68" s="1"/>
  <c r="O56"/>
  <c r="O55"/>
  <c r="AH5"/>
  <c r="D50"/>
  <c r="E50"/>
  <c r="F50" s="1"/>
  <c r="N8" i="13"/>
  <c r="N9"/>
  <c r="O9" s="1"/>
  <c r="N10"/>
  <c r="N11"/>
  <c r="N12"/>
  <c r="N13"/>
  <c r="O8"/>
  <c r="O12"/>
  <c r="O13"/>
  <c r="O10"/>
  <c r="O11"/>
  <c r="O7"/>
  <c r="O6"/>
  <c r="O5"/>
  <c r="O4"/>
  <c r="N5"/>
  <c r="N6"/>
  <c r="N7"/>
  <c r="N4"/>
  <c r="H4" i="14"/>
  <c r="H5"/>
  <c r="H6"/>
  <c r="H7"/>
  <c r="H8"/>
  <c r="H9"/>
  <c r="H10"/>
  <c r="H11"/>
  <c r="H6" i="15"/>
  <c r="I6" s="1"/>
  <c r="H7"/>
  <c r="I7" s="1"/>
  <c r="H8"/>
  <c r="H9"/>
  <c r="H10"/>
  <c r="I10" s="1"/>
  <c r="H11"/>
  <c r="I11" s="1"/>
  <c r="H12"/>
  <c r="I12" s="1"/>
  <c r="H13"/>
  <c r="H14"/>
  <c r="I14" s="1"/>
  <c r="H15"/>
  <c r="I15" s="1"/>
  <c r="H16"/>
  <c r="I16" s="1"/>
  <c r="H17"/>
  <c r="H18"/>
  <c r="I18" s="1"/>
  <c r="H19"/>
  <c r="I19" s="1"/>
  <c r="H20"/>
  <c r="I20" s="1"/>
  <c r="H21"/>
  <c r="H22"/>
  <c r="I22" s="1"/>
  <c r="H23"/>
  <c r="I23" s="1"/>
  <c r="H24"/>
  <c r="I24" s="1"/>
  <c r="H25"/>
  <c r="H26"/>
  <c r="I26" s="1"/>
  <c r="H27"/>
  <c r="I27" s="1"/>
  <c r="H28"/>
  <c r="I28" s="1"/>
  <c r="H29"/>
  <c r="H30"/>
  <c r="I30" s="1"/>
  <c r="H31"/>
  <c r="I31" s="1"/>
  <c r="H32"/>
  <c r="I32" s="1"/>
  <c r="H33"/>
  <c r="H34"/>
  <c r="I34" s="1"/>
  <c r="H35"/>
  <c r="I35" s="1"/>
  <c r="H36"/>
  <c r="I36" s="1"/>
  <c r="H37"/>
  <c r="H38"/>
  <c r="I38" s="1"/>
  <c r="H39"/>
  <c r="I39" s="1"/>
  <c r="H40"/>
  <c r="I40" s="1"/>
  <c r="H41"/>
  <c r="H42"/>
  <c r="I42" s="1"/>
  <c r="H43"/>
  <c r="I43" s="1"/>
  <c r="H44"/>
  <c r="I44" s="1"/>
  <c r="H45"/>
  <c r="H46"/>
  <c r="I46" s="1"/>
  <c r="H47"/>
  <c r="I47" s="1"/>
  <c r="H48"/>
  <c r="I48" s="1"/>
  <c r="H49"/>
  <c r="H50"/>
  <c r="I50" s="1"/>
  <c r="H51"/>
  <c r="I51" s="1"/>
  <c r="H52"/>
  <c r="I52" s="1"/>
  <c r="H53"/>
  <c r="H54"/>
  <c r="I54" s="1"/>
  <c r="H55"/>
  <c r="I55" s="1"/>
  <c r="H56"/>
  <c r="I56" s="1"/>
  <c r="H57"/>
  <c r="H58"/>
  <c r="I58" s="1"/>
  <c r="H59"/>
  <c r="I59" s="1"/>
  <c r="H60"/>
  <c r="I60" s="1"/>
  <c r="H61"/>
  <c r="H62"/>
  <c r="I62" s="1"/>
  <c r="H63"/>
  <c r="I63" s="1"/>
  <c r="H64"/>
  <c r="I64" s="1"/>
  <c r="H65"/>
  <c r="H66"/>
  <c r="I66" s="1"/>
  <c r="H67"/>
  <c r="I67" s="1"/>
  <c r="H68"/>
  <c r="I68" s="1"/>
  <c r="H69"/>
  <c r="H70"/>
  <c r="I70" s="1"/>
  <c r="H71"/>
  <c r="I71" s="1"/>
  <c r="H72"/>
  <c r="I72" s="1"/>
  <c r="H73"/>
  <c r="H74"/>
  <c r="I74" s="1"/>
  <c r="H75"/>
  <c r="I75" s="1"/>
  <c r="H76"/>
  <c r="I76" s="1"/>
  <c r="H77"/>
  <c r="H78"/>
  <c r="I78" s="1"/>
  <c r="H79"/>
  <c r="I79" s="1"/>
  <c r="H80"/>
  <c r="I80" s="1"/>
  <c r="H81"/>
  <c r="H82"/>
  <c r="I82" s="1"/>
  <c r="H83"/>
  <c r="I83" s="1"/>
  <c r="H84"/>
  <c r="I84" s="1"/>
  <c r="H85"/>
  <c r="H86"/>
  <c r="I86" s="1"/>
  <c r="H87"/>
  <c r="I87" s="1"/>
  <c r="H88"/>
  <c r="I88" s="1"/>
  <c r="H89"/>
  <c r="H90"/>
  <c r="I90" s="1"/>
  <c r="H91"/>
  <c r="I91" s="1"/>
  <c r="H92"/>
  <c r="I92" s="1"/>
  <c r="H93"/>
  <c r="I93" s="1"/>
  <c r="H94"/>
  <c r="I94" s="1"/>
  <c r="H95"/>
  <c r="I95" s="1"/>
  <c r="H96"/>
  <c r="I96" s="1"/>
  <c r="H97"/>
  <c r="H98"/>
  <c r="I98" s="1"/>
  <c r="H99"/>
  <c r="I99" s="1"/>
  <c r="H100"/>
  <c r="I100" s="1"/>
  <c r="H101"/>
  <c r="H102"/>
  <c r="I102" s="1"/>
  <c r="H103"/>
  <c r="I103" s="1"/>
  <c r="H104"/>
  <c r="I104" s="1"/>
  <c r="H5"/>
  <c r="I5" s="1"/>
  <c r="C13" i="13"/>
  <c r="M4"/>
  <c r="I8" i="15"/>
  <c r="I85"/>
  <c r="I101"/>
  <c r="J5" i="13"/>
  <c r="J6" s="1"/>
  <c r="L6"/>
  <c r="M6" s="1"/>
  <c r="L5"/>
  <c r="M5" s="1"/>
  <c r="K4"/>
  <c r="F6" i="15"/>
  <c r="G6" s="1"/>
  <c r="F7"/>
  <c r="F8"/>
  <c r="F9"/>
  <c r="F10"/>
  <c r="G10" s="1"/>
  <c r="F11"/>
  <c r="G11" s="1"/>
  <c r="F12"/>
  <c r="G12" s="1"/>
  <c r="F13"/>
  <c r="F14"/>
  <c r="G14" s="1"/>
  <c r="F15"/>
  <c r="G15" s="1"/>
  <c r="F16"/>
  <c r="G16" s="1"/>
  <c r="F17"/>
  <c r="F18"/>
  <c r="G18" s="1"/>
  <c r="F19"/>
  <c r="G19" s="1"/>
  <c r="F20"/>
  <c r="G20" s="1"/>
  <c r="F21"/>
  <c r="G21" s="1"/>
  <c r="F22"/>
  <c r="G22" s="1"/>
  <c r="F23"/>
  <c r="G23" s="1"/>
  <c r="F24"/>
  <c r="F25"/>
  <c r="F26"/>
  <c r="G26" s="1"/>
  <c r="F27"/>
  <c r="G27" s="1"/>
  <c r="F28"/>
  <c r="G28" s="1"/>
  <c r="F29"/>
  <c r="F30"/>
  <c r="G30" s="1"/>
  <c r="F31"/>
  <c r="G31" s="1"/>
  <c r="F32"/>
  <c r="G32" s="1"/>
  <c r="F33"/>
  <c r="F34"/>
  <c r="G34" s="1"/>
  <c r="F35"/>
  <c r="G35" s="1"/>
  <c r="F36"/>
  <c r="G36" s="1"/>
  <c r="F37"/>
  <c r="G37" s="1"/>
  <c r="F38"/>
  <c r="G38" s="1"/>
  <c r="F39"/>
  <c r="G39" s="1"/>
  <c r="F40"/>
  <c r="F41"/>
  <c r="F42"/>
  <c r="G42" s="1"/>
  <c r="F43"/>
  <c r="G43" s="1"/>
  <c r="F44"/>
  <c r="F45"/>
  <c r="F46"/>
  <c r="G46" s="1"/>
  <c r="F47"/>
  <c r="G47" s="1"/>
  <c r="F48"/>
  <c r="G48" s="1"/>
  <c r="F49"/>
  <c r="F50"/>
  <c r="G50" s="1"/>
  <c r="F51"/>
  <c r="G51" s="1"/>
  <c r="F52"/>
  <c r="G52" s="1"/>
  <c r="F53"/>
  <c r="G53" s="1"/>
  <c r="F54"/>
  <c r="G54" s="1"/>
  <c r="F55"/>
  <c r="G55" s="1"/>
  <c r="F56"/>
  <c r="G56" s="1"/>
  <c r="F57"/>
  <c r="F58"/>
  <c r="G58" s="1"/>
  <c r="F59"/>
  <c r="G59" s="1"/>
  <c r="F60"/>
  <c r="G60" s="1"/>
  <c r="F61"/>
  <c r="F62"/>
  <c r="G62" s="1"/>
  <c r="F63"/>
  <c r="G63" s="1"/>
  <c r="F64"/>
  <c r="G64" s="1"/>
  <c r="F65"/>
  <c r="F66"/>
  <c r="G66" s="1"/>
  <c r="F67"/>
  <c r="G67" s="1"/>
  <c r="F68"/>
  <c r="G68" s="1"/>
  <c r="F69"/>
  <c r="G69" s="1"/>
  <c r="F70"/>
  <c r="G70" s="1"/>
  <c r="F71"/>
  <c r="G71" s="1"/>
  <c r="F72"/>
  <c r="G72" s="1"/>
  <c r="F73"/>
  <c r="G73" s="1"/>
  <c r="F74"/>
  <c r="G74" s="1"/>
  <c r="F75"/>
  <c r="G75" s="1"/>
  <c r="F76"/>
  <c r="G76" s="1"/>
  <c r="F77"/>
  <c r="F78"/>
  <c r="G78" s="1"/>
  <c r="F79"/>
  <c r="G79" s="1"/>
  <c r="F80"/>
  <c r="G80" s="1"/>
  <c r="F81"/>
  <c r="F82"/>
  <c r="G82" s="1"/>
  <c r="F83"/>
  <c r="G83" s="1"/>
  <c r="F84"/>
  <c r="G84" s="1"/>
  <c r="F85"/>
  <c r="G85" s="1"/>
  <c r="F86"/>
  <c r="G86" s="1"/>
  <c r="F87"/>
  <c r="G87" s="1"/>
  <c r="F88"/>
  <c r="G88" s="1"/>
  <c r="F89"/>
  <c r="F90"/>
  <c r="G90" s="1"/>
  <c r="F91"/>
  <c r="G91" s="1"/>
  <c r="F92"/>
  <c r="G92" s="1"/>
  <c r="F93"/>
  <c r="G93" s="1"/>
  <c r="F94"/>
  <c r="G94" s="1"/>
  <c r="F95"/>
  <c r="G95" s="1"/>
  <c r="F96"/>
  <c r="G96" s="1"/>
  <c r="F97"/>
  <c r="F98"/>
  <c r="G98" s="1"/>
  <c r="F99"/>
  <c r="G99" s="1"/>
  <c r="F100"/>
  <c r="G100" s="1"/>
  <c r="F101"/>
  <c r="G101" s="1"/>
  <c r="F102"/>
  <c r="G102" s="1"/>
  <c r="F103"/>
  <c r="G103" s="1"/>
  <c r="F104"/>
  <c r="C7" s="1"/>
  <c r="C4"/>
  <c r="F5" s="1"/>
  <c r="G5" s="1"/>
  <c r="I9"/>
  <c r="I13"/>
  <c r="I17"/>
  <c r="I21"/>
  <c r="I25"/>
  <c r="I29"/>
  <c r="I33"/>
  <c r="I37"/>
  <c r="I41"/>
  <c r="I45"/>
  <c r="I49"/>
  <c r="I53"/>
  <c r="I57"/>
  <c r="I61"/>
  <c r="I65"/>
  <c r="I69"/>
  <c r="I73"/>
  <c r="I77"/>
  <c r="I81"/>
  <c r="I89"/>
  <c r="I97"/>
  <c r="G7"/>
  <c r="G8"/>
  <c r="G9"/>
  <c r="G13"/>
  <c r="G17"/>
  <c r="G24"/>
  <c r="G25"/>
  <c r="G29"/>
  <c r="G33"/>
  <c r="G40"/>
  <c r="G41"/>
  <c r="G44"/>
  <c r="G45"/>
  <c r="G49"/>
  <c r="G57"/>
  <c r="G61"/>
  <c r="G65"/>
  <c r="G77"/>
  <c r="G81"/>
  <c r="G89"/>
  <c r="G97"/>
  <c r="G104"/>
  <c r="AL6" i="14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5"/>
  <c r="E61"/>
  <c r="AI5"/>
  <c r="AE6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F6"/>
  <c r="AF7" s="1"/>
  <c r="AF8" s="1"/>
  <c r="AF9" s="1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G46"/>
  <c r="G47" s="1"/>
  <c r="G48" s="1"/>
  <c r="G49" s="1"/>
  <c r="AG5" s="1"/>
  <c r="E62"/>
  <c r="E75"/>
  <c r="E74"/>
  <c r="E73"/>
  <c r="E72"/>
  <c r="E71"/>
  <c r="E70"/>
  <c r="E69"/>
  <c r="E68"/>
  <c r="E67"/>
  <c r="D67"/>
  <c r="D68" s="1"/>
  <c r="D69" s="1"/>
  <c r="D70" s="1"/>
  <c r="D71" s="1"/>
  <c r="D72" s="1"/>
  <c r="D73" s="1"/>
  <c r="D74" s="1"/>
  <c r="D75" s="1"/>
  <c r="E66"/>
  <c r="E88"/>
  <c r="E87"/>
  <c r="E86"/>
  <c r="E85"/>
  <c r="E84"/>
  <c r="E83"/>
  <c r="E82"/>
  <c r="E81"/>
  <c r="H80"/>
  <c r="H81" s="1"/>
  <c r="H82" s="1"/>
  <c r="H83" s="1"/>
  <c r="H84" s="1"/>
  <c r="H85" s="1"/>
  <c r="H86" s="1"/>
  <c r="H87" s="1"/>
  <c r="H88" s="1"/>
  <c r="E80"/>
  <c r="D80"/>
  <c r="D81" s="1"/>
  <c r="D82" s="1"/>
  <c r="D83" s="1"/>
  <c r="D84" s="1"/>
  <c r="D85" s="1"/>
  <c r="D86" s="1"/>
  <c r="D87" s="1"/>
  <c r="D88" s="1"/>
  <c r="E79"/>
  <c r="AA23"/>
  <c r="AA25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A6"/>
  <c r="E58"/>
  <c r="E59"/>
  <c r="E60"/>
  <c r="D24" i="8"/>
  <c r="D25" s="1"/>
  <c r="D26" s="1"/>
  <c r="D27" s="1"/>
  <c r="D28" s="1"/>
  <c r="D29" s="1"/>
  <c r="D30" s="1"/>
  <c r="D31" s="1"/>
  <c r="D14"/>
  <c r="D15" s="1"/>
  <c r="D16" s="1"/>
  <c r="D17" s="1"/>
  <c r="D18" s="1"/>
  <c r="D19" s="1"/>
  <c r="D20" s="1"/>
  <c r="D21" s="1"/>
  <c r="D22" s="1"/>
  <c r="D44"/>
  <c r="D45" s="1"/>
  <c r="D46" s="1"/>
  <c r="D47" s="1"/>
  <c r="D48" s="1"/>
  <c r="D49" s="1"/>
  <c r="D50" s="1"/>
  <c r="D51" s="1"/>
  <c r="D43"/>
  <c r="D33"/>
  <c r="D34" s="1"/>
  <c r="D35" s="1"/>
  <c r="D36" s="1"/>
  <c r="D37" s="1"/>
  <c r="D38" s="1"/>
  <c r="D39" s="1"/>
  <c r="D40" s="1"/>
  <c r="D41" s="1"/>
  <c r="E8" i="14"/>
  <c r="E56"/>
  <c r="E57"/>
  <c r="E55"/>
  <c r="D55"/>
  <c r="D56" s="1"/>
  <c r="D57" s="1"/>
  <c r="D58" s="1"/>
  <c r="D59" s="1"/>
  <c r="D60" s="1"/>
  <c r="D61" s="1"/>
  <c r="D62" s="1"/>
  <c r="D43"/>
  <c r="D44" s="1"/>
  <c r="D45" s="1"/>
  <c r="D46" s="1"/>
  <c r="D47" s="1"/>
  <c r="D48" s="1"/>
  <c r="D49" s="1"/>
  <c r="E42"/>
  <c r="E43"/>
  <c r="E44"/>
  <c r="E46"/>
  <c r="E47"/>
  <c r="E48"/>
  <c r="E49"/>
  <c r="E45"/>
  <c r="E54"/>
  <c r="E4"/>
  <c r="E5"/>
  <c r="E6"/>
  <c r="E7"/>
  <c r="G7" s="1"/>
  <c r="E9"/>
  <c r="E10"/>
  <c r="E11"/>
  <c r="C14"/>
  <c r="C18"/>
  <c r="I13" i="13"/>
  <c r="I12"/>
  <c r="I11"/>
  <c r="I10"/>
  <c r="I9"/>
  <c r="I8"/>
  <c r="I7"/>
  <c r="I6"/>
  <c r="I5"/>
  <c r="I4"/>
  <c r="G50" i="14" l="1"/>
  <c r="D18"/>
  <c r="F49" s="1"/>
  <c r="L7" i="13"/>
  <c r="J7"/>
  <c r="J8" s="1"/>
  <c r="J9" s="1"/>
  <c r="J10" s="1"/>
  <c r="J11" s="1"/>
  <c r="J12" s="1"/>
  <c r="J13" s="1"/>
  <c r="K6"/>
  <c r="J104" i="15"/>
  <c r="AK5" i="14"/>
  <c r="K7" i="13"/>
  <c r="K5"/>
  <c r="AI10" i="14"/>
  <c r="AI6"/>
  <c r="AI22"/>
  <c r="AI25"/>
  <c r="AI14"/>
  <c r="AI18"/>
  <c r="AI23"/>
  <c r="AI15"/>
  <c r="AI11"/>
  <c r="AI7"/>
  <c r="AI21"/>
  <c r="AI17"/>
  <c r="AI13"/>
  <c r="AI9"/>
  <c r="AI19"/>
  <c r="AI24"/>
  <c r="AI20"/>
  <c r="AI16"/>
  <c r="AI12"/>
  <c r="AI8"/>
  <c r="AG25"/>
  <c r="AH25" s="1"/>
  <c r="AG24"/>
  <c r="AG20"/>
  <c r="AG16"/>
  <c r="AG12"/>
  <c r="AG8"/>
  <c r="AG22"/>
  <c r="AH22" s="1"/>
  <c r="AG18"/>
  <c r="AH18" s="1"/>
  <c r="AG14"/>
  <c r="AH14" s="1"/>
  <c r="AG10"/>
  <c r="AH10" s="1"/>
  <c r="AG6"/>
  <c r="AH6" s="1"/>
  <c r="AG23"/>
  <c r="AH23" s="1"/>
  <c r="AG19"/>
  <c r="AH19" s="1"/>
  <c r="AG15"/>
  <c r="AH15" s="1"/>
  <c r="AG11"/>
  <c r="AH11" s="1"/>
  <c r="AG7"/>
  <c r="AH7" s="1"/>
  <c r="AG21"/>
  <c r="AH21" s="1"/>
  <c r="AG17"/>
  <c r="AH17" s="1"/>
  <c r="AG13"/>
  <c r="AH13" s="1"/>
  <c r="AG9"/>
  <c r="AH9" s="1"/>
  <c r="AA38"/>
  <c r="AA41" s="1"/>
  <c r="F43"/>
  <c r="F48"/>
  <c r="F45"/>
  <c r="F42"/>
  <c r="D9" i="13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5"/>
  <c r="D6"/>
  <c r="D7"/>
  <c r="D8"/>
  <c r="AK23" i="14" l="1"/>
  <c r="F46"/>
  <c r="F44"/>
  <c r="AK11"/>
  <c r="F47"/>
  <c r="L8" i="13"/>
  <c r="M7"/>
  <c r="AK7" i="14"/>
  <c r="AK18"/>
  <c r="AK9"/>
  <c r="K8" i="13"/>
  <c r="AH12" i="14"/>
  <c r="AK12"/>
  <c r="AH8"/>
  <c r="AK8"/>
  <c r="AH24"/>
  <c r="AK24"/>
  <c r="AH20"/>
  <c r="AK20"/>
  <c r="AH16"/>
  <c r="AK16"/>
  <c r="AK14"/>
  <c r="AK25"/>
  <c r="AK10"/>
  <c r="AK13"/>
  <c r="AK19"/>
  <c r="AK21"/>
  <c r="AK6"/>
  <c r="AK22"/>
  <c r="AK15"/>
  <c r="AK17"/>
  <c r="C17" i="11"/>
  <c r="C16"/>
  <c r="C8"/>
  <c r="C11" s="1"/>
  <c r="C14" s="1"/>
  <c r="C20" s="1"/>
  <c r="C23" s="1"/>
  <c r="C26" s="1"/>
  <c r="C29" s="1"/>
  <c r="C32" s="1"/>
  <c r="C35" s="1"/>
  <c r="C38" s="1"/>
  <c r="C41" s="1"/>
  <c r="C44" s="1"/>
  <c r="C47" s="1"/>
  <c r="C50" s="1"/>
  <c r="C53" s="1"/>
  <c r="C9"/>
  <c r="C12" s="1"/>
  <c r="C15" s="1"/>
  <c r="C18" s="1"/>
  <c r="C21" s="1"/>
  <c r="C24" s="1"/>
  <c r="C27" s="1"/>
  <c r="C30" s="1"/>
  <c r="C33" s="1"/>
  <c r="C36" s="1"/>
  <c r="C39" s="1"/>
  <c r="C42" s="1"/>
  <c r="C45" s="1"/>
  <c r="C48" s="1"/>
  <c r="C51" s="1"/>
  <c r="C10"/>
  <c r="C13"/>
  <c r="C19" s="1"/>
  <c r="C22" s="1"/>
  <c r="C25" s="1"/>
  <c r="C28" s="1"/>
  <c r="C31" s="1"/>
  <c r="C34" s="1"/>
  <c r="C37" s="1"/>
  <c r="C40" s="1"/>
  <c r="C43" s="1"/>
  <c r="C46" s="1"/>
  <c r="C49" s="1"/>
  <c r="C52" s="1"/>
  <c r="C7"/>
  <c r="D5"/>
  <c r="D6"/>
  <c r="D4"/>
  <c r="M8" i="13" l="1"/>
  <c r="L9"/>
  <c r="M9" s="1"/>
  <c r="K9"/>
  <c r="J7" i="15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"/>
  <c r="J18"/>
  <c r="J30"/>
  <c r="J38"/>
  <c r="J46"/>
  <c r="J54"/>
  <c r="J62"/>
  <c r="J70"/>
  <c r="J78"/>
  <c r="J86"/>
  <c r="J94"/>
  <c r="J102"/>
  <c r="D4" i="13"/>
  <c r="J9" i="15"/>
  <c r="J13"/>
  <c r="J21"/>
  <c r="J29"/>
  <c r="J37"/>
  <c r="J45"/>
  <c r="J53"/>
  <c r="J65"/>
  <c r="J73"/>
  <c r="J81"/>
  <c r="J89"/>
  <c r="J97"/>
  <c r="J5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6"/>
  <c r="J14"/>
  <c r="J22"/>
  <c r="J26"/>
  <c r="J34"/>
  <c r="J42"/>
  <c r="J50"/>
  <c r="J58"/>
  <c r="J66"/>
  <c r="J74"/>
  <c r="J82"/>
  <c r="J90"/>
  <c r="J98"/>
  <c r="J17"/>
  <c r="J25"/>
  <c r="J33"/>
  <c r="J41"/>
  <c r="J49"/>
  <c r="J57"/>
  <c r="J61"/>
  <c r="J69"/>
  <c r="J77"/>
  <c r="J85"/>
  <c r="J93"/>
  <c r="J101"/>
  <c r="D8" i="11"/>
  <c r="D9"/>
  <c r="D25"/>
  <c r="D26"/>
  <c r="D7"/>
  <c r="D35"/>
  <c r="G9" i="14"/>
  <c r="D26"/>
  <c r="D27"/>
  <c r="D28"/>
  <c r="D29"/>
  <c r="D30"/>
  <c r="D31"/>
  <c r="D32"/>
  <c r="D33"/>
  <c r="D34"/>
  <c r="D35"/>
  <c r="D36"/>
  <c r="D37"/>
  <c r="D38"/>
  <c r="D25"/>
  <c r="C20"/>
  <c r="C21"/>
  <c r="C19"/>
  <c r="G11"/>
  <c r="G10"/>
  <c r="G8"/>
  <c r="G6"/>
  <c r="G5"/>
  <c r="G4"/>
  <c r="F2"/>
  <c r="E55" i="12"/>
  <c r="C55"/>
  <c r="E54"/>
  <c r="C54"/>
  <c r="E53"/>
  <c r="C53"/>
  <c r="E52"/>
  <c r="C52"/>
  <c r="E51"/>
  <c r="C51"/>
  <c r="E50"/>
  <c r="C50"/>
  <c r="E49"/>
  <c r="C49"/>
  <c r="E48"/>
  <c r="C48"/>
  <c r="E47"/>
  <c r="C47"/>
  <c r="E46"/>
  <c r="C46"/>
  <c r="E42"/>
  <c r="C42"/>
  <c r="E41"/>
  <c r="C41"/>
  <c r="E40"/>
  <c r="C40"/>
  <c r="E39"/>
  <c r="C39"/>
  <c r="E38"/>
  <c r="C38"/>
  <c r="E37"/>
  <c r="C37"/>
  <c r="E36"/>
  <c r="C36"/>
  <c r="E35"/>
  <c r="C35"/>
  <c r="E34"/>
  <c r="C34"/>
  <c r="E33"/>
  <c r="C33"/>
  <c r="G29"/>
  <c r="G28"/>
  <c r="G27"/>
  <c r="G26"/>
  <c r="G25"/>
  <c r="G24"/>
  <c r="G23"/>
  <c r="G22"/>
  <c r="G21"/>
  <c r="G20"/>
  <c r="L10" i="13" l="1"/>
  <c r="K10"/>
  <c r="C9" i="15"/>
  <c r="E65" i="13"/>
  <c r="E101"/>
  <c r="E69"/>
  <c r="E37"/>
  <c r="E5"/>
  <c r="E74"/>
  <c r="E42"/>
  <c r="E10"/>
  <c r="E75"/>
  <c r="E43"/>
  <c r="E11"/>
  <c r="E76"/>
  <c r="E44"/>
  <c r="E12"/>
  <c r="E78"/>
  <c r="E46"/>
  <c r="E14"/>
  <c r="E73"/>
  <c r="E9"/>
  <c r="E79"/>
  <c r="E47"/>
  <c r="E15"/>
  <c r="E80"/>
  <c r="E48"/>
  <c r="E16"/>
  <c r="E17"/>
  <c r="E77"/>
  <c r="E13"/>
  <c r="E50"/>
  <c r="E83"/>
  <c r="E19"/>
  <c r="E52"/>
  <c r="E86"/>
  <c r="E81"/>
  <c r="E87"/>
  <c r="E23"/>
  <c r="E56"/>
  <c r="E8"/>
  <c r="E85"/>
  <c r="E90"/>
  <c r="E26"/>
  <c r="E59"/>
  <c r="E92"/>
  <c r="E28"/>
  <c r="E62"/>
  <c r="E89"/>
  <c r="E95"/>
  <c r="E31"/>
  <c r="E64"/>
  <c r="E49"/>
  <c r="E93"/>
  <c r="E61"/>
  <c r="E29"/>
  <c r="E98"/>
  <c r="E66"/>
  <c r="E34"/>
  <c r="E99"/>
  <c r="E67"/>
  <c r="E35"/>
  <c r="E100"/>
  <c r="E68"/>
  <c r="E36"/>
  <c r="E102"/>
  <c r="E70"/>
  <c r="E38"/>
  <c r="E6"/>
  <c r="E57"/>
  <c r="E103"/>
  <c r="E71"/>
  <c r="E39"/>
  <c r="E4"/>
  <c r="E72"/>
  <c r="E40"/>
  <c r="E97"/>
  <c r="E45"/>
  <c r="E82"/>
  <c r="E18"/>
  <c r="E51"/>
  <c r="E84"/>
  <c r="E20"/>
  <c r="E54"/>
  <c r="E22"/>
  <c r="E25"/>
  <c r="E55"/>
  <c r="E88"/>
  <c r="E24"/>
  <c r="E41"/>
  <c r="E53"/>
  <c r="E21"/>
  <c r="E58"/>
  <c r="E91"/>
  <c r="E27"/>
  <c r="E60"/>
  <c r="E94"/>
  <c r="E30"/>
  <c r="E33"/>
  <c r="E63"/>
  <c r="E96"/>
  <c r="E32"/>
  <c r="E7"/>
  <c r="G33" i="14"/>
  <c r="C17"/>
  <c r="E25" s="1"/>
  <c r="H28"/>
  <c r="N24" s="1"/>
  <c r="J21" i="13" s="1"/>
  <c r="D20" i="14"/>
  <c r="G29"/>
  <c r="D19"/>
  <c r="I26"/>
  <c r="N39" s="1"/>
  <c r="D21"/>
  <c r="H37"/>
  <c r="N33" s="1"/>
  <c r="J30" i="13" s="1"/>
  <c r="D27" i="11"/>
  <c r="D50"/>
  <c r="D18"/>
  <c r="D19"/>
  <c r="D42"/>
  <c r="D10"/>
  <c r="D43"/>
  <c r="D11"/>
  <c r="D34"/>
  <c r="D41"/>
  <c r="D51"/>
  <c r="D39"/>
  <c r="D23"/>
  <c r="D38"/>
  <c r="D22"/>
  <c r="D53"/>
  <c r="D37"/>
  <c r="D21"/>
  <c r="D52"/>
  <c r="D36"/>
  <c r="D20"/>
  <c r="D49"/>
  <c r="D33"/>
  <c r="D17"/>
  <c r="D48"/>
  <c r="D32"/>
  <c r="D16"/>
  <c r="D47"/>
  <c r="D31"/>
  <c r="D15"/>
  <c r="D46"/>
  <c r="D30"/>
  <c r="D14"/>
  <c r="D45"/>
  <c r="D29"/>
  <c r="D13"/>
  <c r="D44"/>
  <c r="D28"/>
  <c r="D12"/>
  <c r="D40"/>
  <c r="D24"/>
  <c r="H26" i="14"/>
  <c r="N22" s="1"/>
  <c r="J19" i="13" s="1"/>
  <c r="H32" i="14"/>
  <c r="N28" s="1"/>
  <c r="J25" i="13" s="1"/>
  <c r="G28" i="14"/>
  <c r="F30"/>
  <c r="N60" s="1"/>
  <c r="F36"/>
  <c r="N66" s="1"/>
  <c r="F26"/>
  <c r="N56" s="1"/>
  <c r="F32"/>
  <c r="N62" s="1"/>
  <c r="F37"/>
  <c r="N67" s="1"/>
  <c r="F29"/>
  <c r="N59" s="1"/>
  <c r="F28"/>
  <c r="N58" s="1"/>
  <c r="F33"/>
  <c r="N63" s="1"/>
  <c r="F34"/>
  <c r="N64" s="1"/>
  <c r="G37"/>
  <c r="H36"/>
  <c r="N32" s="1"/>
  <c r="J29" i="13" s="1"/>
  <c r="I34" i="14"/>
  <c r="N47" s="1"/>
  <c r="G32"/>
  <c r="H30"/>
  <c r="N26" s="1"/>
  <c r="J23" i="13" s="1"/>
  <c r="I29" i="14"/>
  <c r="N42" s="1"/>
  <c r="G26"/>
  <c r="I25"/>
  <c r="N38" s="1"/>
  <c r="O38" s="1"/>
  <c r="G35"/>
  <c r="G31"/>
  <c r="G27"/>
  <c r="I30"/>
  <c r="N43" s="1"/>
  <c r="G36"/>
  <c r="H34"/>
  <c r="N30" s="1"/>
  <c r="J27" i="13" s="1"/>
  <c r="I33" i="14"/>
  <c r="N46" s="1"/>
  <c r="G30"/>
  <c r="H29"/>
  <c r="N25" s="1"/>
  <c r="J22" i="13" s="1"/>
  <c r="I28" i="14"/>
  <c r="N41" s="1"/>
  <c r="I36"/>
  <c r="N49" s="1"/>
  <c r="I37"/>
  <c r="N50" s="1"/>
  <c r="G34"/>
  <c r="H33"/>
  <c r="N29" s="1"/>
  <c r="J26" i="13" s="1"/>
  <c r="I32" i="14"/>
  <c r="N45" s="1"/>
  <c r="H35"/>
  <c r="N31" s="1"/>
  <c r="J28" i="13" s="1"/>
  <c r="H31" i="14"/>
  <c r="N27" s="1"/>
  <c r="J24" i="13" s="1"/>
  <c r="H27" i="14"/>
  <c r="N23" s="1"/>
  <c r="J20" i="13" s="1"/>
  <c r="H25" i="14"/>
  <c r="N21" s="1"/>
  <c r="J18" i="13" s="1"/>
  <c r="G25" i="14"/>
  <c r="N4" s="1"/>
  <c r="F25"/>
  <c r="N55" s="1"/>
  <c r="F35"/>
  <c r="N65" s="1"/>
  <c r="F31"/>
  <c r="N61" s="1"/>
  <c r="F27"/>
  <c r="N57" s="1"/>
  <c r="I35"/>
  <c r="N48" s="1"/>
  <c r="I31"/>
  <c r="N44" s="1"/>
  <c r="I27"/>
  <c r="N40" s="1"/>
  <c r="G38"/>
  <c r="H38"/>
  <c r="N34" s="1"/>
  <c r="J31" i="13" s="1"/>
  <c r="F38" i="14"/>
  <c r="N68" s="1"/>
  <c r="I38"/>
  <c r="N51" s="1"/>
  <c r="G2"/>
  <c r="F8" i="12"/>
  <c r="F9"/>
  <c r="F10"/>
  <c r="F11"/>
  <c r="F12"/>
  <c r="F13"/>
  <c r="F14"/>
  <c r="F15"/>
  <c r="F16"/>
  <c r="F7"/>
  <c r="E21"/>
  <c r="E22"/>
  <c r="E23"/>
  <c r="E24"/>
  <c r="E25"/>
  <c r="E26"/>
  <c r="E27"/>
  <c r="E28"/>
  <c r="E29"/>
  <c r="E20"/>
  <c r="C29"/>
  <c r="C28"/>
  <c r="C27"/>
  <c r="C26"/>
  <c r="C25"/>
  <c r="C24"/>
  <c r="C23"/>
  <c r="C22"/>
  <c r="C21"/>
  <c r="C20"/>
  <c r="G8"/>
  <c r="G9"/>
  <c r="H9" s="1"/>
  <c r="G10"/>
  <c r="H10" s="1"/>
  <c r="G11"/>
  <c r="G12"/>
  <c r="G13"/>
  <c r="G14"/>
  <c r="G15"/>
  <c r="G16"/>
  <c r="G7"/>
  <c r="C8"/>
  <c r="C9"/>
  <c r="C10"/>
  <c r="C11"/>
  <c r="C12"/>
  <c r="C13"/>
  <c r="C14"/>
  <c r="C15"/>
  <c r="C16"/>
  <c r="C7"/>
  <c r="E5" i="11"/>
  <c r="G5" s="1"/>
  <c r="E6"/>
  <c r="G6" s="1"/>
  <c r="E7"/>
  <c r="G7" s="1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4"/>
  <c r="G4" s="1"/>
  <c r="K31" i="13" l="1"/>
  <c r="N31"/>
  <c r="K24"/>
  <c r="N24"/>
  <c r="K23"/>
  <c r="N23"/>
  <c r="K19"/>
  <c r="L27" s="1"/>
  <c r="N19"/>
  <c r="K21"/>
  <c r="N21"/>
  <c r="K20"/>
  <c r="N20"/>
  <c r="K26"/>
  <c r="N26"/>
  <c r="K27"/>
  <c r="N27"/>
  <c r="K29"/>
  <c r="N29"/>
  <c r="K25"/>
  <c r="N25"/>
  <c r="K28"/>
  <c r="N28"/>
  <c r="K22"/>
  <c r="N22"/>
  <c r="K18"/>
  <c r="N18"/>
  <c r="K30"/>
  <c r="N30"/>
  <c r="L11"/>
  <c r="M10"/>
  <c r="K11"/>
  <c r="R21" i="14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O2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Q2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P2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T2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AA21" s="1"/>
  <c r="S2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4"/>
  <c r="Q4"/>
  <c r="R4"/>
  <c r="O4"/>
  <c r="P4"/>
  <c r="T4"/>
  <c r="R38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V38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U38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T38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S38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W38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O39"/>
  <c r="Q38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P38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X38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F75"/>
  <c r="F73"/>
  <c r="F84"/>
  <c r="F79"/>
  <c r="F82"/>
  <c r="F71"/>
  <c r="F67"/>
  <c r="F66"/>
  <c r="F74"/>
  <c r="F70"/>
  <c r="F69"/>
  <c r="F87"/>
  <c r="F80"/>
  <c r="F68"/>
  <c r="F86"/>
  <c r="F88"/>
  <c r="F81"/>
  <c r="F83"/>
  <c r="F72"/>
  <c r="F62"/>
  <c r="F85"/>
  <c r="N14"/>
  <c r="N16"/>
  <c r="N6"/>
  <c r="N5"/>
  <c r="N7"/>
  <c r="N8"/>
  <c r="N12"/>
  <c r="N13"/>
  <c r="N15"/>
  <c r="N10"/>
  <c r="N17"/>
  <c r="N9"/>
  <c r="N11"/>
  <c r="F60"/>
  <c r="F58"/>
  <c r="F61"/>
  <c r="F59"/>
  <c r="E31"/>
  <c r="D17"/>
  <c r="E37"/>
  <c r="E33"/>
  <c r="E28"/>
  <c r="E29"/>
  <c r="E34"/>
  <c r="E38"/>
  <c r="E27"/>
  <c r="E35"/>
  <c r="E30"/>
  <c r="E26"/>
  <c r="E32"/>
  <c r="E36"/>
  <c r="F57"/>
  <c r="F56"/>
  <c r="F54"/>
  <c r="F55"/>
  <c r="H16" i="12"/>
  <c r="H8"/>
  <c r="H12"/>
  <c r="H7"/>
  <c r="H15"/>
  <c r="H11"/>
  <c r="F4" i="1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H14" i="12"/>
  <c r="H13"/>
  <c r="G8" i="11"/>
  <c r="G9"/>
  <c r="G11"/>
  <c r="G10"/>
  <c r="N90" i="9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89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89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I28"/>
  <c r="I29"/>
  <c r="I30"/>
  <c r="I31"/>
  <c r="I32"/>
  <c r="I33"/>
  <c r="I34"/>
  <c r="I35"/>
  <c r="I36"/>
  <c r="I37"/>
  <c r="I38"/>
  <c r="I39"/>
  <c r="I40"/>
  <c r="I41"/>
  <c r="I42"/>
  <c r="I43"/>
  <c r="Y5"/>
  <c r="Z5" s="1"/>
  <c r="Y6"/>
  <c r="Z6" s="1"/>
  <c r="Y7"/>
  <c r="Z7" s="1"/>
  <c r="Y8"/>
  <c r="Z8" s="1"/>
  <c r="Y9"/>
  <c r="Z9" s="1"/>
  <c r="Y10"/>
  <c r="Z10" s="1"/>
  <c r="Y11"/>
  <c r="Z11" s="1"/>
  <c r="Y12"/>
  <c r="Z12" s="1"/>
  <c r="Y13"/>
  <c r="Z13" s="1"/>
  <c r="Y14"/>
  <c r="Z14" s="1"/>
  <c r="Y15"/>
  <c r="Z15" s="1"/>
  <c r="Y16"/>
  <c r="Z16" s="1"/>
  <c r="Y17"/>
  <c r="Z17" s="1"/>
  <c r="Y18"/>
  <c r="Z18" s="1"/>
  <c r="Y19"/>
  <c r="Z19" s="1"/>
  <c r="Y20"/>
  <c r="Z20" s="1"/>
  <c r="Y21"/>
  <c r="Z21" s="1"/>
  <c r="Y22"/>
  <c r="Z22" s="1"/>
  <c r="Y23"/>
  <c r="Z23" s="1"/>
  <c r="Y24"/>
  <c r="Z24" s="1"/>
  <c r="Y25"/>
  <c r="Z25" s="1"/>
  <c r="Y26"/>
  <c r="Z26" s="1"/>
  <c r="Y27"/>
  <c r="Z27" s="1"/>
  <c r="Y28"/>
  <c r="Z28" s="1"/>
  <c r="Y29"/>
  <c r="Z29" s="1"/>
  <c r="Y30"/>
  <c r="Z30" s="1"/>
  <c r="Y31"/>
  <c r="Z31" s="1"/>
  <c r="Y32"/>
  <c r="Z32" s="1"/>
  <c r="Y33"/>
  <c r="Z33" s="1"/>
  <c r="Y34"/>
  <c r="Z34" s="1"/>
  <c r="Y35"/>
  <c r="Z35" s="1"/>
  <c r="Y36"/>
  <c r="Z36" s="1"/>
  <c r="Y37"/>
  <c r="Z37" s="1"/>
  <c r="Y38"/>
  <c r="Z38" s="1"/>
  <c r="Y39"/>
  <c r="Z39" s="1"/>
  <c r="Y40"/>
  <c r="Z40" s="1"/>
  <c r="Y41"/>
  <c r="Z41" s="1"/>
  <c r="Y42"/>
  <c r="Z42" s="1"/>
  <c r="Y43"/>
  <c r="Z43" s="1"/>
  <c r="Y44"/>
  <c r="Z44" s="1"/>
  <c r="Y45"/>
  <c r="Z45" s="1"/>
  <c r="Y46"/>
  <c r="Z46" s="1"/>
  <c r="Y47"/>
  <c r="Z47" s="1"/>
  <c r="Y48"/>
  <c r="Z48" s="1"/>
  <c r="Y49"/>
  <c r="Z49" s="1"/>
  <c r="Y50"/>
  <c r="Z50" s="1"/>
  <c r="Y51"/>
  <c r="Z51" s="1"/>
  <c r="Y52"/>
  <c r="Z52" s="1"/>
  <c r="Y53"/>
  <c r="Z53" s="1"/>
  <c r="Y54"/>
  <c r="Z54" s="1"/>
  <c r="Y55"/>
  <c r="Z55" s="1"/>
  <c r="Y56"/>
  <c r="Z56" s="1"/>
  <c r="Y57"/>
  <c r="Z57" s="1"/>
  <c r="Y58"/>
  <c r="Z58" s="1"/>
  <c r="Y59"/>
  <c r="Z59" s="1"/>
  <c r="Y60"/>
  <c r="Z60" s="1"/>
  <c r="Y61"/>
  <c r="Z61" s="1"/>
  <c r="Y62"/>
  <c r="Z62" s="1"/>
  <c r="Y63"/>
  <c r="Z63" s="1"/>
  <c r="Y64"/>
  <c r="Z64" s="1"/>
  <c r="Y65"/>
  <c r="Z65" s="1"/>
  <c r="Y66"/>
  <c r="Z66" s="1"/>
  <c r="Y67"/>
  <c r="Z67" s="1"/>
  <c r="Y68"/>
  <c r="Z68" s="1"/>
  <c r="Y69"/>
  <c r="Z69" s="1"/>
  <c r="Y70"/>
  <c r="Z70" s="1"/>
  <c r="Y71"/>
  <c r="Z71" s="1"/>
  <c r="Y72"/>
  <c r="Z72" s="1"/>
  <c r="Y73"/>
  <c r="Z73" s="1"/>
  <c r="Y74"/>
  <c r="Z74" s="1"/>
  <c r="Y75"/>
  <c r="Z75" s="1"/>
  <c r="Y76"/>
  <c r="Z76" s="1"/>
  <c r="Y77"/>
  <c r="Z77" s="1"/>
  <c r="Y78"/>
  <c r="Z78" s="1"/>
  <c r="Y79"/>
  <c r="Z79" s="1"/>
  <c r="Y80"/>
  <c r="Z80" s="1"/>
  <c r="Y81"/>
  <c r="Z81" s="1"/>
  <c r="Y82"/>
  <c r="Z82" s="1"/>
  <c r="Y83"/>
  <c r="Z83" s="1"/>
  <c r="Y84"/>
  <c r="Z84" s="1"/>
  <c r="Y85"/>
  <c r="Z85" s="1"/>
  <c r="Y86"/>
  <c r="Z86" s="1"/>
  <c r="Y87"/>
  <c r="Z87" s="1"/>
  <c r="Y88"/>
  <c r="Z88" s="1"/>
  <c r="Y89"/>
  <c r="Z89" s="1"/>
  <c r="Y90"/>
  <c r="Z90" s="1"/>
  <c r="Y91"/>
  <c r="Z91" s="1"/>
  <c r="Y92"/>
  <c r="Z92" s="1"/>
  <c r="Y93"/>
  <c r="Z93" s="1"/>
  <c r="Y94"/>
  <c r="Z94" s="1"/>
  <c r="Y95"/>
  <c r="Z95" s="1"/>
  <c r="Y96"/>
  <c r="Z96" s="1"/>
  <c r="Y97"/>
  <c r="Z97" s="1"/>
  <c r="Y98"/>
  <c r="Z98" s="1"/>
  <c r="Y99"/>
  <c r="Z99" s="1"/>
  <c r="Y100"/>
  <c r="Z100" s="1"/>
  <c r="Y101"/>
  <c r="Z101" s="1"/>
  <c r="Y102"/>
  <c r="Z102" s="1"/>
  <c r="Y103"/>
  <c r="Z103" s="1"/>
  <c r="Y104"/>
  <c r="Z104" s="1"/>
  <c r="Y105"/>
  <c r="Z105" s="1"/>
  <c r="Y106"/>
  <c r="Z106" s="1"/>
  <c r="Y107"/>
  <c r="Z107" s="1"/>
  <c r="Y108"/>
  <c r="Z108" s="1"/>
  <c r="Y109"/>
  <c r="Z109" s="1"/>
  <c r="Y110"/>
  <c r="Z110" s="1"/>
  <c r="Y111"/>
  <c r="Z111" s="1"/>
  <c r="Y112"/>
  <c r="Z112" s="1"/>
  <c r="Y113"/>
  <c r="Z113" s="1"/>
  <c r="Y114"/>
  <c r="Z114" s="1"/>
  <c r="Y115"/>
  <c r="Z115" s="1"/>
  <c r="Y116"/>
  <c r="Z116" s="1"/>
  <c r="Y117"/>
  <c r="Z117" s="1"/>
  <c r="Y118"/>
  <c r="Z118" s="1"/>
  <c r="Y119"/>
  <c r="Z119" s="1"/>
  <c r="Y120"/>
  <c r="Z120" s="1"/>
  <c r="Y121"/>
  <c r="Z121" s="1"/>
  <c r="Y122"/>
  <c r="Z122" s="1"/>
  <c r="Y123"/>
  <c r="Z123" s="1"/>
  <c r="Y124"/>
  <c r="Z124" s="1"/>
  <c r="Y125"/>
  <c r="Z125" s="1"/>
  <c r="Y126"/>
  <c r="Z126" s="1"/>
  <c r="Y127"/>
  <c r="Z127" s="1"/>
  <c r="Y128"/>
  <c r="Z128" s="1"/>
  <c r="Y129"/>
  <c r="Z129" s="1"/>
  <c r="Y130"/>
  <c r="Z130" s="1"/>
  <c r="Y131"/>
  <c r="Z131" s="1"/>
  <c r="Y132"/>
  <c r="Z132" s="1"/>
  <c r="Y133"/>
  <c r="Z133" s="1"/>
  <c r="Y134"/>
  <c r="Z134" s="1"/>
  <c r="Y135"/>
  <c r="Z135" s="1"/>
  <c r="Y136"/>
  <c r="Z136" s="1"/>
  <c r="Y137"/>
  <c r="Z137" s="1"/>
  <c r="Y138"/>
  <c r="Z138" s="1"/>
  <c r="Y139"/>
  <c r="Z139" s="1"/>
  <c r="Y140"/>
  <c r="Z140" s="1"/>
  <c r="Y141"/>
  <c r="Z141" s="1"/>
  <c r="Y142"/>
  <c r="Z142" s="1"/>
  <c r="Y143"/>
  <c r="Z143" s="1"/>
  <c r="Y144"/>
  <c r="Z144" s="1"/>
  <c r="Y145"/>
  <c r="Z145" s="1"/>
  <c r="Y146"/>
  <c r="Z146" s="1"/>
  <c r="Y147"/>
  <c r="Z147" s="1"/>
  <c r="Y148"/>
  <c r="Z148" s="1"/>
  <c r="Y149"/>
  <c r="Z149" s="1"/>
  <c r="Y150"/>
  <c r="Z150" s="1"/>
  <c r="Y151"/>
  <c r="Z151" s="1"/>
  <c r="Y152"/>
  <c r="Z152" s="1"/>
  <c r="Y153"/>
  <c r="Z153" s="1"/>
  <c r="Y154"/>
  <c r="V154" s="1"/>
  <c r="Y155"/>
  <c r="V155" s="1"/>
  <c r="Y156"/>
  <c r="V156" s="1"/>
  <c r="Y157"/>
  <c r="Z157" s="1"/>
  <c r="Y158"/>
  <c r="V158" s="1"/>
  <c r="Y159"/>
  <c r="V159" s="1"/>
  <c r="Y160"/>
  <c r="V160" s="1"/>
  <c r="Y161"/>
  <c r="V161" s="1"/>
  <c r="Y162"/>
  <c r="V162" s="1"/>
  <c r="Y163"/>
  <c r="V163" s="1"/>
  <c r="Y164"/>
  <c r="V164" s="1"/>
  <c r="Y165"/>
  <c r="V165" s="1"/>
  <c r="Y166"/>
  <c r="Z166" s="1"/>
  <c r="Y167"/>
  <c r="V167" s="1"/>
  <c r="Y168"/>
  <c r="V168" s="1"/>
  <c r="Y169"/>
  <c r="V169" s="1"/>
  <c r="Y170"/>
  <c r="V170" s="1"/>
  <c r="Y171"/>
  <c r="V171" s="1"/>
  <c r="Y172"/>
  <c r="Z172" s="1"/>
  <c r="Y173"/>
  <c r="V173" s="1"/>
  <c r="Y174"/>
  <c r="V174" s="1"/>
  <c r="Y175"/>
  <c r="V175" s="1"/>
  <c r="Y176"/>
  <c r="V176" s="1"/>
  <c r="Y177"/>
  <c r="V177" s="1"/>
  <c r="Y178"/>
  <c r="V178" s="1"/>
  <c r="Y179"/>
  <c r="V179" s="1"/>
  <c r="Y180"/>
  <c r="V180" s="1"/>
  <c r="Y181"/>
  <c r="V181" s="1"/>
  <c r="Y182"/>
  <c r="V182" s="1"/>
  <c r="Y183"/>
  <c r="V183" s="1"/>
  <c r="Y184"/>
  <c r="V184" s="1"/>
  <c r="Y185"/>
  <c r="V185" s="1"/>
  <c r="Y186"/>
  <c r="V186" s="1"/>
  <c r="Y187"/>
  <c r="V187" s="1"/>
  <c r="Y188"/>
  <c r="V188" s="1"/>
  <c r="Y189"/>
  <c r="Z189" s="1"/>
  <c r="Y190"/>
  <c r="V190" s="1"/>
  <c r="Y191"/>
  <c r="V191" s="1"/>
  <c r="Y192"/>
  <c r="V192" s="1"/>
  <c r="Y193"/>
  <c r="V193" s="1"/>
  <c r="Y194"/>
  <c r="V194" s="1"/>
  <c r="Y195"/>
  <c r="V195" s="1"/>
  <c r="Y196"/>
  <c r="V196" s="1"/>
  <c r="Y197"/>
  <c r="V197" s="1"/>
  <c r="Y198"/>
  <c r="Z198" s="1"/>
  <c r="Y199"/>
  <c r="V199" s="1"/>
  <c r="Y200"/>
  <c r="V200" s="1"/>
  <c r="Y201"/>
  <c r="V201" s="1"/>
  <c r="Y202"/>
  <c r="V202" s="1"/>
  <c r="Y203"/>
  <c r="V203" s="1"/>
  <c r="Y4"/>
  <c r="Z4" s="1"/>
  <c r="AB4"/>
  <c r="AB5" s="1"/>
  <c r="AB6" s="1"/>
  <c r="AB7" s="1"/>
  <c r="AB8" s="1"/>
  <c r="AB9" s="1"/>
  <c r="AB10" s="1"/>
  <c r="AB11" s="1"/>
  <c r="AB12" s="1"/>
  <c r="AB13" s="1"/>
  <c r="AB14" s="1"/>
  <c r="AB15" s="1"/>
  <c r="AB16" s="1"/>
  <c r="AB17" s="1"/>
  <c r="AB18" s="1"/>
  <c r="AB19" s="1"/>
  <c r="AB20" s="1"/>
  <c r="AB21" s="1"/>
  <c r="AB22" s="1"/>
  <c r="AB23" s="1"/>
  <c r="AB24" s="1"/>
  <c r="AB25" s="1"/>
  <c r="AB26" s="1"/>
  <c r="AB27" s="1"/>
  <c r="AB28" s="1"/>
  <c r="AB29" s="1"/>
  <c r="AB30" s="1"/>
  <c r="AB31" s="1"/>
  <c r="AB32" s="1"/>
  <c r="AB33" s="1"/>
  <c r="AB34" s="1"/>
  <c r="AB35" s="1"/>
  <c r="AB36" s="1"/>
  <c r="AB37" s="1"/>
  <c r="AB38" s="1"/>
  <c r="AB39" s="1"/>
  <c r="AB40" s="1"/>
  <c r="AB41" s="1"/>
  <c r="AB42" s="1"/>
  <c r="AB43" s="1"/>
  <c r="AB44" s="1"/>
  <c r="AB45" s="1"/>
  <c r="AB46" s="1"/>
  <c r="AB47" s="1"/>
  <c r="AB48" s="1"/>
  <c r="AB49" s="1"/>
  <c r="AB50" s="1"/>
  <c r="AB51" s="1"/>
  <c r="AB52" s="1"/>
  <c r="AB53" s="1"/>
  <c r="AB54" s="1"/>
  <c r="AB55" s="1"/>
  <c r="AB56" s="1"/>
  <c r="AB57" s="1"/>
  <c r="AB58" s="1"/>
  <c r="AB59" s="1"/>
  <c r="AB60" s="1"/>
  <c r="AB61" s="1"/>
  <c r="AB62" s="1"/>
  <c r="AB63" s="1"/>
  <c r="AB64" s="1"/>
  <c r="AB65" s="1"/>
  <c r="AB66" s="1"/>
  <c r="AB67" s="1"/>
  <c r="AB68" s="1"/>
  <c r="AB69" s="1"/>
  <c r="AB70" s="1"/>
  <c r="AB71" s="1"/>
  <c r="AB72" s="1"/>
  <c r="AB73" s="1"/>
  <c r="AB74" s="1"/>
  <c r="AB75" s="1"/>
  <c r="AB76" s="1"/>
  <c r="AB77" s="1"/>
  <c r="AB78" s="1"/>
  <c r="AB79" s="1"/>
  <c r="AB80" s="1"/>
  <c r="AB81" s="1"/>
  <c r="AB82" s="1"/>
  <c r="AB83" s="1"/>
  <c r="AB84" s="1"/>
  <c r="AB85" s="1"/>
  <c r="AB86" s="1"/>
  <c r="AB87" s="1"/>
  <c r="AB88" s="1"/>
  <c r="AB89" s="1"/>
  <c r="AB90" s="1"/>
  <c r="AB91" s="1"/>
  <c r="AB92" s="1"/>
  <c r="AB93" s="1"/>
  <c r="AB94" s="1"/>
  <c r="AB95" s="1"/>
  <c r="AB96" s="1"/>
  <c r="AB97" s="1"/>
  <c r="AB98" s="1"/>
  <c r="AB99" s="1"/>
  <c r="AB100" s="1"/>
  <c r="AB101" s="1"/>
  <c r="AB102" s="1"/>
  <c r="AB103" s="1"/>
  <c r="AB104" s="1"/>
  <c r="AB105" s="1"/>
  <c r="AB106" s="1"/>
  <c r="AB107" s="1"/>
  <c r="AB108" s="1"/>
  <c r="AB109" s="1"/>
  <c r="AB110" s="1"/>
  <c r="AB111" s="1"/>
  <c r="AB112" s="1"/>
  <c r="AB113" s="1"/>
  <c r="AB114" s="1"/>
  <c r="AB115" s="1"/>
  <c r="AB116" s="1"/>
  <c r="AB117" s="1"/>
  <c r="AB118" s="1"/>
  <c r="AB119" s="1"/>
  <c r="AB120" s="1"/>
  <c r="AB121" s="1"/>
  <c r="AB122" s="1"/>
  <c r="AB123" s="1"/>
  <c r="AB124" s="1"/>
  <c r="AB125" s="1"/>
  <c r="AB126" s="1"/>
  <c r="AB127" s="1"/>
  <c r="AB128" s="1"/>
  <c r="AB129" s="1"/>
  <c r="AB130" s="1"/>
  <c r="AB131" s="1"/>
  <c r="AB132" s="1"/>
  <c r="AB133" s="1"/>
  <c r="AB134" s="1"/>
  <c r="AB135" s="1"/>
  <c r="AB136" s="1"/>
  <c r="AB137" s="1"/>
  <c r="AB138" s="1"/>
  <c r="AB139" s="1"/>
  <c r="AB140" s="1"/>
  <c r="AB141" s="1"/>
  <c r="AB142" s="1"/>
  <c r="AB143" s="1"/>
  <c r="AB144" s="1"/>
  <c r="AB145" s="1"/>
  <c r="AB146" s="1"/>
  <c r="AB147" s="1"/>
  <c r="AB148" s="1"/>
  <c r="AB149" s="1"/>
  <c r="AB150" s="1"/>
  <c r="AB151" s="1"/>
  <c r="AB152" s="1"/>
  <c r="AB153" s="1"/>
  <c r="AB154" s="1"/>
  <c r="AB155" s="1"/>
  <c r="AB156" s="1"/>
  <c r="AB157" s="1"/>
  <c r="AB158" s="1"/>
  <c r="AB159" s="1"/>
  <c r="AB160" s="1"/>
  <c r="AB161" s="1"/>
  <c r="AB162" s="1"/>
  <c r="AB163" s="1"/>
  <c r="AB164" s="1"/>
  <c r="AB165" s="1"/>
  <c r="AB166" s="1"/>
  <c r="AB167" s="1"/>
  <c r="AB168" s="1"/>
  <c r="AB169" s="1"/>
  <c r="AB170" s="1"/>
  <c r="AB171" s="1"/>
  <c r="AB172" s="1"/>
  <c r="AB173" s="1"/>
  <c r="AB174" s="1"/>
  <c r="AB175" s="1"/>
  <c r="AB176" s="1"/>
  <c r="AB177" s="1"/>
  <c r="AB178" s="1"/>
  <c r="AB179" s="1"/>
  <c r="AB180" s="1"/>
  <c r="AB181" s="1"/>
  <c r="AB182" s="1"/>
  <c r="AB183" s="1"/>
  <c r="AB184" s="1"/>
  <c r="AB185" s="1"/>
  <c r="AB186" s="1"/>
  <c r="AB187" s="1"/>
  <c r="AB188" s="1"/>
  <c r="AB189" s="1"/>
  <c r="AB190" s="1"/>
  <c r="AB191" s="1"/>
  <c r="AB192" s="1"/>
  <c r="AB193" s="1"/>
  <c r="AB194" s="1"/>
  <c r="AB195" s="1"/>
  <c r="AB196" s="1"/>
  <c r="AB197" s="1"/>
  <c r="AB198" s="1"/>
  <c r="AB199" s="1"/>
  <c r="AB200" s="1"/>
  <c r="AB201" s="1"/>
  <c r="AB202" s="1"/>
  <c r="AB203" s="1"/>
  <c r="L26" i="13" l="1"/>
  <c r="L18"/>
  <c r="L28"/>
  <c r="O19"/>
  <c r="P19" s="1" a="1"/>
  <c r="P19" s="1"/>
  <c r="O23"/>
  <c r="P23" s="1" a="1"/>
  <c r="P23" s="1"/>
  <c r="O27"/>
  <c r="P27" s="1" a="1"/>
  <c r="P27" s="1"/>
  <c r="O31"/>
  <c r="P31" s="1" a="1"/>
  <c r="P31" s="1"/>
  <c r="O20"/>
  <c r="P20" s="1" a="1"/>
  <c r="P20" s="1"/>
  <c r="O24"/>
  <c r="P24" s="1" a="1"/>
  <c r="P24" s="1"/>
  <c r="O28"/>
  <c r="P28" s="1" a="1"/>
  <c r="P28" s="1"/>
  <c r="O18"/>
  <c r="P18" s="1" a="1"/>
  <c r="P18" s="1"/>
  <c r="O22"/>
  <c r="P22" s="1" a="1"/>
  <c r="P22" s="1"/>
  <c r="O26"/>
  <c r="P26" s="1" a="1"/>
  <c r="P26" s="1"/>
  <c r="O30"/>
  <c r="P30" s="1" a="1"/>
  <c r="P30" s="1"/>
  <c r="O21"/>
  <c r="P21" s="1" a="1"/>
  <c r="P21" s="1"/>
  <c r="O25"/>
  <c r="P25" s="1" a="1"/>
  <c r="P25" s="1"/>
  <c r="O29"/>
  <c r="P29" s="1" a="1"/>
  <c r="P29" s="1"/>
  <c r="L29"/>
  <c r="L25"/>
  <c r="L24"/>
  <c r="L19"/>
  <c r="L22"/>
  <c r="L23"/>
  <c r="L30"/>
  <c r="L20"/>
  <c r="L21"/>
  <c r="L31"/>
  <c r="L12"/>
  <c r="M11"/>
  <c r="K12"/>
  <c r="O40" i="14"/>
  <c r="O41" s="1"/>
  <c r="O42" s="1"/>
  <c r="O43" s="1"/>
  <c r="O44" s="1"/>
  <c r="O45" s="1"/>
  <c r="O46" s="1"/>
  <c r="O47" s="1"/>
  <c r="O48" s="1"/>
  <c r="O49" s="1"/>
  <c r="O50" s="1"/>
  <c r="O51" s="1"/>
  <c r="S5"/>
  <c r="S6" s="1"/>
  <c r="S7" s="1"/>
  <c r="S8" s="1"/>
  <c r="S9" s="1"/>
  <c r="S10" s="1"/>
  <c r="S11" s="1"/>
  <c r="S12" s="1"/>
  <c r="S13" s="1"/>
  <c r="S14" s="1"/>
  <c r="S15" s="1"/>
  <c r="S16" s="1"/>
  <c r="S17" s="1"/>
  <c r="R5"/>
  <c r="R6" s="1"/>
  <c r="R7" s="1"/>
  <c r="R8" s="1"/>
  <c r="R9" s="1"/>
  <c r="R10" s="1"/>
  <c r="R11" s="1"/>
  <c r="R12" s="1"/>
  <c r="R13" s="1"/>
  <c r="R14" s="1"/>
  <c r="R15" s="1"/>
  <c r="R16" s="1"/>
  <c r="R17" s="1"/>
  <c r="O5"/>
  <c r="O6" s="1"/>
  <c r="O7" s="1"/>
  <c r="O8" s="1"/>
  <c r="O9" s="1"/>
  <c r="O10" s="1"/>
  <c r="O11" s="1"/>
  <c r="O12" s="1"/>
  <c r="O13" s="1"/>
  <c r="O14" s="1"/>
  <c r="O15" s="1"/>
  <c r="O16" s="1"/>
  <c r="O17" s="1"/>
  <c r="P5"/>
  <c r="P6" s="1"/>
  <c r="P7" s="1"/>
  <c r="P8" s="1"/>
  <c r="P9" s="1"/>
  <c r="P10" s="1"/>
  <c r="P11" s="1"/>
  <c r="P12" s="1"/>
  <c r="P13" s="1"/>
  <c r="P14" s="1"/>
  <c r="P15" s="1"/>
  <c r="P16" s="1"/>
  <c r="P17" s="1"/>
  <c r="T5"/>
  <c r="T6" s="1"/>
  <c r="T7" s="1"/>
  <c r="T8" s="1"/>
  <c r="T9" s="1"/>
  <c r="T10" s="1"/>
  <c r="T11" s="1"/>
  <c r="T12" s="1"/>
  <c r="T13" s="1"/>
  <c r="T14" s="1"/>
  <c r="T15" s="1"/>
  <c r="T16" s="1"/>
  <c r="T17" s="1"/>
  <c r="AA4" s="1"/>
  <c r="Q5"/>
  <c r="Q6" s="1"/>
  <c r="Q7" s="1"/>
  <c r="Q8" s="1"/>
  <c r="Q9" s="1"/>
  <c r="Q10" s="1"/>
  <c r="Q11" s="1"/>
  <c r="Q12" s="1"/>
  <c r="Q13" s="1"/>
  <c r="Q14" s="1"/>
  <c r="Q15" s="1"/>
  <c r="Q16" s="1"/>
  <c r="Q17" s="1"/>
  <c r="AA8"/>
  <c r="AA39" s="1"/>
  <c r="H7" i="11"/>
  <c r="H6"/>
  <c r="H5"/>
  <c r="H4"/>
  <c r="G14"/>
  <c r="G17"/>
  <c r="H8"/>
  <c r="G12"/>
  <c r="V157" i="9"/>
  <c r="V166"/>
  <c r="V189"/>
  <c r="V172"/>
  <c r="Z196"/>
  <c r="Z192"/>
  <c r="Z188"/>
  <c r="Z184"/>
  <c r="Z180"/>
  <c r="Z176"/>
  <c r="Z168"/>
  <c r="Z164"/>
  <c r="Z160"/>
  <c r="Z156"/>
  <c r="Z195"/>
  <c r="Z187"/>
  <c r="Z179"/>
  <c r="Z171"/>
  <c r="Z163"/>
  <c r="Z155"/>
  <c r="Z203"/>
  <c r="Z194"/>
  <c r="Z190"/>
  <c r="Z186"/>
  <c r="Z182"/>
  <c r="Z178"/>
  <c r="Z174"/>
  <c r="Z170"/>
  <c r="Z162"/>
  <c r="Z158"/>
  <c r="Z154"/>
  <c r="Z191"/>
  <c r="Z183"/>
  <c r="Z175"/>
  <c r="Z167"/>
  <c r="Z159"/>
  <c r="Z199"/>
  <c r="Z193"/>
  <c r="Z185"/>
  <c r="Z181"/>
  <c r="Z177"/>
  <c r="Z173"/>
  <c r="Z169"/>
  <c r="Z165"/>
  <c r="Z161"/>
  <c r="V198"/>
  <c r="Z200"/>
  <c r="Z202"/>
  <c r="Z201"/>
  <c r="Z197"/>
  <c r="C44"/>
  <c r="B44"/>
  <c r="I27"/>
  <c r="B8"/>
  <c r="M12" i="13" l="1"/>
  <c r="L13"/>
  <c r="M13" s="1"/>
  <c r="K13"/>
  <c r="O118" i="9" a="1"/>
  <c r="O118" s="1"/>
  <c r="O113" a="1"/>
  <c r="O113" s="1"/>
  <c r="O110" a="1"/>
  <c r="O110" s="1"/>
  <c r="O105" a="1"/>
  <c r="O105" s="1"/>
  <c r="O102" a="1"/>
  <c r="O102" s="1"/>
  <c r="O97" a="1"/>
  <c r="O97" s="1"/>
  <c r="O94" a="1"/>
  <c r="O94" s="1"/>
  <c r="O89" a="1"/>
  <c r="O89" s="1"/>
  <c r="L116" a="1"/>
  <c r="L116" s="1"/>
  <c r="L113" a="1"/>
  <c r="L113" s="1"/>
  <c r="L108" a="1"/>
  <c r="L108" s="1"/>
  <c r="L105" a="1"/>
  <c r="L105" s="1"/>
  <c r="L100" a="1"/>
  <c r="L100" s="1"/>
  <c r="L97" a="1"/>
  <c r="L97" s="1"/>
  <c r="L92" a="1"/>
  <c r="L92" s="1"/>
  <c r="L89" a="1"/>
  <c r="L89" s="1"/>
  <c r="I118" a="1"/>
  <c r="I118" s="1"/>
  <c r="I113" a="1"/>
  <c r="I113" s="1"/>
  <c r="I110" a="1"/>
  <c r="I110" s="1"/>
  <c r="I105" a="1"/>
  <c r="I105" s="1"/>
  <c r="I102" a="1"/>
  <c r="I102" s="1"/>
  <c r="I97" a="1"/>
  <c r="I97" s="1"/>
  <c r="I94" a="1"/>
  <c r="I94" s="1"/>
  <c r="I89" a="1"/>
  <c r="I89" s="1"/>
  <c r="F117" a="1"/>
  <c r="F117" s="1"/>
  <c r="F113" a="1"/>
  <c r="F113" s="1"/>
  <c r="F109" a="1"/>
  <c r="F109" s="1"/>
  <c r="F105" a="1"/>
  <c r="F105" s="1"/>
  <c r="F101" a="1"/>
  <c r="F101" s="1"/>
  <c r="F97" a="1"/>
  <c r="F97" s="1"/>
  <c r="F93" a="1"/>
  <c r="F93" s="1"/>
  <c r="F89" a="1"/>
  <c r="F89" s="1"/>
  <c r="C92" a="1"/>
  <c r="C92" s="1"/>
  <c r="C95" a="1"/>
  <c r="C95" s="1"/>
  <c r="C100" a="1"/>
  <c r="C100" s="1"/>
  <c r="C103" a="1"/>
  <c r="C103" s="1"/>
  <c r="C108" a="1"/>
  <c r="C108" s="1"/>
  <c r="C111" a="1"/>
  <c r="C111" s="1"/>
  <c r="C116" a="1"/>
  <c r="C116" s="1"/>
  <c r="C119" a="1"/>
  <c r="C119" s="1"/>
  <c r="O120" a="1"/>
  <c r="O120" s="1"/>
  <c r="O115" a="1"/>
  <c r="O115" s="1"/>
  <c r="O112" a="1"/>
  <c r="O112" s="1"/>
  <c r="O107" a="1"/>
  <c r="O107" s="1"/>
  <c r="O104" a="1"/>
  <c r="O104" s="1"/>
  <c r="O99" a="1"/>
  <c r="O99" s="1"/>
  <c r="O96" a="1"/>
  <c r="O96" s="1"/>
  <c r="O91" a="1"/>
  <c r="O91" s="1"/>
  <c r="L118" a="1"/>
  <c r="L118" s="1"/>
  <c r="L115" a="1"/>
  <c r="L115" s="1"/>
  <c r="L110" a="1"/>
  <c r="L110" s="1"/>
  <c r="L107" a="1"/>
  <c r="L107" s="1"/>
  <c r="L102" a="1"/>
  <c r="L102" s="1"/>
  <c r="L99" a="1"/>
  <c r="L99" s="1"/>
  <c r="L94" a="1"/>
  <c r="L94" s="1"/>
  <c r="L91" a="1"/>
  <c r="L91" s="1"/>
  <c r="I120" a="1"/>
  <c r="I120" s="1"/>
  <c r="I115" a="1"/>
  <c r="I115" s="1"/>
  <c r="I112" a="1"/>
  <c r="I112" s="1"/>
  <c r="I107" a="1"/>
  <c r="I107" s="1"/>
  <c r="I104" a="1"/>
  <c r="I104" s="1"/>
  <c r="I99" a="1"/>
  <c r="I99" s="1"/>
  <c r="I96" a="1"/>
  <c r="I96" s="1"/>
  <c r="I91" a="1"/>
  <c r="I91" s="1"/>
  <c r="F120" a="1"/>
  <c r="F120" s="1"/>
  <c r="F116" a="1"/>
  <c r="F116" s="1"/>
  <c r="F112" a="1"/>
  <c r="F112" s="1"/>
  <c r="F108" a="1"/>
  <c r="F108" s="1"/>
  <c r="F104" a="1"/>
  <c r="F104" s="1"/>
  <c r="F100" a="1"/>
  <c r="F100" s="1"/>
  <c r="F96" a="1"/>
  <c r="F96" s="1"/>
  <c r="F92" a="1"/>
  <c r="F92" s="1"/>
  <c r="C90" a="1"/>
  <c r="C90" s="1"/>
  <c r="C93" a="1"/>
  <c r="C93" s="1"/>
  <c r="C98" a="1"/>
  <c r="C98" s="1"/>
  <c r="C101" a="1"/>
  <c r="C101" s="1"/>
  <c r="C106" a="1"/>
  <c r="C106" s="1"/>
  <c r="C109" a="1"/>
  <c r="C109" s="1"/>
  <c r="C114" a="1"/>
  <c r="C114" s="1"/>
  <c r="C117" a="1"/>
  <c r="C117" s="1"/>
  <c r="O117" a="1"/>
  <c r="O117" s="1"/>
  <c r="O114" a="1"/>
  <c r="O114" s="1"/>
  <c r="O109" a="1"/>
  <c r="O109" s="1"/>
  <c r="O106" a="1"/>
  <c r="O106" s="1"/>
  <c r="O101" a="1"/>
  <c r="O101" s="1"/>
  <c r="O98" a="1"/>
  <c r="O98" s="1"/>
  <c r="O93" a="1"/>
  <c r="O93" s="1"/>
  <c r="O90" a="1"/>
  <c r="O90" s="1"/>
  <c r="L120" a="1"/>
  <c r="L120" s="1"/>
  <c r="L117" a="1"/>
  <c r="L117" s="1"/>
  <c r="L112" a="1"/>
  <c r="L112" s="1"/>
  <c r="L109" a="1"/>
  <c r="L109" s="1"/>
  <c r="L104" a="1"/>
  <c r="L104" s="1"/>
  <c r="L101" a="1"/>
  <c r="L101" s="1"/>
  <c r="L96" a="1"/>
  <c r="L96" s="1"/>
  <c r="L93" a="1"/>
  <c r="L93" s="1"/>
  <c r="I117" a="1"/>
  <c r="I117" s="1"/>
  <c r="I114" a="1"/>
  <c r="I114" s="1"/>
  <c r="I109" a="1"/>
  <c r="I109" s="1"/>
  <c r="I106" a="1"/>
  <c r="I106" s="1"/>
  <c r="I101" a="1"/>
  <c r="I101" s="1"/>
  <c r="I98" a="1"/>
  <c r="I98" s="1"/>
  <c r="I93" a="1"/>
  <c r="I93" s="1"/>
  <c r="I90" a="1"/>
  <c r="I90" s="1"/>
  <c r="F119" a="1"/>
  <c r="F119" s="1"/>
  <c r="F115" a="1"/>
  <c r="F115" s="1"/>
  <c r="F111" a="1"/>
  <c r="F111" s="1"/>
  <c r="F107" a="1"/>
  <c r="F107" s="1"/>
  <c r="F103" a="1"/>
  <c r="F103" s="1"/>
  <c r="F99" a="1"/>
  <c r="F99" s="1"/>
  <c r="F95" a="1"/>
  <c r="F95" s="1"/>
  <c r="F91" a="1"/>
  <c r="F91" s="1"/>
  <c r="C91" a="1"/>
  <c r="C91" s="1"/>
  <c r="C96" a="1"/>
  <c r="C96" s="1"/>
  <c r="C99" a="1"/>
  <c r="C99" s="1"/>
  <c r="C104" a="1"/>
  <c r="C104" s="1"/>
  <c r="C107" a="1"/>
  <c r="C107" s="1"/>
  <c r="C112" a="1"/>
  <c r="C112" s="1"/>
  <c r="C115" a="1"/>
  <c r="C115" s="1"/>
  <c r="C120" a="1"/>
  <c r="C120" s="1"/>
  <c r="O119" a="1"/>
  <c r="O119" s="1"/>
  <c r="O116" a="1"/>
  <c r="O116" s="1"/>
  <c r="O111" a="1"/>
  <c r="O111" s="1"/>
  <c r="O108" a="1"/>
  <c r="O108" s="1"/>
  <c r="O103" a="1"/>
  <c r="O103" s="1"/>
  <c r="O100" a="1"/>
  <c r="O100" s="1"/>
  <c r="O95" a="1"/>
  <c r="O95" s="1"/>
  <c r="O92" a="1"/>
  <c r="O92" s="1"/>
  <c r="L119" a="1"/>
  <c r="L119" s="1"/>
  <c r="L114" a="1"/>
  <c r="L114" s="1"/>
  <c r="L111" a="1"/>
  <c r="L111" s="1"/>
  <c r="L106" a="1"/>
  <c r="L106" s="1"/>
  <c r="L103" a="1"/>
  <c r="L103" s="1"/>
  <c r="L98" a="1"/>
  <c r="L98" s="1"/>
  <c r="L95" a="1"/>
  <c r="L95" s="1"/>
  <c r="L90" a="1"/>
  <c r="L90" s="1"/>
  <c r="I119" a="1"/>
  <c r="I119" s="1"/>
  <c r="I116" a="1"/>
  <c r="I116" s="1"/>
  <c r="I111" a="1"/>
  <c r="I111" s="1"/>
  <c r="I108" a="1"/>
  <c r="I108" s="1"/>
  <c r="I103" a="1"/>
  <c r="I103" s="1"/>
  <c r="I100" a="1"/>
  <c r="I100" s="1"/>
  <c r="I95" a="1"/>
  <c r="I95" s="1"/>
  <c r="I92" a="1"/>
  <c r="I92" s="1"/>
  <c r="F118" a="1"/>
  <c r="F118" s="1"/>
  <c r="F114" a="1"/>
  <c r="F114" s="1"/>
  <c r="F110" a="1"/>
  <c r="F110" s="1"/>
  <c r="F106" a="1"/>
  <c r="F106" s="1"/>
  <c r="F102" a="1"/>
  <c r="F102" s="1"/>
  <c r="F98" a="1"/>
  <c r="F98" s="1"/>
  <c r="F94" a="1"/>
  <c r="F94" s="1"/>
  <c r="F90" a="1"/>
  <c r="F90" s="1"/>
  <c r="C94" a="1"/>
  <c r="C94" s="1"/>
  <c r="C97" a="1"/>
  <c r="C97" s="1"/>
  <c r="C102" a="1"/>
  <c r="C102" s="1"/>
  <c r="C105" a="1"/>
  <c r="C105" s="1"/>
  <c r="C110" a="1"/>
  <c r="C110" s="1"/>
  <c r="C113" a="1"/>
  <c r="C113" s="1"/>
  <c r="C118" a="1"/>
  <c r="C118" s="1"/>
  <c r="C89" a="1"/>
  <c r="C89" s="1"/>
  <c r="G16" i="11"/>
  <c r="G13"/>
  <c r="G20"/>
  <c r="G19"/>
  <c r="G15"/>
  <c r="H9"/>
  <c r="D28" i="9"/>
  <c r="D29"/>
  <c r="D30"/>
  <c r="D31"/>
  <c r="D32"/>
  <c r="D33"/>
  <c r="D34"/>
  <c r="D35"/>
  <c r="D36"/>
  <c r="D37"/>
  <c r="D38"/>
  <c r="D39"/>
  <c r="D40"/>
  <c r="D41"/>
  <c r="D42"/>
  <c r="D43"/>
  <c r="D27"/>
  <c r="B11"/>
  <c r="B10"/>
  <c r="B5"/>
  <c r="B6"/>
  <c r="B7"/>
  <c r="D4"/>
  <c r="B4" s="1"/>
  <c r="G22" i="11" l="1"/>
  <c r="G23"/>
  <c r="H10"/>
  <c r="G18"/>
  <c r="D44" i="9"/>
  <c r="B16"/>
  <c r="B18" s="1"/>
  <c r="D55" i="8"/>
  <c r="D54"/>
  <c r="G26" i="11" l="1"/>
  <c r="G25"/>
  <c r="G21"/>
  <c r="G24"/>
  <c r="H11"/>
  <c r="B17" i="9"/>
  <c r="E40" s="1"/>
  <c r="K41" i="2"/>
  <c r="I14" i="6"/>
  <c r="F43" i="2"/>
  <c r="C5" i="13" l="1"/>
  <c r="C9"/>
  <c r="C17"/>
  <c r="C21"/>
  <c r="C25"/>
  <c r="C29"/>
  <c r="C33"/>
  <c r="C37"/>
  <c r="C41"/>
  <c r="C45"/>
  <c r="C49"/>
  <c r="C53"/>
  <c r="C57"/>
  <c r="C61"/>
  <c r="C65"/>
  <c r="C69"/>
  <c r="C73"/>
  <c r="C77"/>
  <c r="C81"/>
  <c r="C85"/>
  <c r="C89"/>
  <c r="C93"/>
  <c r="C97"/>
  <c r="C101"/>
  <c r="C20"/>
  <c r="C32"/>
  <c r="C44"/>
  <c r="C52"/>
  <c r="C60"/>
  <c r="C72"/>
  <c r="C84"/>
  <c r="C96"/>
  <c r="C100"/>
  <c r="C6"/>
  <c r="C10"/>
  <c r="C14"/>
  <c r="C18"/>
  <c r="C22"/>
  <c r="C26"/>
  <c r="C30"/>
  <c r="C34"/>
  <c r="C38"/>
  <c r="C42"/>
  <c r="C46"/>
  <c r="C50"/>
  <c r="C54"/>
  <c r="C58"/>
  <c r="C62"/>
  <c r="C66"/>
  <c r="C70"/>
  <c r="C74"/>
  <c r="C78"/>
  <c r="C82"/>
  <c r="C86"/>
  <c r="C90"/>
  <c r="C94"/>
  <c r="C98"/>
  <c r="C102"/>
  <c r="C8"/>
  <c r="C16"/>
  <c r="C28"/>
  <c r="C36"/>
  <c r="C48"/>
  <c r="C64"/>
  <c r="C76"/>
  <c r="C92"/>
  <c r="C4"/>
  <c r="C7"/>
  <c r="C11"/>
  <c r="C15"/>
  <c r="C19"/>
  <c r="C23"/>
  <c r="C27"/>
  <c r="C31"/>
  <c r="C35"/>
  <c r="C39"/>
  <c r="C43"/>
  <c r="C47"/>
  <c r="C51"/>
  <c r="C55"/>
  <c r="C59"/>
  <c r="C63"/>
  <c r="C67"/>
  <c r="C71"/>
  <c r="C75"/>
  <c r="C79"/>
  <c r="C83"/>
  <c r="C87"/>
  <c r="C91"/>
  <c r="C95"/>
  <c r="C99"/>
  <c r="C103"/>
  <c r="C12"/>
  <c r="C24"/>
  <c r="C40"/>
  <c r="C56"/>
  <c r="C68"/>
  <c r="C80"/>
  <c r="C88"/>
  <c r="P100" i="9"/>
  <c r="P98"/>
  <c r="P99"/>
  <c r="P103"/>
  <c r="P101"/>
  <c r="P104"/>
  <c r="P102"/>
  <c r="P108"/>
  <c r="P106"/>
  <c r="P107"/>
  <c r="P105"/>
  <c r="P111"/>
  <c r="P109"/>
  <c r="P112"/>
  <c r="P110"/>
  <c r="P116"/>
  <c r="P114"/>
  <c r="P115"/>
  <c r="P113"/>
  <c r="P119"/>
  <c r="P117"/>
  <c r="P120"/>
  <c r="P118"/>
  <c r="G28" i="11"/>
  <c r="G29"/>
  <c r="H12"/>
  <c r="E36" i="9"/>
  <c r="E32"/>
  <c r="E35"/>
  <c r="E34"/>
  <c r="E33"/>
  <c r="E28"/>
  <c r="E31"/>
  <c r="E30"/>
  <c r="E29"/>
  <c r="E39"/>
  <c r="P97" s="1"/>
  <c r="E38"/>
  <c r="E37"/>
  <c r="E27"/>
  <c r="E43"/>
  <c r="E42"/>
  <c r="E41"/>
  <c r="V34"/>
  <c r="V138"/>
  <c r="V47"/>
  <c r="V130"/>
  <c r="V116"/>
  <c r="V41"/>
  <c r="V59"/>
  <c r="V94"/>
  <c r="V121"/>
  <c r="V57"/>
  <c r="V77"/>
  <c r="V120"/>
  <c r="V88"/>
  <c r="V112"/>
  <c r="V84"/>
  <c r="V106"/>
  <c r="V144"/>
  <c r="V61"/>
  <c r="V136"/>
  <c r="V99"/>
  <c r="V71"/>
  <c r="V119"/>
  <c r="V143"/>
  <c r="V40"/>
  <c r="V80"/>
  <c r="V45"/>
  <c r="V104"/>
  <c r="V65"/>
  <c r="V115"/>
  <c r="V53"/>
  <c r="V60"/>
  <c r="V73"/>
  <c r="V90"/>
  <c r="V95"/>
  <c r="V63"/>
  <c r="V46"/>
  <c r="V69"/>
  <c r="V150"/>
  <c r="V149"/>
  <c r="V100"/>
  <c r="V105"/>
  <c r="V48"/>
  <c r="V56"/>
  <c r="V97"/>
  <c r="V36"/>
  <c r="V85"/>
  <c r="V98"/>
  <c r="V89"/>
  <c r="V44"/>
  <c r="V131"/>
  <c r="V118"/>
  <c r="V109"/>
  <c r="V78"/>
  <c r="V39"/>
  <c r="V58"/>
  <c r="V62"/>
  <c r="V64"/>
  <c r="V86"/>
  <c r="V128"/>
  <c r="V75"/>
  <c r="V37"/>
  <c r="V117"/>
  <c r="V92"/>
  <c r="V127"/>
  <c r="V145"/>
  <c r="V55"/>
  <c r="V96"/>
  <c r="V146"/>
  <c r="V49"/>
  <c r="V76"/>
  <c r="V134"/>
  <c r="V87"/>
  <c r="V137"/>
  <c r="V102"/>
  <c r="V66"/>
  <c r="V142"/>
  <c r="V125"/>
  <c r="V51"/>
  <c r="V108"/>
  <c r="V67"/>
  <c r="V83"/>
  <c r="V110"/>
  <c r="V70"/>
  <c r="V79"/>
  <c r="V140"/>
  <c r="V129"/>
  <c r="V139"/>
  <c r="V152"/>
  <c r="V107"/>
  <c r="V124"/>
  <c r="V113"/>
  <c r="V122"/>
  <c r="V135"/>
  <c r="V81"/>
  <c r="V82"/>
  <c r="V126"/>
  <c r="V103"/>
  <c r="V147"/>
  <c r="V74"/>
  <c r="V93"/>
  <c r="V133"/>
  <c r="V38"/>
  <c r="V151"/>
  <c r="V132"/>
  <c r="V35"/>
  <c r="V111"/>
  <c r="V50"/>
  <c r="V148"/>
  <c r="V101"/>
  <c r="V72"/>
  <c r="V141"/>
  <c r="V43"/>
  <c r="V68"/>
  <c r="V52"/>
  <c r="V91"/>
  <c r="V42"/>
  <c r="V123"/>
  <c r="V114"/>
  <c r="V153"/>
  <c r="V54"/>
  <c r="V4"/>
  <c r="V16"/>
  <c r="V23"/>
  <c r="V8"/>
  <c r="V18"/>
  <c r="V30"/>
  <c r="V13"/>
  <c r="V25"/>
  <c r="V5"/>
  <c r="V21"/>
  <c r="V17"/>
  <c r="V6"/>
  <c r="V26"/>
  <c r="V32"/>
  <c r="V24"/>
  <c r="V10"/>
  <c r="V9"/>
  <c r="AA4"/>
  <c r="AA5" s="1"/>
  <c r="V7"/>
  <c r="V11"/>
  <c r="V12"/>
  <c r="V31"/>
  <c r="V19"/>
  <c r="V20"/>
  <c r="V29"/>
  <c r="V27"/>
  <c r="V14"/>
  <c r="V33"/>
  <c r="V28"/>
  <c r="V15"/>
  <c r="V22"/>
  <c r="M20" i="13" l="1" a="1"/>
  <c r="M20" s="1"/>
  <c r="M24" a="1"/>
  <c r="M24" s="1"/>
  <c r="M28" a="1"/>
  <c r="M28" s="1"/>
  <c r="M26" a="1"/>
  <c r="M26" s="1"/>
  <c r="M18" a="1"/>
  <c r="M18" s="1"/>
  <c r="M21" a="1"/>
  <c r="M21" s="1"/>
  <c r="M27" a="1"/>
  <c r="M27" s="1"/>
  <c r="M29" a="1"/>
  <c r="M29" s="1"/>
  <c r="M19" a="1"/>
  <c r="M19" s="1"/>
  <c r="M23" a="1"/>
  <c r="M23" s="1"/>
  <c r="M22" a="1"/>
  <c r="M22" s="1"/>
  <c r="M30" a="1"/>
  <c r="M30" s="1"/>
  <c r="M31" a="1"/>
  <c r="M31" s="1"/>
  <c r="M25" a="1"/>
  <c r="M25" s="1"/>
  <c r="M98" i="9"/>
  <c r="M101"/>
  <c r="M104"/>
  <c r="M102"/>
  <c r="M106"/>
  <c r="M109"/>
  <c r="M107"/>
  <c r="M105"/>
  <c r="M111"/>
  <c r="M112"/>
  <c r="M110"/>
  <c r="M108"/>
  <c r="M114"/>
  <c r="M117"/>
  <c r="M115"/>
  <c r="M113"/>
  <c r="M119"/>
  <c r="M120"/>
  <c r="M118"/>
  <c r="M116"/>
  <c r="P96"/>
  <c r="M99"/>
  <c r="M103"/>
  <c r="M100"/>
  <c r="G90"/>
  <c r="G91"/>
  <c r="G92"/>
  <c r="G89"/>
  <c r="G94"/>
  <c r="G95"/>
  <c r="G93"/>
  <c r="M90"/>
  <c r="M93"/>
  <c r="M91"/>
  <c r="M89"/>
  <c r="M95"/>
  <c r="M94"/>
  <c r="M92"/>
  <c r="G98"/>
  <c r="G99"/>
  <c r="G100"/>
  <c r="G102"/>
  <c r="G101"/>
  <c r="G106"/>
  <c r="G107"/>
  <c r="G108"/>
  <c r="G105"/>
  <c r="G110"/>
  <c r="G111"/>
  <c r="G112"/>
  <c r="G109"/>
  <c r="G114"/>
  <c r="G115"/>
  <c r="G116"/>
  <c r="G113"/>
  <c r="G118"/>
  <c r="G119"/>
  <c r="G120"/>
  <c r="G117"/>
  <c r="J96"/>
  <c r="G103"/>
  <c r="G104"/>
  <c r="M96"/>
  <c r="P92"/>
  <c r="P90"/>
  <c r="P91"/>
  <c r="P89"/>
  <c r="P95"/>
  <c r="P93"/>
  <c r="P94"/>
  <c r="J97"/>
  <c r="J100"/>
  <c r="J98"/>
  <c r="J99"/>
  <c r="J103"/>
  <c r="J101"/>
  <c r="J104"/>
  <c r="J102"/>
  <c r="J108"/>
  <c r="J106"/>
  <c r="J107"/>
  <c r="J105"/>
  <c r="J111"/>
  <c r="J109"/>
  <c r="J112"/>
  <c r="J110"/>
  <c r="J116"/>
  <c r="J114"/>
  <c r="J115"/>
  <c r="J113"/>
  <c r="J119"/>
  <c r="J117"/>
  <c r="J120"/>
  <c r="J118"/>
  <c r="M97"/>
  <c r="G96"/>
  <c r="G97"/>
  <c r="J92"/>
  <c r="J90"/>
  <c r="J91"/>
  <c r="J89"/>
  <c r="J95"/>
  <c r="J93"/>
  <c r="J94"/>
  <c r="G32" i="11"/>
  <c r="G31"/>
  <c r="G27"/>
  <c r="H13"/>
  <c r="D90" i="9"/>
  <c r="D94"/>
  <c r="D93"/>
  <c r="D91"/>
  <c r="D95"/>
  <c r="D92"/>
  <c r="D96"/>
  <c r="D89"/>
  <c r="D98"/>
  <c r="D102"/>
  <c r="D106"/>
  <c r="D110"/>
  <c r="D114"/>
  <c r="D118"/>
  <c r="D97"/>
  <c r="D105"/>
  <c r="D113"/>
  <c r="D99"/>
  <c r="D103"/>
  <c r="D107"/>
  <c r="D111"/>
  <c r="D115"/>
  <c r="D119"/>
  <c r="D100"/>
  <c r="D104"/>
  <c r="D108"/>
  <c r="D112"/>
  <c r="D116"/>
  <c r="D120"/>
  <c r="D101"/>
  <c r="D109"/>
  <c r="D117"/>
  <c r="E44"/>
  <c r="AA6"/>
  <c r="AA7" s="1"/>
  <c r="AC5"/>
  <c r="AI5" s="1"/>
  <c r="AC4"/>
  <c r="AH4" s="1"/>
  <c r="G34" i="11" l="1"/>
  <c r="G35"/>
  <c r="H14"/>
  <c r="G30"/>
  <c r="AT4" i="9"/>
  <c r="AE4"/>
  <c r="AN4"/>
  <c r="AD4"/>
  <c r="AS4"/>
  <c r="AJ4"/>
  <c r="AM4"/>
  <c r="AP4"/>
  <c r="AJ5"/>
  <c r="AR4"/>
  <c r="AT5"/>
  <c r="AM5"/>
  <c r="AS5"/>
  <c r="AH5"/>
  <c r="AR5"/>
  <c r="AP5"/>
  <c r="AD5"/>
  <c r="AF5"/>
  <c r="AC6"/>
  <c r="AO6" s="1"/>
  <c r="AQ5"/>
  <c r="AN5"/>
  <c r="AO5"/>
  <c r="AE5"/>
  <c r="AK5"/>
  <c r="AU5"/>
  <c r="AG5"/>
  <c r="AL5"/>
  <c r="AG4"/>
  <c r="AL4"/>
  <c r="AU4"/>
  <c r="AF4"/>
  <c r="AQ4"/>
  <c r="AO4"/>
  <c r="AK4"/>
  <c r="AI4"/>
  <c r="AA8"/>
  <c r="AC7"/>
  <c r="G38" i="11" l="1"/>
  <c r="G37"/>
  <c r="G33"/>
  <c r="H15"/>
  <c r="AK6" i="9"/>
  <c r="AE6"/>
  <c r="AH6"/>
  <c r="AG6"/>
  <c r="AR6"/>
  <c r="AD6"/>
  <c r="AQ6"/>
  <c r="AM6"/>
  <c r="AN6"/>
  <c r="AJ6"/>
  <c r="AI6"/>
  <c r="AS6"/>
  <c r="AP6"/>
  <c r="AU6"/>
  <c r="AL6"/>
  <c r="AF6"/>
  <c r="AT6"/>
  <c r="AL7"/>
  <c r="AQ7"/>
  <c r="AG7"/>
  <c r="AP7"/>
  <c r="AI7"/>
  <c r="AT7"/>
  <c r="AE7"/>
  <c r="AO7"/>
  <c r="AJ7"/>
  <c r="AR7"/>
  <c r="AS7"/>
  <c r="AD7"/>
  <c r="AK7"/>
  <c r="AH7"/>
  <c r="AU7"/>
  <c r="AF7"/>
  <c r="AN7"/>
  <c r="AM7"/>
  <c r="AA9"/>
  <c r="AC8"/>
  <c r="G40" i="11" l="1"/>
  <c r="G41"/>
  <c r="H16"/>
  <c r="G36"/>
  <c r="AR8" i="9"/>
  <c r="AD8"/>
  <c r="AP8"/>
  <c r="AH8"/>
  <c r="AJ8"/>
  <c r="AF8"/>
  <c r="AS8"/>
  <c r="AU8"/>
  <c r="AM8"/>
  <c r="AG8"/>
  <c r="AK8"/>
  <c r="AE8"/>
  <c r="AO8"/>
  <c r="AT8"/>
  <c r="AI8"/>
  <c r="AN8"/>
  <c r="AQ8"/>
  <c r="AL8"/>
  <c r="AC9"/>
  <c r="AA10"/>
  <c r="G44" i="11" l="1"/>
  <c r="G43"/>
  <c r="G39"/>
  <c r="H17"/>
  <c r="AC10" i="9"/>
  <c r="AA11"/>
  <c r="AR9"/>
  <c r="AU9"/>
  <c r="AF9"/>
  <c r="AL9"/>
  <c r="AP9"/>
  <c r="AQ9"/>
  <c r="AO9"/>
  <c r="AN9"/>
  <c r="AE9"/>
  <c r="AH9"/>
  <c r="AS9"/>
  <c r="AM9"/>
  <c r="AD9"/>
  <c r="AJ9"/>
  <c r="AI9"/>
  <c r="AG9"/>
  <c r="AK9"/>
  <c r="AT9"/>
  <c r="G46" i="11" l="1"/>
  <c r="G47"/>
  <c r="H18"/>
  <c r="G42"/>
  <c r="AA12" i="9"/>
  <c r="AC11"/>
  <c r="AM10"/>
  <c r="AF10"/>
  <c r="AO10"/>
  <c r="AI10"/>
  <c r="AP10"/>
  <c r="AQ10"/>
  <c r="AG10"/>
  <c r="AL10"/>
  <c r="AH10"/>
  <c r="AR10"/>
  <c r="AU10"/>
  <c r="AT10"/>
  <c r="AD10"/>
  <c r="AJ10"/>
  <c r="AE10"/>
  <c r="AS10"/>
  <c r="AK10"/>
  <c r="AN10"/>
  <c r="G50" i="11" l="1"/>
  <c r="G53"/>
  <c r="G52"/>
  <c r="G49"/>
  <c r="G45"/>
  <c r="H19"/>
  <c r="AP11" i="9"/>
  <c r="AN11"/>
  <c r="AU11"/>
  <c r="AO11"/>
  <c r="AT11"/>
  <c r="AJ11"/>
  <c r="AS11"/>
  <c r="AD11"/>
  <c r="AE11"/>
  <c r="AG11"/>
  <c r="AI11"/>
  <c r="AF11"/>
  <c r="AL11"/>
  <c r="AR11"/>
  <c r="AH11"/>
  <c r="AM11"/>
  <c r="AK11"/>
  <c r="AQ11"/>
  <c r="AA13"/>
  <c r="AC12"/>
  <c r="H20" i="11" l="1"/>
  <c r="G51"/>
  <c r="G48"/>
  <c r="AH12" i="9"/>
  <c r="AJ12"/>
  <c r="AM12"/>
  <c r="AD12"/>
  <c r="AN12"/>
  <c r="AS12"/>
  <c r="AK12"/>
  <c r="AR12"/>
  <c r="AG12"/>
  <c r="AL12"/>
  <c r="AO12"/>
  <c r="AE12"/>
  <c r="AQ12"/>
  <c r="AI12"/>
  <c r="AU12"/>
  <c r="AT12"/>
  <c r="AP12"/>
  <c r="AF12"/>
  <c r="AC13"/>
  <c r="AA14"/>
  <c r="H21" i="11" l="1"/>
  <c r="AR13" i="9"/>
  <c r="AT13"/>
  <c r="AI13"/>
  <c r="AP13"/>
  <c r="AO13"/>
  <c r="AE13"/>
  <c r="AH13"/>
  <c r="AL13"/>
  <c r="AK13"/>
  <c r="AM13"/>
  <c r="AS13"/>
  <c r="AD13"/>
  <c r="AG13"/>
  <c r="AN13"/>
  <c r="AU13"/>
  <c r="AQ13"/>
  <c r="AF13"/>
  <c r="AJ13"/>
  <c r="AC14"/>
  <c r="AA15"/>
  <c r="H22" i="11" l="1"/>
  <c r="AA16" i="9"/>
  <c r="AC15"/>
  <c r="AG14"/>
  <c r="AH14"/>
  <c r="AL14"/>
  <c r="AK14"/>
  <c r="AP14"/>
  <c r="AR14"/>
  <c r="AD14"/>
  <c r="AU14"/>
  <c r="AT14"/>
  <c r="AE14"/>
  <c r="AF14"/>
  <c r="AS14"/>
  <c r="AI14"/>
  <c r="AM14"/>
  <c r="AN14"/>
  <c r="AJ14"/>
  <c r="AQ14"/>
  <c r="AO14"/>
  <c r="H23" i="11" l="1"/>
  <c r="AG15" i="9"/>
  <c r="AO15"/>
  <c r="AK15"/>
  <c r="AU15"/>
  <c r="AE15"/>
  <c r="AF15"/>
  <c r="AD15"/>
  <c r="AL15"/>
  <c r="AN15"/>
  <c r="AT15"/>
  <c r="AH15"/>
  <c r="AM15"/>
  <c r="AP15"/>
  <c r="AJ15"/>
  <c r="AI15"/>
  <c r="AS15"/>
  <c r="AR15"/>
  <c r="AQ15"/>
  <c r="AA17"/>
  <c r="AC16"/>
  <c r="H24" i="11" l="1"/>
  <c r="AT16" i="9"/>
  <c r="AD16"/>
  <c r="AR16"/>
  <c r="AF16"/>
  <c r="AP16"/>
  <c r="AJ16"/>
  <c r="AM16"/>
  <c r="AL16"/>
  <c r="AS16"/>
  <c r="AI16"/>
  <c r="AK16"/>
  <c r="AO16"/>
  <c r="AQ16"/>
  <c r="AN16"/>
  <c r="AU16"/>
  <c r="AG16"/>
  <c r="AE16"/>
  <c r="AH16"/>
  <c r="AA18"/>
  <c r="AC17"/>
  <c r="H25" i="11" l="1"/>
  <c r="AJ17" i="9"/>
  <c r="AN17"/>
  <c r="AO17"/>
  <c r="AP17"/>
  <c r="AD17"/>
  <c r="AS17"/>
  <c r="AT17"/>
  <c r="AQ17"/>
  <c r="AK17"/>
  <c r="AG17"/>
  <c r="AL17"/>
  <c r="AR17"/>
  <c r="AM17"/>
  <c r="AF17"/>
  <c r="AU17"/>
  <c r="AI17"/>
  <c r="AE17"/>
  <c r="AH17"/>
  <c r="AC18"/>
  <c r="AA19"/>
  <c r="H26" i="11" l="1"/>
  <c r="AC19" i="9"/>
  <c r="AA20"/>
  <c r="AP18"/>
  <c r="AM18"/>
  <c r="AI18"/>
  <c r="AS18"/>
  <c r="AH18"/>
  <c r="AU18"/>
  <c r="AJ18"/>
  <c r="AG18"/>
  <c r="AF18"/>
  <c r="AE18"/>
  <c r="AK18"/>
  <c r="AR18"/>
  <c r="AL18"/>
  <c r="AN18"/>
  <c r="AO18"/>
  <c r="AQ18"/>
  <c r="AT18"/>
  <c r="AD18"/>
  <c r="H27" i="11" l="1"/>
  <c r="AC20" i="9"/>
  <c r="AA21"/>
  <c r="AT19"/>
  <c r="AJ19"/>
  <c r="AI19"/>
  <c r="AK19"/>
  <c r="AG19"/>
  <c r="AS19"/>
  <c r="AR19"/>
  <c r="AU19"/>
  <c r="AD19"/>
  <c r="AN19"/>
  <c r="AH19"/>
  <c r="AP19"/>
  <c r="AF19"/>
  <c r="AO19"/>
  <c r="AQ19"/>
  <c r="AL19"/>
  <c r="AE19"/>
  <c r="AM19"/>
  <c r="H28" i="11" l="1"/>
  <c r="AC21" i="9"/>
  <c r="AA22"/>
  <c r="AP20"/>
  <c r="AH20"/>
  <c r="AU20"/>
  <c r="AQ20"/>
  <c r="AN20"/>
  <c r="AM20"/>
  <c r="AS20"/>
  <c r="AJ20"/>
  <c r="AL20"/>
  <c r="AI20"/>
  <c r="AF20"/>
  <c r="AO20"/>
  <c r="AD20"/>
  <c r="AG20"/>
  <c r="AR20"/>
  <c r="AT20"/>
  <c r="AK20"/>
  <c r="AE20"/>
  <c r="H29" i="11" l="1"/>
  <c r="AA23" i="9"/>
  <c r="AC22"/>
  <c r="AE21"/>
  <c r="AU21"/>
  <c r="AP21"/>
  <c r="AD21"/>
  <c r="AJ21"/>
  <c r="AL21"/>
  <c r="AG21"/>
  <c r="AF21"/>
  <c r="AK21"/>
  <c r="AT21"/>
  <c r="AM21"/>
  <c r="AH21"/>
  <c r="AQ21"/>
  <c r="AI21"/>
  <c r="AS21"/>
  <c r="AN21"/>
  <c r="AR21"/>
  <c r="AO21"/>
  <c r="H30" i="11" l="1"/>
  <c r="AG22" i="9"/>
  <c r="AF22"/>
  <c r="AN22"/>
  <c r="AP22"/>
  <c r="AH22"/>
  <c r="AU22"/>
  <c r="AD22"/>
  <c r="AL22"/>
  <c r="AK22"/>
  <c r="AJ22"/>
  <c r="AQ22"/>
  <c r="AT22"/>
  <c r="AI22"/>
  <c r="AO22"/>
  <c r="AS22"/>
  <c r="AR22"/>
  <c r="AM22"/>
  <c r="AE22"/>
  <c r="AC23"/>
  <c r="AA24"/>
  <c r="H31" i="11" l="1"/>
  <c r="AH23" i="9"/>
  <c r="AT23"/>
  <c r="AF23"/>
  <c r="AM23"/>
  <c r="AP23"/>
  <c r="AJ23"/>
  <c r="AU23"/>
  <c r="AE23"/>
  <c r="AL23"/>
  <c r="AD23"/>
  <c r="AO23"/>
  <c r="AN23"/>
  <c r="AQ23"/>
  <c r="AI23"/>
  <c r="AS23"/>
  <c r="AK23"/>
  <c r="AR23"/>
  <c r="AG23"/>
  <c r="AC24"/>
  <c r="AA25"/>
  <c r="H32" i="11" l="1"/>
  <c r="AR24" i="9"/>
  <c r="AH24"/>
  <c r="AK24"/>
  <c r="AN24"/>
  <c r="AU24"/>
  <c r="AT24"/>
  <c r="AP24"/>
  <c r="AI24"/>
  <c r="AM24"/>
  <c r="AS24"/>
  <c r="AO24"/>
  <c r="AD24"/>
  <c r="AQ24"/>
  <c r="AJ24"/>
  <c r="AL24"/>
  <c r="AF24"/>
  <c r="AG24"/>
  <c r="AE24"/>
  <c r="AC25"/>
  <c r="AA26"/>
  <c r="H33" i="11" l="1"/>
  <c r="AC26" i="9"/>
  <c r="AD26" s="1"/>
  <c r="AA27"/>
  <c r="AL25"/>
  <c r="AH25"/>
  <c r="AE25"/>
  <c r="AK25"/>
  <c r="AU25"/>
  <c r="AF25"/>
  <c r="AP25"/>
  <c r="AO25"/>
  <c r="AJ25"/>
  <c r="AG25"/>
  <c r="AT25"/>
  <c r="AS25"/>
  <c r="AI25"/>
  <c r="AR25"/>
  <c r="AM25"/>
  <c r="AD25"/>
  <c r="AN25"/>
  <c r="AQ25"/>
  <c r="H34" i="11" l="1"/>
  <c r="AA28" i="9"/>
  <c r="AC27"/>
  <c r="AT26"/>
  <c r="AG26"/>
  <c r="AI26"/>
  <c r="AR26"/>
  <c r="AF26"/>
  <c r="AQ26"/>
  <c r="AM26"/>
  <c r="AJ26"/>
  <c r="AE26"/>
  <c r="AH26"/>
  <c r="AL26"/>
  <c r="AK26"/>
  <c r="AP26"/>
  <c r="AS26"/>
  <c r="AN26"/>
  <c r="AU26"/>
  <c r="AO26"/>
  <c r="H35" i="11" l="1"/>
  <c r="AS27" i="9"/>
  <c r="AO27"/>
  <c r="AI27"/>
  <c r="AG27"/>
  <c r="AE27"/>
  <c r="AM27"/>
  <c r="AT27"/>
  <c r="AH27"/>
  <c r="AF27"/>
  <c r="AL27"/>
  <c r="AD27"/>
  <c r="AR27"/>
  <c r="AJ27"/>
  <c r="AP27"/>
  <c r="AN27"/>
  <c r="AQ27"/>
  <c r="AU27"/>
  <c r="AK27"/>
  <c r="AA29"/>
  <c r="AC28"/>
  <c r="H36" i="11" l="1"/>
  <c r="AT28" i="9"/>
  <c r="AH28"/>
  <c r="AM28"/>
  <c r="AO28"/>
  <c r="AG28"/>
  <c r="AQ28"/>
  <c r="AR28"/>
  <c r="AP28"/>
  <c r="AK28"/>
  <c r="AU28"/>
  <c r="AD28"/>
  <c r="AI28"/>
  <c r="AF28"/>
  <c r="AN28"/>
  <c r="AL28"/>
  <c r="AS28"/>
  <c r="AJ28"/>
  <c r="AE28"/>
  <c r="AA30"/>
  <c r="AC29"/>
  <c r="H37" i="11" l="1"/>
  <c r="AA31" i="9"/>
  <c r="AC30"/>
  <c r="AS29"/>
  <c r="AG29"/>
  <c r="AQ29"/>
  <c r="AN29"/>
  <c r="AP29"/>
  <c r="AF29"/>
  <c r="AH29"/>
  <c r="AM29"/>
  <c r="AE29"/>
  <c r="AD29"/>
  <c r="AU29"/>
  <c r="AO29"/>
  <c r="AI29"/>
  <c r="AL29"/>
  <c r="AK29"/>
  <c r="AJ29"/>
  <c r="AR29"/>
  <c r="AT29"/>
  <c r="H38" i="11" l="1"/>
  <c r="AR30" i="9"/>
  <c r="AI30"/>
  <c r="AT30"/>
  <c r="AU30"/>
  <c r="AJ30"/>
  <c r="AE30"/>
  <c r="AL30"/>
  <c r="AN30"/>
  <c r="AF30"/>
  <c r="AK30"/>
  <c r="AG30"/>
  <c r="AM30"/>
  <c r="AP30"/>
  <c r="AH30"/>
  <c r="AD30"/>
  <c r="AS30"/>
  <c r="AQ30"/>
  <c r="AO30"/>
  <c r="AC31"/>
  <c r="AA32"/>
  <c r="H39" i="11" l="1"/>
  <c r="AC32" i="9"/>
  <c r="AD32" s="1"/>
  <c r="AA33"/>
  <c r="AI31"/>
  <c r="AU31"/>
  <c r="AF31"/>
  <c r="AT31"/>
  <c r="AS31"/>
  <c r="AL31"/>
  <c r="AQ31"/>
  <c r="AM31"/>
  <c r="AR31"/>
  <c r="AJ31"/>
  <c r="AN31"/>
  <c r="AO31"/>
  <c r="AH31"/>
  <c r="AG31"/>
  <c r="AP31"/>
  <c r="AE31"/>
  <c r="AD31"/>
  <c r="AK31"/>
  <c r="H40" i="11" l="1"/>
  <c r="AC33" i="9"/>
  <c r="AD33" s="1"/>
  <c r="AA34"/>
  <c r="AF32"/>
  <c r="AK32"/>
  <c r="AQ32"/>
  <c r="AM32"/>
  <c r="AH32"/>
  <c r="AG32"/>
  <c r="AI32"/>
  <c r="AR32"/>
  <c r="AS32"/>
  <c r="AP32"/>
  <c r="AO32"/>
  <c r="AJ32"/>
  <c r="AT32"/>
  <c r="AE32"/>
  <c r="AN32"/>
  <c r="AL32"/>
  <c r="AU32"/>
  <c r="H41" i="11" l="1"/>
  <c r="AC34" i="9"/>
  <c r="AD34" s="1"/>
  <c r="AA35"/>
  <c r="AR33"/>
  <c r="AM33"/>
  <c r="AN33"/>
  <c r="AL33"/>
  <c r="AG33"/>
  <c r="AJ33"/>
  <c r="AK33"/>
  <c r="AI33"/>
  <c r="AQ33"/>
  <c r="AH33"/>
  <c r="AF33"/>
  <c r="AS33"/>
  <c r="AT33"/>
  <c r="AE33"/>
  <c r="AP33"/>
  <c r="AU33"/>
  <c r="AO33"/>
  <c r="H42" i="11" l="1"/>
  <c r="AC35" i="9"/>
  <c r="AA36"/>
  <c r="AM34"/>
  <c r="AS34"/>
  <c r="AI34"/>
  <c r="AN34"/>
  <c r="AF34"/>
  <c r="AR34"/>
  <c r="AL34"/>
  <c r="AT34"/>
  <c r="AJ34"/>
  <c r="AG34"/>
  <c r="AK34"/>
  <c r="AE34"/>
  <c r="AQ34"/>
  <c r="AP34"/>
  <c r="AU34"/>
  <c r="AO34"/>
  <c r="AH34"/>
  <c r="H43" i="11" l="1"/>
  <c r="AA37" i="9"/>
  <c r="AC36"/>
  <c r="AH35"/>
  <c r="AR35"/>
  <c r="AG35"/>
  <c r="AE35"/>
  <c r="AS35"/>
  <c r="AN35"/>
  <c r="AD35"/>
  <c r="AI35"/>
  <c r="AU35"/>
  <c r="AF35"/>
  <c r="AK35"/>
  <c r="AP35"/>
  <c r="AQ35"/>
  <c r="AM35"/>
  <c r="AO35"/>
  <c r="AT35"/>
  <c r="AJ35"/>
  <c r="AL35"/>
  <c r="H44" i="11" l="1"/>
  <c r="AS36" i="9"/>
  <c r="AG36"/>
  <c r="AM36"/>
  <c r="AU36"/>
  <c r="AE36"/>
  <c r="AI36"/>
  <c r="AO36"/>
  <c r="AL36"/>
  <c r="AQ36"/>
  <c r="AK36"/>
  <c r="AD36"/>
  <c r="AR36"/>
  <c r="AN36"/>
  <c r="AT36"/>
  <c r="AP36"/>
  <c r="AF36"/>
  <c r="AJ36"/>
  <c r="AH36"/>
  <c r="AC37"/>
  <c r="AA38"/>
  <c r="H45" i="11" l="1"/>
  <c r="AC38" i="9"/>
  <c r="AA39"/>
  <c r="AT37"/>
  <c r="AM37"/>
  <c r="AP37"/>
  <c r="AJ37"/>
  <c r="AQ37"/>
  <c r="AI37"/>
  <c r="AL37"/>
  <c r="AG37"/>
  <c r="AE37"/>
  <c r="AF37"/>
  <c r="AS37"/>
  <c r="AR37"/>
  <c r="AO37"/>
  <c r="AK37"/>
  <c r="AN37"/>
  <c r="AU37"/>
  <c r="AD37"/>
  <c r="AH37"/>
  <c r="H46" i="11" l="1"/>
  <c r="AA40" i="9"/>
  <c r="AC39"/>
  <c r="AF38"/>
  <c r="AH38"/>
  <c r="AQ38"/>
  <c r="AT38"/>
  <c r="AO38"/>
  <c r="AS38"/>
  <c r="AM38"/>
  <c r="AD38"/>
  <c r="AJ38"/>
  <c r="AR38"/>
  <c r="AP38"/>
  <c r="AI38"/>
  <c r="AL38"/>
  <c r="AE38"/>
  <c r="AK38"/>
  <c r="AU38"/>
  <c r="AG38"/>
  <c r="AN38"/>
  <c r="H47" i="11" l="1"/>
  <c r="AP39" i="9"/>
  <c r="AG39"/>
  <c r="AF39"/>
  <c r="AT39"/>
  <c r="AH39"/>
  <c r="AE39"/>
  <c r="AL39"/>
  <c r="AU39"/>
  <c r="AM39"/>
  <c r="AO39"/>
  <c r="AR39"/>
  <c r="AQ39"/>
  <c r="AI39"/>
  <c r="AS39"/>
  <c r="AK39"/>
  <c r="AJ39"/>
  <c r="AD39"/>
  <c r="AN39"/>
  <c r="AC40"/>
  <c r="AA41"/>
  <c r="H48" i="11" l="1"/>
  <c r="AR40" i="9"/>
  <c r="AE40"/>
  <c r="AS40"/>
  <c r="AT40"/>
  <c r="AL40"/>
  <c r="AF40"/>
  <c r="AG40"/>
  <c r="AU40"/>
  <c r="AJ40"/>
  <c r="AP40"/>
  <c r="AI40"/>
  <c r="AD40"/>
  <c r="AM40"/>
  <c r="AK40"/>
  <c r="AN40"/>
  <c r="AO40"/>
  <c r="AQ40"/>
  <c r="AH40"/>
  <c r="AC41"/>
  <c r="AA42"/>
  <c r="H49" i="11" l="1"/>
  <c r="AC42" i="9"/>
  <c r="AA43"/>
  <c r="AK41"/>
  <c r="AT41"/>
  <c r="AS41"/>
  <c r="AU41"/>
  <c r="AR41"/>
  <c r="AP41"/>
  <c r="AE41"/>
  <c r="AF41"/>
  <c r="AD41"/>
  <c r="AN41"/>
  <c r="AI41"/>
  <c r="AL41"/>
  <c r="AM41"/>
  <c r="AG41"/>
  <c r="AO41"/>
  <c r="AQ41"/>
  <c r="AH41"/>
  <c r="AJ41"/>
  <c r="H50" i="11" l="1"/>
  <c r="AA44" i="9"/>
  <c r="AC43"/>
  <c r="AE42"/>
  <c r="AU42"/>
  <c r="AG42"/>
  <c r="AS42"/>
  <c r="AL42"/>
  <c r="AT42"/>
  <c r="AK42"/>
  <c r="AI42"/>
  <c r="AH42"/>
  <c r="AJ42"/>
  <c r="AF42"/>
  <c r="AM42"/>
  <c r="AN42"/>
  <c r="AQ42"/>
  <c r="AP42"/>
  <c r="AD42"/>
  <c r="AR42"/>
  <c r="AO42"/>
  <c r="H51" i="11" l="1"/>
  <c r="AI43" i="9"/>
  <c r="AH43"/>
  <c r="AU43"/>
  <c r="AR43"/>
  <c r="AS43"/>
  <c r="AL43"/>
  <c r="AF43"/>
  <c r="AT43"/>
  <c r="AJ43"/>
  <c r="AD43"/>
  <c r="AM43"/>
  <c r="AP43"/>
  <c r="AG43"/>
  <c r="AO43"/>
  <c r="AE43"/>
  <c r="AN43"/>
  <c r="AK43"/>
  <c r="AQ43"/>
  <c r="AA45"/>
  <c r="AC44"/>
  <c r="H52" i="11" l="1"/>
  <c r="AR44" i="9"/>
  <c r="AD44"/>
  <c r="AG44"/>
  <c r="AU44"/>
  <c r="AS44"/>
  <c r="AN44"/>
  <c r="AM44"/>
  <c r="AP44"/>
  <c r="AT44"/>
  <c r="AO44"/>
  <c r="AL44"/>
  <c r="AQ44"/>
  <c r="AK44"/>
  <c r="AI44"/>
  <c r="AF44"/>
  <c r="AJ44"/>
  <c r="AH44"/>
  <c r="AE44"/>
  <c r="AA46"/>
  <c r="AC45"/>
  <c r="H53" i="11" l="1"/>
  <c r="AU45" i="9"/>
  <c r="AD45"/>
  <c r="AE45"/>
  <c r="AS45"/>
  <c r="AF45"/>
  <c r="AI45"/>
  <c r="AT45"/>
  <c r="AM45"/>
  <c r="AN45"/>
  <c r="AP45"/>
  <c r="AR45"/>
  <c r="AQ45"/>
  <c r="AO45"/>
  <c r="AK45"/>
  <c r="AH45"/>
  <c r="AL45"/>
  <c r="AG45"/>
  <c r="AJ45"/>
  <c r="AC46"/>
  <c r="AA47"/>
  <c r="AC47" l="1"/>
  <c r="AA48"/>
  <c r="AG46"/>
  <c r="AJ46"/>
  <c r="AR46"/>
  <c r="AH46"/>
  <c r="AD46"/>
  <c r="AU46"/>
  <c r="AN46"/>
  <c r="AK46"/>
  <c r="AM46"/>
  <c r="AF46"/>
  <c r="AE46"/>
  <c r="AS46"/>
  <c r="AL46"/>
  <c r="AI46"/>
  <c r="AP46"/>
  <c r="AO46"/>
  <c r="AT46"/>
  <c r="AQ46"/>
  <c r="AC48" l="1"/>
  <c r="AA49"/>
  <c r="AN47"/>
  <c r="AK47"/>
  <c r="AD47"/>
  <c r="AF47"/>
  <c r="AE47"/>
  <c r="AS47"/>
  <c r="AR47"/>
  <c r="AP47"/>
  <c r="AT47"/>
  <c r="AJ47"/>
  <c r="AH47"/>
  <c r="AM47"/>
  <c r="AL47"/>
  <c r="AQ47"/>
  <c r="AI47"/>
  <c r="AU47"/>
  <c r="AO47"/>
  <c r="AG47"/>
  <c r="AC49" l="1"/>
  <c r="AA50"/>
  <c r="AO48"/>
  <c r="AI48"/>
  <c r="AG48"/>
  <c r="AT48"/>
  <c r="AM48"/>
  <c r="AJ48"/>
  <c r="AU48"/>
  <c r="AE48"/>
  <c r="AL48"/>
  <c r="AF48"/>
  <c r="AN48"/>
  <c r="AH48"/>
  <c r="AS48"/>
  <c r="AD48"/>
  <c r="AK48"/>
  <c r="AQ48"/>
  <c r="AP48"/>
  <c r="AR48"/>
  <c r="AC50" l="1"/>
  <c r="AA51"/>
  <c r="AK49"/>
  <c r="AL49"/>
  <c r="AR49"/>
  <c r="AQ49"/>
  <c r="AG49"/>
  <c r="AI49"/>
  <c r="AH49"/>
  <c r="AN49"/>
  <c r="AE49"/>
  <c r="AT49"/>
  <c r="AD49"/>
  <c r="AJ49"/>
  <c r="AS49"/>
  <c r="AU49"/>
  <c r="AP49"/>
  <c r="AO49"/>
  <c r="AF49"/>
  <c r="AM49"/>
  <c r="AC51" l="1"/>
  <c r="AA52"/>
  <c r="AM50"/>
  <c r="AE50"/>
  <c r="AK50"/>
  <c r="AU50"/>
  <c r="AH50"/>
  <c r="AL50"/>
  <c r="AR50"/>
  <c r="AN50"/>
  <c r="AS50"/>
  <c r="AJ50"/>
  <c r="AO50"/>
  <c r="AT50"/>
  <c r="AQ50"/>
  <c r="AP50"/>
  <c r="AF50"/>
  <c r="AD50"/>
  <c r="AI50"/>
  <c r="AG50"/>
  <c r="AC52" l="1"/>
  <c r="AA53"/>
  <c r="AD51"/>
  <c r="AG51"/>
  <c r="AF51"/>
  <c r="AN51"/>
  <c r="AS51"/>
  <c r="AM51"/>
  <c r="AK51"/>
  <c r="AJ51"/>
  <c r="AT51"/>
  <c r="AL51"/>
  <c r="AE51"/>
  <c r="AR51"/>
  <c r="AQ51"/>
  <c r="AO51"/>
  <c r="AU51"/>
  <c r="AH51"/>
  <c r="AP51"/>
  <c r="AI51"/>
  <c r="AC53" l="1"/>
  <c r="AA54"/>
  <c r="AU52"/>
  <c r="AD52"/>
  <c r="AT52"/>
  <c r="AI52"/>
  <c r="AM52"/>
  <c r="AO52"/>
  <c r="AL52"/>
  <c r="AG52"/>
  <c r="AK52"/>
  <c r="AS52"/>
  <c r="AH52"/>
  <c r="AF52"/>
  <c r="AJ52"/>
  <c r="AQ52"/>
  <c r="AP52"/>
  <c r="AE52"/>
  <c r="AN52"/>
  <c r="AR52"/>
  <c r="AA55" l="1"/>
  <c r="AC54"/>
  <c r="AD53"/>
  <c r="AE53"/>
  <c r="AJ53"/>
  <c r="AI53"/>
  <c r="AH53"/>
  <c r="AO53"/>
  <c r="AG53"/>
  <c r="AT53"/>
  <c r="AQ53"/>
  <c r="AF53"/>
  <c r="AM53"/>
  <c r="AK53"/>
  <c r="AR53"/>
  <c r="AU53"/>
  <c r="AL53"/>
  <c r="AN53"/>
  <c r="AP53"/>
  <c r="AS53"/>
  <c r="AJ54" l="1"/>
  <c r="AT54"/>
  <c r="AU54"/>
  <c r="AR54"/>
  <c r="AG54"/>
  <c r="AO54"/>
  <c r="AK54"/>
  <c r="AL54"/>
  <c r="AI54"/>
  <c r="AE54"/>
  <c r="AF54"/>
  <c r="AQ54"/>
  <c r="AM54"/>
  <c r="AS54"/>
  <c r="AN54"/>
  <c r="AH54"/>
  <c r="AP54"/>
  <c r="AD54"/>
  <c r="AA56"/>
  <c r="AC55"/>
  <c r="AA57" l="1"/>
  <c r="AC56"/>
  <c r="AT55"/>
  <c r="AK55"/>
  <c r="AS55"/>
  <c r="AM55"/>
  <c r="AI55"/>
  <c r="AE55"/>
  <c r="AO55"/>
  <c r="AP55"/>
  <c r="AG55"/>
  <c r="AN55"/>
  <c r="AR55"/>
  <c r="AJ55"/>
  <c r="AD55"/>
  <c r="AH55"/>
  <c r="AU55"/>
  <c r="AF55"/>
  <c r="AL55"/>
  <c r="AQ55"/>
  <c r="AH56" l="1"/>
  <c r="AO56"/>
  <c r="AL56"/>
  <c r="AU56"/>
  <c r="AG56"/>
  <c r="AT56"/>
  <c r="AI56"/>
  <c r="AS56"/>
  <c r="AN56"/>
  <c r="AP56"/>
  <c r="AM56"/>
  <c r="AE56"/>
  <c r="AF56"/>
  <c r="AJ56"/>
  <c r="AD56"/>
  <c r="AR56"/>
  <c r="AQ56"/>
  <c r="AK56"/>
  <c r="AC57"/>
  <c r="AA58"/>
  <c r="AC58" l="1"/>
  <c r="AA59"/>
  <c r="AN57"/>
  <c r="AQ57"/>
  <c r="AM57"/>
  <c r="AT57"/>
  <c r="AF57"/>
  <c r="AO57"/>
  <c r="AS57"/>
  <c r="AI57"/>
  <c r="AJ57"/>
  <c r="AD57"/>
  <c r="AG57"/>
  <c r="AK57"/>
  <c r="AH57"/>
  <c r="AL57"/>
  <c r="AE57"/>
  <c r="AP57"/>
  <c r="AR57"/>
  <c r="AU57"/>
  <c r="AC59" l="1"/>
  <c r="AA60"/>
  <c r="AO58"/>
  <c r="AK58"/>
  <c r="AJ58"/>
  <c r="AQ58"/>
  <c r="AI58"/>
  <c r="AM58"/>
  <c r="AS58"/>
  <c r="AD58"/>
  <c r="AG58"/>
  <c r="AP58"/>
  <c r="AR58"/>
  <c r="AU58"/>
  <c r="AT58"/>
  <c r="AH58"/>
  <c r="AE58"/>
  <c r="AL58"/>
  <c r="AF58"/>
  <c r="AN58"/>
  <c r="AC60" l="1"/>
  <c r="AA61"/>
  <c r="AT59"/>
  <c r="AJ59"/>
  <c r="AN59"/>
  <c r="AF59"/>
  <c r="AG59"/>
  <c r="AK59"/>
  <c r="AO59"/>
  <c r="AU59"/>
  <c r="AD59"/>
  <c r="AS59"/>
  <c r="AL59"/>
  <c r="AI59"/>
  <c r="AM59"/>
  <c r="AR59"/>
  <c r="AH59"/>
  <c r="AE59"/>
  <c r="AQ59"/>
  <c r="AP59"/>
  <c r="AA62" l="1"/>
  <c r="AC61"/>
  <c r="AR60"/>
  <c r="AL60"/>
  <c r="AJ60"/>
  <c r="AS60"/>
  <c r="AU60"/>
  <c r="AO60"/>
  <c r="AK60"/>
  <c r="AF60"/>
  <c r="AP60"/>
  <c r="AH60"/>
  <c r="AQ60"/>
  <c r="AE60"/>
  <c r="AT60"/>
  <c r="AI60"/>
  <c r="AD60"/>
  <c r="AG60"/>
  <c r="AN60"/>
  <c r="AM60"/>
  <c r="AP61" l="1"/>
  <c r="AI61"/>
  <c r="AO61"/>
  <c r="AN61"/>
  <c r="AT61"/>
  <c r="AS61"/>
  <c r="AJ61"/>
  <c r="AK61"/>
  <c r="AM61"/>
  <c r="AL61"/>
  <c r="AQ61"/>
  <c r="AG61"/>
  <c r="AE61"/>
  <c r="AF61"/>
  <c r="AH61"/>
  <c r="AD61"/>
  <c r="AR61"/>
  <c r="AU61"/>
  <c r="AC62"/>
  <c r="AA63"/>
  <c r="AS62" l="1"/>
  <c r="AF62"/>
  <c r="AR62"/>
  <c r="AG62"/>
  <c r="AI62"/>
  <c r="AT62"/>
  <c r="AQ62"/>
  <c r="AJ62"/>
  <c r="AD62"/>
  <c r="AE62"/>
  <c r="AN62"/>
  <c r="AM62"/>
  <c r="AP62"/>
  <c r="AU62"/>
  <c r="AH62"/>
  <c r="AL62"/>
  <c r="AK62"/>
  <c r="AO62"/>
  <c r="AA64"/>
  <c r="AC63"/>
  <c r="AJ63" l="1"/>
  <c r="AF63"/>
  <c r="AR63"/>
  <c r="AO63"/>
  <c r="AG63"/>
  <c r="AP63"/>
  <c r="AT63"/>
  <c r="AS63"/>
  <c r="AM63"/>
  <c r="AL63"/>
  <c r="AQ63"/>
  <c r="AD63"/>
  <c r="AK63"/>
  <c r="AE63"/>
  <c r="AH63"/>
  <c r="AU63"/>
  <c r="AN63"/>
  <c r="AI63"/>
  <c r="AC64"/>
  <c r="AA65"/>
  <c r="AC65" l="1"/>
  <c r="AA66"/>
  <c r="AK64"/>
  <c r="AE64"/>
  <c r="AU64"/>
  <c r="AQ64"/>
  <c r="AD64"/>
  <c r="AS64"/>
  <c r="AF64"/>
  <c r="AJ64"/>
  <c r="AL64"/>
  <c r="AI64"/>
  <c r="AP64"/>
  <c r="AT64"/>
  <c r="AN64"/>
  <c r="AO64"/>
  <c r="AR64"/>
  <c r="AM64"/>
  <c r="AH64"/>
  <c r="AG64"/>
  <c r="AA67" l="1"/>
  <c r="AC66"/>
  <c r="AD65"/>
  <c r="AR65"/>
  <c r="AU65"/>
  <c r="AO65"/>
  <c r="AT65"/>
  <c r="AM65"/>
  <c r="AS65"/>
  <c r="AH65"/>
  <c r="AP65"/>
  <c r="AI65"/>
  <c r="AL65"/>
  <c r="AN65"/>
  <c r="AF65"/>
  <c r="AJ65"/>
  <c r="AK65"/>
  <c r="AQ65"/>
  <c r="AE65"/>
  <c r="AG65"/>
  <c r="AI66" l="1"/>
  <c r="AD66"/>
  <c r="AP66"/>
  <c r="AO66"/>
  <c r="AR66"/>
  <c r="AL66"/>
  <c r="AQ66"/>
  <c r="AF66"/>
  <c r="AU66"/>
  <c r="AJ66"/>
  <c r="AT66"/>
  <c r="AN66"/>
  <c r="AE66"/>
  <c r="AS66"/>
  <c r="AM66"/>
  <c r="AH66"/>
  <c r="AK66"/>
  <c r="AG66"/>
  <c r="AA68"/>
  <c r="AC67"/>
  <c r="AC68" l="1"/>
  <c r="AA69"/>
  <c r="AQ67"/>
  <c r="AL67"/>
  <c r="AM67"/>
  <c r="AG67"/>
  <c r="AP67"/>
  <c r="AI67"/>
  <c r="AR67"/>
  <c r="AS67"/>
  <c r="AO67"/>
  <c r="AJ67"/>
  <c r="AF67"/>
  <c r="AK67"/>
  <c r="AD67"/>
  <c r="AE67"/>
  <c r="AU67"/>
  <c r="AH67"/>
  <c r="AN67"/>
  <c r="AT67"/>
  <c r="AC69" l="1"/>
  <c r="AA70"/>
  <c r="AD68"/>
  <c r="AF68"/>
  <c r="AL68"/>
  <c r="AG68"/>
  <c r="AH68"/>
  <c r="AE68"/>
  <c r="AO68"/>
  <c r="AM68"/>
  <c r="AK68"/>
  <c r="AP68"/>
  <c r="AQ68"/>
  <c r="AR68"/>
  <c r="AI68"/>
  <c r="AJ68"/>
  <c r="AS68"/>
  <c r="AN68"/>
  <c r="AT68"/>
  <c r="AU68"/>
  <c r="AA71" l="1"/>
  <c r="AC70"/>
  <c r="AD69"/>
  <c r="AQ69"/>
  <c r="AL69"/>
  <c r="AN69"/>
  <c r="AG69"/>
  <c r="AI69"/>
  <c r="AR69"/>
  <c r="AU69"/>
  <c r="AK69"/>
  <c r="AS69"/>
  <c r="AE69"/>
  <c r="AO69"/>
  <c r="AJ69"/>
  <c r="AH69"/>
  <c r="AP69"/>
  <c r="AT69"/>
  <c r="AF69"/>
  <c r="AM69"/>
  <c r="AN70" l="1"/>
  <c r="AP70"/>
  <c r="AT70"/>
  <c r="AF70"/>
  <c r="AJ70"/>
  <c r="AG70"/>
  <c r="AD70"/>
  <c r="AM70"/>
  <c r="AK70"/>
  <c r="AH70"/>
  <c r="AU70"/>
  <c r="AL70"/>
  <c r="AE70"/>
  <c r="AQ70"/>
  <c r="AS70"/>
  <c r="AR70"/>
  <c r="AO70"/>
  <c r="AI70"/>
  <c r="AC71"/>
  <c r="AA72"/>
  <c r="AA73" l="1"/>
  <c r="AC72"/>
  <c r="AO71"/>
  <c r="AH71"/>
  <c r="AT71"/>
  <c r="AL71"/>
  <c r="AS71"/>
  <c r="AN71"/>
  <c r="AU71"/>
  <c r="AQ71"/>
  <c r="AD71"/>
  <c r="AR71"/>
  <c r="AI71"/>
  <c r="AE71"/>
  <c r="AK71"/>
  <c r="AM71"/>
  <c r="AG71"/>
  <c r="AF71"/>
  <c r="AJ71"/>
  <c r="AP71"/>
  <c r="AL72" l="1"/>
  <c r="AH72"/>
  <c r="AD72"/>
  <c r="AN72"/>
  <c r="AG72"/>
  <c r="AU72"/>
  <c r="AO72"/>
  <c r="AI72"/>
  <c r="AT72"/>
  <c r="AS72"/>
  <c r="AE72"/>
  <c r="AJ72"/>
  <c r="AP72"/>
  <c r="AR72"/>
  <c r="AF72"/>
  <c r="AK72"/>
  <c r="AM72"/>
  <c r="AQ72"/>
  <c r="AC73"/>
  <c r="AA74"/>
  <c r="AA75" l="1"/>
  <c r="AC74"/>
  <c r="AU73"/>
  <c r="AP73"/>
  <c r="AT73"/>
  <c r="AJ73"/>
  <c r="AN73"/>
  <c r="AS73"/>
  <c r="AL73"/>
  <c r="AK73"/>
  <c r="AO73"/>
  <c r="AQ73"/>
  <c r="AR73"/>
  <c r="AH73"/>
  <c r="AG73"/>
  <c r="AD73"/>
  <c r="AF73"/>
  <c r="AE73"/>
  <c r="AM73"/>
  <c r="AI73"/>
  <c r="AT74" l="1"/>
  <c r="AN74"/>
  <c r="AP74"/>
  <c r="AD74"/>
  <c r="AG74"/>
  <c r="AR74"/>
  <c r="AS74"/>
  <c r="AU74"/>
  <c r="AE74"/>
  <c r="AH74"/>
  <c r="AL74"/>
  <c r="AM74"/>
  <c r="AI74"/>
  <c r="AO74"/>
  <c r="AJ74"/>
  <c r="AK74"/>
  <c r="AF74"/>
  <c r="AQ74"/>
  <c r="AC75"/>
  <c r="AA76"/>
  <c r="AE75" l="1"/>
  <c r="AU75"/>
  <c r="AN75"/>
  <c r="AI75"/>
  <c r="AM75"/>
  <c r="AS75"/>
  <c r="AP75"/>
  <c r="AH75"/>
  <c r="AL75"/>
  <c r="AK75"/>
  <c r="AF75"/>
  <c r="AQ75"/>
  <c r="AJ75"/>
  <c r="AT75"/>
  <c r="AG75"/>
  <c r="AR75"/>
  <c r="AO75"/>
  <c r="AD75"/>
  <c r="AC76"/>
  <c r="AA77"/>
  <c r="AC77" l="1"/>
  <c r="AA78"/>
  <c r="AR76"/>
  <c r="AF76"/>
  <c r="AJ76"/>
  <c r="AE76"/>
  <c r="AP76"/>
  <c r="AK76"/>
  <c r="AO76"/>
  <c r="AD76"/>
  <c r="AM76"/>
  <c r="AQ76"/>
  <c r="AS76"/>
  <c r="AI76"/>
  <c r="AH76"/>
  <c r="AN76"/>
  <c r="AL76"/>
  <c r="AT76"/>
  <c r="AU76"/>
  <c r="AG76"/>
  <c r="AA79" l="1"/>
  <c r="AC78"/>
  <c r="AJ77"/>
  <c r="AM77"/>
  <c r="AD77"/>
  <c r="AK77"/>
  <c r="AE77"/>
  <c r="AQ77"/>
  <c r="AH77"/>
  <c r="AR77"/>
  <c r="AU77"/>
  <c r="AN77"/>
  <c r="AF77"/>
  <c r="AL77"/>
  <c r="AT77"/>
  <c r="AP77"/>
  <c r="AO77"/>
  <c r="AS77"/>
  <c r="AG77"/>
  <c r="AI77"/>
  <c r="AT78" l="1"/>
  <c r="AH78"/>
  <c r="AJ78"/>
  <c r="AK78"/>
  <c r="AQ78"/>
  <c r="AI78"/>
  <c r="AM78"/>
  <c r="AE78"/>
  <c r="AN78"/>
  <c r="AG78"/>
  <c r="AL78"/>
  <c r="AU78"/>
  <c r="AD78"/>
  <c r="AF78"/>
  <c r="AO78"/>
  <c r="AR78"/>
  <c r="AS78"/>
  <c r="AP78"/>
  <c r="AC79"/>
  <c r="AA80"/>
  <c r="AA81" l="1"/>
  <c r="AC80"/>
  <c r="AJ79"/>
  <c r="AK79"/>
  <c r="AP79"/>
  <c r="AI79"/>
  <c r="AF79"/>
  <c r="AR79"/>
  <c r="AQ79"/>
  <c r="AH79"/>
  <c r="AG79"/>
  <c r="AT79"/>
  <c r="AE79"/>
  <c r="AL79"/>
  <c r="AD79"/>
  <c r="AM79"/>
  <c r="AN79"/>
  <c r="AS79"/>
  <c r="AU79"/>
  <c r="AO79"/>
  <c r="AK80" l="1"/>
  <c r="AR80"/>
  <c r="AO80"/>
  <c r="AH80"/>
  <c r="AL80"/>
  <c r="AP80"/>
  <c r="AE80"/>
  <c r="AU80"/>
  <c r="AQ80"/>
  <c r="AN80"/>
  <c r="AM80"/>
  <c r="AT80"/>
  <c r="AS80"/>
  <c r="AD80"/>
  <c r="AF80"/>
  <c r="AJ80"/>
  <c r="AI80"/>
  <c r="AG80"/>
  <c r="AC81"/>
  <c r="AA82"/>
  <c r="AC82" l="1"/>
  <c r="AA83"/>
  <c r="AO81"/>
  <c r="AI81"/>
  <c r="AM81"/>
  <c r="AN81"/>
  <c r="AK81"/>
  <c r="AP81"/>
  <c r="AF81"/>
  <c r="AR81"/>
  <c r="AG81"/>
  <c r="AT81"/>
  <c r="AH81"/>
  <c r="AU81"/>
  <c r="AD81"/>
  <c r="AL81"/>
  <c r="AQ81"/>
  <c r="AJ81"/>
  <c r="AS81"/>
  <c r="AE81"/>
  <c r="AC83" l="1"/>
  <c r="AA84"/>
  <c r="AL82"/>
  <c r="AS82"/>
  <c r="AH82"/>
  <c r="AM82"/>
  <c r="AD82"/>
  <c r="AK82"/>
  <c r="AN82"/>
  <c r="AQ82"/>
  <c r="AG82"/>
  <c r="AR82"/>
  <c r="AI82"/>
  <c r="AU82"/>
  <c r="AE82"/>
  <c r="AO82"/>
  <c r="AP82"/>
  <c r="AF82"/>
  <c r="AJ82"/>
  <c r="AT82"/>
  <c r="AC84" l="1"/>
  <c r="AA85"/>
  <c r="AJ83"/>
  <c r="AO83"/>
  <c r="AH83"/>
  <c r="AR83"/>
  <c r="AG83"/>
  <c r="AU83"/>
  <c r="AM83"/>
  <c r="AS83"/>
  <c r="AK83"/>
  <c r="AD83"/>
  <c r="AL83"/>
  <c r="AN83"/>
  <c r="AF83"/>
  <c r="AT83"/>
  <c r="AI83"/>
  <c r="AE83"/>
  <c r="AP83"/>
  <c r="AQ83"/>
  <c r="AC85" l="1"/>
  <c r="AA86"/>
  <c r="AR84"/>
  <c r="AQ84"/>
  <c r="AD84"/>
  <c r="AH84"/>
  <c r="AL84"/>
  <c r="AT84"/>
  <c r="AJ84"/>
  <c r="AK84"/>
  <c r="AN84"/>
  <c r="AI84"/>
  <c r="AU84"/>
  <c r="AF84"/>
  <c r="AP84"/>
  <c r="AM84"/>
  <c r="AG84"/>
  <c r="AS84"/>
  <c r="AO84"/>
  <c r="AE84"/>
  <c r="AC86" l="1"/>
  <c r="AA87"/>
  <c r="AN85"/>
  <c r="AQ85"/>
  <c r="AM85"/>
  <c r="AO85"/>
  <c r="AH85"/>
  <c r="AF85"/>
  <c r="AJ85"/>
  <c r="AG85"/>
  <c r="AE85"/>
  <c r="AI85"/>
  <c r="AT85"/>
  <c r="AU85"/>
  <c r="AR85"/>
  <c r="AL85"/>
  <c r="AS85"/>
  <c r="AD85"/>
  <c r="AP85"/>
  <c r="AK85"/>
  <c r="AC87" l="1"/>
  <c r="AA88"/>
  <c r="AN86"/>
  <c r="AK86"/>
  <c r="AF86"/>
  <c r="AR86"/>
  <c r="AH86"/>
  <c r="AS86"/>
  <c r="AM86"/>
  <c r="AQ86"/>
  <c r="AT86"/>
  <c r="AU86"/>
  <c r="AG86"/>
  <c r="AP86"/>
  <c r="AI86"/>
  <c r="AJ86"/>
  <c r="AL86"/>
  <c r="AD86"/>
  <c r="AO86"/>
  <c r="AE86"/>
  <c r="AC88" l="1"/>
  <c r="AA89"/>
  <c r="AN87"/>
  <c r="AL87"/>
  <c r="AH87"/>
  <c r="AF87"/>
  <c r="AJ87"/>
  <c r="AI87"/>
  <c r="AR87"/>
  <c r="AQ87"/>
  <c r="AG87"/>
  <c r="AP87"/>
  <c r="AE87"/>
  <c r="AS87"/>
  <c r="AO87"/>
  <c r="AT87"/>
  <c r="AM87"/>
  <c r="AK87"/>
  <c r="AD87"/>
  <c r="AU87"/>
  <c r="AC89" l="1"/>
  <c r="AA90"/>
  <c r="AG88"/>
  <c r="AE88"/>
  <c r="AO88"/>
  <c r="AS88"/>
  <c r="AP88"/>
  <c r="AN88"/>
  <c r="AD88"/>
  <c r="AK88"/>
  <c r="AF88"/>
  <c r="AR88"/>
  <c r="AT88"/>
  <c r="AJ88"/>
  <c r="AU88"/>
  <c r="AI88"/>
  <c r="AH88"/>
  <c r="AL88"/>
  <c r="AM88"/>
  <c r="AQ88"/>
  <c r="AC90" l="1"/>
  <c r="AA91"/>
  <c r="AU89"/>
  <c r="AH89"/>
  <c r="AI89"/>
  <c r="AK89"/>
  <c r="AP89"/>
  <c r="AQ89"/>
  <c r="AM89"/>
  <c r="AO89"/>
  <c r="AD89"/>
  <c r="AR89"/>
  <c r="AS89"/>
  <c r="AT89"/>
  <c r="AG89"/>
  <c r="AN89"/>
  <c r="AE89"/>
  <c r="AF89"/>
  <c r="AJ89"/>
  <c r="AL89"/>
  <c r="AC91" l="1"/>
  <c r="AA92"/>
  <c r="AN90"/>
  <c r="AQ90"/>
  <c r="AD90"/>
  <c r="AF90"/>
  <c r="AU90"/>
  <c r="AJ90"/>
  <c r="AO90"/>
  <c r="AS90"/>
  <c r="AR90"/>
  <c r="AI90"/>
  <c r="AT90"/>
  <c r="AL90"/>
  <c r="AM90"/>
  <c r="AG90"/>
  <c r="AP90"/>
  <c r="AH90"/>
  <c r="AK90"/>
  <c r="AE90"/>
  <c r="AC92" l="1"/>
  <c r="AA93"/>
  <c r="AD91"/>
  <c r="AK91"/>
  <c r="AS91"/>
  <c r="AM91"/>
  <c r="AO91"/>
  <c r="AP91"/>
  <c r="AE91"/>
  <c r="AU91"/>
  <c r="AQ91"/>
  <c r="AL91"/>
  <c r="AJ91"/>
  <c r="AI91"/>
  <c r="AR91"/>
  <c r="AG91"/>
  <c r="AT91"/>
  <c r="AH91"/>
  <c r="AF91"/>
  <c r="AN91"/>
  <c r="AC93" l="1"/>
  <c r="AA94"/>
  <c r="AP92"/>
  <c r="AQ92"/>
  <c r="AT92"/>
  <c r="AN92"/>
  <c r="AD92"/>
  <c r="AI92"/>
  <c r="AJ92"/>
  <c r="AS92"/>
  <c r="AL92"/>
  <c r="AK92"/>
  <c r="AF92"/>
  <c r="AH92"/>
  <c r="AE92"/>
  <c r="AM92"/>
  <c r="AO92"/>
  <c r="AR92"/>
  <c r="AU92"/>
  <c r="AG92"/>
  <c r="AC94" l="1"/>
  <c r="AA95"/>
  <c r="AT93"/>
  <c r="AD93"/>
  <c r="AR93"/>
  <c r="AO93"/>
  <c r="AL93"/>
  <c r="AM93"/>
  <c r="AJ93"/>
  <c r="AU93"/>
  <c r="AE93"/>
  <c r="AS93"/>
  <c r="AP93"/>
  <c r="AH93"/>
  <c r="AK93"/>
  <c r="AF93"/>
  <c r="AG93"/>
  <c r="AN93"/>
  <c r="AQ93"/>
  <c r="AI93"/>
  <c r="AC95" l="1"/>
  <c r="AA96"/>
  <c r="AE94"/>
  <c r="AH94"/>
  <c r="AP94"/>
  <c r="AJ94"/>
  <c r="AK94"/>
  <c r="AQ94"/>
  <c r="AL94"/>
  <c r="AS94"/>
  <c r="AD94"/>
  <c r="AF94"/>
  <c r="AM94"/>
  <c r="AR94"/>
  <c r="AI94"/>
  <c r="AN94"/>
  <c r="AT94"/>
  <c r="AO94"/>
  <c r="AG94"/>
  <c r="AU94"/>
  <c r="AC96" l="1"/>
  <c r="AA97"/>
  <c r="AN95"/>
  <c r="AE95"/>
  <c r="AH95"/>
  <c r="AI95"/>
  <c r="AQ95"/>
  <c r="AP95"/>
  <c r="AM95"/>
  <c r="AJ95"/>
  <c r="AK95"/>
  <c r="AS95"/>
  <c r="AD95"/>
  <c r="AL95"/>
  <c r="AG95"/>
  <c r="AO95"/>
  <c r="AT95"/>
  <c r="AR95"/>
  <c r="AF95"/>
  <c r="AU95"/>
  <c r="AC97" l="1"/>
  <c r="AA98"/>
  <c r="AS96"/>
  <c r="AI96"/>
  <c r="AU96"/>
  <c r="AM96"/>
  <c r="AH96"/>
  <c r="AJ96"/>
  <c r="AQ96"/>
  <c r="AR96"/>
  <c r="AG96"/>
  <c r="AK96"/>
  <c r="AE96"/>
  <c r="AF96"/>
  <c r="AD96"/>
  <c r="AP96"/>
  <c r="AO96"/>
  <c r="AT96"/>
  <c r="AL96"/>
  <c r="AN96"/>
  <c r="AC98" l="1"/>
  <c r="AA99"/>
  <c r="AD97"/>
  <c r="AJ97"/>
  <c r="AQ97"/>
  <c r="AT97"/>
  <c r="AE97"/>
  <c r="AU97"/>
  <c r="AI97"/>
  <c r="AH97"/>
  <c r="AL97"/>
  <c r="AS97"/>
  <c r="AF97"/>
  <c r="AO97"/>
  <c r="AR97"/>
  <c r="AG97"/>
  <c r="AP97"/>
  <c r="AN97"/>
  <c r="AM97"/>
  <c r="AK97"/>
  <c r="AC99" l="1"/>
  <c r="AA100"/>
  <c r="AT98"/>
  <c r="AN98"/>
  <c r="AE98"/>
  <c r="AP98"/>
  <c r="AQ98"/>
  <c r="AL98"/>
  <c r="AD98"/>
  <c r="AF98"/>
  <c r="AJ98"/>
  <c r="AU98"/>
  <c r="AR98"/>
  <c r="AO98"/>
  <c r="AH98"/>
  <c r="AI98"/>
  <c r="AM98"/>
  <c r="AS98"/>
  <c r="AG98"/>
  <c r="AK98"/>
  <c r="AA101" l="1"/>
  <c r="AC100"/>
  <c r="AD99"/>
  <c r="AS99"/>
  <c r="AQ99"/>
  <c r="AP99"/>
  <c r="AE99"/>
  <c r="AR99"/>
  <c r="AM99"/>
  <c r="AJ99"/>
  <c r="AK99"/>
  <c r="AT99"/>
  <c r="AH99"/>
  <c r="AO99"/>
  <c r="AF99"/>
  <c r="AN99"/>
  <c r="AG99"/>
  <c r="AI99"/>
  <c r="AL99"/>
  <c r="AU99"/>
  <c r="AQ100" l="1"/>
  <c r="AD100"/>
  <c r="AR100"/>
  <c r="AL100"/>
  <c r="AS100"/>
  <c r="AM100"/>
  <c r="AP100"/>
  <c r="AF100"/>
  <c r="AU100"/>
  <c r="AN100"/>
  <c r="AI100"/>
  <c r="AJ100"/>
  <c r="AO100"/>
  <c r="AE100"/>
  <c r="AK100"/>
  <c r="AT100"/>
  <c r="AH100"/>
  <c r="AG100"/>
  <c r="AC101"/>
  <c r="AA102"/>
  <c r="AC102" l="1"/>
  <c r="AA103"/>
  <c r="AL101"/>
  <c r="AF101"/>
  <c r="AI101"/>
  <c r="AG101"/>
  <c r="AD101"/>
  <c r="AK101"/>
  <c r="AP101"/>
  <c r="AJ101"/>
  <c r="AM101"/>
  <c r="AO101"/>
  <c r="AT101"/>
  <c r="AN101"/>
  <c r="AU101"/>
  <c r="AS101"/>
  <c r="AQ101"/>
  <c r="AE101"/>
  <c r="AR101"/>
  <c r="AH101"/>
  <c r="AC103" l="1"/>
  <c r="AA104"/>
  <c r="AP102"/>
  <c r="AO102"/>
  <c r="AF102"/>
  <c r="AT102"/>
  <c r="AQ102"/>
  <c r="AS102"/>
  <c r="AR102"/>
  <c r="AD102"/>
  <c r="AK102"/>
  <c r="AL102"/>
  <c r="AJ102"/>
  <c r="AM102"/>
  <c r="AI102"/>
  <c r="AU102"/>
  <c r="AH102"/>
  <c r="AE102"/>
  <c r="AN102"/>
  <c r="AG102"/>
  <c r="E17" l="1"/>
  <c r="E18"/>
  <c r="E16"/>
  <c r="AC104"/>
  <c r="AA105"/>
  <c r="AT103"/>
  <c r="AE103"/>
  <c r="AJ103"/>
  <c r="AU103"/>
  <c r="AD103"/>
  <c r="AK103"/>
  <c r="AI103"/>
  <c r="AQ103"/>
  <c r="AR103"/>
  <c r="AG103"/>
  <c r="AN103"/>
  <c r="AP103"/>
  <c r="AM103"/>
  <c r="AO103"/>
  <c r="AF103"/>
  <c r="AS103"/>
  <c r="AH103"/>
  <c r="AL103"/>
  <c r="AC105" l="1"/>
  <c r="AA106"/>
  <c r="AH104"/>
  <c r="AP104"/>
  <c r="AL104"/>
  <c r="AM104"/>
  <c r="AJ104"/>
  <c r="AS104"/>
  <c r="AT104"/>
  <c r="AE104"/>
  <c r="AD104"/>
  <c r="AO104"/>
  <c r="AG104"/>
  <c r="AK104"/>
  <c r="AR104"/>
  <c r="AI104"/>
  <c r="AU104"/>
  <c r="AF104"/>
  <c r="AQ104"/>
  <c r="AN104"/>
  <c r="AC106" l="1"/>
  <c r="AA107"/>
  <c r="AT105"/>
  <c r="AN105"/>
  <c r="AJ105"/>
  <c r="AO105"/>
  <c r="AQ105"/>
  <c r="AI105"/>
  <c r="AK105"/>
  <c r="AU105"/>
  <c r="AD105"/>
  <c r="AP105"/>
  <c r="AG105"/>
  <c r="AH105"/>
  <c r="AS105"/>
  <c r="AF105"/>
  <c r="AR105"/>
  <c r="AL105"/>
  <c r="AM105"/>
  <c r="AE105"/>
  <c r="AC107" l="1"/>
  <c r="AA108"/>
  <c r="AL106"/>
  <c r="AN106"/>
  <c r="AS106"/>
  <c r="AR106"/>
  <c r="AU106"/>
  <c r="AO106"/>
  <c r="AP106"/>
  <c r="AT106"/>
  <c r="AG106"/>
  <c r="AJ106"/>
  <c r="AE106"/>
  <c r="AI106"/>
  <c r="AQ106"/>
  <c r="AD106"/>
  <c r="AM106"/>
  <c r="AH106"/>
  <c r="AF106"/>
  <c r="AK106"/>
  <c r="AA109" l="1"/>
  <c r="AC108"/>
  <c r="AP107"/>
  <c r="AS107"/>
  <c r="AO107"/>
  <c r="AR107"/>
  <c r="AM107"/>
  <c r="AE107"/>
  <c r="AQ107"/>
  <c r="AN107"/>
  <c r="AK107"/>
  <c r="AD107"/>
  <c r="AI107"/>
  <c r="AH107"/>
  <c r="AT107"/>
  <c r="AJ107"/>
  <c r="AG107"/>
  <c r="AU107"/>
  <c r="AL107"/>
  <c r="AF107"/>
  <c r="AI108" l="1"/>
  <c r="AQ108"/>
  <c r="AT108"/>
  <c r="AD108"/>
  <c r="AS108"/>
  <c r="AJ108"/>
  <c r="AL108"/>
  <c r="AH108"/>
  <c r="AN108"/>
  <c r="AU108"/>
  <c r="AR108"/>
  <c r="AK108"/>
  <c r="AP108"/>
  <c r="AF108"/>
  <c r="AM108"/>
  <c r="AE108"/>
  <c r="AO108"/>
  <c r="AG108"/>
  <c r="AA110"/>
  <c r="AC109"/>
  <c r="AK109" l="1"/>
  <c r="AU109"/>
  <c r="AI109"/>
  <c r="AS109"/>
  <c r="AQ109"/>
  <c r="AJ109"/>
  <c r="AN109"/>
  <c r="AF109"/>
  <c r="AM109"/>
  <c r="AL109"/>
  <c r="AD109"/>
  <c r="AP109"/>
  <c r="AE109"/>
  <c r="AH109"/>
  <c r="AG109"/>
  <c r="AT109"/>
  <c r="AR109"/>
  <c r="AO109"/>
  <c r="AA111"/>
  <c r="AC110"/>
  <c r="AH110" l="1"/>
  <c r="AE110"/>
  <c r="AL110"/>
  <c r="AP110"/>
  <c r="AM110"/>
  <c r="AS110"/>
  <c r="AD110"/>
  <c r="AO110"/>
  <c r="AK110"/>
  <c r="AF110"/>
  <c r="AT110"/>
  <c r="AN110"/>
  <c r="AG110"/>
  <c r="AU110"/>
  <c r="AJ110"/>
  <c r="AQ110"/>
  <c r="AR110"/>
  <c r="AI110"/>
  <c r="AC111"/>
  <c r="AA112"/>
  <c r="AC112" l="1"/>
  <c r="AA113"/>
  <c r="AL111"/>
  <c r="AH111"/>
  <c r="AU111"/>
  <c r="AS111"/>
  <c r="AE111"/>
  <c r="AN111"/>
  <c r="AR111"/>
  <c r="AG111"/>
  <c r="AQ111"/>
  <c r="AI111"/>
  <c r="AK111"/>
  <c r="AM111"/>
  <c r="AO111"/>
  <c r="AJ111"/>
  <c r="AP111"/>
  <c r="AT111"/>
  <c r="AD111"/>
  <c r="AF111"/>
  <c r="AA114" l="1"/>
  <c r="AC113"/>
  <c r="AH112"/>
  <c r="AF112"/>
  <c r="AD112"/>
  <c r="AI112"/>
  <c r="AS112"/>
  <c r="AU112"/>
  <c r="AT112"/>
  <c r="AO112"/>
  <c r="AQ112"/>
  <c r="AN112"/>
  <c r="AL112"/>
  <c r="AK112"/>
  <c r="AM112"/>
  <c r="AE112"/>
  <c r="AG112"/>
  <c r="AP112"/>
  <c r="AJ112"/>
  <c r="AR112"/>
  <c r="AE113" l="1"/>
  <c r="AD113"/>
  <c r="AF113"/>
  <c r="AQ113"/>
  <c r="AI113"/>
  <c r="AO113"/>
  <c r="AM113"/>
  <c r="AS113"/>
  <c r="AN113"/>
  <c r="AU113"/>
  <c r="AL113"/>
  <c r="AG113"/>
  <c r="AK113"/>
  <c r="AH113"/>
  <c r="AJ113"/>
  <c r="AR113"/>
  <c r="AP113"/>
  <c r="AT113"/>
  <c r="AC114"/>
  <c r="AA115"/>
  <c r="AC115" l="1"/>
  <c r="AA116"/>
  <c r="AQ114"/>
  <c r="AM114"/>
  <c r="AL114"/>
  <c r="AS114"/>
  <c r="AG114"/>
  <c r="AN114"/>
  <c r="AH114"/>
  <c r="AF114"/>
  <c r="AD114"/>
  <c r="AR114"/>
  <c r="AP114"/>
  <c r="AU114"/>
  <c r="AO114"/>
  <c r="AK114"/>
  <c r="AI114"/>
  <c r="AJ114"/>
  <c r="AT114"/>
  <c r="AE114"/>
  <c r="AC116" l="1"/>
  <c r="AA117"/>
  <c r="AT115"/>
  <c r="AM115"/>
  <c r="AG115"/>
  <c r="AI115"/>
  <c r="AK115"/>
  <c r="AS115"/>
  <c r="AP115"/>
  <c r="AJ115"/>
  <c r="AU115"/>
  <c r="AD115"/>
  <c r="AL115"/>
  <c r="AQ115"/>
  <c r="AE115"/>
  <c r="AN115"/>
  <c r="AH115"/>
  <c r="AF115"/>
  <c r="AO115"/>
  <c r="AR115"/>
  <c r="AA118" l="1"/>
  <c r="AC117"/>
  <c r="AH116"/>
  <c r="AN116"/>
  <c r="AU116"/>
  <c r="AR116"/>
  <c r="AM116"/>
  <c r="AE116"/>
  <c r="AK116"/>
  <c r="AG116"/>
  <c r="AD116"/>
  <c r="AS116"/>
  <c r="AT116"/>
  <c r="AO116"/>
  <c r="AQ116"/>
  <c r="AP116"/>
  <c r="AF116"/>
  <c r="AL116"/>
  <c r="AJ116"/>
  <c r="AI116"/>
  <c r="AH117" l="1"/>
  <c r="AN117"/>
  <c r="AD117"/>
  <c r="AT117"/>
  <c r="AS117"/>
  <c r="AF117"/>
  <c r="AQ117"/>
  <c r="AR117"/>
  <c r="AL117"/>
  <c r="AE117"/>
  <c r="AU117"/>
  <c r="AP117"/>
  <c r="AO117"/>
  <c r="AI117"/>
  <c r="AK117"/>
  <c r="AG117"/>
  <c r="AJ117"/>
  <c r="AM117"/>
  <c r="AA119"/>
  <c r="AC118"/>
  <c r="AS118" l="1"/>
  <c r="AE118"/>
  <c r="AT118"/>
  <c r="AJ118"/>
  <c r="AR118"/>
  <c r="AF118"/>
  <c r="AG118"/>
  <c r="AL118"/>
  <c r="AO118"/>
  <c r="AU118"/>
  <c r="AD118"/>
  <c r="AH118"/>
  <c r="AP118"/>
  <c r="AQ118"/>
  <c r="AM118"/>
  <c r="AI118"/>
  <c r="AN118"/>
  <c r="AK118"/>
  <c r="AC119"/>
  <c r="AA120"/>
  <c r="AA121" l="1"/>
  <c r="AC120"/>
  <c r="AQ119"/>
  <c r="AE119"/>
  <c r="AM119"/>
  <c r="AG119"/>
  <c r="AK119"/>
  <c r="AI119"/>
  <c r="AU119"/>
  <c r="AT119"/>
  <c r="AL119"/>
  <c r="AS119"/>
  <c r="AR119"/>
  <c r="AO119"/>
  <c r="AD119"/>
  <c r="AH119"/>
  <c r="AP119"/>
  <c r="AF119"/>
  <c r="AN119"/>
  <c r="AJ119"/>
  <c r="AQ120" l="1"/>
  <c r="AM120"/>
  <c r="AN120"/>
  <c r="AJ120"/>
  <c r="AF120"/>
  <c r="AP120"/>
  <c r="AK120"/>
  <c r="AR120"/>
  <c r="AI120"/>
  <c r="AU120"/>
  <c r="AL120"/>
  <c r="AE120"/>
  <c r="AG120"/>
  <c r="AS120"/>
  <c r="AH120"/>
  <c r="AT120"/>
  <c r="AD120"/>
  <c r="AO120"/>
  <c r="AC121"/>
  <c r="AA122"/>
  <c r="AH121" l="1"/>
  <c r="AM121"/>
  <c r="AD121"/>
  <c r="AS121"/>
  <c r="AQ121"/>
  <c r="AF121"/>
  <c r="AR121"/>
  <c r="AI121"/>
  <c r="AT121"/>
  <c r="AP121"/>
  <c r="AU121"/>
  <c r="AO121"/>
  <c r="AJ121"/>
  <c r="AG121"/>
  <c r="AN121"/>
  <c r="AE121"/>
  <c r="AK121"/>
  <c r="AL121"/>
  <c r="AA123"/>
  <c r="AC122"/>
  <c r="AS122" l="1"/>
  <c r="AJ122"/>
  <c r="AF122"/>
  <c r="AM122"/>
  <c r="AI122"/>
  <c r="AH122"/>
  <c r="AK122"/>
  <c r="AO122"/>
  <c r="AQ122"/>
  <c r="AR122"/>
  <c r="AN122"/>
  <c r="AP122"/>
  <c r="AE122"/>
  <c r="AT122"/>
  <c r="AG122"/>
  <c r="AU122"/>
  <c r="AL122"/>
  <c r="AD122"/>
  <c r="AC123"/>
  <c r="AA124"/>
  <c r="AM123" l="1"/>
  <c r="AK123"/>
  <c r="AH123"/>
  <c r="AJ123"/>
  <c r="AN123"/>
  <c r="AF123"/>
  <c r="AS123"/>
  <c r="AI123"/>
  <c r="AE123"/>
  <c r="AT123"/>
  <c r="AD123"/>
  <c r="AO123"/>
  <c r="AQ123"/>
  <c r="AL123"/>
  <c r="AG123"/>
  <c r="AP123"/>
  <c r="AR123"/>
  <c r="AU123"/>
  <c r="AC124"/>
  <c r="AA125"/>
  <c r="AC125" l="1"/>
  <c r="AA126"/>
  <c r="AG124"/>
  <c r="AT124"/>
  <c r="AE124"/>
  <c r="AM124"/>
  <c r="AU124"/>
  <c r="AO124"/>
  <c r="AD124"/>
  <c r="AF124"/>
  <c r="AH124"/>
  <c r="AL124"/>
  <c r="AR124"/>
  <c r="AS124"/>
  <c r="AQ124"/>
  <c r="AI124"/>
  <c r="AN124"/>
  <c r="AJ124"/>
  <c r="AP124"/>
  <c r="AK124"/>
  <c r="AA127" l="1"/>
  <c r="AC126"/>
  <c r="AD125"/>
  <c r="AM125"/>
  <c r="AI125"/>
  <c r="AF125"/>
  <c r="AH125"/>
  <c r="AU125"/>
  <c r="AK125"/>
  <c r="AR125"/>
  <c r="AN125"/>
  <c r="AT125"/>
  <c r="AS125"/>
  <c r="AL125"/>
  <c r="AQ125"/>
  <c r="AP125"/>
  <c r="AO125"/>
  <c r="AJ125"/>
  <c r="AG125"/>
  <c r="AE125"/>
  <c r="AT126" l="1"/>
  <c r="AQ126"/>
  <c r="AE126"/>
  <c r="AJ126"/>
  <c r="AG126"/>
  <c r="AN126"/>
  <c r="AM126"/>
  <c r="AU126"/>
  <c r="AS126"/>
  <c r="AR126"/>
  <c r="AF126"/>
  <c r="AP126"/>
  <c r="AL126"/>
  <c r="AH126"/>
  <c r="AI126"/>
  <c r="AD126"/>
  <c r="AO126"/>
  <c r="AK126"/>
  <c r="AC127"/>
  <c r="AA128"/>
  <c r="AA129" l="1"/>
  <c r="AC128"/>
  <c r="AG127"/>
  <c r="AU127"/>
  <c r="AJ127"/>
  <c r="AD127"/>
  <c r="AF127"/>
  <c r="AM127"/>
  <c r="AO127"/>
  <c r="AP127"/>
  <c r="AK127"/>
  <c r="AS127"/>
  <c r="AQ127"/>
  <c r="AR127"/>
  <c r="AL127"/>
  <c r="AT127"/>
  <c r="AN127"/>
  <c r="AH127"/>
  <c r="AI127"/>
  <c r="AE127"/>
  <c r="AO128" l="1"/>
  <c r="AD128"/>
  <c r="AQ128"/>
  <c r="AF128"/>
  <c r="AK128"/>
  <c r="AR128"/>
  <c r="AN128"/>
  <c r="AM128"/>
  <c r="AL128"/>
  <c r="AJ128"/>
  <c r="AP128"/>
  <c r="AU128"/>
  <c r="AT128"/>
  <c r="AG128"/>
  <c r="AE128"/>
  <c r="AI128"/>
  <c r="AH128"/>
  <c r="AS128"/>
  <c r="AC129"/>
  <c r="AA130"/>
  <c r="AC130" l="1"/>
  <c r="AA131"/>
  <c r="AH129"/>
  <c r="AU129"/>
  <c r="AQ129"/>
  <c r="AG129"/>
  <c r="AM129"/>
  <c r="AI129"/>
  <c r="AN129"/>
  <c r="AP129"/>
  <c r="AF129"/>
  <c r="AS129"/>
  <c r="AK129"/>
  <c r="AD129"/>
  <c r="AJ129"/>
  <c r="AL129"/>
  <c r="AR129"/>
  <c r="AT129"/>
  <c r="AE129"/>
  <c r="AO129"/>
  <c r="AC131" l="1"/>
  <c r="AA132"/>
  <c r="AM130"/>
  <c r="AU130"/>
  <c r="AN130"/>
  <c r="AP130"/>
  <c r="AO130"/>
  <c r="AE130"/>
  <c r="AL130"/>
  <c r="AJ130"/>
  <c r="AD130"/>
  <c r="AI130"/>
  <c r="AR130"/>
  <c r="AG130"/>
  <c r="AS130"/>
  <c r="AH130"/>
  <c r="AK130"/>
  <c r="AT130"/>
  <c r="AQ130"/>
  <c r="AF130"/>
  <c r="AC132" l="1"/>
  <c r="AA133"/>
  <c r="AP131"/>
  <c r="AT131"/>
  <c r="AM131"/>
  <c r="AQ131"/>
  <c r="AO131"/>
  <c r="AH131"/>
  <c r="AR131"/>
  <c r="AL131"/>
  <c r="AE131"/>
  <c r="AI131"/>
  <c r="AF131"/>
  <c r="AS131"/>
  <c r="AD131"/>
  <c r="AK131"/>
  <c r="AN131"/>
  <c r="AU131"/>
  <c r="AG131"/>
  <c r="AJ131"/>
  <c r="AK132" l="1"/>
  <c r="AI132"/>
  <c r="AP132"/>
  <c r="AJ132"/>
  <c r="AD132"/>
  <c r="AT132"/>
  <c r="AR132"/>
  <c r="AF132"/>
  <c r="AS132"/>
  <c r="AN132"/>
  <c r="AE132"/>
  <c r="AU132"/>
  <c r="AG132"/>
  <c r="AH132"/>
  <c r="AL132"/>
  <c r="AO132"/>
  <c r="AM132"/>
  <c r="AQ132"/>
  <c r="AC133"/>
  <c r="AA134"/>
  <c r="AM133" l="1"/>
  <c r="AF133"/>
  <c r="AD133"/>
  <c r="AQ133"/>
  <c r="AO133"/>
  <c r="AL133"/>
  <c r="AK133"/>
  <c r="AE133"/>
  <c r="AS133"/>
  <c r="AT133"/>
  <c r="AJ133"/>
  <c r="AN133"/>
  <c r="AI133"/>
  <c r="AH133"/>
  <c r="AR133"/>
  <c r="AP133"/>
  <c r="AG133"/>
  <c r="AU133"/>
  <c r="AC134"/>
  <c r="AA135"/>
  <c r="AC135" l="1"/>
  <c r="AA136"/>
  <c r="AM134"/>
  <c r="AL134"/>
  <c r="AN134"/>
  <c r="AK134"/>
  <c r="AU134"/>
  <c r="AJ134"/>
  <c r="AD134"/>
  <c r="AQ134"/>
  <c r="AS134"/>
  <c r="AI134"/>
  <c r="AO134"/>
  <c r="AR134"/>
  <c r="AG134"/>
  <c r="AF134"/>
  <c r="AE134"/>
  <c r="AP134"/>
  <c r="AH134"/>
  <c r="AT134"/>
  <c r="AC136" l="1"/>
  <c r="AA137"/>
  <c r="AD135"/>
  <c r="AU135"/>
  <c r="AS135"/>
  <c r="AP135"/>
  <c r="AJ135"/>
  <c r="AN135"/>
  <c r="AI135"/>
  <c r="AK135"/>
  <c r="AF135"/>
  <c r="AE135"/>
  <c r="AQ135"/>
  <c r="AH135"/>
  <c r="AT135"/>
  <c r="AR135"/>
  <c r="AO135"/>
  <c r="AG135"/>
  <c r="AL135"/>
  <c r="AM135"/>
  <c r="AC137" l="1"/>
  <c r="AA138"/>
  <c r="AK136"/>
  <c r="AS136"/>
  <c r="AN136"/>
  <c r="AQ136"/>
  <c r="AU136"/>
  <c r="AG136"/>
  <c r="AL136"/>
  <c r="AP136"/>
  <c r="AO136"/>
  <c r="AT136"/>
  <c r="AF136"/>
  <c r="AH136"/>
  <c r="AI136"/>
  <c r="AD136"/>
  <c r="AM136"/>
  <c r="AE136"/>
  <c r="AR136"/>
  <c r="AJ136"/>
  <c r="AC138" l="1"/>
  <c r="AA139"/>
  <c r="AH137"/>
  <c r="AP137"/>
  <c r="AJ137"/>
  <c r="AM137"/>
  <c r="AR137"/>
  <c r="AU137"/>
  <c r="AO137"/>
  <c r="AK137"/>
  <c r="AT137"/>
  <c r="AN137"/>
  <c r="AE137"/>
  <c r="AD137"/>
  <c r="AG137"/>
  <c r="AQ137"/>
  <c r="AF137"/>
  <c r="AI137"/>
  <c r="AL137"/>
  <c r="AS137"/>
  <c r="AC139" l="1"/>
  <c r="AA140"/>
  <c r="AE138"/>
  <c r="AU138"/>
  <c r="AH138"/>
  <c r="AQ138"/>
  <c r="AG138"/>
  <c r="AN138"/>
  <c r="AM138"/>
  <c r="AS138"/>
  <c r="AL138"/>
  <c r="AR138"/>
  <c r="AP138"/>
  <c r="AI138"/>
  <c r="AF138"/>
  <c r="AT138"/>
  <c r="AJ138"/>
  <c r="AD138"/>
  <c r="AK138"/>
  <c r="AO138"/>
  <c r="AA141" l="1"/>
  <c r="AC140"/>
  <c r="AH139"/>
  <c r="AI139"/>
  <c r="AK139"/>
  <c r="AL139"/>
  <c r="AT139"/>
  <c r="AN139"/>
  <c r="AO139"/>
  <c r="AM139"/>
  <c r="AJ139"/>
  <c r="AU139"/>
  <c r="AP139"/>
  <c r="AQ139"/>
  <c r="AE139"/>
  <c r="AG139"/>
  <c r="AR139"/>
  <c r="AD139"/>
  <c r="AF139"/>
  <c r="AS139"/>
  <c r="AM140" l="1"/>
  <c r="AP140"/>
  <c r="AU140"/>
  <c r="AI140"/>
  <c r="AJ140"/>
  <c r="AK140"/>
  <c r="AQ140"/>
  <c r="AT140"/>
  <c r="AG140"/>
  <c r="AD140"/>
  <c r="AS140"/>
  <c r="AE140"/>
  <c r="AR140"/>
  <c r="AO140"/>
  <c r="AL140"/>
  <c r="AF140"/>
  <c r="AN140"/>
  <c r="AH140"/>
  <c r="AC141"/>
  <c r="AA142"/>
  <c r="AL141" l="1"/>
  <c r="AP141"/>
  <c r="AQ141"/>
  <c r="AK141"/>
  <c r="AD141"/>
  <c r="AR141"/>
  <c r="AF141"/>
  <c r="AM141"/>
  <c r="AT141"/>
  <c r="AN141"/>
  <c r="AJ141"/>
  <c r="AE141"/>
  <c r="AH141"/>
  <c r="AG141"/>
  <c r="AO141"/>
  <c r="AU141"/>
  <c r="AI141"/>
  <c r="AS141"/>
  <c r="AA143"/>
  <c r="AC142"/>
  <c r="AN142" l="1"/>
  <c r="AF142"/>
  <c r="AI142"/>
  <c r="AG142"/>
  <c r="AR142"/>
  <c r="AJ142"/>
  <c r="AL142"/>
  <c r="AQ142"/>
  <c r="AO142"/>
  <c r="AM142"/>
  <c r="AP142"/>
  <c r="AD142"/>
  <c r="AE142"/>
  <c r="AS142"/>
  <c r="AH142"/>
  <c r="AK142"/>
  <c r="AU142"/>
  <c r="AT142"/>
  <c r="AC143"/>
  <c r="AA144"/>
  <c r="AA145" l="1"/>
  <c r="AC144"/>
  <c r="AF143"/>
  <c r="AO143"/>
  <c r="AR143"/>
  <c r="AI143"/>
  <c r="AM143"/>
  <c r="AQ143"/>
  <c r="AK143"/>
  <c r="AT143"/>
  <c r="AL143"/>
  <c r="AP143"/>
  <c r="AD143"/>
  <c r="AU143"/>
  <c r="AE143"/>
  <c r="AH143"/>
  <c r="AG143"/>
  <c r="AN143"/>
  <c r="AJ143"/>
  <c r="AS143"/>
  <c r="AJ144" l="1"/>
  <c r="AU144"/>
  <c r="AD144"/>
  <c r="AQ144"/>
  <c r="AR144"/>
  <c r="AN144"/>
  <c r="AP144"/>
  <c r="AO144"/>
  <c r="AS144"/>
  <c r="AE144"/>
  <c r="AH144"/>
  <c r="AI144"/>
  <c r="AG144"/>
  <c r="AM144"/>
  <c r="AL144"/>
  <c r="AT144"/>
  <c r="AK144"/>
  <c r="AF144"/>
  <c r="AC145"/>
  <c r="AA146"/>
  <c r="AC146" l="1"/>
  <c r="AA147"/>
  <c r="AU145"/>
  <c r="AR145"/>
  <c r="AG145"/>
  <c r="AH145"/>
  <c r="AO145"/>
  <c r="AE145"/>
  <c r="AN145"/>
  <c r="AJ145"/>
  <c r="AF145"/>
  <c r="AT145"/>
  <c r="AS145"/>
  <c r="AD145"/>
  <c r="AQ145"/>
  <c r="AL145"/>
  <c r="AP145"/>
  <c r="AK145"/>
  <c r="AM145"/>
  <c r="AI145"/>
  <c r="AA148" l="1"/>
  <c r="AC147"/>
  <c r="AR146"/>
  <c r="AH146"/>
  <c r="AT146"/>
  <c r="AS146"/>
  <c r="AN146"/>
  <c r="AM146"/>
  <c r="AJ146"/>
  <c r="AP146"/>
  <c r="AG146"/>
  <c r="AK146"/>
  <c r="AO146"/>
  <c r="AQ146"/>
  <c r="AD146"/>
  <c r="AE146"/>
  <c r="AL146"/>
  <c r="AU146"/>
  <c r="AI146"/>
  <c r="AF146"/>
  <c r="AQ147" l="1"/>
  <c r="AL147"/>
  <c r="AD147"/>
  <c r="AF147"/>
  <c r="AJ147"/>
  <c r="AM147"/>
  <c r="AT147"/>
  <c r="AG147"/>
  <c r="AK147"/>
  <c r="AP147"/>
  <c r="AE147"/>
  <c r="AI147"/>
  <c r="AR147"/>
  <c r="AN147"/>
  <c r="AS147"/>
  <c r="AH147"/>
  <c r="AU147"/>
  <c r="AO147"/>
  <c r="AC148"/>
  <c r="AA149"/>
  <c r="AC149" l="1"/>
  <c r="AA150"/>
  <c r="AJ148"/>
  <c r="AH148"/>
  <c r="AG148"/>
  <c r="AT148"/>
  <c r="AF148"/>
  <c r="AU148"/>
  <c r="AP148"/>
  <c r="AL148"/>
  <c r="AK148"/>
  <c r="AR148"/>
  <c r="AM148"/>
  <c r="AO148"/>
  <c r="AD148"/>
  <c r="AE148"/>
  <c r="AN148"/>
  <c r="AS148"/>
  <c r="AI148"/>
  <c r="AQ148"/>
  <c r="AA151" l="1"/>
  <c r="AC150"/>
  <c r="AG149"/>
  <c r="AD149"/>
  <c r="AU149"/>
  <c r="AJ149"/>
  <c r="AO149"/>
  <c r="AM149"/>
  <c r="AH149"/>
  <c r="AT149"/>
  <c r="AS149"/>
  <c r="AK149"/>
  <c r="AE149"/>
  <c r="AR149"/>
  <c r="AF149"/>
  <c r="AQ149"/>
  <c r="AI149"/>
  <c r="AN149"/>
  <c r="AP149"/>
  <c r="AL149"/>
  <c r="AT150" l="1"/>
  <c r="AF150"/>
  <c r="AE150"/>
  <c r="AK150"/>
  <c r="AU150"/>
  <c r="AN150"/>
  <c r="AO150"/>
  <c r="AP150"/>
  <c r="AS150"/>
  <c r="AR150"/>
  <c r="AL150"/>
  <c r="AH150"/>
  <c r="AQ150"/>
  <c r="AG150"/>
  <c r="AJ150"/>
  <c r="AM150"/>
  <c r="AI150"/>
  <c r="AD150"/>
  <c r="AC151"/>
  <c r="AA152"/>
  <c r="AC152" l="1"/>
  <c r="AA153"/>
  <c r="AF151"/>
  <c r="AU151"/>
  <c r="AE151"/>
  <c r="AM151"/>
  <c r="AK151"/>
  <c r="AS151"/>
  <c r="AT151"/>
  <c r="AL151"/>
  <c r="AJ151"/>
  <c r="AI151"/>
  <c r="AO151"/>
  <c r="AQ151"/>
  <c r="AP151"/>
  <c r="AN151"/>
  <c r="AH151"/>
  <c r="AD151"/>
  <c r="AG151"/>
  <c r="AR151"/>
  <c r="AC153" l="1"/>
  <c r="AO153" s="1"/>
  <c r="AA154"/>
  <c r="AS153"/>
  <c r="AG152"/>
  <c r="AU152"/>
  <c r="AK152"/>
  <c r="AJ152"/>
  <c r="AN152"/>
  <c r="AP152"/>
  <c r="AI152"/>
  <c r="AT152"/>
  <c r="AR152"/>
  <c r="AS152"/>
  <c r="AF152"/>
  <c r="AL152"/>
  <c r="AE152"/>
  <c r="AD152"/>
  <c r="AQ152"/>
  <c r="AM152"/>
  <c r="AO152"/>
  <c r="AH152"/>
  <c r="AQ153" l="1"/>
  <c r="AF153"/>
  <c r="AJ153"/>
  <c r="AM153"/>
  <c r="AG153"/>
  <c r="AL153"/>
  <c r="AR153"/>
  <c r="AP153"/>
  <c r="AE153"/>
  <c r="AD153"/>
  <c r="AU153"/>
  <c r="AK153"/>
  <c r="AN153"/>
  <c r="AH153"/>
  <c r="AI153"/>
  <c r="AT153"/>
  <c r="AA155"/>
  <c r="AC154"/>
  <c r="AI154" l="1"/>
  <c r="AF154"/>
  <c r="AD154"/>
  <c r="AT154"/>
  <c r="AS154"/>
  <c r="AM154"/>
  <c r="AJ154"/>
  <c r="AH154"/>
  <c r="AK154"/>
  <c r="AQ154"/>
  <c r="AN154"/>
  <c r="AL154"/>
  <c r="AO154"/>
  <c r="AE154"/>
  <c r="AU154"/>
  <c r="AR154"/>
  <c r="AP154"/>
  <c r="AG154"/>
  <c r="AC155"/>
  <c r="AA156"/>
  <c r="AJ155" l="1"/>
  <c r="AF155"/>
  <c r="AN155"/>
  <c r="AD155"/>
  <c r="AT155"/>
  <c r="AQ155"/>
  <c r="AO155"/>
  <c r="AH155"/>
  <c r="AE155"/>
  <c r="AU155"/>
  <c r="AS155"/>
  <c r="AL155"/>
  <c r="AI155"/>
  <c r="AG155"/>
  <c r="AR155"/>
  <c r="AP155"/>
  <c r="AM155"/>
  <c r="AK155"/>
  <c r="AC156"/>
  <c r="AA157"/>
  <c r="AA158" l="1"/>
  <c r="AC157"/>
  <c r="AK156"/>
  <c r="AH156"/>
  <c r="AF156"/>
  <c r="AE156"/>
  <c r="AQ156"/>
  <c r="AO156"/>
  <c r="AL156"/>
  <c r="AJ156"/>
  <c r="AU156"/>
  <c r="AS156"/>
  <c r="AP156"/>
  <c r="AN156"/>
  <c r="AM156"/>
  <c r="AG156"/>
  <c r="AD156"/>
  <c r="AT156"/>
  <c r="AR156"/>
  <c r="AI156"/>
  <c r="AR157" l="1"/>
  <c r="AS157"/>
  <c r="AQ157"/>
  <c r="AT157"/>
  <c r="AF157"/>
  <c r="AG157"/>
  <c r="AE157"/>
  <c r="AU157"/>
  <c r="AL157"/>
  <c r="AJ157"/>
  <c r="AK157"/>
  <c r="AI157"/>
  <c r="AP157"/>
  <c r="AD157"/>
  <c r="AN157"/>
  <c r="AO157"/>
  <c r="AM157"/>
  <c r="AH157"/>
  <c r="AC158"/>
  <c r="AA159"/>
  <c r="AA160" l="1"/>
  <c r="AC159"/>
  <c r="AE158"/>
  <c r="AU158"/>
  <c r="AR158"/>
  <c r="AP158"/>
  <c r="AG158"/>
  <c r="AF158"/>
  <c r="AO158"/>
  <c r="AJ158"/>
  <c r="AK158"/>
  <c r="AQ158"/>
  <c r="AN158"/>
  <c r="AL158"/>
  <c r="AS158"/>
  <c r="AI158"/>
  <c r="AD158"/>
  <c r="AT158"/>
  <c r="AM158"/>
  <c r="AH158"/>
  <c r="AD159" l="1"/>
  <c r="AT159"/>
  <c r="AQ159"/>
  <c r="AO159"/>
  <c r="AJ159"/>
  <c r="AH159"/>
  <c r="AE159"/>
  <c r="AU159"/>
  <c r="AS159"/>
  <c r="AR159"/>
  <c r="AL159"/>
  <c r="AI159"/>
  <c r="AG159"/>
  <c r="AF159"/>
  <c r="AP159"/>
  <c r="AM159"/>
  <c r="AK159"/>
  <c r="AN159"/>
  <c r="AC160"/>
  <c r="AA161"/>
  <c r="AA162" l="1"/>
  <c r="AC161"/>
  <c r="AG160"/>
  <c r="AD160"/>
  <c r="AT160"/>
  <c r="AR160"/>
  <c r="AM160"/>
  <c r="AK160"/>
  <c r="AH160"/>
  <c r="AF160"/>
  <c r="AQ160"/>
  <c r="AE160"/>
  <c r="AO160"/>
  <c r="AL160"/>
  <c r="AJ160"/>
  <c r="AI160"/>
  <c r="AS160"/>
  <c r="AP160"/>
  <c r="AN160"/>
  <c r="AU160"/>
  <c r="AF161" l="1"/>
  <c r="AG161"/>
  <c r="AE161"/>
  <c r="AU161"/>
  <c r="AH161"/>
  <c r="AJ161"/>
  <c r="AK161"/>
  <c r="AI161"/>
  <c r="AL161"/>
  <c r="AP161"/>
  <c r="AR161"/>
  <c r="AS161"/>
  <c r="AQ161"/>
  <c r="AT161"/>
  <c r="AN161"/>
  <c r="AO161"/>
  <c r="AM161"/>
  <c r="AD161"/>
  <c r="AC162"/>
  <c r="AA163"/>
  <c r="AC163" l="1"/>
  <c r="AA164"/>
  <c r="AM162"/>
  <c r="AJ162"/>
  <c r="AH162"/>
  <c r="AG162"/>
  <c r="AQ162"/>
  <c r="AN162"/>
  <c r="AL162"/>
  <c r="AO162"/>
  <c r="AE162"/>
  <c r="AU162"/>
  <c r="AR162"/>
  <c r="AP162"/>
  <c r="AK162"/>
  <c r="AI162"/>
  <c r="AF162"/>
  <c r="AD162"/>
  <c r="AT162"/>
  <c r="AS162"/>
  <c r="AC164" l="1"/>
  <c r="AA165"/>
  <c r="AL163"/>
  <c r="AI163"/>
  <c r="AG163"/>
  <c r="AR163"/>
  <c r="AD163"/>
  <c r="AT163"/>
  <c r="AQ163"/>
  <c r="AO163"/>
  <c r="AN163"/>
  <c r="AH163"/>
  <c r="AE163"/>
  <c r="AU163"/>
  <c r="AS163"/>
  <c r="AF163"/>
  <c r="AP163"/>
  <c r="AM163"/>
  <c r="AK163"/>
  <c r="AJ163"/>
  <c r="AA166" l="1"/>
  <c r="AC165"/>
  <c r="AO164"/>
  <c r="AL164"/>
  <c r="AJ164"/>
  <c r="AE164"/>
  <c r="AG164"/>
  <c r="AD164"/>
  <c r="AT164"/>
  <c r="AR164"/>
  <c r="AI164"/>
  <c r="AS164"/>
  <c r="AP164"/>
  <c r="AN164"/>
  <c r="AU164"/>
  <c r="AK164"/>
  <c r="AH164"/>
  <c r="AF164"/>
  <c r="AM164"/>
  <c r="AQ164"/>
  <c r="AC166" l="1"/>
  <c r="AA167"/>
  <c r="AF165"/>
  <c r="AG165"/>
  <c r="AE165"/>
  <c r="AU165"/>
  <c r="AT165"/>
  <c r="AN165"/>
  <c r="AM165"/>
  <c r="AP165"/>
  <c r="AR165"/>
  <c r="AS165"/>
  <c r="AQ165"/>
  <c r="AL165"/>
  <c r="AJ165"/>
  <c r="AK165"/>
  <c r="AI165"/>
  <c r="AH165"/>
  <c r="AD165"/>
  <c r="AO165"/>
  <c r="AA168" l="1"/>
  <c r="AC167"/>
  <c r="AE166"/>
  <c r="AR166"/>
  <c r="AP166"/>
  <c r="AI166"/>
  <c r="AK166"/>
  <c r="AN166"/>
  <c r="AF166"/>
  <c r="AD166"/>
  <c r="AT166"/>
  <c r="AQ166"/>
  <c r="AG166"/>
  <c r="AJ166"/>
  <c r="AH166"/>
  <c r="AM166"/>
  <c r="AO166"/>
  <c r="AL166"/>
  <c r="AU166"/>
  <c r="AS166"/>
  <c r="AM167" l="1"/>
  <c r="AK167"/>
  <c r="AP167"/>
  <c r="AJ167"/>
  <c r="AQ167"/>
  <c r="AO167"/>
  <c r="AD167"/>
  <c r="AN167"/>
  <c r="AE167"/>
  <c r="AU167"/>
  <c r="AS167"/>
  <c r="AL167"/>
  <c r="AF167"/>
  <c r="AI167"/>
  <c r="AG167"/>
  <c r="AH167"/>
  <c r="AT167"/>
  <c r="AR167"/>
  <c r="AA169"/>
  <c r="AC168"/>
  <c r="AD168" l="1"/>
  <c r="AT168"/>
  <c r="AR168"/>
  <c r="AO168"/>
  <c r="AQ168"/>
  <c r="AL168"/>
  <c r="AJ168"/>
  <c r="AS168"/>
  <c r="AU168"/>
  <c r="AP168"/>
  <c r="AN168"/>
  <c r="AG168"/>
  <c r="AI168"/>
  <c r="AH168"/>
  <c r="AF168"/>
  <c r="AK168"/>
  <c r="AE168"/>
  <c r="AM168"/>
  <c r="AC169"/>
  <c r="AA170"/>
  <c r="AA171" l="1"/>
  <c r="AC170"/>
  <c r="AO169"/>
  <c r="AM169"/>
  <c r="AN169"/>
  <c r="AD169"/>
  <c r="AK169"/>
  <c r="AI169"/>
  <c r="AF169"/>
  <c r="AP169"/>
  <c r="AH169"/>
  <c r="AS169"/>
  <c r="AQ169"/>
  <c r="AJ169"/>
  <c r="AT169"/>
  <c r="AG169"/>
  <c r="AE169"/>
  <c r="AU169"/>
  <c r="AR169"/>
  <c r="AL169"/>
  <c r="AF170" l="1"/>
  <c r="AP170"/>
  <c r="AN170"/>
  <c r="AK170"/>
  <c r="AM170"/>
  <c r="AH170"/>
  <c r="AE170"/>
  <c r="AI170"/>
  <c r="AG170"/>
  <c r="AD170"/>
  <c r="AT170"/>
  <c r="AR170"/>
  <c r="AS170"/>
  <c r="AU170"/>
  <c r="AL170"/>
  <c r="AJ170"/>
  <c r="AQ170"/>
  <c r="AO170"/>
  <c r="AC171"/>
  <c r="AA172"/>
  <c r="AA173" l="1"/>
  <c r="AC172"/>
  <c r="AG171"/>
  <c r="AE171"/>
  <c r="AU171"/>
  <c r="AF171"/>
  <c r="AH171"/>
  <c r="AO171"/>
  <c r="AM171"/>
  <c r="AL171"/>
  <c r="AJ171"/>
  <c r="AS171"/>
  <c r="AQ171"/>
  <c r="AT171"/>
  <c r="AR171"/>
  <c r="AK171"/>
  <c r="AI171"/>
  <c r="AD171"/>
  <c r="AN171"/>
  <c r="AP171"/>
  <c r="AF172" l="1"/>
  <c r="AD172"/>
  <c r="AT172"/>
  <c r="AQ172"/>
  <c r="AK172"/>
  <c r="AJ172"/>
  <c r="AH172"/>
  <c r="AG172"/>
  <c r="AE172"/>
  <c r="AS172"/>
  <c r="AN172"/>
  <c r="AL172"/>
  <c r="AO172"/>
  <c r="AM172"/>
  <c r="AR172"/>
  <c r="AP172"/>
  <c r="AI172"/>
  <c r="AU172"/>
  <c r="AC173"/>
  <c r="AA174"/>
  <c r="AA175" l="1"/>
  <c r="AC174"/>
  <c r="AM173"/>
  <c r="AK173"/>
  <c r="AR173"/>
  <c r="AH173"/>
  <c r="AT173"/>
  <c r="AQ173"/>
  <c r="AO173"/>
  <c r="AD173"/>
  <c r="AP173"/>
  <c r="AE173"/>
  <c r="AU173"/>
  <c r="AS173"/>
  <c r="AL173"/>
  <c r="AN173"/>
  <c r="AI173"/>
  <c r="AG173"/>
  <c r="AJ173"/>
  <c r="AF173"/>
  <c r="AD174" l="1"/>
  <c r="AT174"/>
  <c r="AR174"/>
  <c r="AG174"/>
  <c r="AQ174"/>
  <c r="AL174"/>
  <c r="AJ174"/>
  <c r="AM174"/>
  <c r="AK174"/>
  <c r="AP174"/>
  <c r="AN174"/>
  <c r="AU174"/>
  <c r="AS174"/>
  <c r="AH174"/>
  <c r="AF174"/>
  <c r="AE174"/>
  <c r="AO174"/>
  <c r="AI174"/>
  <c r="AC175"/>
  <c r="AA176"/>
  <c r="AA177" l="1"/>
  <c r="AC176"/>
  <c r="AG175"/>
  <c r="AE175"/>
  <c r="AU175"/>
  <c r="AR175"/>
  <c r="AL175"/>
  <c r="AK175"/>
  <c r="AI175"/>
  <c r="AH175"/>
  <c r="AF175"/>
  <c r="AT175"/>
  <c r="AO175"/>
  <c r="AM175"/>
  <c r="AP175"/>
  <c r="AN175"/>
  <c r="AS175"/>
  <c r="AQ175"/>
  <c r="AJ175"/>
  <c r="AD175"/>
  <c r="AN176" l="1"/>
  <c r="AL176"/>
  <c r="AS176"/>
  <c r="AI176"/>
  <c r="AR176"/>
  <c r="AP176"/>
  <c r="AE176"/>
  <c r="AQ176"/>
  <c r="AF176"/>
  <c r="AD176"/>
  <c r="AT176"/>
  <c r="AM176"/>
  <c r="AO176"/>
  <c r="AJ176"/>
  <c r="AH176"/>
  <c r="AK176"/>
  <c r="AU176"/>
  <c r="AG176"/>
  <c r="AC177"/>
  <c r="AA178"/>
  <c r="AA179" l="1"/>
  <c r="AC178"/>
  <c r="AM177"/>
  <c r="AK177"/>
  <c r="AN177"/>
  <c r="AL177"/>
  <c r="AQ177"/>
  <c r="AO177"/>
  <c r="AH177"/>
  <c r="AT177"/>
  <c r="AE177"/>
  <c r="AU177"/>
  <c r="AS177"/>
  <c r="AP177"/>
  <c r="AJ177"/>
  <c r="AI177"/>
  <c r="AG177"/>
  <c r="AF177"/>
  <c r="AD177"/>
  <c r="AR177"/>
  <c r="AD178" l="1"/>
  <c r="AT178"/>
  <c r="AR178"/>
  <c r="AS178"/>
  <c r="AM178"/>
  <c r="AH178"/>
  <c r="AF178"/>
  <c r="AI178"/>
  <c r="AG178"/>
  <c r="AU178"/>
  <c r="AL178"/>
  <c r="AJ178"/>
  <c r="AQ178"/>
  <c r="AO178"/>
  <c r="AP178"/>
  <c r="AN178"/>
  <c r="AK178"/>
  <c r="AE178"/>
  <c r="AC179"/>
  <c r="AA180"/>
  <c r="AA181" l="1"/>
  <c r="AC180"/>
  <c r="AG179"/>
  <c r="AE179"/>
  <c r="AU179"/>
  <c r="AF179"/>
  <c r="AP179"/>
  <c r="AK179"/>
  <c r="AI179"/>
  <c r="AD179"/>
  <c r="AN179"/>
  <c r="AH179"/>
  <c r="AO179"/>
  <c r="AM179"/>
  <c r="AL179"/>
  <c r="AJ179"/>
  <c r="AS179"/>
  <c r="AQ179"/>
  <c r="AT179"/>
  <c r="AR179"/>
  <c r="AN180" l="1"/>
  <c r="AL180"/>
  <c r="AO180"/>
  <c r="AM180"/>
  <c r="AR180"/>
  <c r="AP180"/>
  <c r="AI180"/>
  <c r="AU180"/>
  <c r="AF180"/>
  <c r="AD180"/>
  <c r="AT180"/>
  <c r="AQ180"/>
  <c r="AS180"/>
  <c r="AJ180"/>
  <c r="AH180"/>
  <c r="AG180"/>
  <c r="AE180"/>
  <c r="AK180"/>
  <c r="AC181"/>
  <c r="AA182"/>
  <c r="AC182" l="1"/>
  <c r="AA183"/>
  <c r="AM181"/>
  <c r="AP181"/>
  <c r="AQ181"/>
  <c r="AS181"/>
  <c r="AG181"/>
  <c r="AT181"/>
  <c r="AU181"/>
  <c r="AF181"/>
  <c r="AE181"/>
  <c r="AK181"/>
  <c r="AD181"/>
  <c r="AH181"/>
  <c r="AR181"/>
  <c r="AI181"/>
  <c r="AJ181"/>
  <c r="AL181"/>
  <c r="AO181"/>
  <c r="AN181"/>
  <c r="AA184" l="1"/>
  <c r="AC183"/>
  <c r="AO182"/>
  <c r="AL182"/>
  <c r="AJ182"/>
  <c r="AU182"/>
  <c r="AS182"/>
  <c r="AP182"/>
  <c r="AN182"/>
  <c r="AI182"/>
  <c r="AG182"/>
  <c r="AD182"/>
  <c r="AT182"/>
  <c r="AR182"/>
  <c r="AM182"/>
  <c r="AK182"/>
  <c r="AH182"/>
  <c r="AF182"/>
  <c r="AE182"/>
  <c r="AQ182"/>
  <c r="AF183" l="1"/>
  <c r="AG183"/>
  <c r="AE183"/>
  <c r="AU183"/>
  <c r="AL183"/>
  <c r="AJ183"/>
  <c r="AK183"/>
  <c r="AI183"/>
  <c r="AP183"/>
  <c r="AH183"/>
  <c r="AN183"/>
  <c r="AO183"/>
  <c r="AM183"/>
  <c r="AD183"/>
  <c r="AR183"/>
  <c r="AS183"/>
  <c r="AQ183"/>
  <c r="AT183"/>
  <c r="AA185"/>
  <c r="AC184"/>
  <c r="AE184" l="1"/>
  <c r="AU184"/>
  <c r="AR184"/>
  <c r="AP184"/>
  <c r="AS184"/>
  <c r="AF184"/>
  <c r="AT184"/>
  <c r="AM184"/>
  <c r="AJ184"/>
  <c r="AH184"/>
  <c r="AK184"/>
  <c r="AQ184"/>
  <c r="AN184"/>
  <c r="AL184"/>
  <c r="AO184"/>
  <c r="AI184"/>
  <c r="AD184"/>
  <c r="AG184"/>
  <c r="AC185"/>
  <c r="AA186"/>
  <c r="AL185" l="1"/>
  <c r="AI185"/>
  <c r="AG185"/>
  <c r="AF185"/>
  <c r="AP185"/>
  <c r="AM185"/>
  <c r="AK185"/>
  <c r="AJ185"/>
  <c r="AD185"/>
  <c r="AT185"/>
  <c r="AQ185"/>
  <c r="AO185"/>
  <c r="AR185"/>
  <c r="AH185"/>
  <c r="AE185"/>
  <c r="AU185"/>
  <c r="AS185"/>
  <c r="AN185"/>
  <c r="AC186"/>
  <c r="AA187"/>
  <c r="AA188" l="1"/>
  <c r="AC187"/>
  <c r="AO186"/>
  <c r="AL186"/>
  <c r="AJ186"/>
  <c r="AI186"/>
  <c r="AS186"/>
  <c r="AP186"/>
  <c r="AN186"/>
  <c r="AE186"/>
  <c r="AG186"/>
  <c r="AD186"/>
  <c r="AT186"/>
  <c r="AR186"/>
  <c r="AU186"/>
  <c r="AK186"/>
  <c r="AH186"/>
  <c r="AF186"/>
  <c r="AQ186"/>
  <c r="AM186"/>
  <c r="AF187" l="1"/>
  <c r="AG187"/>
  <c r="AE187"/>
  <c r="AU187"/>
  <c r="AH187"/>
  <c r="AJ187"/>
  <c r="AK187"/>
  <c r="AI187"/>
  <c r="AL187"/>
  <c r="AT187"/>
  <c r="AN187"/>
  <c r="AO187"/>
  <c r="AM187"/>
  <c r="AP187"/>
  <c r="AR187"/>
  <c r="AS187"/>
  <c r="AQ187"/>
  <c r="AD187"/>
  <c r="AA189"/>
  <c r="AC188"/>
  <c r="AM188" l="1"/>
  <c r="AJ188"/>
  <c r="AH188"/>
  <c r="AG188"/>
  <c r="AQ188"/>
  <c r="AN188"/>
  <c r="AL188"/>
  <c r="AO188"/>
  <c r="AE188"/>
  <c r="AU188"/>
  <c r="AR188"/>
  <c r="AP188"/>
  <c r="AK188"/>
  <c r="AI188"/>
  <c r="AF188"/>
  <c r="AD188"/>
  <c r="AT188"/>
  <c r="AS188"/>
  <c r="AC189"/>
  <c r="AA190"/>
  <c r="AA191" l="1"/>
  <c r="AC190"/>
  <c r="AL189"/>
  <c r="AM189"/>
  <c r="AK189"/>
  <c r="AF189"/>
  <c r="AP189"/>
  <c r="AQ189"/>
  <c r="AO189"/>
  <c r="AT189"/>
  <c r="AD189"/>
  <c r="AE189"/>
  <c r="AU189"/>
  <c r="AS189"/>
  <c r="AJ189"/>
  <c r="AH189"/>
  <c r="AI189"/>
  <c r="AG189"/>
  <c r="AR189"/>
  <c r="AN189"/>
  <c r="AD190" l="1"/>
  <c r="AT190"/>
  <c r="AR190"/>
  <c r="AI190"/>
  <c r="AK190"/>
  <c r="AH190"/>
  <c r="AF190"/>
  <c r="AE190"/>
  <c r="AG190"/>
  <c r="AS190"/>
  <c r="AL190"/>
  <c r="AJ190"/>
  <c r="AM190"/>
  <c r="AO190"/>
  <c r="AP190"/>
  <c r="AN190"/>
  <c r="AU190"/>
  <c r="AQ190"/>
  <c r="AC191"/>
  <c r="AA192"/>
  <c r="AA193" l="1"/>
  <c r="AC192"/>
  <c r="AG191"/>
  <c r="AE191"/>
  <c r="AU191"/>
  <c r="AJ191"/>
  <c r="AN191"/>
  <c r="AR191"/>
  <c r="AO191"/>
  <c r="AM191"/>
  <c r="AP191"/>
  <c r="AT191"/>
  <c r="AK191"/>
  <c r="AI191"/>
  <c r="AH191"/>
  <c r="AL191"/>
  <c r="AS191"/>
  <c r="AQ191"/>
  <c r="AD191"/>
  <c r="AF191"/>
  <c r="AF192" l="1"/>
  <c r="AD192"/>
  <c r="AT192"/>
  <c r="AM192"/>
  <c r="AQ192"/>
  <c r="AJ192"/>
  <c r="AH192"/>
  <c r="AK192"/>
  <c r="AU192"/>
  <c r="AE192"/>
  <c r="AN192"/>
  <c r="AL192"/>
  <c r="AS192"/>
  <c r="AO192"/>
  <c r="AR192"/>
  <c r="AP192"/>
  <c r="AG192"/>
  <c r="AI192"/>
  <c r="AC193"/>
  <c r="AA194"/>
  <c r="AA195" l="1"/>
  <c r="AC194"/>
  <c r="AM193"/>
  <c r="AK193"/>
  <c r="AN193"/>
  <c r="AR193"/>
  <c r="AI193"/>
  <c r="AG193"/>
  <c r="AF193"/>
  <c r="AP193"/>
  <c r="AT193"/>
  <c r="AQ193"/>
  <c r="AO193"/>
  <c r="AJ193"/>
  <c r="AD193"/>
  <c r="AE193"/>
  <c r="AU193"/>
  <c r="AS193"/>
  <c r="AH193"/>
  <c r="AL193"/>
  <c r="AD194" l="1"/>
  <c r="AT194"/>
  <c r="AR194"/>
  <c r="AK194"/>
  <c r="AS194"/>
  <c r="AH194"/>
  <c r="AF194"/>
  <c r="AI194"/>
  <c r="AU194"/>
  <c r="AE194"/>
  <c r="AN194"/>
  <c r="AL194"/>
  <c r="AJ194"/>
  <c r="AQ194"/>
  <c r="AG194"/>
  <c r="AP194"/>
  <c r="AM194"/>
  <c r="AO194"/>
  <c r="AA196"/>
  <c r="AC195"/>
  <c r="AG195" l="1"/>
  <c r="AE195"/>
  <c r="AU195"/>
  <c r="AP195"/>
  <c r="AN195"/>
  <c r="AK195"/>
  <c r="AI195"/>
  <c r="AD195"/>
  <c r="AF195"/>
  <c r="AH195"/>
  <c r="AO195"/>
  <c r="AM195"/>
  <c r="AL195"/>
  <c r="AJ195"/>
  <c r="AS195"/>
  <c r="AQ195"/>
  <c r="AT195"/>
  <c r="AR195"/>
  <c r="AA197"/>
  <c r="AC196"/>
  <c r="AN196" l="1"/>
  <c r="AL196"/>
  <c r="AO196"/>
  <c r="AU196"/>
  <c r="AR196"/>
  <c r="AP196"/>
  <c r="AS196"/>
  <c r="AI196"/>
  <c r="AF196"/>
  <c r="AD196"/>
  <c r="AT196"/>
  <c r="AE196"/>
  <c r="AQ196"/>
  <c r="AJ196"/>
  <c r="AH196"/>
  <c r="AG196"/>
  <c r="AM196"/>
  <c r="AK196"/>
  <c r="AC197"/>
  <c r="AA198"/>
  <c r="AA199" l="1"/>
  <c r="AC198"/>
  <c r="AM197"/>
  <c r="AK197"/>
  <c r="AR197"/>
  <c r="AP197"/>
  <c r="AQ197"/>
  <c r="AO197"/>
  <c r="AL197"/>
  <c r="AD197"/>
  <c r="AE197"/>
  <c r="AU197"/>
  <c r="AS197"/>
  <c r="AF197"/>
  <c r="AT197"/>
  <c r="AI197"/>
  <c r="AG197"/>
  <c r="AJ197"/>
  <c r="AH197"/>
  <c r="AN197"/>
  <c r="AD198" l="1"/>
  <c r="AT198"/>
  <c r="AR198"/>
  <c r="AO198"/>
  <c r="AG198"/>
  <c r="AH198"/>
  <c r="AF198"/>
  <c r="AE198"/>
  <c r="AQ198"/>
  <c r="AI198"/>
  <c r="AL198"/>
  <c r="AJ198"/>
  <c r="AM198"/>
  <c r="AK198"/>
  <c r="AP198"/>
  <c r="AN198"/>
  <c r="AU198"/>
  <c r="AS198"/>
  <c r="AC199"/>
  <c r="AA200"/>
  <c r="AA201" l="1"/>
  <c r="AC200"/>
  <c r="AO199"/>
  <c r="AM199"/>
  <c r="AP199"/>
  <c r="AF199"/>
  <c r="AG199"/>
  <c r="AE199"/>
  <c r="AU199"/>
  <c r="AR199"/>
  <c r="AJ199"/>
  <c r="AK199"/>
  <c r="AI199"/>
  <c r="AH199"/>
  <c r="AT199"/>
  <c r="AL199"/>
  <c r="AS199"/>
  <c r="AQ199"/>
  <c r="AD199"/>
  <c r="AN199"/>
  <c r="AF200" l="1"/>
  <c r="AD200"/>
  <c r="AT200"/>
  <c r="AU200"/>
  <c r="AM200"/>
  <c r="AN200"/>
  <c r="AL200"/>
  <c r="AS200"/>
  <c r="AQ200"/>
  <c r="AJ200"/>
  <c r="AH200"/>
  <c r="AK200"/>
  <c r="AI200"/>
  <c r="AO200"/>
  <c r="AR200"/>
  <c r="AP200"/>
  <c r="AG200"/>
  <c r="AE200"/>
  <c r="AC201"/>
  <c r="AA202"/>
  <c r="AA203" l="1"/>
  <c r="AC203" s="1"/>
  <c r="AC202"/>
  <c r="AG201"/>
  <c r="AQ201"/>
  <c r="AS201"/>
  <c r="AT201"/>
  <c r="AK201"/>
  <c r="AU201"/>
  <c r="AD201"/>
  <c r="AH201"/>
  <c r="AE201"/>
  <c r="AF201"/>
  <c r="AJ201"/>
  <c r="AL201"/>
  <c r="AR201"/>
  <c r="AI201"/>
  <c r="AM201"/>
  <c r="AN201"/>
  <c r="AP201"/>
  <c r="AO201"/>
  <c r="AD202" l="1"/>
  <c r="AT202"/>
  <c r="AU202"/>
  <c r="AO202"/>
  <c r="AF202"/>
  <c r="AH202"/>
  <c r="AN202"/>
  <c r="AJ202"/>
  <c r="AS202"/>
  <c r="AR202"/>
  <c r="AL202"/>
  <c r="AE202"/>
  <c r="AG202"/>
  <c r="AI202"/>
  <c r="AP202"/>
  <c r="AM202"/>
  <c r="AK202"/>
  <c r="AQ202"/>
  <c r="AO203"/>
  <c r="AH203"/>
  <c r="AJ203"/>
  <c r="AL203"/>
  <c r="AS203"/>
  <c r="AT203"/>
  <c r="AN203"/>
  <c r="AP203"/>
  <c r="AG203"/>
  <c r="AE203"/>
  <c r="AU203"/>
  <c r="AR203"/>
  <c r="AI203"/>
  <c r="AK203"/>
  <c r="AM203"/>
  <c r="AF203"/>
  <c r="AD203"/>
  <c r="AQ203"/>
  <c r="S56" l="1" a="1"/>
  <c r="S56" s="1"/>
  <c r="S69" a="1"/>
  <c r="S69" s="1"/>
  <c r="Q56" a="1"/>
  <c r="Q56" s="1"/>
  <c r="D53" a="1"/>
  <c r="D53" s="1"/>
  <c r="S60" a="1"/>
  <c r="S60" s="1"/>
  <c r="S57" a="1"/>
  <c r="S57" s="1"/>
  <c r="B55" a="1"/>
  <c r="B55" s="1"/>
  <c r="S72" a="1"/>
  <c r="S72" s="1"/>
  <c r="S75" a="1"/>
  <c r="S75" s="1"/>
  <c r="S55" a="1"/>
  <c r="S55" s="1"/>
  <c r="S53" a="1"/>
  <c r="S53" s="1"/>
  <c r="S71" a="1"/>
  <c r="S71" s="1"/>
  <c r="S73" a="1"/>
  <c r="S73" s="1"/>
  <c r="S66" a="1"/>
  <c r="S66" s="1"/>
  <c r="S54" a="1"/>
  <c r="S54" s="1"/>
  <c r="S74" a="1"/>
  <c r="S74" s="1"/>
  <c r="S67" a="1"/>
  <c r="S67" s="1"/>
  <c r="S61" a="1"/>
  <c r="S61" s="1"/>
  <c r="S58" a="1"/>
  <c r="S58" s="1"/>
  <c r="S64" a="1"/>
  <c r="S64" s="1"/>
  <c r="S68" a="1"/>
  <c r="S68" s="1"/>
  <c r="S62" a="1"/>
  <c r="S62" s="1"/>
  <c r="S59" a="1"/>
  <c r="S59" s="1"/>
  <c r="S65" a="1"/>
  <c r="S65" s="1"/>
  <c r="S70" a="1"/>
  <c r="S70" s="1"/>
  <c r="S63" a="1"/>
  <c r="S63" s="1"/>
  <c r="N75" a="1"/>
  <c r="N75" s="1"/>
  <c r="C75" a="1"/>
  <c r="C75" s="1"/>
  <c r="H74" a="1"/>
  <c r="H74" s="1"/>
  <c r="P75" a="1"/>
  <c r="P75" s="1"/>
  <c r="F74" a="1"/>
  <c r="F74" s="1"/>
  <c r="R74" a="1"/>
  <c r="R74" s="1"/>
  <c r="L74" a="1"/>
  <c r="L74" s="1"/>
  <c r="K74" a="1"/>
  <c r="K74" s="1"/>
  <c r="P74" a="1"/>
  <c r="P74" s="1"/>
  <c r="L75" a="1"/>
  <c r="L75" s="1"/>
  <c r="I75" a="1"/>
  <c r="I75" s="1"/>
  <c r="B74" a="1"/>
  <c r="B74" s="1"/>
  <c r="B75" a="1"/>
  <c r="B75" s="1"/>
  <c r="M75" a="1"/>
  <c r="M75" s="1"/>
  <c r="F75" a="1"/>
  <c r="F75" s="1"/>
  <c r="E74" a="1"/>
  <c r="E74" s="1"/>
  <c r="E75" a="1"/>
  <c r="E75" s="1"/>
  <c r="G75" a="1"/>
  <c r="G75" s="1"/>
  <c r="M74" a="1"/>
  <c r="M74" s="1"/>
  <c r="J75" a="1"/>
  <c r="J75" s="1"/>
  <c r="K75" a="1"/>
  <c r="K75" s="1"/>
  <c r="C74" a="1"/>
  <c r="C74" s="1"/>
  <c r="I74" a="1"/>
  <c r="I74" s="1"/>
  <c r="D75" a="1"/>
  <c r="D75" s="1"/>
  <c r="J74" a="1"/>
  <c r="J74" s="1"/>
  <c r="Q74" a="1"/>
  <c r="Q74" s="1"/>
  <c r="D74" a="1"/>
  <c r="D74" s="1"/>
  <c r="R75" a="1"/>
  <c r="R75" s="1"/>
  <c r="G74" a="1"/>
  <c r="G74" s="1"/>
  <c r="Q75" a="1"/>
  <c r="Q75" s="1"/>
  <c r="N74" a="1"/>
  <c r="N74" s="1"/>
  <c r="O74" a="1"/>
  <c r="O74" s="1"/>
  <c r="H75" a="1"/>
  <c r="H75" s="1"/>
  <c r="O75" a="1"/>
  <c r="O75" s="1"/>
  <c r="O57" a="1"/>
  <c r="O57" s="1"/>
  <c r="F71" a="1"/>
  <c r="F71" s="1"/>
  <c r="G72" a="1"/>
  <c r="G72" s="1"/>
  <c r="R53" a="1"/>
  <c r="R53" s="1"/>
  <c r="N57" a="1"/>
  <c r="N57" s="1"/>
  <c r="J66" a="1"/>
  <c r="J66" s="1"/>
  <c r="L67" a="1"/>
  <c r="L67" s="1"/>
  <c r="P58" a="1"/>
  <c r="P58" s="1"/>
  <c r="I71" a="1"/>
  <c r="I71" s="1"/>
  <c r="E67" a="1"/>
  <c r="E67" s="1"/>
  <c r="Q70" a="1"/>
  <c r="Q70" s="1"/>
  <c r="D58" a="1"/>
  <c r="D58" s="1"/>
  <c r="B63" a="1"/>
  <c r="B63" s="1"/>
  <c r="K56" a="1"/>
  <c r="K56" s="1"/>
  <c r="C56" a="1"/>
  <c r="C56" s="1"/>
  <c r="H64" a="1"/>
  <c r="H64" s="1"/>
  <c r="M65" a="1"/>
  <c r="M65" s="1"/>
  <c r="Q57" a="1"/>
  <c r="Q57" s="1"/>
  <c r="F64" a="1"/>
  <c r="F64" s="1"/>
  <c r="R63" a="1"/>
  <c r="R63" s="1"/>
  <c r="C67" a="1"/>
  <c r="C67" s="1"/>
  <c r="C66" a="1"/>
  <c r="C66" s="1"/>
  <c r="G71" a="1"/>
  <c r="G71" s="1"/>
  <c r="F65" a="1"/>
  <c r="F65" s="1"/>
  <c r="O72" a="1"/>
  <c r="O72" s="1"/>
  <c r="L59" a="1"/>
  <c r="L59" s="1"/>
  <c r="E69" a="1"/>
  <c r="E69" s="1"/>
  <c r="R57" a="1"/>
  <c r="R57" s="1"/>
  <c r="J59" a="1"/>
  <c r="J59" s="1"/>
  <c r="C60" a="1"/>
  <c r="C60" s="1"/>
  <c r="N70" a="1"/>
  <c r="N70" s="1"/>
  <c r="Q63" a="1"/>
  <c r="Q63" s="1"/>
  <c r="I57" a="1"/>
  <c r="I57" s="1"/>
  <c r="B70" a="1"/>
  <c r="B70" s="1"/>
  <c r="G63" a="1"/>
  <c r="G63" s="1"/>
  <c r="J65" a="1"/>
  <c r="J65" s="1"/>
  <c r="Q58" a="1"/>
  <c r="Q58" s="1"/>
  <c r="M69" a="1"/>
  <c r="M69" s="1"/>
  <c r="N72" a="1"/>
  <c r="N72" s="1"/>
  <c r="Q62" a="1"/>
  <c r="Q62" s="1"/>
  <c r="H67" a="1"/>
  <c r="H67" s="1"/>
  <c r="D62" a="1"/>
  <c r="D62" s="1"/>
  <c r="D55" a="1"/>
  <c r="D55" s="1"/>
  <c r="H65" a="1"/>
  <c r="H65" s="1"/>
  <c r="P67" a="1"/>
  <c r="P67" s="1"/>
  <c r="N71" a="1"/>
  <c r="N71" s="1"/>
  <c r="M66" a="1"/>
  <c r="M66" s="1"/>
  <c r="P63" a="1"/>
  <c r="P63" s="1"/>
  <c r="K53" a="1"/>
  <c r="K53" s="1"/>
  <c r="B66" a="1"/>
  <c r="B66" s="1"/>
  <c r="B68" a="1"/>
  <c r="B68" s="1"/>
  <c r="H55" a="1"/>
  <c r="H55" s="1"/>
  <c r="P57" a="1"/>
  <c r="P57" s="1"/>
  <c r="Q73" a="1"/>
  <c r="Q73" s="1"/>
  <c r="H54" a="1"/>
  <c r="H54" s="1"/>
  <c r="O71" a="1"/>
  <c r="O71" s="1"/>
  <c r="I70" a="1"/>
  <c r="I70" s="1"/>
  <c r="B67" a="1"/>
  <c r="B67" s="1"/>
  <c r="N62" a="1"/>
  <c r="N62" s="1"/>
  <c r="M61" a="1"/>
  <c r="M61" s="1"/>
  <c r="R55" a="1"/>
  <c r="R55" s="1"/>
  <c r="H73" a="1"/>
  <c r="H73" s="1"/>
  <c r="F54" a="1"/>
  <c r="F54" s="1"/>
  <c r="L71" a="1"/>
  <c r="L71" s="1"/>
  <c r="O55" a="1"/>
  <c r="O55" s="1"/>
  <c r="P71" a="1"/>
  <c r="P71" s="1"/>
  <c r="E65" a="1"/>
  <c r="E65" s="1"/>
  <c r="R72" a="1"/>
  <c r="R72" s="1"/>
  <c r="L64" a="1"/>
  <c r="L64" s="1"/>
  <c r="N60" a="1"/>
  <c r="N60" s="1"/>
  <c r="K55" a="1"/>
  <c r="K55" s="1"/>
  <c r="N53" a="1"/>
  <c r="N53" s="1"/>
  <c r="P53" a="1"/>
  <c r="P53" s="1"/>
  <c r="K57" a="1"/>
  <c r="K57" s="1"/>
  <c r="O53" a="1"/>
  <c r="O53" s="1"/>
  <c r="G73" a="1"/>
  <c r="G73" s="1"/>
  <c r="F53" a="1"/>
  <c r="F53" s="1"/>
  <c r="K68" a="1"/>
  <c r="K68" s="1"/>
  <c r="F63" a="1"/>
  <c r="F63" s="1"/>
  <c r="P72" a="1"/>
  <c r="P72" s="1"/>
  <c r="D69" a="1"/>
  <c r="D69" s="1"/>
  <c r="L65" a="1"/>
  <c r="L65" s="1"/>
  <c r="P73" a="1"/>
  <c r="P73" s="1"/>
  <c r="K60" a="1"/>
  <c r="K60" s="1"/>
  <c r="J64" a="1"/>
  <c r="J64" s="1"/>
  <c r="F70" a="1"/>
  <c r="F70" s="1"/>
  <c r="D71" a="1"/>
  <c r="D71" s="1"/>
  <c r="R65" a="1"/>
  <c r="R65" s="1"/>
  <c r="K64" a="1"/>
  <c r="K64" s="1"/>
  <c r="O64" a="1"/>
  <c r="O64" s="1"/>
  <c r="D61" a="1"/>
  <c r="D61" s="1"/>
  <c r="H70" a="1"/>
  <c r="H70" s="1"/>
  <c r="I60" a="1"/>
  <c r="I60" s="1"/>
  <c r="K62" a="1"/>
  <c r="K62" s="1"/>
  <c r="N73" a="1"/>
  <c r="N73" s="1"/>
  <c r="I67" a="1"/>
  <c r="I67" s="1"/>
  <c r="I73" a="1"/>
  <c r="I73" s="1"/>
  <c r="B65" a="1"/>
  <c r="B65" s="1"/>
  <c r="C57" a="1"/>
  <c r="C57" s="1"/>
  <c r="E60" a="1"/>
  <c r="E60" s="1"/>
  <c r="J70" a="1"/>
  <c r="J70" s="1"/>
  <c r="H72" a="1"/>
  <c r="H72" s="1"/>
  <c r="P66" a="1"/>
  <c r="P66" s="1"/>
  <c r="J60" a="1"/>
  <c r="J60" s="1"/>
  <c r="B54" a="1"/>
  <c r="B54" s="1"/>
  <c r="R64" a="1"/>
  <c r="R64" s="1"/>
  <c r="E62" a="1"/>
  <c r="E62" s="1"/>
  <c r="O59" a="1"/>
  <c r="O59" s="1"/>
  <c r="E71" a="1"/>
  <c r="E71" s="1"/>
  <c r="C61" a="1"/>
  <c r="C61" s="1"/>
  <c r="C72" a="1"/>
  <c r="C72" s="1"/>
  <c r="G70" a="1"/>
  <c r="G70" s="1"/>
  <c r="M56" a="1"/>
  <c r="M56" s="1"/>
  <c r="G65" a="1"/>
  <c r="G65" s="1"/>
  <c r="Q61" a="1"/>
  <c r="Q61" s="1"/>
  <c r="J73" a="1"/>
  <c r="J73" s="1"/>
  <c r="P70" a="1"/>
  <c r="P70" s="1"/>
  <c r="H57" a="1"/>
  <c r="H57" s="1"/>
  <c r="B69" a="1"/>
  <c r="B69" s="1"/>
  <c r="F73" a="1"/>
  <c r="F73" s="1"/>
  <c r="G62" a="1"/>
  <c r="G62" s="1"/>
  <c r="H68" a="1"/>
  <c r="H68" s="1"/>
  <c r="H62" a="1"/>
  <c r="H62" s="1"/>
  <c r="R58" a="1"/>
  <c r="R58" s="1"/>
  <c r="I62" a="1"/>
  <c r="I62" s="1"/>
  <c r="L69" a="1"/>
  <c r="L69" s="1"/>
  <c r="I65" a="1"/>
  <c r="I65" s="1"/>
  <c r="P56" a="1"/>
  <c r="P56" s="1"/>
  <c r="E72" a="1"/>
  <c r="E72" s="1"/>
  <c r="D54" a="1"/>
  <c r="D54" s="1"/>
  <c r="R69" a="1"/>
  <c r="R69" s="1"/>
  <c r="J68" a="1"/>
  <c r="J68" s="1"/>
  <c r="N61" a="1"/>
  <c r="N61" s="1"/>
  <c r="C71" a="1"/>
  <c r="C71" s="1"/>
  <c r="K71" a="1"/>
  <c r="K71" s="1"/>
  <c r="C69" a="1"/>
  <c r="C69" s="1"/>
  <c r="F57" a="1"/>
  <c r="F57" s="1"/>
  <c r="K73" a="1"/>
  <c r="K73" s="1"/>
  <c r="Q66" a="1"/>
  <c r="Q66" s="1"/>
  <c r="G53" a="1"/>
  <c r="G53" s="1"/>
  <c r="R68" a="1"/>
  <c r="R68" s="1"/>
  <c r="M70" a="1"/>
  <c r="M70" s="1"/>
  <c r="E61" a="1"/>
  <c r="E61" s="1"/>
  <c r="N56" a="1"/>
  <c r="N56" s="1"/>
  <c r="H56" a="1"/>
  <c r="H56" s="1"/>
  <c r="G68" a="1"/>
  <c r="G68" s="1"/>
  <c r="I56" a="1"/>
  <c r="I56" s="1"/>
  <c r="E68" a="1"/>
  <c r="E68" s="1"/>
  <c r="G61" a="1"/>
  <c r="G61" s="1"/>
  <c r="J58" a="1"/>
  <c r="J58" s="1"/>
  <c r="O65" a="1"/>
  <c r="O65" s="1"/>
  <c r="L56" a="1"/>
  <c r="L56" s="1"/>
  <c r="D57" a="1"/>
  <c r="D57" s="1"/>
  <c r="L54" a="1"/>
  <c r="L54" s="1"/>
  <c r="B64" a="1"/>
  <c r="B64" s="1"/>
  <c r="R59" a="1"/>
  <c r="R59" s="1"/>
  <c r="O60" a="1"/>
  <c r="O60" s="1"/>
  <c r="Q55" a="1"/>
  <c r="Q55" s="1"/>
  <c r="M68" a="1"/>
  <c r="M68" s="1"/>
  <c r="E70" a="1"/>
  <c r="E70" s="1"/>
  <c r="J61" a="1"/>
  <c r="J61" s="1"/>
  <c r="G54" a="1"/>
  <c r="G54" s="1"/>
  <c r="D64" a="1"/>
  <c r="D64" s="1"/>
  <c r="D73" a="1"/>
  <c r="D73" s="1"/>
  <c r="G67" a="1"/>
  <c r="G67" s="1"/>
  <c r="E55" a="1"/>
  <c r="E55" s="1"/>
  <c r="R67" a="1"/>
  <c r="R67" s="1"/>
  <c r="I72" a="1"/>
  <c r="I72" s="1"/>
  <c r="N66" a="1"/>
  <c r="N66" s="1"/>
  <c r="L57" a="1"/>
  <c r="L57" s="1"/>
  <c r="B71" a="1"/>
  <c r="B71" s="1"/>
  <c r="Q67" a="1"/>
  <c r="Q67" s="1"/>
  <c r="M62" a="1"/>
  <c r="M62" s="1"/>
  <c r="L55" a="1"/>
  <c r="L55" s="1"/>
  <c r="N55" a="1"/>
  <c r="N55" s="1"/>
  <c r="N63" a="1"/>
  <c r="N63" s="1"/>
  <c r="E73" a="1"/>
  <c r="E73" s="1"/>
  <c r="E58" a="1"/>
  <c r="E58" s="1"/>
  <c r="C64" a="1"/>
  <c r="C64" s="1"/>
  <c r="C53" a="1"/>
  <c r="C53" s="1"/>
  <c r="M58" a="1"/>
  <c r="M58" s="1"/>
  <c r="K63" a="1"/>
  <c r="K63" s="1"/>
  <c r="R61" a="1"/>
  <c r="R61" s="1"/>
  <c r="K54" a="1"/>
  <c r="K54" s="1"/>
  <c r="N65" a="1"/>
  <c r="N65" s="1"/>
  <c r="N69" a="1"/>
  <c r="N69" s="1"/>
  <c r="H71" a="1"/>
  <c r="H71" s="1"/>
  <c r="Q59" a="1"/>
  <c r="Q59" s="1"/>
  <c r="I53" a="1"/>
  <c r="I53" s="1"/>
  <c r="D70" a="1"/>
  <c r="D70" s="1"/>
  <c r="Q65" a="1"/>
  <c r="Q65" s="1"/>
  <c r="B62" a="1"/>
  <c r="B62" s="1"/>
  <c r="D56" a="1"/>
  <c r="D56" s="1"/>
  <c r="H66" a="1"/>
  <c r="H66" s="1"/>
  <c r="F68" a="1"/>
  <c r="F68" s="1"/>
  <c r="I58" a="1"/>
  <c r="I58" s="1"/>
  <c r="D59" a="1"/>
  <c r="D59" s="1"/>
  <c r="P55" a="1"/>
  <c r="P55" s="1"/>
  <c r="R71" a="1"/>
  <c r="R71" s="1"/>
  <c r="F69" a="1"/>
  <c r="F69" s="1"/>
  <c r="J67" a="1"/>
  <c r="J67" s="1"/>
  <c r="N68" a="1"/>
  <c r="N68" s="1"/>
  <c r="I69" a="1"/>
  <c r="I69" s="1"/>
  <c r="D72" a="1"/>
  <c r="D72" s="1"/>
  <c r="F62" a="1"/>
  <c r="F62" s="1"/>
  <c r="I59" a="1"/>
  <c r="I59" s="1"/>
  <c r="F59" a="1"/>
  <c r="F59" s="1"/>
  <c r="M59" a="1"/>
  <c r="M59" s="1"/>
  <c r="E53" a="1"/>
  <c r="E53" s="1"/>
  <c r="L58" a="1"/>
  <c r="L58" s="1"/>
  <c r="M55" a="1"/>
  <c r="M55" s="1"/>
  <c r="H53" a="1"/>
  <c r="H53" s="1"/>
  <c r="I66" a="1"/>
  <c r="I66" s="1"/>
  <c r="C68" a="1"/>
  <c r="C68" s="1"/>
  <c r="E66" a="1"/>
  <c r="E66" s="1"/>
  <c r="B56" a="1"/>
  <c r="B56" s="1"/>
  <c r="E64" a="1"/>
  <c r="E64" s="1"/>
  <c r="B61" a="1"/>
  <c r="B61" s="1"/>
  <c r="F72" a="1"/>
  <c r="F72" s="1"/>
  <c r="F55" a="1"/>
  <c r="F55" s="1"/>
  <c r="I64" a="1"/>
  <c r="I64" s="1"/>
  <c r="H58" a="1"/>
  <c r="H58" s="1"/>
  <c r="J57" a="1"/>
  <c r="J57" s="1"/>
  <c r="C73" a="1"/>
  <c r="C73" s="1"/>
  <c r="K67" a="1"/>
  <c r="K67" s="1"/>
  <c r="C59" a="1"/>
  <c r="C59" s="1"/>
  <c r="G66" a="1"/>
  <c r="G66" s="1"/>
  <c r="J55" a="1"/>
  <c r="J55" s="1"/>
  <c r="M72" a="1"/>
  <c r="M72" s="1"/>
  <c r="C62" a="1"/>
  <c r="C62" s="1"/>
  <c r="E63" a="1"/>
  <c r="E63" s="1"/>
  <c r="G59" a="1"/>
  <c r="G59" s="1"/>
  <c r="I55" a="1"/>
  <c r="I55" s="1"/>
  <c r="B53" a="1"/>
  <c r="B53" s="1"/>
  <c r="O54" a="1"/>
  <c r="O54" s="1"/>
  <c r="M54" a="1"/>
  <c r="M54" s="1"/>
  <c r="M73" a="1"/>
  <c r="M73" s="1"/>
  <c r="M71" a="1"/>
  <c r="M71" s="1"/>
  <c r="L72" a="1"/>
  <c r="L72" s="1"/>
  <c r="M64" a="1"/>
  <c r="M64" s="1"/>
  <c r="R54" a="1"/>
  <c r="R54" s="1"/>
  <c r="J56" a="1"/>
  <c r="J56" s="1"/>
  <c r="N58" a="1"/>
  <c r="N58" s="1"/>
  <c r="C54" a="1"/>
  <c r="C54" s="1"/>
  <c r="Q69" a="1"/>
  <c r="Q69" s="1"/>
  <c r="C65" a="1"/>
  <c r="C65" s="1"/>
  <c r="G56" a="1"/>
  <c r="G56" s="1"/>
  <c r="N67" a="1"/>
  <c r="N67" s="1"/>
  <c r="J63" a="1"/>
  <c r="J63" s="1"/>
  <c r="G57" a="1"/>
  <c r="G57" s="1"/>
  <c r="O62" a="1"/>
  <c r="O62" s="1"/>
  <c r="H63" a="1"/>
  <c r="H63" s="1"/>
  <c r="I61" a="1"/>
  <c r="I61" s="1"/>
  <c r="E56" a="1"/>
  <c r="E56" s="1"/>
  <c r="J54" a="1"/>
  <c r="J54" s="1"/>
  <c r="O73" a="1"/>
  <c r="O73" s="1"/>
  <c r="F61" a="1"/>
  <c r="F61" s="1"/>
  <c r="L60" a="1"/>
  <c r="L60" s="1"/>
  <c r="D67" a="1"/>
  <c r="D67" s="1"/>
  <c r="J53" a="1"/>
  <c r="J53" s="1"/>
  <c r="H59" a="1"/>
  <c r="H59" s="1"/>
  <c r="H69" a="1"/>
  <c r="H69" s="1"/>
  <c r="H60" a="1"/>
  <c r="H60" s="1"/>
  <c r="I54" a="1"/>
  <c r="I54" s="1"/>
  <c r="O61" a="1"/>
  <c r="O61" s="1"/>
  <c r="Q68" a="1"/>
  <c r="Q68" s="1"/>
  <c r="I68" a="1"/>
  <c r="I68" s="1"/>
  <c r="J71" a="1"/>
  <c r="J71" s="1"/>
  <c r="K66" a="1"/>
  <c r="K66" s="1"/>
  <c r="F58" a="1"/>
  <c r="F58" s="1"/>
  <c r="M67" a="1"/>
  <c r="M67" s="1"/>
  <c r="G55" a="1"/>
  <c r="G55" s="1"/>
  <c r="C58" a="1"/>
  <c r="C58" s="1"/>
  <c r="O70" a="1"/>
  <c r="O70" s="1"/>
  <c r="F66" a="1"/>
  <c r="F66" s="1"/>
  <c r="G69" a="1"/>
  <c r="G69" s="1"/>
  <c r="K72" a="1"/>
  <c r="K72" s="1"/>
  <c r="J69" a="1"/>
  <c r="J69" s="1"/>
  <c r="C70" a="1"/>
  <c r="C70" s="1"/>
  <c r="G64" a="1"/>
  <c r="G64" s="1"/>
  <c r="G60" a="1"/>
  <c r="G60" s="1"/>
  <c r="Q71" a="1"/>
  <c r="Q71" s="1"/>
  <c r="Q72" a="1"/>
  <c r="Q72" s="1"/>
  <c r="O56" a="1"/>
  <c r="O56" s="1"/>
  <c r="R73" a="1"/>
  <c r="R73" s="1"/>
  <c r="P68" a="1"/>
  <c r="P68" s="1"/>
  <c r="E57" a="1"/>
  <c r="E57" s="1"/>
  <c r="J72" a="1"/>
  <c r="J72" s="1"/>
  <c r="O63" a="1"/>
  <c r="O63" s="1"/>
  <c r="P69" a="1"/>
  <c r="P69" s="1"/>
  <c r="K70" a="1"/>
  <c r="K70" s="1"/>
  <c r="Q53" a="1"/>
  <c r="Q53" s="1"/>
  <c r="P59" a="1"/>
  <c r="P59" s="1"/>
  <c r="D65" a="1"/>
  <c r="D65" s="1"/>
  <c r="K59" a="1"/>
  <c r="K59" s="1"/>
  <c r="O66" a="1"/>
  <c r="O66" s="1"/>
  <c r="K58" a="1"/>
  <c r="K58" s="1"/>
  <c r="R62" a="1"/>
  <c r="R62" s="1"/>
  <c r="D68" a="1"/>
  <c r="D68" s="1"/>
  <c r="F67" a="1"/>
  <c r="F67" s="1"/>
  <c r="E54" a="1"/>
  <c r="E54" s="1"/>
  <c r="N59" a="1"/>
  <c r="N59" s="1"/>
  <c r="B73" a="1"/>
  <c r="B73" s="1"/>
  <c r="O58" a="1"/>
  <c r="O58" s="1"/>
  <c r="D63" a="1"/>
  <c r="D63" s="1"/>
  <c r="R56" a="1"/>
  <c r="R56" s="1"/>
  <c r="G58" a="1"/>
  <c r="G58" s="1"/>
  <c r="O69" a="1"/>
  <c r="O69" s="1"/>
  <c r="D66" a="1"/>
  <c r="D66" s="1"/>
  <c r="H61" a="1"/>
  <c r="H61" s="1"/>
  <c r="B72" a="1"/>
  <c r="B72" s="1"/>
  <c r="P65" a="1"/>
  <c r="P65" s="1"/>
  <c r="P54" a="1"/>
  <c r="P54" s="1"/>
  <c r="B57" a="1"/>
  <c r="B57" s="1"/>
  <c r="P60" a="1"/>
  <c r="P60" s="1"/>
  <c r="R66" a="1"/>
  <c r="R66" s="1"/>
  <c r="C63" a="1"/>
  <c r="C63" s="1"/>
  <c r="E59" a="1"/>
  <c r="E59" s="1"/>
  <c r="D60" a="1"/>
  <c r="D60" s="1"/>
  <c r="L66" a="1"/>
  <c r="L66" s="1"/>
  <c r="R60" a="1"/>
  <c r="R60" s="1"/>
  <c r="F60" a="1"/>
  <c r="F60" s="1"/>
  <c r="O68" a="1"/>
  <c r="O68" s="1"/>
  <c r="K69" a="1"/>
  <c r="K69" s="1"/>
  <c r="B60" a="1"/>
  <c r="B60" s="1"/>
  <c r="Q54" a="1"/>
  <c r="Q54" s="1"/>
  <c r="B58" a="1"/>
  <c r="B58" s="1"/>
  <c r="P61" a="1"/>
  <c r="P61" s="1"/>
  <c r="B59" a="1"/>
  <c r="B59" s="1"/>
  <c r="R70" a="1"/>
  <c r="R70" s="1"/>
  <c r="C55" a="1"/>
  <c r="C55" s="1"/>
  <c r="L73" a="1"/>
  <c r="L73" s="1"/>
  <c r="M60" a="1"/>
  <c r="M60" s="1"/>
  <c r="L61" a="1"/>
  <c r="L61" s="1"/>
  <c r="Q60" a="1"/>
  <c r="Q60" s="1"/>
  <c r="M63" a="1"/>
  <c r="M63" s="1"/>
  <c r="F56" a="1"/>
  <c r="F56" s="1"/>
  <c r="K61" a="1"/>
  <c r="K61" s="1"/>
  <c r="M53" a="1"/>
  <c r="M53" s="1"/>
  <c r="K65" a="1"/>
  <c r="K65" s="1"/>
  <c r="L70" a="1"/>
  <c r="L70" s="1"/>
  <c r="M57" a="1"/>
  <c r="M57" s="1"/>
  <c r="L68" a="1"/>
  <c r="L68" s="1"/>
  <c r="I63" a="1"/>
  <c r="I63" s="1"/>
  <c r="O67" a="1"/>
  <c r="O67" s="1"/>
  <c r="P62" a="1"/>
  <c r="P62" s="1"/>
  <c r="J62" a="1"/>
  <c r="J62" s="1"/>
  <c r="N54" a="1"/>
  <c r="N54" s="1"/>
  <c r="L63" a="1"/>
  <c r="L63" s="1"/>
  <c r="P64" a="1"/>
  <c r="P64" s="1"/>
  <c r="Q64" a="1"/>
  <c r="Q64" s="1"/>
  <c r="L53" a="1"/>
  <c r="L53" s="1"/>
  <c r="N64" a="1"/>
  <c r="N64" s="1"/>
  <c r="L62" a="1"/>
  <c r="L62" s="1"/>
</calcChain>
</file>

<file path=xl/sharedStrings.xml><?xml version="1.0" encoding="utf-8"?>
<sst xmlns="http://schemas.openxmlformats.org/spreadsheetml/2006/main" count="589" uniqueCount="392">
  <si>
    <t>金币</t>
    <phoneticPr fontId="1" type="noConversion"/>
  </si>
  <si>
    <t>钻石</t>
    <phoneticPr fontId="1" type="noConversion"/>
  </si>
  <si>
    <t>昵称</t>
    <phoneticPr fontId="1" type="noConversion"/>
  </si>
  <si>
    <t>头像</t>
    <phoneticPr fontId="1" type="noConversion"/>
  </si>
  <si>
    <t>性别</t>
    <phoneticPr fontId="1" type="noConversion"/>
  </si>
  <si>
    <t>角色属性：</t>
    <phoneticPr fontId="1" type="noConversion"/>
  </si>
  <si>
    <t>充值获得</t>
    <phoneticPr fontId="1" type="noConversion"/>
  </si>
  <si>
    <t>微信获得，可通过改名卡修改</t>
    <phoneticPr fontId="1" type="noConversion"/>
  </si>
  <si>
    <t>微信获得</t>
    <phoneticPr fontId="1" type="noConversion"/>
  </si>
  <si>
    <t>微信获得</t>
    <phoneticPr fontId="1" type="noConversion"/>
  </si>
  <si>
    <t>游戏内各系统、商店获得</t>
    <phoneticPr fontId="1" type="noConversion"/>
  </si>
  <si>
    <t>等级</t>
    <phoneticPr fontId="1" type="noConversion"/>
  </si>
  <si>
    <t>召唤喵</t>
    <phoneticPr fontId="1" type="noConversion"/>
  </si>
  <si>
    <t>最低等级：</t>
    <phoneticPr fontId="1" type="noConversion"/>
  </si>
  <si>
    <t>皇宫当前产出的喵等级</t>
    <phoneticPr fontId="1" type="noConversion"/>
  </si>
  <si>
    <t>最高等级：</t>
    <phoneticPr fontId="1" type="noConversion"/>
  </si>
  <si>
    <t>玩家合成出来的最高等级-3级</t>
    <phoneticPr fontId="1" type="noConversion"/>
  </si>
  <si>
    <t>显示玩家当前等级可购买的所有等级的猫（图像、名字、等级、价格）</t>
    <phoneticPr fontId="1" type="noConversion"/>
  </si>
  <si>
    <t>价格升级：</t>
    <phoneticPr fontId="1" type="noConversion"/>
  </si>
  <si>
    <t>每只喵的价格根据玩家购买数量决定，如前10只100金币，11-20只110金币……</t>
    <phoneticPr fontId="1" type="noConversion"/>
  </si>
  <si>
    <t>买道具：</t>
    <phoneticPr fontId="1" type="noConversion"/>
  </si>
  <si>
    <t>玩家可购买以下道具</t>
    <phoneticPr fontId="1" type="noConversion"/>
  </si>
  <si>
    <t>木材</t>
    <phoneticPr fontId="1" type="noConversion"/>
  </si>
  <si>
    <t>消耗钻石购买，分别为10、50、100、500、1000钻石几档</t>
    <phoneticPr fontId="1" type="noConversion"/>
  </si>
  <si>
    <t>每档可购买的金币数量=钻石数量*玩家等级系数*该档位的优惠百分比（如110%）</t>
    <phoneticPr fontId="1" type="noConversion"/>
  </si>
  <si>
    <t>每档可购买的木材数量=钻石数量*玩家等级系数*该档位的优惠百分比（如110%）</t>
    <phoneticPr fontId="1" type="noConversion"/>
  </si>
  <si>
    <t>消耗人民币购买钻石，档越高可获得的钻石越多</t>
    <phoneticPr fontId="1" type="noConversion"/>
  </si>
  <si>
    <t>充钻石</t>
    <phoneticPr fontId="1" type="noConversion"/>
  </si>
  <si>
    <t>小石头</t>
    <phoneticPr fontId="1" type="noConversion"/>
  </si>
  <si>
    <t>大石块</t>
    <phoneticPr fontId="1" type="noConversion"/>
  </si>
  <si>
    <t>大砖头</t>
    <phoneticPr fontId="1" type="noConversion"/>
  </si>
  <si>
    <t>大石柱</t>
    <phoneticPr fontId="1" type="noConversion"/>
  </si>
  <si>
    <t>小树苗</t>
    <phoneticPr fontId="1" type="noConversion"/>
  </si>
  <si>
    <t>小树</t>
    <phoneticPr fontId="1" type="noConversion"/>
  </si>
  <si>
    <t>大树</t>
    <phoneticPr fontId="1" type="noConversion"/>
  </si>
  <si>
    <t>金矿</t>
    <phoneticPr fontId="1" type="noConversion"/>
  </si>
  <si>
    <t>猫窝</t>
    <phoneticPr fontId="1" type="noConversion"/>
  </si>
  <si>
    <t>木材</t>
    <phoneticPr fontId="1" type="noConversion"/>
  </si>
  <si>
    <t>核心玩法介绍：</t>
    <phoneticPr fontId="1" type="noConversion"/>
  </si>
  <si>
    <t>地块</t>
    <phoneticPr fontId="1" type="noConversion"/>
  </si>
  <si>
    <t>可合成物：</t>
    <phoneticPr fontId="1" type="noConversion"/>
  </si>
  <si>
    <t>猫窝：</t>
    <phoneticPr fontId="1" type="noConversion"/>
  </si>
  <si>
    <t>花：</t>
    <phoneticPr fontId="1" type="noConversion"/>
  </si>
  <si>
    <t>神像：</t>
    <phoneticPr fontId="1" type="noConversion"/>
  </si>
  <si>
    <t>收集金矿石合成招财猫黄金雕像，然后将猫拖到雕像上采集可以获得金币，产出方式同上
合成路径：石块&gt;金矿石&gt;金条&gt;黄金招财猫雕像&gt;二级雕像</t>
    <phoneticPr fontId="1" type="noConversion"/>
  </si>
  <si>
    <t>一定等级的地块出现的产物，配置被污染的地块出现。猫采集花会生成治愈爱心，飞向地图上被污染的地块进行治疗，未治愈的地块无法进行任何操作。产出方式同上</t>
    <phoneticPr fontId="1" type="noConversion"/>
  </si>
  <si>
    <t>玩家通过消耗体力召唤低级材料，如石头、树、花，然后将2个相同等级的材料合成高级建筑，再用猫来采集相应建筑获得相应收益。如石头合成金矿，猫采集金矿获得金币；树合成猫窝，猫采集猫窝获得猫；小草合成花，猫采集花治愈被污染的地块</t>
    <phoneticPr fontId="1" type="noConversion"/>
  </si>
  <si>
    <t>采集</t>
    <phoneticPr fontId="1" type="noConversion"/>
  </si>
  <si>
    <t>猫窝决定用户地图上可容纳的猫数量，猫窝由材料合成，材料在合成到猫窝前不会提供容纳数量。猫窝不可采集，只提供容纳上限。合成到猫窝之后，根据猫窝等级提供容纳数量，当猫数量达到猫窝容纳数量上限时，玩家通过召唤按钮召唤到猫礼盒，打开时提示猫已达上限无法打开
合成路径：树苗&gt;树&gt;木材&gt;猫窝&gt;二级猫窝</t>
    <phoneticPr fontId="1" type="noConversion"/>
  </si>
  <si>
    <t>三消合并逻辑
猫窝、神像、花在满级前都是可以三个合并的对象，合并逻辑如下：
1.3个连着可以合并成一个高等级的
2.一次性合成3个以上的，每2个可合成一个，如3+2合成=2个高级，3+2+2=3个高级等
3.每次合成操作需要配置掉落信息用以发放合成奖励
4.合成成功后，合成出来的高级物品，如果旁边还有两个高级物品，则自动合成，并给出一连击奖励，如果自动合成后还有新的自动合成，也自动合成并给出二连击奖励，以此类推</t>
    <phoneticPr fontId="1" type="noConversion"/>
  </si>
  <si>
    <t>合并</t>
    <phoneticPr fontId="1" type="noConversion"/>
  </si>
  <si>
    <t>一、猫窝、神像、花的不同等级材料在满级前都可以进行合并：
二、将一个物品拖动到另一个物品上，如果等级相同即在后者地块上进行合并，如果等级不同，则交换位置
三、合并会获得经验值和金币奖励</t>
    <phoneticPr fontId="1" type="noConversion"/>
  </si>
  <si>
    <t>召唤</t>
    <phoneticPr fontId="1" type="noConversion"/>
  </si>
  <si>
    <t>体力</t>
    <phoneticPr fontId="1" type="noConversion"/>
  </si>
  <si>
    <t>召唤</t>
    <phoneticPr fontId="1" type="noConversion"/>
  </si>
  <si>
    <t>一、体力上限50点
二、体力每60秒恢复1点（暂定）；
三、每次升级的时候将体力补满
四、当体力满的时候，体力自动恢复暂停，但是通过其它途径领取的体力还继续累加</t>
    <phoneticPr fontId="1" type="noConversion"/>
  </si>
  <si>
    <t>商店</t>
    <phoneticPr fontId="1" type="noConversion"/>
  </si>
  <si>
    <t>道具商店</t>
    <phoneticPr fontId="1" type="noConversion"/>
  </si>
  <si>
    <t>猫商店</t>
    <phoneticPr fontId="1" type="noConversion"/>
  </si>
  <si>
    <t>使用钻石购买材料和随机等级猫窝</t>
    <phoneticPr fontId="1" type="noConversion"/>
  </si>
  <si>
    <t>充值</t>
    <phoneticPr fontId="1" type="noConversion"/>
  </si>
  <si>
    <t>使用人民币购买钻石</t>
    <phoneticPr fontId="1" type="noConversion"/>
  </si>
  <si>
    <t>通过合并、攻击他人获得经验值，达到对应经验值即可升级</t>
    <phoneticPr fontId="1" type="noConversion"/>
  </si>
  <si>
    <t>一、将猫拖动到可采集的建筑物上，猫就会开始自动采集
二、神像和花都是一样的产出模式：
被采集x次则掉落y掉落包
三、猫的采集攻击力和攻击要分开配置
四、假设猫的采集攻击力为1，猫窝生命值10，则一只猫攻击10次或2只猫各攻击5次触发一次掉落包，如果地图上有空地，则将猫放到空地上，如果没有，本次掉落作废</t>
    <phoneticPr fontId="1" type="noConversion"/>
  </si>
  <si>
    <t>使用金币购买当前解锁最高等级减3级的猫，根据历史总购买数量变化金币价格</t>
    <phoneticPr fontId="1" type="noConversion"/>
  </si>
  <si>
    <t>免费领猫</t>
    <phoneticPr fontId="1" type="noConversion"/>
  </si>
  <si>
    <t>分享后可直接获得10只猫，如果地图上没有足够多的空地块则直接提示地块不足</t>
    <phoneticPr fontId="1" type="noConversion"/>
  </si>
  <si>
    <t>当玩家点击召唤时，判断地图有没有空格子，如果没有空格子则提示“没有空地无法召唤”；如果有空格子，则从召唤配置表中抽取一个物品放到地图空格子中，以礼包形式展示，玩家点击触发相应的打开等操作：
1.猫：直接获得一个玩家当前等级对应等级的猫
2.木头：直接获得一个玩家当前等级对应等级的木头
3.石头：同上
4.小草：同上
5.随机事件：猫窝（点击弹出窗口提示获得随机等级的猫，分享后可+5级）；材料盒子（点击弹出窗口从三个材料里随机开一个，分享可以获得双倍，付费可以指定材料并双倍）；照相机（点击将玩家场景生成一张图片，玩家分享可获得金币奖励）；好友（随机选取一个好友头像出现在地图上，点击可以给他发送体力）
6.怪物：在空地块出现一个怪物，怪物攻击范围内的猫和建筑产出停止，玩家可点击怪物进行攻击，也可以邀请好友帮忙攻击。每1点体力造成1点伤害，30%概率爆击造成2点伤害。怪物被击杀后可获得大量金币和材料奖励。
7.激活飞船：可以去好友或仇人家进行战斗、偷取、打怪物等操作</t>
    <phoneticPr fontId="1" type="noConversion"/>
  </si>
  <si>
    <t>初始获得3*3地块，通过升级可以解锁更多地块；地块解锁后处理被云朵覆盖的状态，点击地块消耗1点体力即可打开该地块</t>
    <phoneticPr fontId="1" type="noConversion"/>
  </si>
  <si>
    <t>经验</t>
    <phoneticPr fontId="1" type="noConversion"/>
  </si>
  <si>
    <t>体力</t>
    <phoneticPr fontId="1" type="noConversion"/>
  </si>
  <si>
    <t>金币</t>
    <phoneticPr fontId="1" type="noConversion"/>
  </si>
  <si>
    <t>钻石</t>
    <phoneticPr fontId="1" type="noConversion"/>
  </si>
  <si>
    <t>2级猫</t>
  </si>
  <si>
    <t>3级猫</t>
  </si>
  <si>
    <t>4级猫</t>
  </si>
  <si>
    <t>5级猫</t>
  </si>
  <si>
    <t>名称</t>
    <phoneticPr fontId="1" type="noConversion"/>
  </si>
  <si>
    <t>单价（钻石）</t>
    <phoneticPr fontId="1" type="noConversion"/>
  </si>
  <si>
    <t>1级鲜花</t>
    <phoneticPr fontId="1" type="noConversion"/>
  </si>
  <si>
    <t>2级鲜花</t>
  </si>
  <si>
    <t>3级鲜花</t>
  </si>
  <si>
    <t>4级鲜花</t>
  </si>
  <si>
    <t>5级鲜花</t>
  </si>
  <si>
    <t>体力抽取</t>
  </si>
  <si>
    <t>物品</t>
    <phoneticPr fontId="1" type="noConversion"/>
  </si>
  <si>
    <t>序列</t>
    <phoneticPr fontId="1" type="noConversion"/>
  </si>
  <si>
    <t>1级猫</t>
  </si>
  <si>
    <t>1级猫</t>
    <phoneticPr fontId="1" type="noConversion"/>
  </si>
  <si>
    <t>价值-钻石</t>
    <phoneticPr fontId="1" type="noConversion"/>
  </si>
  <si>
    <t>概率</t>
    <phoneticPr fontId="1" type="noConversion"/>
  </si>
  <si>
    <t>抽中价值</t>
    <phoneticPr fontId="1" type="noConversion"/>
  </si>
  <si>
    <t>护盾</t>
    <phoneticPr fontId="1" type="noConversion"/>
  </si>
  <si>
    <t>攻击</t>
    <phoneticPr fontId="1" type="noConversion"/>
  </si>
  <si>
    <t>备注</t>
    <phoneticPr fontId="1" type="noConversion"/>
  </si>
  <si>
    <t>相当于少丢失20万金币</t>
    <phoneticPr fontId="1" type="noConversion"/>
  </si>
  <si>
    <t>成功后获得30万金币，失败获得10万金币，期望获得20万金币</t>
    <phoneticPr fontId="1" type="noConversion"/>
  </si>
  <si>
    <t>系统玩法</t>
    <phoneticPr fontId="1" type="noConversion"/>
  </si>
  <si>
    <t>抽奖</t>
    <phoneticPr fontId="1" type="noConversion"/>
  </si>
  <si>
    <t>体力</t>
    <phoneticPr fontId="1" type="noConversion"/>
  </si>
  <si>
    <t>消耗</t>
    <phoneticPr fontId="1" type="noConversion"/>
  </si>
  <si>
    <t>援助次数</t>
    <phoneticPr fontId="1" type="noConversion"/>
  </si>
  <si>
    <t>好友援助</t>
    <phoneticPr fontId="1" type="noConversion"/>
  </si>
  <si>
    <t>每点恢复时间（秒）</t>
    <phoneticPr fontId="1" type="noConversion"/>
  </si>
  <si>
    <t>好友掠夺</t>
    <phoneticPr fontId="1" type="noConversion"/>
  </si>
  <si>
    <t>产出</t>
    <phoneticPr fontId="1" type="noConversion"/>
  </si>
  <si>
    <t>二合一</t>
    <phoneticPr fontId="1" type="noConversion"/>
  </si>
  <si>
    <t>6级猫</t>
  </si>
  <si>
    <t>7级猫</t>
  </si>
  <si>
    <t>8级猫</t>
  </si>
  <si>
    <t>9级猫</t>
  </si>
  <si>
    <t>10级猫</t>
  </si>
  <si>
    <t>6级鲜花</t>
  </si>
  <si>
    <t>7级鲜花</t>
  </si>
  <si>
    <t>8级鲜花</t>
  </si>
  <si>
    <t>9级鲜花</t>
  </si>
  <si>
    <t>10级鲜花</t>
  </si>
  <si>
    <t>幸运宝箱</t>
    <phoneticPr fontId="1" type="noConversion"/>
  </si>
  <si>
    <t>互动次数</t>
    <phoneticPr fontId="1" type="noConversion"/>
  </si>
  <si>
    <t>与好友发生互动（占领，偷钱，抢走，催眠，攻击）</t>
    <phoneticPr fontId="1" type="noConversion"/>
  </si>
  <si>
    <t>自High抽奖</t>
    <phoneticPr fontId="1" type="noConversion"/>
  </si>
  <si>
    <t>升级基本</t>
    <phoneticPr fontId="1" type="noConversion"/>
  </si>
  <si>
    <t>体力折算</t>
    <phoneticPr fontId="1" type="noConversion"/>
  </si>
  <si>
    <t>升级时间</t>
    <phoneticPr fontId="1" type="noConversion"/>
  </si>
  <si>
    <t>投放途径</t>
    <phoneticPr fontId="1" type="noConversion"/>
  </si>
  <si>
    <t>每日投放体力</t>
    <phoneticPr fontId="1" type="noConversion"/>
  </si>
  <si>
    <t>投放形式</t>
    <phoneticPr fontId="9" type="noConversion"/>
  </si>
  <si>
    <t>每日投放次数</t>
    <phoneticPr fontId="9" type="noConversion"/>
  </si>
  <si>
    <t>每次投放量</t>
    <phoneticPr fontId="9" type="noConversion"/>
  </si>
  <si>
    <t>升级经验</t>
    <phoneticPr fontId="1" type="noConversion"/>
  </si>
  <si>
    <t>升级获得体力</t>
    <phoneticPr fontId="1" type="noConversion"/>
  </si>
  <si>
    <t>消耗体力</t>
    <phoneticPr fontId="1" type="noConversion"/>
  </si>
  <si>
    <t>vip0</t>
    <phoneticPr fontId="1" type="noConversion"/>
  </si>
  <si>
    <t>vip1</t>
  </si>
  <si>
    <t>vip2</t>
  </si>
  <si>
    <t>vip3</t>
  </si>
  <si>
    <t>vip4</t>
  </si>
  <si>
    <t>vip5</t>
  </si>
  <si>
    <t>vip6</t>
  </si>
  <si>
    <t>vip7</t>
  </si>
  <si>
    <t>vip8</t>
  </si>
  <si>
    <t>vip9</t>
  </si>
  <si>
    <t>vip10</t>
  </si>
  <si>
    <t>vip11</t>
  </si>
  <si>
    <t>vip12</t>
  </si>
  <si>
    <t>vip13</t>
  </si>
  <si>
    <t>vip14</t>
  </si>
  <si>
    <t>vip15</t>
  </si>
  <si>
    <t>vip16</t>
    <phoneticPr fontId="9" type="noConversion"/>
  </si>
  <si>
    <t>极限速度</t>
  </si>
  <si>
    <t>体力恢复</t>
    <phoneticPr fontId="9" type="noConversion"/>
  </si>
  <si>
    <t>体力</t>
    <phoneticPr fontId="9" type="noConversion"/>
  </si>
  <si>
    <t>好友赠送</t>
    <phoneticPr fontId="9" type="noConversion"/>
  </si>
  <si>
    <t>活动售卖</t>
    <phoneticPr fontId="1" type="noConversion"/>
  </si>
  <si>
    <t>每日充值</t>
    <phoneticPr fontId="9" type="noConversion"/>
  </si>
  <si>
    <t>每日最大数量</t>
    <phoneticPr fontId="1" type="noConversion"/>
  </si>
  <si>
    <t>vip等级</t>
    <phoneticPr fontId="1" type="noConversion"/>
  </si>
  <si>
    <t>vip16</t>
  </si>
  <si>
    <t>天数</t>
    <phoneticPr fontId="1" type="noConversion"/>
  </si>
  <si>
    <t>体力领取（中午晚上）</t>
    <phoneticPr fontId="9" type="noConversion"/>
  </si>
  <si>
    <t>登录领取</t>
    <phoneticPr fontId="9" type="noConversion"/>
  </si>
  <si>
    <t>成就任务</t>
    <phoneticPr fontId="1" type="noConversion"/>
  </si>
  <si>
    <t>日常任务</t>
    <phoneticPr fontId="1" type="noConversion"/>
  </si>
  <si>
    <t>日常任务</t>
    <phoneticPr fontId="9" type="noConversion"/>
  </si>
  <si>
    <t>获得经验</t>
    <phoneticPr fontId="1" type="noConversion"/>
  </si>
  <si>
    <t>每天VIP领取</t>
    <phoneticPr fontId="9" type="noConversion"/>
  </si>
  <si>
    <t>每日购买次数</t>
    <phoneticPr fontId="1" type="noConversion"/>
  </si>
  <si>
    <t>每次购买体力</t>
    <phoneticPr fontId="9" type="noConversion"/>
  </si>
  <si>
    <t>充值RMB</t>
  </si>
  <si>
    <t>需求VIP经验</t>
  </si>
  <si>
    <t>其他玩法（签到等）</t>
    <phoneticPr fontId="9" type="noConversion"/>
  </si>
  <si>
    <t>体力</t>
    <phoneticPr fontId="9" type="noConversion"/>
  </si>
  <si>
    <t>每天体力（VIP）</t>
    <phoneticPr fontId="1" type="noConversion"/>
  </si>
  <si>
    <t>体力（固定免费）</t>
    <phoneticPr fontId="1" type="noConversion"/>
  </si>
  <si>
    <t>每天体力（固定免费）</t>
    <phoneticPr fontId="1" type="noConversion"/>
  </si>
  <si>
    <t>体力（极限体力）</t>
    <phoneticPr fontId="1" type="noConversion"/>
  </si>
  <si>
    <t>每次消耗体力</t>
    <phoneticPr fontId="9" type="noConversion"/>
  </si>
  <si>
    <t>体力上限</t>
    <phoneticPr fontId="9" type="noConversion"/>
  </si>
  <si>
    <t>极限体力</t>
    <phoneticPr fontId="9" type="noConversion"/>
  </si>
  <si>
    <t>vip0</t>
    <phoneticPr fontId="9" type="noConversion"/>
  </si>
  <si>
    <t>体力（vip0）</t>
    <phoneticPr fontId="1" type="noConversion"/>
  </si>
  <si>
    <t>天数</t>
  </si>
  <si>
    <t>到100级</t>
    <phoneticPr fontId="9" type="noConversion"/>
  </si>
  <si>
    <t>极限速度</t>
    <phoneticPr fontId="9" type="noConversion"/>
  </si>
  <si>
    <t>vip16</t>
    <phoneticPr fontId="9" type="noConversion"/>
  </si>
  <si>
    <t>体力事件次数</t>
    <phoneticPr fontId="1" type="noConversion"/>
  </si>
  <si>
    <t>累计获得体力</t>
    <phoneticPr fontId="9" type="noConversion"/>
  </si>
  <si>
    <t>实际累积体力需求</t>
    <phoneticPr fontId="1" type="noConversion"/>
  </si>
  <si>
    <t>累计体力需求</t>
    <phoneticPr fontId="1" type="noConversion"/>
  </si>
  <si>
    <t>升级阶段</t>
    <phoneticPr fontId="9" type="noConversion"/>
  </si>
  <si>
    <t>前30级</t>
    <phoneticPr fontId="9" type="noConversion"/>
  </si>
  <si>
    <t>30-100</t>
    <phoneticPr fontId="9" type="noConversion"/>
  </si>
  <si>
    <t>100之后</t>
    <phoneticPr fontId="9" type="noConversion"/>
  </si>
  <si>
    <t>系数1</t>
    <phoneticPr fontId="9" type="noConversion"/>
  </si>
  <si>
    <t>系数2</t>
  </si>
  <si>
    <t>系数3</t>
  </si>
  <si>
    <t>公式：系数1*lv^系数2+系数3</t>
    <phoneticPr fontId="9" type="noConversion"/>
  </si>
  <si>
    <t>大R</t>
    <phoneticPr fontId="9" type="noConversion"/>
  </si>
  <si>
    <t>每周充值RMB</t>
    <phoneticPr fontId="9" type="noConversion"/>
  </si>
  <si>
    <t>中R</t>
    <phoneticPr fontId="9" type="noConversion"/>
  </si>
  <si>
    <t>小R</t>
    <phoneticPr fontId="9" type="noConversion"/>
  </si>
  <si>
    <t>天数</t>
    <phoneticPr fontId="9" type="noConversion"/>
  </si>
  <si>
    <t>中小R</t>
    <phoneticPr fontId="9" type="noConversion"/>
  </si>
  <si>
    <t>VIP等级-小R</t>
    <phoneticPr fontId="9" type="noConversion"/>
  </si>
  <si>
    <t>VIP经验-小R</t>
    <phoneticPr fontId="9" type="noConversion"/>
  </si>
  <si>
    <t>超级大R</t>
    <phoneticPr fontId="9" type="noConversion"/>
  </si>
  <si>
    <t>玩家分类（第一个月充值）</t>
    <phoneticPr fontId="9" type="noConversion"/>
  </si>
  <si>
    <t>每日体力-小R</t>
    <phoneticPr fontId="9" type="noConversion"/>
  </si>
  <si>
    <t>VIP经验-中小R</t>
    <phoneticPr fontId="9" type="noConversion"/>
  </si>
  <si>
    <t>VIP等级-中小R</t>
    <phoneticPr fontId="9" type="noConversion"/>
  </si>
  <si>
    <t>每日体力-中小R</t>
    <phoneticPr fontId="9" type="noConversion"/>
  </si>
  <si>
    <t>VIP经验-中R</t>
  </si>
  <si>
    <t>VIP等级-中R</t>
  </si>
  <si>
    <t>每日体力-中R</t>
  </si>
  <si>
    <t>VIP经验-大R</t>
  </si>
  <si>
    <t>VIP等级-大R</t>
  </si>
  <si>
    <t>每日体力-大R</t>
  </si>
  <si>
    <t>VIP经验-超级大R</t>
  </si>
  <si>
    <t>VIP等级-超级大R</t>
  </si>
  <si>
    <t>每日体力-超级大R</t>
  </si>
  <si>
    <t>钻石，金币，猫，木材，鲜花</t>
    <phoneticPr fontId="1" type="noConversion"/>
  </si>
  <si>
    <t>行为</t>
    <phoneticPr fontId="9" type="noConversion"/>
  </si>
  <si>
    <t>剩余次数/次数上限</t>
    <phoneticPr fontId="9" type="noConversion"/>
  </si>
  <si>
    <t>作用目标</t>
    <phoneticPr fontId="9" type="noConversion"/>
  </si>
  <si>
    <t>获得奖励</t>
    <phoneticPr fontId="9" type="noConversion"/>
  </si>
  <si>
    <t>占领</t>
  </si>
  <si>
    <t>0/3</t>
    <phoneticPr fontId="9" type="noConversion"/>
  </si>
  <si>
    <t>建筑</t>
    <phoneticPr fontId="9" type="noConversion"/>
  </si>
  <si>
    <t>无（气人的）</t>
    <phoneticPr fontId="9" type="noConversion"/>
  </si>
  <si>
    <t>抢夺</t>
    <phoneticPr fontId="9" type="noConversion"/>
  </si>
  <si>
    <t>0/10</t>
    <phoneticPr fontId="9" type="noConversion"/>
  </si>
  <si>
    <t>树木/雕像/猫窝/鲜花</t>
    <phoneticPr fontId="9" type="noConversion"/>
  </si>
  <si>
    <t>木材/金币/猫/太阳</t>
    <phoneticPr fontId="9" type="noConversion"/>
  </si>
  <si>
    <t>催眠</t>
  </si>
  <si>
    <t>猫</t>
    <phoneticPr fontId="9" type="noConversion"/>
  </si>
  <si>
    <t>降低对方生产效率</t>
    <phoneticPr fontId="9" type="noConversion"/>
  </si>
  <si>
    <t>攻击</t>
  </si>
  <si>
    <t>怪物</t>
    <phoneticPr fontId="9" type="noConversion"/>
  </si>
  <si>
    <t>钻石</t>
    <phoneticPr fontId="9" type="noConversion"/>
  </si>
  <si>
    <t>木材/金币/猫/鲜花</t>
    <phoneticPr fontId="9" type="noConversion"/>
  </si>
  <si>
    <t>获得方式</t>
    <phoneticPr fontId="1" type="noConversion"/>
  </si>
  <si>
    <t>一次性</t>
    <phoneticPr fontId="1" type="noConversion"/>
  </si>
  <si>
    <t>每日一次</t>
    <phoneticPr fontId="1" type="noConversion"/>
  </si>
  <si>
    <t>购买次数</t>
    <phoneticPr fontId="1" type="noConversion"/>
  </si>
  <si>
    <t>每次购买10体力</t>
    <phoneticPr fontId="1" type="noConversion"/>
  </si>
  <si>
    <t>花费钻石</t>
    <phoneticPr fontId="1" type="noConversion"/>
  </si>
  <si>
    <t>累计花费钻石</t>
    <phoneticPr fontId="1" type="noConversion"/>
  </si>
  <si>
    <t>体力价值</t>
    <phoneticPr fontId="1" type="noConversion"/>
  </si>
  <si>
    <t>累计体力价值</t>
    <phoneticPr fontId="1" type="noConversion"/>
  </si>
  <si>
    <t>折扣</t>
    <phoneticPr fontId="1" type="noConversion"/>
  </si>
  <si>
    <t>累计折扣</t>
    <phoneticPr fontId="1" type="noConversion"/>
  </si>
  <si>
    <t>树木/雕像/猫窝/鲜花</t>
  </si>
  <si>
    <t>二合一，最高10级</t>
    <phoneticPr fontId="1" type="noConversion"/>
  </si>
  <si>
    <t>对应1级的数量</t>
    <phoneticPr fontId="1" type="noConversion"/>
  </si>
  <si>
    <t>猫-提高产出效率</t>
    <phoneticPr fontId="1" type="noConversion"/>
  </si>
  <si>
    <t>属性价值</t>
    <phoneticPr fontId="1" type="noConversion"/>
  </si>
  <si>
    <t>单价-钻石</t>
    <phoneticPr fontId="1" type="noConversion"/>
  </si>
  <si>
    <t>性价比</t>
    <phoneticPr fontId="1" type="noConversion"/>
  </si>
  <si>
    <t>每日产出金币价值</t>
    <phoneticPr fontId="1" type="noConversion"/>
  </si>
  <si>
    <t>每30秒产出金币</t>
    <phoneticPr fontId="1" type="noConversion"/>
  </si>
  <si>
    <t>每日实际产出金币</t>
    <phoneticPr fontId="1" type="noConversion"/>
  </si>
  <si>
    <t>矿-积累金币上限</t>
    <phoneticPr fontId="1" type="noConversion"/>
  </si>
  <si>
    <t>树-积累木材上限</t>
  </si>
  <si>
    <t>每日产出木材价值</t>
  </si>
  <si>
    <t>每30秒产出木材</t>
  </si>
  <si>
    <t>每日实际产出木材</t>
  </si>
  <si>
    <t>花-积累鲜花上限</t>
  </si>
  <si>
    <t>每日产出鲜花价值</t>
  </si>
  <si>
    <t>每30秒产出鲜花</t>
  </si>
  <si>
    <t>每日实际产出鲜花</t>
  </si>
  <si>
    <t>材料</t>
    <phoneticPr fontId="1" type="noConversion"/>
  </si>
  <si>
    <t>木材</t>
    <phoneticPr fontId="1" type="noConversion"/>
  </si>
  <si>
    <t>用途</t>
    <phoneticPr fontId="1" type="noConversion"/>
  </si>
  <si>
    <t>金币</t>
    <phoneticPr fontId="1" type="noConversion"/>
  </si>
  <si>
    <t>鲜花</t>
    <phoneticPr fontId="1" type="noConversion"/>
  </si>
  <si>
    <t>猫咪</t>
  </si>
  <si>
    <t>提高生产效率，占领好友，攻击怪物</t>
    <phoneticPr fontId="1" type="noConversion"/>
  </si>
  <si>
    <t>建造猫窝，猫窝数量和等级控制猫咪拥有数量</t>
    <phoneticPr fontId="1" type="noConversion"/>
  </si>
  <si>
    <t>购买木材，鲜花，猫咪</t>
  </si>
  <si>
    <t>主角等级</t>
    <phoneticPr fontId="1" type="noConversion"/>
  </si>
  <si>
    <t>决定拥有土地的数量</t>
    <phoneticPr fontId="1" type="noConversion"/>
  </si>
  <si>
    <t>初始等级</t>
    <phoneticPr fontId="1" type="noConversion"/>
  </si>
  <si>
    <t>拥有土地</t>
    <phoneticPr fontId="1" type="noConversion"/>
  </si>
  <si>
    <t>升级增加土地</t>
    <phoneticPr fontId="1" type="noConversion"/>
  </si>
  <si>
    <t>vip0</t>
  </si>
  <si>
    <t>拥有体力</t>
    <phoneticPr fontId="1" type="noConversion"/>
  </si>
  <si>
    <t>初始土地</t>
    <phoneticPr fontId="1" type="noConversion"/>
  </si>
  <si>
    <t>…</t>
    <phoneticPr fontId="1" type="noConversion"/>
  </si>
  <si>
    <t>本级鲜花需求</t>
    <phoneticPr fontId="1" type="noConversion"/>
  </si>
  <si>
    <t>净化土地</t>
    <phoneticPr fontId="1" type="noConversion"/>
  </si>
  <si>
    <t>树苗</t>
    <phoneticPr fontId="1" type="noConversion"/>
  </si>
  <si>
    <t>1级猫窝</t>
    <phoneticPr fontId="1" type="noConversion"/>
  </si>
  <si>
    <t>2级猫窝</t>
  </si>
  <si>
    <t>3级猫窝</t>
  </si>
  <si>
    <t>4级猫窝</t>
  </si>
  <si>
    <t>5级猫窝</t>
  </si>
  <si>
    <t>6级猫窝</t>
  </si>
  <si>
    <t>别名</t>
    <phoneticPr fontId="1" type="noConversion"/>
  </si>
  <si>
    <t>大树</t>
    <phoneticPr fontId="1" type="noConversion"/>
  </si>
  <si>
    <t>木材</t>
    <phoneticPr fontId="1" type="noConversion"/>
  </si>
  <si>
    <t>石块</t>
    <phoneticPr fontId="1" type="noConversion"/>
  </si>
  <si>
    <t>金矿石</t>
    <phoneticPr fontId="1" type="noConversion"/>
  </si>
  <si>
    <t>金条</t>
    <phoneticPr fontId="1" type="noConversion"/>
  </si>
  <si>
    <t>1级金像</t>
    <phoneticPr fontId="1" type="noConversion"/>
  </si>
  <si>
    <t>2级金像</t>
  </si>
  <si>
    <t>3级金像</t>
  </si>
  <si>
    <t>4级金像</t>
  </si>
  <si>
    <t>5级金像</t>
  </si>
  <si>
    <t>6级金像</t>
  </si>
  <si>
    <t>7级金像</t>
  </si>
  <si>
    <t>数量</t>
    <phoneticPr fontId="1" type="noConversion"/>
  </si>
  <si>
    <t>每次抽中期望</t>
    <phoneticPr fontId="1" type="noConversion"/>
  </si>
  <si>
    <t>1级鲜花</t>
    <phoneticPr fontId="1" type="noConversion"/>
  </si>
  <si>
    <t>1级猫窝</t>
    <phoneticPr fontId="1" type="noConversion"/>
  </si>
  <si>
    <t>金币</t>
    <phoneticPr fontId="1" type="noConversion"/>
  </si>
  <si>
    <t>等级影响</t>
    <phoneticPr fontId="1" type="noConversion"/>
  </si>
  <si>
    <t>鲜花数量上限</t>
    <phoneticPr fontId="1" type="noConversion"/>
  </si>
  <si>
    <t>1级鲜花</t>
    <phoneticPr fontId="1" type="noConversion"/>
  </si>
  <si>
    <t>每次体力</t>
    <phoneticPr fontId="1" type="noConversion"/>
  </si>
  <si>
    <t>物品</t>
    <phoneticPr fontId="1" type="noConversion"/>
  </si>
  <si>
    <t>每次抽中数量</t>
    <phoneticPr fontId="1" type="noConversion"/>
  </si>
  <si>
    <t>每日抽中数量</t>
    <phoneticPr fontId="1" type="noConversion"/>
  </si>
  <si>
    <t>等级</t>
    <phoneticPr fontId="1" type="noConversion"/>
  </si>
  <si>
    <t>名称</t>
    <phoneticPr fontId="1" type="noConversion"/>
  </si>
  <si>
    <t>价值-钻石</t>
    <phoneticPr fontId="1" type="noConversion"/>
  </si>
  <si>
    <t>需求树苗数量</t>
    <phoneticPr fontId="1" type="noConversion"/>
  </si>
  <si>
    <t>天数</t>
    <phoneticPr fontId="1" type="noConversion"/>
  </si>
  <si>
    <t>大树</t>
    <phoneticPr fontId="1" type="noConversion"/>
  </si>
  <si>
    <t>木材</t>
    <phoneticPr fontId="1" type="noConversion"/>
  </si>
  <si>
    <t>1级猫窝</t>
    <phoneticPr fontId="1" type="noConversion"/>
  </si>
  <si>
    <t>等级</t>
    <phoneticPr fontId="1" type="noConversion"/>
  </si>
  <si>
    <t>名称</t>
    <phoneticPr fontId="1" type="noConversion"/>
  </si>
  <si>
    <t>1级猫</t>
    <phoneticPr fontId="1" type="noConversion"/>
  </si>
  <si>
    <t>共需要10级猫的数量</t>
    <phoneticPr fontId="1" type="noConversion"/>
  </si>
  <si>
    <t>期望体力产出猫咪的数量占比约</t>
    <phoneticPr fontId="1" type="noConversion"/>
  </si>
  <si>
    <t>则体力产出10级猫的总数量为</t>
    <phoneticPr fontId="1" type="noConversion"/>
  </si>
  <si>
    <t>期望100级总舵拥有10级猫数量</t>
    <phoneticPr fontId="1" type="noConversion"/>
  </si>
  <si>
    <t>期望体力总共产出10级猫数量</t>
    <phoneticPr fontId="1" type="noConversion"/>
  </si>
  <si>
    <t>1级鲜花</t>
  </si>
  <si>
    <t>石块</t>
  </si>
  <si>
    <t>金矿石</t>
  </si>
  <si>
    <t>金条</t>
  </si>
  <si>
    <t>1级金像</t>
  </si>
  <si>
    <t>体力产出金像占比约</t>
  </si>
  <si>
    <t>金像数量上限</t>
  </si>
  <si>
    <t>每个金像可以安置猫的数量</t>
  </si>
  <si>
    <t>石块</t>
    <phoneticPr fontId="1" type="noConversion"/>
  </si>
  <si>
    <t>树苗</t>
  </si>
  <si>
    <t>树苗</t>
    <phoneticPr fontId="1" type="noConversion"/>
  </si>
  <si>
    <t>需求1级鲜花数量</t>
  </si>
  <si>
    <t>期望玩家100级可以建造10鲜花数量</t>
  </si>
  <si>
    <t>体力产出鲜花占比约</t>
  </si>
  <si>
    <t>每个鲜花可以安置猫的数量</t>
  </si>
  <si>
    <t>期望玩家100级可以建造6级金像数量</t>
    <phoneticPr fontId="1" type="noConversion"/>
  </si>
  <si>
    <t>需求5级猫窝总数量</t>
    <phoneticPr fontId="1" type="noConversion"/>
  </si>
  <si>
    <t>1级猫需求量</t>
    <phoneticPr fontId="1" type="noConversion"/>
  </si>
  <si>
    <t>需求石块数量</t>
    <phoneticPr fontId="1" type="noConversion"/>
  </si>
  <si>
    <t>增加猫的数量上限</t>
    <phoneticPr fontId="1" type="noConversion"/>
  </si>
  <si>
    <t>金币每日产量</t>
    <phoneticPr fontId="1" type="noConversion"/>
  </si>
  <si>
    <t>花朵每日产量</t>
    <phoneticPr fontId="1" type="noConversion"/>
  </si>
  <si>
    <t>累计鲜花需求</t>
    <phoneticPr fontId="1" type="noConversion"/>
  </si>
  <si>
    <t>土地总数</t>
    <phoneticPr fontId="1" type="noConversion"/>
  </si>
  <si>
    <t>花朵总需求量</t>
    <phoneticPr fontId="1" type="noConversion"/>
  </si>
  <si>
    <t>需要开垦荒地数量</t>
    <phoneticPr fontId="1" type="noConversion"/>
  </si>
  <si>
    <t>单块荒地消耗花朵</t>
    <phoneticPr fontId="1" type="noConversion"/>
  </si>
  <si>
    <t>k</t>
    <phoneticPr fontId="1" type="noConversion"/>
  </si>
  <si>
    <t>b</t>
    <phoneticPr fontId="1" type="noConversion"/>
  </si>
  <si>
    <t>本级花朵需求</t>
  </si>
  <si>
    <t>累计花朵需求</t>
  </si>
  <si>
    <t>花-积累花朵上限</t>
  </si>
  <si>
    <t>每日产出花朵价值</t>
  </si>
  <si>
    <t>每日实际产出花朵</t>
  </si>
  <si>
    <t>每300秒产出花朵</t>
    <phoneticPr fontId="1" type="noConversion"/>
  </si>
  <si>
    <t>每日产出鲜花</t>
    <phoneticPr fontId="1" type="noConversion"/>
  </si>
  <si>
    <t>对应1级的数量</t>
    <phoneticPr fontId="1" type="noConversion"/>
  </si>
  <si>
    <t>可拥有土地</t>
    <phoneticPr fontId="1" type="noConversion"/>
  </si>
  <si>
    <t>累计产出鲜花</t>
    <phoneticPr fontId="1" type="noConversion"/>
  </si>
  <si>
    <t>M</t>
    <phoneticPr fontId="1" type="noConversion"/>
  </si>
  <si>
    <t>10级猫加速</t>
    <phoneticPr fontId="1" type="noConversion"/>
  </si>
  <si>
    <t>加速每日实际产出花朵</t>
    <phoneticPr fontId="1" type="noConversion"/>
  </si>
  <si>
    <t>加速后每日产出鲜花</t>
    <phoneticPr fontId="1" type="noConversion"/>
  </si>
  <si>
    <t>加速后累计产出鲜花</t>
    <phoneticPr fontId="1" type="noConversion"/>
  </si>
  <si>
    <t>加速后可拥有土地</t>
    <phoneticPr fontId="1" type="noConversion"/>
  </si>
  <si>
    <t>每级开放</t>
    <phoneticPr fontId="1" type="noConversion"/>
  </si>
  <si>
    <t>猫窝数量上限</t>
    <phoneticPr fontId="1" type="noConversion"/>
  </si>
  <si>
    <t>猫的数量上限</t>
    <phoneticPr fontId="1" type="noConversion"/>
  </si>
  <si>
    <t>猫的需求数量</t>
    <phoneticPr fontId="1" type="noConversion"/>
  </si>
  <si>
    <t>鲜花数量上限</t>
    <phoneticPr fontId="1" type="noConversion"/>
  </si>
  <si>
    <t>土地需求数量</t>
    <phoneticPr fontId="1" type="noConversion"/>
  </si>
  <si>
    <t>土地开放数量</t>
    <phoneticPr fontId="1" type="noConversion"/>
  </si>
  <si>
    <t>加速</t>
    <phoneticPr fontId="1" type="noConversion"/>
  </si>
  <si>
    <t>战力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</si>
</sst>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0.00_ "/>
  </numFmts>
  <fonts count="19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 tint="-0.499984740745262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b/>
      <sz val="10"/>
      <color rgb="FFFF0000"/>
      <name val="宋体"/>
      <family val="3"/>
      <charset val="134"/>
      <scheme val="minor"/>
    </font>
    <font>
      <b/>
      <sz val="12"/>
      <color theme="1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sz val="12"/>
      <color theme="1"/>
      <name val="宋体"/>
      <family val="3"/>
      <charset val="134"/>
      <scheme val="minor"/>
    </font>
    <font>
      <sz val="12"/>
      <name val="微软雅黑"/>
      <family val="2"/>
      <charset val="134"/>
    </font>
    <font>
      <b/>
      <sz val="12"/>
      <name val="微软雅黑"/>
      <family val="2"/>
      <charset val="134"/>
    </font>
    <font>
      <sz val="12"/>
      <color rgb="FFFF0000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0">
    <xf numFmtId="0" fontId="0" fillId="0" borderId="0" xfId="0"/>
    <xf numFmtId="0" fontId="0" fillId="0" borderId="0" xfId="0" applyNumberFormat="1" applyAlignment="1">
      <alignment wrapText="1"/>
    </xf>
    <xf numFmtId="0" fontId="0" fillId="0" borderId="0" xfId="0" applyAlignment="1">
      <alignment vertical="top" wrapText="1"/>
    </xf>
    <xf numFmtId="0" fontId="4" fillId="0" borderId="1" xfId="0" applyFont="1" applyBorder="1"/>
    <xf numFmtId="0" fontId="4" fillId="0" borderId="0" xfId="0" applyFont="1"/>
    <xf numFmtId="0" fontId="5" fillId="0" borderId="1" xfId="0" applyFont="1" applyBorder="1"/>
    <xf numFmtId="0" fontId="6" fillId="0" borderId="0" xfId="0" applyFont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8" fillId="0" borderId="13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4" xfId="0" applyFont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6" fillId="0" borderId="15" xfId="0" applyFont="1" applyBorder="1" applyAlignment="1">
      <alignment vertical="center"/>
    </xf>
    <xf numFmtId="176" fontId="6" fillId="0" borderId="5" xfId="0" applyNumberFormat="1" applyFont="1" applyBorder="1" applyAlignment="1">
      <alignment vertical="center"/>
    </xf>
    <xf numFmtId="176" fontId="6" fillId="0" borderId="0" xfId="0" applyNumberFormat="1" applyFont="1" applyBorder="1" applyAlignment="1">
      <alignment vertical="center"/>
    </xf>
    <xf numFmtId="176" fontId="6" fillId="0" borderId="15" xfId="0" applyNumberFormat="1" applyFont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6" fillId="0" borderId="1" xfId="0" applyFont="1" applyBorder="1" applyAlignment="1">
      <alignment horizontal="right" vertical="center"/>
    </xf>
    <xf numFmtId="0" fontId="8" fillId="0" borderId="0" xfId="0" applyFont="1" applyAlignment="1">
      <alignment vertical="center"/>
    </xf>
    <xf numFmtId="0" fontId="6" fillId="0" borderId="5" xfId="0" applyFont="1" applyBorder="1" applyAlignment="1">
      <alignment vertical="center"/>
    </xf>
    <xf numFmtId="0" fontId="11" fillId="3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2" fillId="3" borderId="1" xfId="0" applyFont="1" applyFill="1" applyBorder="1" applyAlignment="1">
      <alignment vertical="center"/>
    </xf>
    <xf numFmtId="0" fontId="12" fillId="0" borderId="1" xfId="0" applyFont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4" borderId="2" xfId="0" applyFont="1" applyFill="1" applyBorder="1" applyAlignment="1">
      <alignment vertical="center"/>
    </xf>
    <xf numFmtId="0" fontId="7" fillId="4" borderId="5" xfId="0" applyFont="1" applyFill="1" applyBorder="1" applyAlignment="1">
      <alignment vertical="center"/>
    </xf>
    <xf numFmtId="0" fontId="7" fillId="4" borderId="0" xfId="0" applyFont="1" applyFill="1" applyBorder="1" applyAlignment="1">
      <alignment vertical="center"/>
    </xf>
    <xf numFmtId="0" fontId="8" fillId="4" borderId="0" xfId="0" applyFont="1" applyFill="1" applyBorder="1" applyAlignment="1">
      <alignment vertical="center"/>
    </xf>
    <xf numFmtId="0" fontId="12" fillId="4" borderId="5" xfId="0" applyFont="1" applyFill="1" applyBorder="1" applyAlignment="1">
      <alignment vertical="center"/>
    </xf>
    <xf numFmtId="0" fontId="6" fillId="4" borderId="0" xfId="0" applyFont="1" applyFill="1" applyBorder="1" applyAlignment="1">
      <alignment vertical="center"/>
    </xf>
    <xf numFmtId="176" fontId="6" fillId="4" borderId="5" xfId="0" applyNumberFormat="1" applyFont="1" applyFill="1" applyBorder="1" applyAlignment="1">
      <alignment vertical="center"/>
    </xf>
    <xf numFmtId="176" fontId="6" fillId="4" borderId="0" xfId="0" applyNumberFormat="1" applyFont="1" applyFill="1" applyBorder="1" applyAlignment="1">
      <alignment vertical="center"/>
    </xf>
    <xf numFmtId="176" fontId="6" fillId="4" borderId="15" xfId="0" applyNumberFormat="1" applyFont="1" applyFill="1" applyBorder="1" applyAlignment="1">
      <alignment vertical="center"/>
    </xf>
    <xf numFmtId="0" fontId="6" fillId="0" borderId="0" xfId="0" applyFont="1" applyBorder="1" applyAlignment="1">
      <alignment horizontal="right" vertical="center"/>
    </xf>
    <xf numFmtId="0" fontId="6" fillId="0" borderId="1" xfId="0" applyNumberFormat="1" applyFont="1" applyBorder="1" applyAlignment="1">
      <alignment vertical="center"/>
    </xf>
    <xf numFmtId="0" fontId="6" fillId="4" borderId="1" xfId="0" applyNumberFormat="1" applyFont="1" applyFill="1" applyBorder="1" applyAlignment="1">
      <alignment vertical="center"/>
    </xf>
    <xf numFmtId="0" fontId="6" fillId="4" borderId="1" xfId="0" applyFont="1" applyFill="1" applyBorder="1" applyAlignment="1">
      <alignment vertical="center"/>
    </xf>
    <xf numFmtId="0" fontId="6" fillId="4" borderId="1" xfId="0" applyFont="1" applyFill="1" applyBorder="1" applyAlignment="1">
      <alignment horizontal="right" vertical="center"/>
    </xf>
    <xf numFmtId="0" fontId="13" fillId="0" borderId="0" xfId="0" applyFont="1"/>
    <xf numFmtId="0" fontId="13" fillId="0" borderId="1" xfId="0" applyFont="1" applyBorder="1"/>
    <xf numFmtId="0" fontId="14" fillId="0" borderId="1" xfId="0" applyFont="1" applyBorder="1"/>
    <xf numFmtId="9" fontId="13" fillId="0" borderId="1" xfId="0" applyNumberFormat="1" applyFont="1" applyBorder="1"/>
    <xf numFmtId="0" fontId="13" fillId="0" borderId="1" xfId="0" applyNumberFormat="1" applyFont="1" applyBorder="1"/>
    <xf numFmtId="0" fontId="4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5" fillId="0" borderId="0" xfId="0" applyFont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horizontal="center" vertical="center"/>
    </xf>
    <xf numFmtId="0" fontId="15" fillId="11" borderId="1" xfId="0" applyFont="1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4" fillId="0" borderId="0" xfId="0" applyFont="1" applyBorder="1"/>
    <xf numFmtId="0" fontId="16" fillId="0" borderId="0" xfId="0" applyFont="1"/>
    <xf numFmtId="0" fontId="16" fillId="0" borderId="1" xfId="0" applyFont="1" applyBorder="1"/>
    <xf numFmtId="9" fontId="16" fillId="0" borderId="1" xfId="0" applyNumberFormat="1" applyFont="1" applyBorder="1"/>
    <xf numFmtId="0" fontId="16" fillId="0" borderId="0" xfId="0" applyFont="1" applyBorder="1"/>
    <xf numFmtId="0" fontId="17" fillId="0" borderId="0" xfId="0" applyFont="1"/>
    <xf numFmtId="0" fontId="17" fillId="0" borderId="1" xfId="0" applyFont="1" applyBorder="1"/>
    <xf numFmtId="0" fontId="17" fillId="0" borderId="0" xfId="0" applyFont="1" applyBorder="1"/>
    <xf numFmtId="0" fontId="4" fillId="13" borderId="1" xfId="0" applyFont="1" applyFill="1" applyBorder="1"/>
    <xf numFmtId="0" fontId="4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3" fillId="13" borderId="1" xfId="0" applyNumberFormat="1" applyFont="1" applyFill="1" applyBorder="1"/>
    <xf numFmtId="0" fontId="13" fillId="13" borderId="1" xfId="0" applyFont="1" applyFill="1" applyBorder="1"/>
    <xf numFmtId="0" fontId="18" fillId="13" borderId="1" xfId="0" applyFont="1" applyFill="1" applyBorder="1"/>
    <xf numFmtId="0" fontId="13" fillId="0" borderId="1" xfId="0" applyFont="1" applyBorder="1" applyAlignment="1">
      <alignment horizontal="center" vertical="center"/>
    </xf>
    <xf numFmtId="0" fontId="5" fillId="11" borderId="1" xfId="0" applyFont="1" applyFill="1" applyBorder="1"/>
    <xf numFmtId="9" fontId="17" fillId="0" borderId="1" xfId="0" applyNumberFormat="1" applyFont="1" applyBorder="1"/>
  </cellXfs>
  <cellStyles count="1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等级时间!$V$3</c:f>
              <c:strCache>
                <c:ptCount val="1"/>
                <c:pt idx="0">
                  <c:v>升级经验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等级时间!$V$4:$V$103</c:f>
              <c:numCache>
                <c:formatCode>General</c:formatCode>
                <c:ptCount val="100"/>
                <c:pt idx="0">
                  <c:v>0</c:v>
                </c:pt>
                <c:pt idx="1">
                  <c:v>20</c:v>
                </c:pt>
                <c:pt idx="2">
                  <c:v>60</c:v>
                </c:pt>
                <c:pt idx="3">
                  <c:v>120</c:v>
                </c:pt>
                <c:pt idx="4">
                  <c:v>200</c:v>
                </c:pt>
                <c:pt idx="5">
                  <c:v>360</c:v>
                </c:pt>
                <c:pt idx="6">
                  <c:v>560</c:v>
                </c:pt>
                <c:pt idx="7">
                  <c:v>800</c:v>
                </c:pt>
                <c:pt idx="8">
                  <c:v>1170</c:v>
                </c:pt>
                <c:pt idx="9">
                  <c:v>1600</c:v>
                </c:pt>
                <c:pt idx="10">
                  <c:v>2090</c:v>
                </c:pt>
                <c:pt idx="11">
                  <c:v>2640</c:v>
                </c:pt>
                <c:pt idx="12">
                  <c:v>3380</c:v>
                </c:pt>
                <c:pt idx="13">
                  <c:v>4200</c:v>
                </c:pt>
                <c:pt idx="14">
                  <c:v>5100</c:v>
                </c:pt>
                <c:pt idx="15">
                  <c:v>6240</c:v>
                </c:pt>
                <c:pt idx="16">
                  <c:v>7480</c:v>
                </c:pt>
                <c:pt idx="17">
                  <c:v>8820</c:v>
                </c:pt>
                <c:pt idx="18">
                  <c:v>10260</c:v>
                </c:pt>
                <c:pt idx="19">
                  <c:v>11800</c:v>
                </c:pt>
                <c:pt idx="20">
                  <c:v>13650</c:v>
                </c:pt>
                <c:pt idx="21">
                  <c:v>15620</c:v>
                </c:pt>
                <c:pt idx="22">
                  <c:v>17710</c:v>
                </c:pt>
                <c:pt idx="23">
                  <c:v>20160</c:v>
                </c:pt>
                <c:pt idx="24">
                  <c:v>22750</c:v>
                </c:pt>
                <c:pt idx="25">
                  <c:v>25480</c:v>
                </c:pt>
                <c:pt idx="26">
                  <c:v>28350</c:v>
                </c:pt>
                <c:pt idx="27">
                  <c:v>31360</c:v>
                </c:pt>
                <c:pt idx="28">
                  <c:v>34800</c:v>
                </c:pt>
                <c:pt idx="29">
                  <c:v>38700</c:v>
                </c:pt>
                <c:pt idx="30">
                  <c:v>41540</c:v>
                </c:pt>
                <c:pt idx="31">
                  <c:v>44800</c:v>
                </c:pt>
                <c:pt idx="32">
                  <c:v>48180</c:v>
                </c:pt>
                <c:pt idx="33">
                  <c:v>52020</c:v>
                </c:pt>
                <c:pt idx="34">
                  <c:v>56350</c:v>
                </c:pt>
                <c:pt idx="35">
                  <c:v>60480</c:v>
                </c:pt>
                <c:pt idx="36">
                  <c:v>65490</c:v>
                </c:pt>
                <c:pt idx="37">
                  <c:v>70680</c:v>
                </c:pt>
                <c:pt idx="38">
                  <c:v>76440</c:v>
                </c:pt>
                <c:pt idx="39">
                  <c:v>82400</c:v>
                </c:pt>
                <c:pt idx="40">
                  <c:v>88970</c:v>
                </c:pt>
                <c:pt idx="41">
                  <c:v>96180</c:v>
                </c:pt>
                <c:pt idx="42">
                  <c:v>103630</c:v>
                </c:pt>
                <c:pt idx="43">
                  <c:v>111760</c:v>
                </c:pt>
                <c:pt idx="44">
                  <c:v>120600</c:v>
                </c:pt>
                <c:pt idx="45">
                  <c:v>130180</c:v>
                </c:pt>
                <c:pt idx="46">
                  <c:v>140060</c:v>
                </c:pt>
                <c:pt idx="47">
                  <c:v>150720</c:v>
                </c:pt>
                <c:pt idx="48">
                  <c:v>162680</c:v>
                </c:pt>
                <c:pt idx="49">
                  <c:v>175000</c:v>
                </c:pt>
                <c:pt idx="50">
                  <c:v>188190</c:v>
                </c:pt>
                <c:pt idx="51">
                  <c:v>202280</c:v>
                </c:pt>
                <c:pt idx="52">
                  <c:v>217300</c:v>
                </c:pt>
                <c:pt idx="53">
                  <c:v>233280</c:v>
                </c:pt>
                <c:pt idx="54">
                  <c:v>250250</c:v>
                </c:pt>
                <c:pt idx="55">
                  <c:v>268240</c:v>
                </c:pt>
                <c:pt idx="56">
                  <c:v>287280</c:v>
                </c:pt>
                <c:pt idx="57">
                  <c:v>307400</c:v>
                </c:pt>
                <c:pt idx="58">
                  <c:v>329220</c:v>
                </c:pt>
                <c:pt idx="59">
                  <c:v>351600</c:v>
                </c:pt>
                <c:pt idx="60">
                  <c:v>375760</c:v>
                </c:pt>
                <c:pt idx="61">
                  <c:v>401140</c:v>
                </c:pt>
                <c:pt idx="62">
                  <c:v>428400</c:v>
                </c:pt>
                <c:pt idx="63">
                  <c:v>456960</c:v>
                </c:pt>
                <c:pt idx="64">
                  <c:v>486850</c:v>
                </c:pt>
                <c:pt idx="65">
                  <c:v>518100</c:v>
                </c:pt>
                <c:pt idx="66">
                  <c:v>551410</c:v>
                </c:pt>
                <c:pt idx="67">
                  <c:v>586160</c:v>
                </c:pt>
                <c:pt idx="68">
                  <c:v>623070</c:v>
                </c:pt>
                <c:pt idx="69">
                  <c:v>661500</c:v>
                </c:pt>
                <c:pt idx="70">
                  <c:v>702190</c:v>
                </c:pt>
                <c:pt idx="71">
                  <c:v>745200</c:v>
                </c:pt>
                <c:pt idx="72">
                  <c:v>789860</c:v>
                </c:pt>
                <c:pt idx="73">
                  <c:v>836200</c:v>
                </c:pt>
                <c:pt idx="74">
                  <c:v>885750</c:v>
                </c:pt>
                <c:pt idx="75">
                  <c:v>937080</c:v>
                </c:pt>
                <c:pt idx="76">
                  <c:v>990220</c:v>
                </c:pt>
                <c:pt idx="77">
                  <c:v>1046760</c:v>
                </c:pt>
                <c:pt idx="78">
                  <c:v>1105210</c:v>
                </c:pt>
                <c:pt idx="79">
                  <c:v>1166400</c:v>
                </c:pt>
                <c:pt idx="80">
                  <c:v>1230390</c:v>
                </c:pt>
                <c:pt idx="81">
                  <c:v>1297240</c:v>
                </c:pt>
                <c:pt idx="82">
                  <c:v>1367010</c:v>
                </c:pt>
                <c:pt idx="83">
                  <c:v>1439760</c:v>
                </c:pt>
                <c:pt idx="84">
                  <c:v>1515550</c:v>
                </c:pt>
                <c:pt idx="85">
                  <c:v>1594440</c:v>
                </c:pt>
                <c:pt idx="86">
                  <c:v>1676490</c:v>
                </c:pt>
                <c:pt idx="87">
                  <c:v>1761760</c:v>
                </c:pt>
                <c:pt idx="88">
                  <c:v>1851200</c:v>
                </c:pt>
                <c:pt idx="89">
                  <c:v>1943100</c:v>
                </c:pt>
                <c:pt idx="90">
                  <c:v>2039310</c:v>
                </c:pt>
                <c:pt idx="91">
                  <c:v>2139000</c:v>
                </c:pt>
                <c:pt idx="92">
                  <c:v>2243160</c:v>
                </c:pt>
                <c:pt idx="93">
                  <c:v>2350000</c:v>
                </c:pt>
                <c:pt idx="94">
                  <c:v>2461450</c:v>
                </c:pt>
                <c:pt idx="95">
                  <c:v>2577600</c:v>
                </c:pt>
                <c:pt idx="96">
                  <c:v>2697570</c:v>
                </c:pt>
                <c:pt idx="97">
                  <c:v>2822400</c:v>
                </c:pt>
                <c:pt idx="98">
                  <c:v>2951190</c:v>
                </c:pt>
                <c:pt idx="99">
                  <c:v>3085000</c:v>
                </c:pt>
              </c:numCache>
            </c:numRef>
          </c:val>
        </c:ser>
        <c:marker val="1"/>
        <c:axId val="131158400"/>
        <c:axId val="131159936"/>
      </c:lineChart>
      <c:catAx>
        <c:axId val="131158400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1159936"/>
        <c:crosses val="autoZero"/>
        <c:auto val="1"/>
        <c:lblAlgn val="ctr"/>
        <c:lblOffset val="100"/>
      </c:catAx>
      <c:valAx>
        <c:axId val="13115993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115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等级时间!$Y$3</c:f>
              <c:strCache>
                <c:ptCount val="1"/>
                <c:pt idx="0">
                  <c:v>体力事件次数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等级时间!$Y$4:$Y$203</c:f>
              <c:numCache>
                <c:formatCode>General</c:formatCode>
                <c:ptCount val="2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19</c:v>
                </c:pt>
                <c:pt idx="11">
                  <c:v>22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39</c:v>
                </c:pt>
                <c:pt idx="16">
                  <c:v>44</c:v>
                </c:pt>
                <c:pt idx="17">
                  <c:v>49</c:v>
                </c:pt>
                <c:pt idx="18">
                  <c:v>54</c:v>
                </c:pt>
                <c:pt idx="19">
                  <c:v>59</c:v>
                </c:pt>
                <c:pt idx="20">
                  <c:v>65</c:v>
                </c:pt>
                <c:pt idx="21">
                  <c:v>71</c:v>
                </c:pt>
                <c:pt idx="22">
                  <c:v>77</c:v>
                </c:pt>
                <c:pt idx="23">
                  <c:v>84</c:v>
                </c:pt>
                <c:pt idx="24">
                  <c:v>91</c:v>
                </c:pt>
                <c:pt idx="25">
                  <c:v>98</c:v>
                </c:pt>
                <c:pt idx="26">
                  <c:v>105</c:v>
                </c:pt>
                <c:pt idx="27">
                  <c:v>112</c:v>
                </c:pt>
                <c:pt idx="28">
                  <c:v>120</c:v>
                </c:pt>
                <c:pt idx="29">
                  <c:v>129</c:v>
                </c:pt>
                <c:pt idx="30">
                  <c:v>134</c:v>
                </c:pt>
                <c:pt idx="31">
                  <c:v>140</c:v>
                </c:pt>
                <c:pt idx="32">
                  <c:v>146</c:v>
                </c:pt>
                <c:pt idx="33">
                  <c:v>153</c:v>
                </c:pt>
                <c:pt idx="34">
                  <c:v>161</c:v>
                </c:pt>
                <c:pt idx="35">
                  <c:v>168</c:v>
                </c:pt>
                <c:pt idx="36">
                  <c:v>177</c:v>
                </c:pt>
                <c:pt idx="37">
                  <c:v>186</c:v>
                </c:pt>
                <c:pt idx="38">
                  <c:v>196</c:v>
                </c:pt>
                <c:pt idx="39">
                  <c:v>206</c:v>
                </c:pt>
                <c:pt idx="40">
                  <c:v>217</c:v>
                </c:pt>
                <c:pt idx="41">
                  <c:v>229</c:v>
                </c:pt>
                <c:pt idx="42">
                  <c:v>241</c:v>
                </c:pt>
                <c:pt idx="43">
                  <c:v>254</c:v>
                </c:pt>
                <c:pt idx="44">
                  <c:v>268</c:v>
                </c:pt>
                <c:pt idx="45">
                  <c:v>283</c:v>
                </c:pt>
                <c:pt idx="46">
                  <c:v>298</c:v>
                </c:pt>
                <c:pt idx="47">
                  <c:v>314</c:v>
                </c:pt>
                <c:pt idx="48">
                  <c:v>332</c:v>
                </c:pt>
                <c:pt idx="49">
                  <c:v>350</c:v>
                </c:pt>
                <c:pt idx="50">
                  <c:v>369</c:v>
                </c:pt>
                <c:pt idx="51">
                  <c:v>389</c:v>
                </c:pt>
                <c:pt idx="52">
                  <c:v>410</c:v>
                </c:pt>
                <c:pt idx="53">
                  <c:v>432</c:v>
                </c:pt>
                <c:pt idx="54">
                  <c:v>455</c:v>
                </c:pt>
                <c:pt idx="55">
                  <c:v>479</c:v>
                </c:pt>
                <c:pt idx="56">
                  <c:v>504</c:v>
                </c:pt>
                <c:pt idx="57">
                  <c:v>530</c:v>
                </c:pt>
                <c:pt idx="58">
                  <c:v>558</c:v>
                </c:pt>
                <c:pt idx="59">
                  <c:v>586</c:v>
                </c:pt>
                <c:pt idx="60">
                  <c:v>616</c:v>
                </c:pt>
                <c:pt idx="61">
                  <c:v>647</c:v>
                </c:pt>
                <c:pt idx="62">
                  <c:v>680</c:v>
                </c:pt>
                <c:pt idx="63">
                  <c:v>714</c:v>
                </c:pt>
                <c:pt idx="64">
                  <c:v>749</c:v>
                </c:pt>
                <c:pt idx="65">
                  <c:v>785</c:v>
                </c:pt>
                <c:pt idx="66">
                  <c:v>823</c:v>
                </c:pt>
                <c:pt idx="67">
                  <c:v>862</c:v>
                </c:pt>
                <c:pt idx="68">
                  <c:v>903</c:v>
                </c:pt>
                <c:pt idx="69">
                  <c:v>945</c:v>
                </c:pt>
                <c:pt idx="70">
                  <c:v>989</c:v>
                </c:pt>
                <c:pt idx="71">
                  <c:v>1035</c:v>
                </c:pt>
                <c:pt idx="72">
                  <c:v>1082</c:v>
                </c:pt>
                <c:pt idx="73">
                  <c:v>1130</c:v>
                </c:pt>
                <c:pt idx="74">
                  <c:v>1181</c:v>
                </c:pt>
                <c:pt idx="75">
                  <c:v>1233</c:v>
                </c:pt>
                <c:pt idx="76">
                  <c:v>1286</c:v>
                </c:pt>
                <c:pt idx="77">
                  <c:v>1342</c:v>
                </c:pt>
                <c:pt idx="78">
                  <c:v>1399</c:v>
                </c:pt>
                <c:pt idx="79">
                  <c:v>1458</c:v>
                </c:pt>
                <c:pt idx="80">
                  <c:v>1519</c:v>
                </c:pt>
                <c:pt idx="81">
                  <c:v>1582</c:v>
                </c:pt>
                <c:pt idx="82">
                  <c:v>1647</c:v>
                </c:pt>
                <c:pt idx="83">
                  <c:v>1714</c:v>
                </c:pt>
                <c:pt idx="84">
                  <c:v>1783</c:v>
                </c:pt>
                <c:pt idx="85">
                  <c:v>1854</c:v>
                </c:pt>
                <c:pt idx="86">
                  <c:v>1927</c:v>
                </c:pt>
                <c:pt idx="87">
                  <c:v>2002</c:v>
                </c:pt>
                <c:pt idx="88">
                  <c:v>2080</c:v>
                </c:pt>
                <c:pt idx="89">
                  <c:v>2159</c:v>
                </c:pt>
                <c:pt idx="90">
                  <c:v>2241</c:v>
                </c:pt>
                <c:pt idx="91">
                  <c:v>2325</c:v>
                </c:pt>
                <c:pt idx="92">
                  <c:v>2412</c:v>
                </c:pt>
                <c:pt idx="93">
                  <c:v>2500</c:v>
                </c:pt>
                <c:pt idx="94">
                  <c:v>2591</c:v>
                </c:pt>
                <c:pt idx="95">
                  <c:v>2685</c:v>
                </c:pt>
                <c:pt idx="96">
                  <c:v>2781</c:v>
                </c:pt>
                <c:pt idx="97">
                  <c:v>2880</c:v>
                </c:pt>
                <c:pt idx="98">
                  <c:v>2981</c:v>
                </c:pt>
                <c:pt idx="99">
                  <c:v>3085</c:v>
                </c:pt>
                <c:pt idx="100">
                  <c:v>3199</c:v>
                </c:pt>
                <c:pt idx="101">
                  <c:v>3249</c:v>
                </c:pt>
                <c:pt idx="102">
                  <c:v>3298</c:v>
                </c:pt>
                <c:pt idx="103">
                  <c:v>3348</c:v>
                </c:pt>
                <c:pt idx="104">
                  <c:v>3396</c:v>
                </c:pt>
                <c:pt idx="105">
                  <c:v>3445</c:v>
                </c:pt>
                <c:pt idx="106">
                  <c:v>3494</c:v>
                </c:pt>
                <c:pt idx="107">
                  <c:v>3542</c:v>
                </c:pt>
                <c:pt idx="108">
                  <c:v>3590</c:v>
                </c:pt>
                <c:pt idx="109">
                  <c:v>3638</c:v>
                </c:pt>
                <c:pt idx="110">
                  <c:v>3685</c:v>
                </c:pt>
                <c:pt idx="111">
                  <c:v>3733</c:v>
                </c:pt>
                <c:pt idx="112">
                  <c:v>3780</c:v>
                </c:pt>
                <c:pt idx="113">
                  <c:v>3827</c:v>
                </c:pt>
                <c:pt idx="114">
                  <c:v>3873</c:v>
                </c:pt>
                <c:pt idx="115">
                  <c:v>3920</c:v>
                </c:pt>
                <c:pt idx="116">
                  <c:v>3966</c:v>
                </c:pt>
                <c:pt idx="117">
                  <c:v>4012</c:v>
                </c:pt>
                <c:pt idx="118">
                  <c:v>4058</c:v>
                </c:pt>
                <c:pt idx="119">
                  <c:v>4104</c:v>
                </c:pt>
                <c:pt idx="120">
                  <c:v>4150</c:v>
                </c:pt>
                <c:pt idx="121">
                  <c:v>4195</c:v>
                </c:pt>
                <c:pt idx="122">
                  <c:v>4240</c:v>
                </c:pt>
                <c:pt idx="123">
                  <c:v>4285</c:v>
                </c:pt>
                <c:pt idx="124">
                  <c:v>4330</c:v>
                </c:pt>
                <c:pt idx="125">
                  <c:v>4374</c:v>
                </c:pt>
                <c:pt idx="126">
                  <c:v>4419</c:v>
                </c:pt>
                <c:pt idx="127">
                  <c:v>4463</c:v>
                </c:pt>
                <c:pt idx="128">
                  <c:v>4507</c:v>
                </c:pt>
                <c:pt idx="129">
                  <c:v>4551</c:v>
                </c:pt>
                <c:pt idx="130">
                  <c:v>4595</c:v>
                </c:pt>
                <c:pt idx="131">
                  <c:v>4639</c:v>
                </c:pt>
                <c:pt idx="132">
                  <c:v>4682</c:v>
                </c:pt>
                <c:pt idx="133">
                  <c:v>4725</c:v>
                </c:pt>
                <c:pt idx="134">
                  <c:v>4768</c:v>
                </c:pt>
                <c:pt idx="135">
                  <c:v>4811</c:v>
                </c:pt>
                <c:pt idx="136">
                  <c:v>4854</c:v>
                </c:pt>
                <c:pt idx="137">
                  <c:v>4897</c:v>
                </c:pt>
                <c:pt idx="138">
                  <c:v>4939</c:v>
                </c:pt>
                <c:pt idx="139">
                  <c:v>4982</c:v>
                </c:pt>
                <c:pt idx="140">
                  <c:v>5024</c:v>
                </c:pt>
                <c:pt idx="141">
                  <c:v>5066</c:v>
                </c:pt>
                <c:pt idx="142">
                  <c:v>5108</c:v>
                </c:pt>
                <c:pt idx="143">
                  <c:v>5150</c:v>
                </c:pt>
                <c:pt idx="144">
                  <c:v>5191</c:v>
                </c:pt>
                <c:pt idx="145">
                  <c:v>5233</c:v>
                </c:pt>
                <c:pt idx="146">
                  <c:v>5274</c:v>
                </c:pt>
                <c:pt idx="147">
                  <c:v>5315</c:v>
                </c:pt>
                <c:pt idx="148">
                  <c:v>5356</c:v>
                </c:pt>
                <c:pt idx="149">
                  <c:v>5397</c:v>
                </c:pt>
                <c:pt idx="150">
                  <c:v>5438</c:v>
                </c:pt>
                <c:pt idx="151">
                  <c:v>5478</c:v>
                </c:pt>
                <c:pt idx="152">
                  <c:v>5519</c:v>
                </c:pt>
                <c:pt idx="153">
                  <c:v>5559</c:v>
                </c:pt>
                <c:pt idx="154">
                  <c:v>5599</c:v>
                </c:pt>
                <c:pt idx="155">
                  <c:v>5639</c:v>
                </c:pt>
                <c:pt idx="156">
                  <c:v>5679</c:v>
                </c:pt>
                <c:pt idx="157">
                  <c:v>5719</c:v>
                </c:pt>
                <c:pt idx="158">
                  <c:v>5759</c:v>
                </c:pt>
                <c:pt idx="159">
                  <c:v>5799</c:v>
                </c:pt>
                <c:pt idx="160">
                  <c:v>5838</c:v>
                </c:pt>
                <c:pt idx="161">
                  <c:v>5877</c:v>
                </c:pt>
                <c:pt idx="162">
                  <c:v>5917</c:v>
                </c:pt>
                <c:pt idx="163">
                  <c:v>5956</c:v>
                </c:pt>
                <c:pt idx="164">
                  <c:v>5995</c:v>
                </c:pt>
                <c:pt idx="165">
                  <c:v>6034</c:v>
                </c:pt>
                <c:pt idx="166">
                  <c:v>6072</c:v>
                </c:pt>
                <c:pt idx="167">
                  <c:v>6111</c:v>
                </c:pt>
                <c:pt idx="168">
                  <c:v>6150</c:v>
                </c:pt>
                <c:pt idx="169">
                  <c:v>6188</c:v>
                </c:pt>
                <c:pt idx="170">
                  <c:v>6226</c:v>
                </c:pt>
                <c:pt idx="171">
                  <c:v>6264</c:v>
                </c:pt>
                <c:pt idx="172">
                  <c:v>6302</c:v>
                </c:pt>
                <c:pt idx="173">
                  <c:v>6340</c:v>
                </c:pt>
                <c:pt idx="174">
                  <c:v>6378</c:v>
                </c:pt>
                <c:pt idx="175">
                  <c:v>6416</c:v>
                </c:pt>
                <c:pt idx="176">
                  <c:v>6454</c:v>
                </c:pt>
                <c:pt idx="177">
                  <c:v>6491</c:v>
                </c:pt>
                <c:pt idx="178">
                  <c:v>6529</c:v>
                </c:pt>
                <c:pt idx="179">
                  <c:v>6566</c:v>
                </c:pt>
                <c:pt idx="180">
                  <c:v>6603</c:v>
                </c:pt>
                <c:pt idx="181">
                  <c:v>6640</c:v>
                </c:pt>
                <c:pt idx="182">
                  <c:v>6677</c:v>
                </c:pt>
                <c:pt idx="183">
                  <c:v>6714</c:v>
                </c:pt>
                <c:pt idx="184">
                  <c:v>6751</c:v>
                </c:pt>
                <c:pt idx="185">
                  <c:v>6788</c:v>
                </c:pt>
                <c:pt idx="186">
                  <c:v>6824</c:v>
                </c:pt>
                <c:pt idx="187">
                  <c:v>6861</c:v>
                </c:pt>
                <c:pt idx="188">
                  <c:v>6897</c:v>
                </c:pt>
                <c:pt idx="189">
                  <c:v>6934</c:v>
                </c:pt>
                <c:pt idx="190">
                  <c:v>6970</c:v>
                </c:pt>
                <c:pt idx="191">
                  <c:v>7006</c:v>
                </c:pt>
                <c:pt idx="192">
                  <c:v>7042</c:v>
                </c:pt>
                <c:pt idx="193">
                  <c:v>7078</c:v>
                </c:pt>
                <c:pt idx="194">
                  <c:v>7114</c:v>
                </c:pt>
                <c:pt idx="195">
                  <c:v>7150</c:v>
                </c:pt>
                <c:pt idx="196">
                  <c:v>7185</c:v>
                </c:pt>
                <c:pt idx="197">
                  <c:v>7221</c:v>
                </c:pt>
                <c:pt idx="198">
                  <c:v>7256</c:v>
                </c:pt>
                <c:pt idx="199">
                  <c:v>7292</c:v>
                </c:pt>
              </c:numCache>
            </c:numRef>
          </c:val>
        </c:ser>
        <c:marker val="1"/>
        <c:axId val="117638656"/>
        <c:axId val="117640192"/>
      </c:lineChart>
      <c:catAx>
        <c:axId val="117638656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640192"/>
        <c:crosses val="autoZero"/>
        <c:auto val="1"/>
        <c:lblAlgn val="ctr"/>
        <c:lblOffset val="100"/>
      </c:catAx>
      <c:valAx>
        <c:axId val="1176401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63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土地!$H$4</c:f>
              <c:strCache>
                <c:ptCount val="1"/>
                <c:pt idx="0">
                  <c:v>单块荒地消耗花朵</c:v>
                </c:pt>
              </c:strCache>
            </c:strRef>
          </c:tx>
          <c:marker>
            <c:symbol val="none"/>
          </c:marker>
          <c:val>
            <c:numRef>
              <c:f>土地!$H$5:$H$104</c:f>
              <c:numCache>
                <c:formatCode>General</c:formatCode>
                <c:ptCount val="100"/>
                <c:pt idx="0">
                  <c:v>1</c:v>
                </c:pt>
                <c:pt idx="1">
                  <c:v>10</c:v>
                </c:pt>
                <c:pt idx="2">
                  <c:v>25</c:v>
                </c:pt>
                <c:pt idx="3">
                  <c:v>46</c:v>
                </c:pt>
                <c:pt idx="4">
                  <c:v>70</c:v>
                </c:pt>
                <c:pt idx="5">
                  <c:v>110</c:v>
                </c:pt>
                <c:pt idx="6">
                  <c:v>150</c:v>
                </c:pt>
                <c:pt idx="7">
                  <c:v>190</c:v>
                </c:pt>
                <c:pt idx="8">
                  <c:v>240</c:v>
                </c:pt>
                <c:pt idx="9">
                  <c:v>300</c:v>
                </c:pt>
                <c:pt idx="10">
                  <c:v>360</c:v>
                </c:pt>
                <c:pt idx="11">
                  <c:v>430</c:v>
                </c:pt>
                <c:pt idx="12">
                  <c:v>510</c:v>
                </c:pt>
                <c:pt idx="13">
                  <c:v>590</c:v>
                </c:pt>
                <c:pt idx="14">
                  <c:v>670</c:v>
                </c:pt>
                <c:pt idx="15">
                  <c:v>770</c:v>
                </c:pt>
                <c:pt idx="16">
                  <c:v>870</c:v>
                </c:pt>
                <c:pt idx="17">
                  <c:v>970</c:v>
                </c:pt>
                <c:pt idx="18">
                  <c:v>1080</c:v>
                </c:pt>
                <c:pt idx="19">
                  <c:v>1200</c:v>
                </c:pt>
                <c:pt idx="20">
                  <c:v>1320</c:v>
                </c:pt>
                <c:pt idx="21">
                  <c:v>1450</c:v>
                </c:pt>
                <c:pt idx="22">
                  <c:v>1590</c:v>
                </c:pt>
                <c:pt idx="23">
                  <c:v>1730</c:v>
                </c:pt>
                <c:pt idx="24">
                  <c:v>1870</c:v>
                </c:pt>
                <c:pt idx="25">
                  <c:v>2030</c:v>
                </c:pt>
                <c:pt idx="26">
                  <c:v>2190</c:v>
                </c:pt>
                <c:pt idx="27">
                  <c:v>2350</c:v>
                </c:pt>
                <c:pt idx="28">
                  <c:v>2520</c:v>
                </c:pt>
                <c:pt idx="29">
                  <c:v>2700</c:v>
                </c:pt>
                <c:pt idx="30">
                  <c:v>2880</c:v>
                </c:pt>
                <c:pt idx="31">
                  <c:v>3070</c:v>
                </c:pt>
                <c:pt idx="32">
                  <c:v>3270</c:v>
                </c:pt>
                <c:pt idx="33">
                  <c:v>3470</c:v>
                </c:pt>
                <c:pt idx="34">
                  <c:v>3670</c:v>
                </c:pt>
                <c:pt idx="35">
                  <c:v>3890</c:v>
                </c:pt>
                <c:pt idx="36">
                  <c:v>4110</c:v>
                </c:pt>
                <c:pt idx="37">
                  <c:v>4330</c:v>
                </c:pt>
                <c:pt idx="38">
                  <c:v>4560</c:v>
                </c:pt>
                <c:pt idx="39">
                  <c:v>4800</c:v>
                </c:pt>
                <c:pt idx="40">
                  <c:v>5040</c:v>
                </c:pt>
                <c:pt idx="41">
                  <c:v>5290</c:v>
                </c:pt>
                <c:pt idx="42">
                  <c:v>5550</c:v>
                </c:pt>
                <c:pt idx="43">
                  <c:v>5810</c:v>
                </c:pt>
                <c:pt idx="44">
                  <c:v>6070</c:v>
                </c:pt>
                <c:pt idx="45">
                  <c:v>6350</c:v>
                </c:pt>
                <c:pt idx="46">
                  <c:v>6630</c:v>
                </c:pt>
                <c:pt idx="47">
                  <c:v>6910</c:v>
                </c:pt>
                <c:pt idx="48">
                  <c:v>7200</c:v>
                </c:pt>
                <c:pt idx="49">
                  <c:v>7500</c:v>
                </c:pt>
                <c:pt idx="50">
                  <c:v>7800</c:v>
                </c:pt>
                <c:pt idx="51">
                  <c:v>8110</c:v>
                </c:pt>
                <c:pt idx="52">
                  <c:v>8430</c:v>
                </c:pt>
                <c:pt idx="53">
                  <c:v>8750</c:v>
                </c:pt>
                <c:pt idx="54">
                  <c:v>9070</c:v>
                </c:pt>
                <c:pt idx="55">
                  <c:v>9410</c:v>
                </c:pt>
                <c:pt idx="56">
                  <c:v>9750</c:v>
                </c:pt>
                <c:pt idx="57">
                  <c:v>10090</c:v>
                </c:pt>
                <c:pt idx="58">
                  <c:v>10440</c:v>
                </c:pt>
                <c:pt idx="59">
                  <c:v>10800</c:v>
                </c:pt>
                <c:pt idx="60">
                  <c:v>11160</c:v>
                </c:pt>
                <c:pt idx="61">
                  <c:v>11530</c:v>
                </c:pt>
                <c:pt idx="62">
                  <c:v>11910</c:v>
                </c:pt>
                <c:pt idx="63">
                  <c:v>12290</c:v>
                </c:pt>
                <c:pt idx="64">
                  <c:v>12670</c:v>
                </c:pt>
                <c:pt idx="65">
                  <c:v>13070</c:v>
                </c:pt>
                <c:pt idx="66">
                  <c:v>13470</c:v>
                </c:pt>
                <c:pt idx="67">
                  <c:v>13870</c:v>
                </c:pt>
                <c:pt idx="68">
                  <c:v>14280</c:v>
                </c:pt>
                <c:pt idx="69">
                  <c:v>14700</c:v>
                </c:pt>
                <c:pt idx="70">
                  <c:v>15120</c:v>
                </c:pt>
                <c:pt idx="71">
                  <c:v>15550</c:v>
                </c:pt>
                <c:pt idx="72">
                  <c:v>15990</c:v>
                </c:pt>
                <c:pt idx="73">
                  <c:v>16430</c:v>
                </c:pt>
                <c:pt idx="74">
                  <c:v>16870</c:v>
                </c:pt>
                <c:pt idx="75">
                  <c:v>17330</c:v>
                </c:pt>
                <c:pt idx="76">
                  <c:v>17790</c:v>
                </c:pt>
                <c:pt idx="77">
                  <c:v>18250</c:v>
                </c:pt>
                <c:pt idx="78">
                  <c:v>18720</c:v>
                </c:pt>
                <c:pt idx="79">
                  <c:v>19200</c:v>
                </c:pt>
                <c:pt idx="80">
                  <c:v>19680</c:v>
                </c:pt>
                <c:pt idx="81">
                  <c:v>20170</c:v>
                </c:pt>
                <c:pt idx="82">
                  <c:v>20670</c:v>
                </c:pt>
                <c:pt idx="83">
                  <c:v>21170</c:v>
                </c:pt>
                <c:pt idx="84">
                  <c:v>21670</c:v>
                </c:pt>
                <c:pt idx="85">
                  <c:v>22190</c:v>
                </c:pt>
                <c:pt idx="86">
                  <c:v>22710</c:v>
                </c:pt>
                <c:pt idx="87">
                  <c:v>23230</c:v>
                </c:pt>
                <c:pt idx="88">
                  <c:v>23760</c:v>
                </c:pt>
                <c:pt idx="89">
                  <c:v>24300</c:v>
                </c:pt>
                <c:pt idx="90">
                  <c:v>24840</c:v>
                </c:pt>
                <c:pt idx="91">
                  <c:v>25390</c:v>
                </c:pt>
                <c:pt idx="92">
                  <c:v>25950</c:v>
                </c:pt>
                <c:pt idx="93">
                  <c:v>26510</c:v>
                </c:pt>
                <c:pt idx="94">
                  <c:v>27070</c:v>
                </c:pt>
                <c:pt idx="95">
                  <c:v>27650</c:v>
                </c:pt>
                <c:pt idx="96">
                  <c:v>28230</c:v>
                </c:pt>
                <c:pt idx="97">
                  <c:v>28810</c:v>
                </c:pt>
                <c:pt idx="98">
                  <c:v>29400</c:v>
                </c:pt>
                <c:pt idx="99">
                  <c:v>29998</c:v>
                </c:pt>
              </c:numCache>
            </c:numRef>
          </c:val>
        </c:ser>
        <c:marker val="1"/>
        <c:axId val="135321088"/>
        <c:axId val="135322624"/>
      </c:lineChart>
      <c:catAx>
        <c:axId val="135321088"/>
        <c:scaling>
          <c:orientation val="minMax"/>
        </c:scaling>
        <c:axPos val="b"/>
        <c:tickLblPos val="nextTo"/>
        <c:crossAx val="135322624"/>
        <c:crosses val="autoZero"/>
        <c:auto val="1"/>
        <c:lblAlgn val="ctr"/>
        <c:lblOffset val="100"/>
      </c:catAx>
      <c:valAx>
        <c:axId val="135322624"/>
        <c:scaling>
          <c:orientation val="minMax"/>
        </c:scaling>
        <c:axPos val="l"/>
        <c:majorGridlines/>
        <c:numFmt formatCode="General" sourceLinked="1"/>
        <c:tickLblPos val="nextTo"/>
        <c:crossAx val="1353210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8</xdr:col>
      <xdr:colOff>394804</xdr:colOff>
      <xdr:row>15</xdr:row>
      <xdr:rowOff>698500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39300" y="190500"/>
          <a:ext cx="2871304" cy="5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12</xdr:col>
      <xdr:colOff>520700</xdr:colOff>
      <xdr:row>43</xdr:row>
      <xdr:rowOff>177800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190500"/>
          <a:ext cx="4648200" cy="817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520700</xdr:colOff>
      <xdr:row>45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381000"/>
          <a:ext cx="4648200" cy="8191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12</xdr:col>
      <xdr:colOff>546100</xdr:colOff>
      <xdr:row>45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8500" y="381000"/>
          <a:ext cx="4673600" cy="8242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16</xdr:col>
      <xdr:colOff>441246</xdr:colOff>
      <xdr:row>35</xdr:row>
      <xdr:rowOff>56267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1647" y="672353"/>
          <a:ext cx="6593275" cy="72280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866774</xdr:colOff>
      <xdr:row>64</xdr:row>
      <xdr:rowOff>104775</xdr:rowOff>
    </xdr:from>
    <xdr:to>
      <xdr:col>38</xdr:col>
      <xdr:colOff>152400</xdr:colOff>
      <xdr:row>93</xdr:row>
      <xdr:rowOff>38100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333374</xdr:colOff>
      <xdr:row>41</xdr:row>
      <xdr:rowOff>142875</xdr:rowOff>
    </xdr:from>
    <xdr:to>
      <xdr:col>41</xdr:col>
      <xdr:colOff>352425</xdr:colOff>
      <xdr:row>60</xdr:row>
      <xdr:rowOff>85725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11207</xdr:colOff>
      <xdr:row>8</xdr:row>
      <xdr:rowOff>168088</xdr:rowOff>
    </xdr:from>
    <xdr:to>
      <xdr:col>26</xdr:col>
      <xdr:colOff>44825</xdr:colOff>
      <xdr:row>26</xdr:row>
      <xdr:rowOff>56030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K43"/>
  <sheetViews>
    <sheetView workbookViewId="0">
      <selection activeCell="D14" sqref="D14"/>
    </sheetView>
  </sheetViews>
  <sheetFormatPr defaultColWidth="11" defaultRowHeight="14.25"/>
  <cols>
    <col min="3" max="3" width="10.875" customWidth="1"/>
    <col min="4" max="4" width="83" style="1" customWidth="1"/>
    <col min="5" max="5" width="11" style="1" customWidth="1"/>
    <col min="11" max="11" width="71" customWidth="1"/>
  </cols>
  <sheetData>
    <row r="2" spans="2:4">
      <c r="B2" t="s">
        <v>5</v>
      </c>
    </row>
    <row r="3" spans="2:4">
      <c r="B3" t="s">
        <v>0</v>
      </c>
      <c r="C3" t="s">
        <v>10</v>
      </c>
    </row>
    <row r="4" spans="2:4">
      <c r="B4" t="s">
        <v>1</v>
      </c>
      <c r="C4" t="s">
        <v>6</v>
      </c>
    </row>
    <row r="5" spans="2:4">
      <c r="B5" t="s">
        <v>2</v>
      </c>
      <c r="C5" t="s">
        <v>7</v>
      </c>
    </row>
    <row r="6" spans="2:4">
      <c r="B6" t="s">
        <v>3</v>
      </c>
      <c r="C6" t="s">
        <v>8</v>
      </c>
    </row>
    <row r="7" spans="2:4">
      <c r="B7" t="s">
        <v>4</v>
      </c>
      <c r="C7" t="s">
        <v>9</v>
      </c>
    </row>
    <row r="8" spans="2:4">
      <c r="B8" t="s">
        <v>11</v>
      </c>
      <c r="C8" t="s">
        <v>62</v>
      </c>
    </row>
    <row r="10" spans="2:4" ht="42.75">
      <c r="B10" t="s">
        <v>38</v>
      </c>
      <c r="D10" s="1" t="s">
        <v>46</v>
      </c>
    </row>
    <row r="12" spans="2:4" ht="28.5">
      <c r="B12" t="s">
        <v>39</v>
      </c>
      <c r="D12" s="1" t="s">
        <v>68</v>
      </c>
    </row>
    <row r="13" spans="2:4" ht="71.25">
      <c r="B13" t="s">
        <v>40</v>
      </c>
      <c r="C13" t="s">
        <v>41</v>
      </c>
      <c r="D13" s="1" t="s">
        <v>48</v>
      </c>
    </row>
    <row r="14" spans="2:4" ht="28.5">
      <c r="C14" t="s">
        <v>43</v>
      </c>
      <c r="D14" s="1" t="s">
        <v>44</v>
      </c>
    </row>
    <row r="15" spans="2:4" ht="28.5">
      <c r="C15" t="s">
        <v>42</v>
      </c>
      <c r="D15" s="1" t="s">
        <v>45</v>
      </c>
    </row>
    <row r="16" spans="2:4" ht="85.5">
      <c r="B16" t="s">
        <v>47</v>
      </c>
      <c r="D16" s="1" t="s">
        <v>63</v>
      </c>
    </row>
    <row r="17" spans="2:11" ht="60.95" customHeight="1">
      <c r="B17" t="s">
        <v>50</v>
      </c>
      <c r="D17" s="1" t="s">
        <v>51</v>
      </c>
      <c r="K17" s="2" t="s">
        <v>49</v>
      </c>
    </row>
    <row r="18" spans="2:11" ht="57">
      <c r="B18" t="s">
        <v>52</v>
      </c>
      <c r="C18" t="s">
        <v>53</v>
      </c>
      <c r="D18" s="1" t="s">
        <v>55</v>
      </c>
    </row>
    <row r="19" spans="2:11" ht="213.75">
      <c r="C19" t="s">
        <v>54</v>
      </c>
      <c r="D19" s="1" t="s">
        <v>67</v>
      </c>
    </row>
    <row r="20" spans="2:11">
      <c r="B20" t="s">
        <v>56</v>
      </c>
      <c r="C20" t="s">
        <v>58</v>
      </c>
      <c r="D20" s="1" t="s">
        <v>64</v>
      </c>
    </row>
    <row r="21" spans="2:11">
      <c r="C21" t="s">
        <v>57</v>
      </c>
      <c r="D21" s="1" t="s">
        <v>59</v>
      </c>
    </row>
    <row r="22" spans="2:11">
      <c r="C22" t="s">
        <v>60</v>
      </c>
      <c r="D22" s="1" t="s">
        <v>61</v>
      </c>
    </row>
    <row r="23" spans="2:11">
      <c r="B23" t="s">
        <v>65</v>
      </c>
      <c r="D23" s="1" t="s">
        <v>66</v>
      </c>
    </row>
    <row r="41" spans="6:11">
      <c r="K41">
        <f>100/0.8</f>
        <v>125</v>
      </c>
    </row>
    <row r="43" spans="6:11">
      <c r="F43">
        <f>25992-23140</f>
        <v>2852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B2:C17"/>
  <sheetViews>
    <sheetView workbookViewId="0">
      <selection activeCell="B16" sqref="B16"/>
    </sheetView>
  </sheetViews>
  <sheetFormatPr defaultColWidth="11" defaultRowHeight="14.25"/>
  <cols>
    <col min="3" max="3" width="33.875" customWidth="1"/>
  </cols>
  <sheetData>
    <row r="2" spans="2:3">
      <c r="B2" t="s">
        <v>12</v>
      </c>
    </row>
    <row r="3" spans="2:3">
      <c r="B3" t="s">
        <v>17</v>
      </c>
    </row>
    <row r="4" spans="2:3">
      <c r="B4" t="s">
        <v>13</v>
      </c>
      <c r="C4" t="s">
        <v>14</v>
      </c>
    </row>
    <row r="5" spans="2:3">
      <c r="B5" t="s">
        <v>15</v>
      </c>
      <c r="C5" t="s">
        <v>16</v>
      </c>
    </row>
    <row r="6" spans="2:3">
      <c r="B6" t="s">
        <v>18</v>
      </c>
      <c r="C6" t="s">
        <v>19</v>
      </c>
    </row>
    <row r="8" spans="2:3">
      <c r="B8" t="s">
        <v>20</v>
      </c>
    </row>
    <row r="9" spans="2:3">
      <c r="B9" t="s">
        <v>21</v>
      </c>
    </row>
    <row r="10" spans="2:3">
      <c r="B10" t="s">
        <v>0</v>
      </c>
      <c r="C10" t="s">
        <v>23</v>
      </c>
    </row>
    <row r="11" spans="2:3">
      <c r="C11" t="s">
        <v>24</v>
      </c>
    </row>
    <row r="12" spans="2:3">
      <c r="B12" t="s">
        <v>22</v>
      </c>
      <c r="C12" t="s">
        <v>23</v>
      </c>
    </row>
    <row r="13" spans="2:3">
      <c r="C13" t="s">
        <v>25</v>
      </c>
    </row>
    <row r="16" spans="2:3">
      <c r="B16" t="s">
        <v>27</v>
      </c>
    </row>
    <row r="17" spans="2:2">
      <c r="B17" t="s">
        <v>26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4" workbookViewId="0">
      <selection activeCell="H3" sqref="H3"/>
    </sheetView>
  </sheetViews>
  <sheetFormatPr defaultColWidth="11" defaultRowHeight="14.25"/>
  <sheetData/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I14"/>
  <sheetViews>
    <sheetView workbookViewId="0">
      <selection activeCell="I14" sqref="I14"/>
    </sheetView>
  </sheetViews>
  <sheetFormatPr defaultColWidth="11" defaultRowHeight="14.25"/>
  <sheetData>
    <row r="14" spans="9:9">
      <c r="I14">
        <f>57.8*2+12.68</f>
        <v>128.28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E8:I9"/>
  <sheetViews>
    <sheetView workbookViewId="0">
      <selection activeCell="G23" sqref="G23"/>
    </sheetView>
  </sheetViews>
  <sheetFormatPr defaultColWidth="11" defaultRowHeight="14.25"/>
  <sheetData>
    <row r="8" spans="5:9">
      <c r="E8" t="s">
        <v>28</v>
      </c>
      <c r="F8" t="s">
        <v>29</v>
      </c>
      <c r="G8" t="s">
        <v>30</v>
      </c>
      <c r="H8" t="s">
        <v>31</v>
      </c>
      <c r="I8" t="s">
        <v>35</v>
      </c>
    </row>
    <row r="9" spans="5:9">
      <c r="E9" t="s">
        <v>32</v>
      </c>
      <c r="F9" t="s">
        <v>33</v>
      </c>
      <c r="G9" t="s">
        <v>34</v>
      </c>
      <c r="H9" t="s">
        <v>37</v>
      </c>
      <c r="I9" t="s">
        <v>36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dimension ref="B3:U55"/>
  <sheetViews>
    <sheetView topLeftCell="A28" zoomScale="85" zoomScaleNormal="85" workbookViewId="0">
      <selection activeCell="D35" sqref="D35"/>
    </sheetView>
  </sheetViews>
  <sheetFormatPr defaultRowHeight="17.25"/>
  <cols>
    <col min="1" max="1" width="9" style="4"/>
    <col min="2" max="2" width="10" style="4" bestFit="1" customWidth="1"/>
    <col min="3" max="3" width="11.25" style="4" bestFit="1" customWidth="1"/>
    <col min="4" max="4" width="13.875" style="4" bestFit="1" customWidth="1"/>
    <col min="5" max="5" width="60.5" style="4" bestFit="1" customWidth="1"/>
    <col min="6" max="8" width="9" style="4"/>
    <col min="19" max="19" width="20.125" bestFit="1" customWidth="1"/>
    <col min="21" max="16384" width="9" style="4"/>
  </cols>
  <sheetData>
    <row r="3" spans="2:21">
      <c r="B3" s="3" t="s">
        <v>77</v>
      </c>
      <c r="C3" s="3" t="s">
        <v>297</v>
      </c>
      <c r="D3" s="3" t="s">
        <v>78</v>
      </c>
      <c r="E3" s="3" t="s">
        <v>94</v>
      </c>
    </row>
    <row r="4" spans="2:21">
      <c r="B4" s="3" t="s">
        <v>71</v>
      </c>
      <c r="C4" s="3"/>
      <c r="D4" s="3">
        <v>1E-3</v>
      </c>
      <c r="E4" s="3"/>
    </row>
    <row r="5" spans="2:21">
      <c r="B5" s="3" t="s">
        <v>72</v>
      </c>
      <c r="C5" s="3"/>
      <c r="D5" s="3">
        <v>1</v>
      </c>
      <c r="E5" s="3"/>
    </row>
    <row r="6" spans="2:21">
      <c r="B6" s="3" t="s">
        <v>69</v>
      </c>
      <c r="C6" s="3"/>
      <c r="D6" s="3"/>
      <c r="E6" s="3"/>
      <c r="R6" s="4"/>
      <c r="S6" s="4"/>
      <c r="T6" s="4"/>
    </row>
    <row r="7" spans="2:21">
      <c r="B7" s="3" t="s">
        <v>70</v>
      </c>
      <c r="C7" s="3"/>
      <c r="D7" s="3">
        <v>10</v>
      </c>
      <c r="E7" s="3" t="s">
        <v>120</v>
      </c>
      <c r="R7" s="4"/>
      <c r="S7" s="4"/>
      <c r="T7" s="4"/>
    </row>
    <row r="8" spans="2:21">
      <c r="B8" s="3" t="s">
        <v>118</v>
      </c>
      <c r="C8" s="3"/>
      <c r="D8" s="3">
        <v>10</v>
      </c>
      <c r="E8" s="3" t="s">
        <v>119</v>
      </c>
      <c r="R8" s="4"/>
      <c r="S8" s="4"/>
      <c r="T8" s="4"/>
    </row>
    <row r="9" spans="2:21">
      <c r="B9" s="3"/>
      <c r="C9" s="3"/>
      <c r="D9" s="3"/>
      <c r="E9" s="3"/>
      <c r="R9" s="4"/>
      <c r="S9" s="4"/>
      <c r="T9" s="4"/>
    </row>
    <row r="10" spans="2:21">
      <c r="B10" s="3"/>
      <c r="C10" s="3"/>
      <c r="D10" s="3"/>
      <c r="E10" s="3"/>
      <c r="R10" s="65" t="s">
        <v>221</v>
      </c>
      <c r="S10" s="65" t="s">
        <v>222</v>
      </c>
      <c r="T10" s="4" t="s">
        <v>223</v>
      </c>
      <c r="U10" s="65" t="s">
        <v>224</v>
      </c>
    </row>
    <row r="11" spans="2:21">
      <c r="B11" s="3"/>
      <c r="C11" s="3"/>
      <c r="D11" s="3"/>
      <c r="E11" s="3"/>
      <c r="R11" s="65" t="s">
        <v>225</v>
      </c>
      <c r="S11" s="65" t="s">
        <v>226</v>
      </c>
      <c r="T11" s="65" t="s">
        <v>227</v>
      </c>
      <c r="U11" s="65" t="s">
        <v>228</v>
      </c>
    </row>
    <row r="12" spans="2:21">
      <c r="B12" s="3"/>
      <c r="C12" s="3"/>
      <c r="D12" s="3"/>
      <c r="E12" s="3"/>
      <c r="R12" s="65" t="s">
        <v>229</v>
      </c>
      <c r="S12" s="65" t="s">
        <v>230</v>
      </c>
      <c r="T12" s="65" t="s">
        <v>231</v>
      </c>
      <c r="U12" s="65" t="s">
        <v>232</v>
      </c>
    </row>
    <row r="13" spans="2:21">
      <c r="B13" s="3" t="s">
        <v>88</v>
      </c>
      <c r="C13" s="3"/>
      <c r="D13" s="3">
        <v>5</v>
      </c>
      <c r="E13" s="3"/>
      <c r="R13" s="65" t="s">
        <v>233</v>
      </c>
      <c r="S13" s="65" t="s">
        <v>226</v>
      </c>
      <c r="T13" s="65" t="s">
        <v>234</v>
      </c>
      <c r="U13" s="65" t="s">
        <v>235</v>
      </c>
    </row>
    <row r="14" spans="2:21">
      <c r="B14" s="3" t="s">
        <v>73</v>
      </c>
      <c r="C14" s="3"/>
      <c r="D14" s="3">
        <f>2*D13</f>
        <v>10</v>
      </c>
      <c r="E14" s="3"/>
      <c r="R14" s="65" t="s">
        <v>236</v>
      </c>
      <c r="S14" s="65" t="s">
        <v>230</v>
      </c>
      <c r="T14" s="65" t="s">
        <v>237</v>
      </c>
      <c r="U14" s="65" t="s">
        <v>238</v>
      </c>
    </row>
    <row r="15" spans="2:21">
      <c r="B15" s="3" t="s">
        <v>74</v>
      </c>
      <c r="C15" s="3"/>
      <c r="D15" s="3">
        <f t="shared" ref="D15:D22" si="0">2*D14</f>
        <v>20</v>
      </c>
      <c r="E15" s="3"/>
      <c r="R15" s="4"/>
      <c r="S15" s="4"/>
      <c r="T15" s="4"/>
    </row>
    <row r="16" spans="2:21">
      <c r="B16" s="3" t="s">
        <v>75</v>
      </c>
      <c r="C16" s="3"/>
      <c r="D16" s="3">
        <f t="shared" si="0"/>
        <v>40</v>
      </c>
      <c r="E16" s="3"/>
    </row>
    <row r="17" spans="2:5">
      <c r="B17" s="3" t="s">
        <v>76</v>
      </c>
      <c r="C17" s="3"/>
      <c r="D17" s="3">
        <f t="shared" si="0"/>
        <v>80</v>
      </c>
      <c r="E17" s="3"/>
    </row>
    <row r="18" spans="2:5">
      <c r="B18" s="3" t="s">
        <v>107</v>
      </c>
      <c r="C18" s="3"/>
      <c r="D18" s="3">
        <f t="shared" si="0"/>
        <v>160</v>
      </c>
      <c r="E18" s="3"/>
    </row>
    <row r="19" spans="2:5">
      <c r="B19" s="3" t="s">
        <v>108</v>
      </c>
      <c r="C19" s="3"/>
      <c r="D19" s="3">
        <f t="shared" si="0"/>
        <v>320</v>
      </c>
      <c r="E19" s="3"/>
    </row>
    <row r="20" spans="2:5">
      <c r="B20" s="3" t="s">
        <v>109</v>
      </c>
      <c r="C20" s="3"/>
      <c r="D20" s="3">
        <f t="shared" si="0"/>
        <v>640</v>
      </c>
      <c r="E20" s="3"/>
    </row>
    <row r="21" spans="2:5">
      <c r="B21" s="3" t="s">
        <v>110</v>
      </c>
      <c r="C21" s="3"/>
      <c r="D21" s="3">
        <f t="shared" si="0"/>
        <v>1280</v>
      </c>
      <c r="E21" s="3"/>
    </row>
    <row r="22" spans="2:5">
      <c r="B22" s="3" t="s">
        <v>111</v>
      </c>
      <c r="C22" s="3"/>
      <c r="D22" s="3">
        <f t="shared" si="0"/>
        <v>2560</v>
      </c>
      <c r="E22" s="3"/>
    </row>
    <row r="23" spans="2:5">
      <c r="B23" s="85" t="s">
        <v>348</v>
      </c>
      <c r="C23" s="85" t="s">
        <v>290</v>
      </c>
      <c r="D23" s="85">
        <v>10</v>
      </c>
      <c r="E23" s="85"/>
    </row>
    <row r="24" spans="2:5">
      <c r="B24" s="85" t="s">
        <v>34</v>
      </c>
      <c r="C24" s="85" t="s">
        <v>298</v>
      </c>
      <c r="D24" s="85">
        <f>2*D23</f>
        <v>20</v>
      </c>
      <c r="E24" s="85"/>
    </row>
    <row r="25" spans="2:5">
      <c r="B25" s="85" t="s">
        <v>22</v>
      </c>
      <c r="C25" s="85" t="s">
        <v>299</v>
      </c>
      <c r="D25" s="85">
        <f t="shared" ref="D25:D31" si="1">2*D24</f>
        <v>40</v>
      </c>
      <c r="E25" s="85"/>
    </row>
    <row r="26" spans="2:5">
      <c r="B26" s="85" t="s">
        <v>291</v>
      </c>
      <c r="C26" s="85" t="s">
        <v>291</v>
      </c>
      <c r="D26" s="85">
        <f t="shared" si="1"/>
        <v>80</v>
      </c>
      <c r="E26" s="85"/>
    </row>
    <row r="27" spans="2:5">
      <c r="B27" s="85" t="s">
        <v>292</v>
      </c>
      <c r="C27" s="85" t="s">
        <v>292</v>
      </c>
      <c r="D27" s="85">
        <f t="shared" si="1"/>
        <v>160</v>
      </c>
      <c r="E27" s="85"/>
    </row>
    <row r="28" spans="2:5">
      <c r="B28" s="85" t="s">
        <v>293</v>
      </c>
      <c r="C28" s="85" t="s">
        <v>293</v>
      </c>
      <c r="D28" s="85">
        <f t="shared" si="1"/>
        <v>320</v>
      </c>
      <c r="E28" s="85"/>
    </row>
    <row r="29" spans="2:5">
      <c r="B29" s="85" t="s">
        <v>294</v>
      </c>
      <c r="C29" s="85" t="s">
        <v>294</v>
      </c>
      <c r="D29" s="85">
        <f t="shared" si="1"/>
        <v>640</v>
      </c>
      <c r="E29" s="85"/>
    </row>
    <row r="30" spans="2:5">
      <c r="B30" s="85" t="s">
        <v>295</v>
      </c>
      <c r="C30" s="85" t="s">
        <v>295</v>
      </c>
      <c r="D30" s="85">
        <f t="shared" si="1"/>
        <v>1280</v>
      </c>
      <c r="E30" s="85"/>
    </row>
    <row r="31" spans="2:5">
      <c r="B31" s="85" t="s">
        <v>296</v>
      </c>
      <c r="C31" s="85" t="s">
        <v>296</v>
      </c>
      <c r="D31" s="85">
        <f t="shared" si="1"/>
        <v>2560</v>
      </c>
      <c r="E31" s="85"/>
    </row>
    <row r="32" spans="2:5">
      <c r="B32" s="3" t="s">
        <v>300</v>
      </c>
      <c r="C32" s="3" t="s">
        <v>300</v>
      </c>
      <c r="D32" s="3">
        <v>10</v>
      </c>
      <c r="E32" s="3"/>
    </row>
    <row r="33" spans="2:5">
      <c r="B33" s="3" t="s">
        <v>301</v>
      </c>
      <c r="C33" s="3" t="s">
        <v>301</v>
      </c>
      <c r="D33" s="3">
        <f>2*D32</f>
        <v>20</v>
      </c>
      <c r="E33" s="3"/>
    </row>
    <row r="34" spans="2:5">
      <c r="B34" s="3" t="s">
        <v>302</v>
      </c>
      <c r="C34" s="3" t="s">
        <v>302</v>
      </c>
      <c r="D34" s="3">
        <f t="shared" ref="D34:D41" si="2">2*D33</f>
        <v>40</v>
      </c>
      <c r="E34" s="3"/>
    </row>
    <row r="35" spans="2:5">
      <c r="B35" s="3" t="s">
        <v>303</v>
      </c>
      <c r="C35" s="3" t="s">
        <v>303</v>
      </c>
      <c r="D35" s="3">
        <f t="shared" si="2"/>
        <v>80</v>
      </c>
      <c r="E35" s="3"/>
    </row>
    <row r="36" spans="2:5">
      <c r="B36" s="3" t="s">
        <v>304</v>
      </c>
      <c r="C36" s="3" t="s">
        <v>304</v>
      </c>
      <c r="D36" s="3">
        <f t="shared" si="2"/>
        <v>160</v>
      </c>
      <c r="E36" s="3"/>
    </row>
    <row r="37" spans="2:5">
      <c r="B37" s="3" t="s">
        <v>305</v>
      </c>
      <c r="C37" s="3" t="s">
        <v>305</v>
      </c>
      <c r="D37" s="3">
        <f t="shared" si="2"/>
        <v>320</v>
      </c>
      <c r="E37" s="3"/>
    </row>
    <row r="38" spans="2:5">
      <c r="B38" s="3" t="s">
        <v>306</v>
      </c>
      <c r="C38" s="3" t="s">
        <v>306</v>
      </c>
      <c r="D38" s="3">
        <f t="shared" si="2"/>
        <v>640</v>
      </c>
      <c r="E38" s="3"/>
    </row>
    <row r="39" spans="2:5">
      <c r="B39" s="3" t="s">
        <v>307</v>
      </c>
      <c r="C39" s="3" t="s">
        <v>307</v>
      </c>
      <c r="D39" s="3">
        <f t="shared" si="2"/>
        <v>1280</v>
      </c>
      <c r="E39" s="3"/>
    </row>
    <row r="40" spans="2:5">
      <c r="B40" s="3" t="s">
        <v>308</v>
      </c>
      <c r="C40" s="3" t="s">
        <v>308</v>
      </c>
      <c r="D40" s="3">
        <f t="shared" si="2"/>
        <v>2560</v>
      </c>
      <c r="E40" s="3"/>
    </row>
    <row r="41" spans="2:5">
      <c r="B41" s="3" t="s">
        <v>309</v>
      </c>
      <c r="C41" s="3" t="s">
        <v>309</v>
      </c>
      <c r="D41" s="3">
        <f t="shared" si="2"/>
        <v>5120</v>
      </c>
      <c r="E41" s="3"/>
    </row>
    <row r="42" spans="2:5">
      <c r="B42" s="85" t="s">
        <v>79</v>
      </c>
      <c r="C42" s="85"/>
      <c r="D42" s="85">
        <v>50</v>
      </c>
      <c r="E42" s="85"/>
    </row>
    <row r="43" spans="2:5">
      <c r="B43" s="85" t="s">
        <v>80</v>
      </c>
      <c r="C43" s="85"/>
      <c r="D43" s="85">
        <f>2*D42</f>
        <v>100</v>
      </c>
      <c r="E43" s="85"/>
    </row>
    <row r="44" spans="2:5">
      <c r="B44" s="85" t="s">
        <v>81</v>
      </c>
      <c r="C44" s="85"/>
      <c r="D44" s="85">
        <f t="shared" ref="D44:D51" si="3">2*D43</f>
        <v>200</v>
      </c>
      <c r="E44" s="85"/>
    </row>
    <row r="45" spans="2:5">
      <c r="B45" s="85" t="s">
        <v>82</v>
      </c>
      <c r="C45" s="85"/>
      <c r="D45" s="85">
        <f t="shared" si="3"/>
        <v>400</v>
      </c>
      <c r="E45" s="85"/>
    </row>
    <row r="46" spans="2:5">
      <c r="B46" s="85" t="s">
        <v>83</v>
      </c>
      <c r="C46" s="85"/>
      <c r="D46" s="85">
        <f t="shared" si="3"/>
        <v>800</v>
      </c>
      <c r="E46" s="85"/>
    </row>
    <row r="47" spans="2:5">
      <c r="B47" s="85" t="s">
        <v>112</v>
      </c>
      <c r="C47" s="85"/>
      <c r="D47" s="85">
        <f t="shared" si="3"/>
        <v>1600</v>
      </c>
      <c r="E47" s="85"/>
    </row>
    <row r="48" spans="2:5">
      <c r="B48" s="96" t="s">
        <v>113</v>
      </c>
      <c r="C48" s="96"/>
      <c r="D48" s="96">
        <f t="shared" si="3"/>
        <v>3200</v>
      </c>
      <c r="E48" s="96"/>
    </row>
    <row r="49" spans="2:5">
      <c r="B49" s="96" t="s">
        <v>114</v>
      </c>
      <c r="C49" s="96"/>
      <c r="D49" s="96">
        <f t="shared" si="3"/>
        <v>6400</v>
      </c>
      <c r="E49" s="96"/>
    </row>
    <row r="50" spans="2:5">
      <c r="B50" s="96" t="s">
        <v>115</v>
      </c>
      <c r="C50" s="96"/>
      <c r="D50" s="96">
        <f t="shared" si="3"/>
        <v>12800</v>
      </c>
      <c r="E50" s="96"/>
    </row>
    <row r="51" spans="2:5">
      <c r="B51" s="96" t="s">
        <v>116</v>
      </c>
      <c r="C51" s="96"/>
      <c r="D51" s="96">
        <f t="shared" si="3"/>
        <v>25600</v>
      </c>
      <c r="E51" s="96"/>
    </row>
    <row r="52" spans="2:5">
      <c r="B52" s="3" t="s">
        <v>117</v>
      </c>
      <c r="C52" s="3"/>
      <c r="D52" s="3">
        <v>100</v>
      </c>
      <c r="E52" s="3"/>
    </row>
    <row r="53" spans="2:5">
      <c r="B53" s="3"/>
      <c r="C53" s="3"/>
      <c r="D53" s="3"/>
      <c r="E53" s="3"/>
    </row>
    <row r="54" spans="2:5">
      <c r="B54" s="5" t="s">
        <v>92</v>
      </c>
      <c r="C54" s="5"/>
      <c r="D54" s="5">
        <f>200000*D4</f>
        <v>200</v>
      </c>
      <c r="E54" s="5" t="s">
        <v>95</v>
      </c>
    </row>
    <row r="55" spans="2:5">
      <c r="B55" s="3" t="s">
        <v>93</v>
      </c>
      <c r="C55" s="3"/>
      <c r="D55" s="3">
        <f>200000*D4</f>
        <v>200</v>
      </c>
      <c r="E55" s="3" t="s">
        <v>96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U203"/>
  <sheetViews>
    <sheetView workbookViewId="0">
      <selection activeCell="F27" sqref="F27"/>
    </sheetView>
  </sheetViews>
  <sheetFormatPr defaultRowHeight="12"/>
  <cols>
    <col min="1" max="1" width="22.25" style="6" bestFit="1" customWidth="1"/>
    <col min="2" max="2" width="11.375" style="6" bestFit="1" customWidth="1"/>
    <col min="3" max="3" width="10.875" style="6" bestFit="1" customWidth="1"/>
    <col min="4" max="4" width="14.25" style="6" bestFit="1" customWidth="1"/>
    <col min="5" max="5" width="18.625" style="6" bestFit="1" customWidth="1"/>
    <col min="6" max="6" width="12.625" style="6" bestFit="1" customWidth="1"/>
    <col min="7" max="7" width="13.375" style="6" bestFit="1" customWidth="1"/>
    <col min="8" max="9" width="10.875" style="6" bestFit="1" customWidth="1"/>
    <col min="10" max="10" width="11.5" style="6" bestFit="1" customWidth="1"/>
    <col min="11" max="12" width="10.875" style="6" bestFit="1" customWidth="1"/>
    <col min="13" max="13" width="11.5" style="6" bestFit="1" customWidth="1"/>
    <col min="14" max="14" width="14.375" style="6" bestFit="1" customWidth="1"/>
    <col min="15" max="15" width="14.75" style="6" customWidth="1"/>
    <col min="16" max="16" width="15.125" style="6" bestFit="1" customWidth="1"/>
    <col min="17" max="20" width="9.375" style="6" customWidth="1"/>
    <col min="21" max="21" width="4.75" style="6" bestFit="1" customWidth="1"/>
    <col min="22" max="22" width="8.5" style="6" bestFit="1" customWidth="1"/>
    <col min="23" max="23" width="11.375" style="6" bestFit="1" customWidth="1"/>
    <col min="24" max="24" width="10.625" style="36" bestFit="1" customWidth="1"/>
    <col min="25" max="25" width="12.25" style="43" bestFit="1" customWidth="1"/>
    <col min="26" max="26" width="8" style="11" bestFit="1" customWidth="1"/>
    <col min="27" max="27" width="11.375" style="11" bestFit="1" customWidth="1"/>
    <col min="28" max="28" width="11.375" style="11" customWidth="1"/>
    <col min="29" max="29" width="15" style="11" bestFit="1" customWidth="1"/>
    <col min="30" max="30" width="8.5" style="37" bestFit="1" customWidth="1"/>
    <col min="31" max="33" width="8.5" style="11" bestFit="1" customWidth="1"/>
    <col min="34" max="46" width="7.625" style="11" bestFit="1" customWidth="1"/>
    <col min="47" max="47" width="7.625" style="30" bestFit="1" customWidth="1"/>
    <col min="48" max="16384" width="9" style="6"/>
  </cols>
  <sheetData>
    <row r="1" spans="1:47">
      <c r="U1" s="18"/>
      <c r="V1" s="45"/>
      <c r="W1" s="8"/>
      <c r="X1" s="9"/>
      <c r="AD1" s="12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4"/>
    </row>
    <row r="2" spans="1:47">
      <c r="U2" s="15"/>
      <c r="V2" s="88" t="s">
        <v>121</v>
      </c>
      <c r="W2" s="89"/>
      <c r="X2" s="89"/>
      <c r="Y2" s="88" t="s">
        <v>122</v>
      </c>
      <c r="Z2" s="89"/>
      <c r="AA2" s="89"/>
      <c r="AB2" s="89"/>
      <c r="AC2" s="89"/>
      <c r="AD2" s="90" t="s">
        <v>123</v>
      </c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2"/>
    </row>
    <row r="3" spans="1:47">
      <c r="A3" s="16" t="s">
        <v>124</v>
      </c>
      <c r="B3" s="16" t="s">
        <v>125</v>
      </c>
      <c r="C3" s="16" t="s">
        <v>128</v>
      </c>
      <c r="D3" s="16" t="s">
        <v>127</v>
      </c>
      <c r="E3" s="17" t="s">
        <v>126</v>
      </c>
      <c r="O3" s="6" t="s">
        <v>196</v>
      </c>
      <c r="U3" s="18" t="s">
        <v>11</v>
      </c>
      <c r="V3" s="19" t="s">
        <v>129</v>
      </c>
      <c r="W3" s="20" t="s">
        <v>130</v>
      </c>
      <c r="X3" s="21" t="s">
        <v>164</v>
      </c>
      <c r="Y3" s="44" t="s">
        <v>185</v>
      </c>
      <c r="Z3" s="22" t="s">
        <v>131</v>
      </c>
      <c r="AA3" s="22" t="s">
        <v>188</v>
      </c>
      <c r="AB3" s="22" t="s">
        <v>186</v>
      </c>
      <c r="AC3" s="22" t="s">
        <v>187</v>
      </c>
      <c r="AD3" s="23" t="s">
        <v>132</v>
      </c>
      <c r="AE3" s="22" t="s">
        <v>133</v>
      </c>
      <c r="AF3" s="22" t="s">
        <v>134</v>
      </c>
      <c r="AG3" s="22" t="s">
        <v>135</v>
      </c>
      <c r="AH3" s="22" t="s">
        <v>136</v>
      </c>
      <c r="AI3" s="22" t="s">
        <v>137</v>
      </c>
      <c r="AJ3" s="22" t="s">
        <v>138</v>
      </c>
      <c r="AK3" s="22" t="s">
        <v>139</v>
      </c>
      <c r="AL3" s="22" t="s">
        <v>140</v>
      </c>
      <c r="AM3" s="22" t="s">
        <v>141</v>
      </c>
      <c r="AN3" s="22" t="s">
        <v>142</v>
      </c>
      <c r="AO3" s="22" t="s">
        <v>143</v>
      </c>
      <c r="AP3" s="22" t="s">
        <v>144</v>
      </c>
      <c r="AQ3" s="22" t="s">
        <v>145</v>
      </c>
      <c r="AR3" s="22" t="s">
        <v>146</v>
      </c>
      <c r="AS3" s="22" t="s">
        <v>147</v>
      </c>
      <c r="AT3" s="22" t="s">
        <v>148</v>
      </c>
      <c r="AU3" s="24" t="s">
        <v>149</v>
      </c>
    </row>
    <row r="4" spans="1:47">
      <c r="A4" s="25" t="s">
        <v>150</v>
      </c>
      <c r="B4" s="25">
        <f>C4*D4</f>
        <v>144</v>
      </c>
      <c r="C4" s="26">
        <v>1</v>
      </c>
      <c r="D4" s="26">
        <f>24*3600/600</f>
        <v>144</v>
      </c>
      <c r="E4" s="27" t="s">
        <v>151</v>
      </c>
      <c r="O4" s="16" t="s">
        <v>189</v>
      </c>
      <c r="P4" s="16" t="s">
        <v>193</v>
      </c>
      <c r="Q4" s="16" t="s">
        <v>194</v>
      </c>
      <c r="R4" s="16" t="s">
        <v>195</v>
      </c>
      <c r="U4" s="7">
        <v>1</v>
      </c>
      <c r="V4" s="10">
        <f>X4*Y4</f>
        <v>0</v>
      </c>
      <c r="W4" s="28">
        <v>0</v>
      </c>
      <c r="X4" s="29">
        <v>10</v>
      </c>
      <c r="Y4" s="43">
        <f t="shared" ref="Y4:Y35" si="0">INT(IF($U4&lt;30,$P$5,IF($U4&gt;100,$P$7,$P$6))*$U4^IF($U4&lt;30,$Q$5,IF($U4&gt;100,$Q$7,$Q$6))+IF($U4&lt;30,$R$5,IF($U4&gt;100,$R$7,$R$6)))</f>
        <v>0</v>
      </c>
      <c r="Z4" s="11">
        <f>Y4*$B$24</f>
        <v>0</v>
      </c>
      <c r="AA4" s="11">
        <f>Z4</f>
        <v>0</v>
      </c>
      <c r="AB4" s="11">
        <f>W4</f>
        <v>0</v>
      </c>
      <c r="AC4" s="11">
        <f>AA4-$B$23-AB4</f>
        <v>-50</v>
      </c>
      <c r="AD4" s="31">
        <f t="shared" ref="AD4:AM13" si="1">ROUND($AC4/INDEX($E:$E,MATCH(AD$3,$A:$A,0)),2)</f>
        <v>-0.13</v>
      </c>
      <c r="AE4" s="32">
        <f t="shared" si="1"/>
        <v>-0.12</v>
      </c>
      <c r="AF4" s="32">
        <f t="shared" si="1"/>
        <v>-0.11</v>
      </c>
      <c r="AG4" s="32">
        <f t="shared" si="1"/>
        <v>-0.1</v>
      </c>
      <c r="AH4" s="32">
        <f t="shared" si="1"/>
        <v>-0.1</v>
      </c>
      <c r="AI4" s="32">
        <f t="shared" si="1"/>
        <v>-0.09</v>
      </c>
      <c r="AJ4" s="32">
        <f t="shared" si="1"/>
        <v>-0.08</v>
      </c>
      <c r="AK4" s="32">
        <f t="shared" si="1"/>
        <v>-0.08</v>
      </c>
      <c r="AL4" s="32">
        <f t="shared" si="1"/>
        <v>-7.0000000000000007E-2</v>
      </c>
      <c r="AM4" s="32">
        <f t="shared" si="1"/>
        <v>-7.0000000000000007E-2</v>
      </c>
      <c r="AN4" s="32">
        <f t="shared" ref="AN4:AU13" si="2">ROUND($AC4/INDEX($E:$E,MATCH(AN$3,$A:$A,0)),2)</f>
        <v>-7.0000000000000007E-2</v>
      </c>
      <c r="AO4" s="32">
        <f t="shared" si="2"/>
        <v>-0.06</v>
      </c>
      <c r="AP4" s="32">
        <f t="shared" si="2"/>
        <v>-0.06</v>
      </c>
      <c r="AQ4" s="32">
        <f t="shared" si="2"/>
        <v>-0.06</v>
      </c>
      <c r="AR4" s="32">
        <f t="shared" si="2"/>
        <v>-0.06</v>
      </c>
      <c r="AS4" s="32">
        <f t="shared" si="2"/>
        <v>-0.06</v>
      </c>
      <c r="AT4" s="32">
        <f t="shared" si="2"/>
        <v>-0.05</v>
      </c>
      <c r="AU4" s="33">
        <f t="shared" si="2"/>
        <v>-0.05</v>
      </c>
    </row>
    <row r="5" spans="1:47">
      <c r="A5" s="25" t="s">
        <v>159</v>
      </c>
      <c r="B5" s="25">
        <f t="shared" ref="B5:B8" si="3">C5*D5</f>
        <v>40</v>
      </c>
      <c r="C5" s="26">
        <v>20</v>
      </c>
      <c r="D5" s="26">
        <v>2</v>
      </c>
      <c r="E5" s="27" t="s">
        <v>151</v>
      </c>
      <c r="O5" s="16" t="s">
        <v>190</v>
      </c>
      <c r="P5" s="16">
        <v>0.2</v>
      </c>
      <c r="Q5" s="16">
        <v>1.9</v>
      </c>
      <c r="R5" s="16">
        <v>0.5</v>
      </c>
      <c r="U5" s="7">
        <v>2</v>
      </c>
      <c r="V5" s="10">
        <f t="shared" ref="V5:V68" si="4">X5*Y5</f>
        <v>20</v>
      </c>
      <c r="W5" s="28">
        <v>20</v>
      </c>
      <c r="X5" s="29">
        <v>20</v>
      </c>
      <c r="Y5" s="43">
        <f t="shared" si="0"/>
        <v>1</v>
      </c>
      <c r="Z5" s="11">
        <f t="shared" ref="Z5:Z68" si="5">Y5*$B$24</f>
        <v>1</v>
      </c>
      <c r="AA5" s="11">
        <f>Z5+AA4</f>
        <v>1</v>
      </c>
      <c r="AB5" s="11">
        <f>AB4+W5</f>
        <v>20</v>
      </c>
      <c r="AC5" s="11">
        <f t="shared" ref="AC5:AC68" si="6">AA5-$B$23-AB5</f>
        <v>-69</v>
      </c>
      <c r="AD5" s="31">
        <f t="shared" si="1"/>
        <v>-0.18</v>
      </c>
      <c r="AE5" s="32">
        <f t="shared" si="1"/>
        <v>-0.16</v>
      </c>
      <c r="AF5" s="32">
        <f t="shared" si="1"/>
        <v>-0.15</v>
      </c>
      <c r="AG5" s="32">
        <f t="shared" si="1"/>
        <v>-0.14000000000000001</v>
      </c>
      <c r="AH5" s="32">
        <f t="shared" si="1"/>
        <v>-0.13</v>
      </c>
      <c r="AI5" s="32">
        <f t="shared" si="1"/>
        <v>-0.12</v>
      </c>
      <c r="AJ5" s="32">
        <f t="shared" si="1"/>
        <v>-0.12</v>
      </c>
      <c r="AK5" s="32">
        <f t="shared" si="1"/>
        <v>-0.11</v>
      </c>
      <c r="AL5" s="32">
        <f t="shared" si="1"/>
        <v>-0.1</v>
      </c>
      <c r="AM5" s="32">
        <f t="shared" si="1"/>
        <v>-0.09</v>
      </c>
      <c r="AN5" s="32">
        <f t="shared" si="2"/>
        <v>-0.09</v>
      </c>
      <c r="AO5" s="32">
        <f t="shared" si="2"/>
        <v>-0.09</v>
      </c>
      <c r="AP5" s="32">
        <f t="shared" si="2"/>
        <v>-0.08</v>
      </c>
      <c r="AQ5" s="32">
        <f t="shared" si="2"/>
        <v>-0.08</v>
      </c>
      <c r="AR5" s="32">
        <f t="shared" si="2"/>
        <v>-0.08</v>
      </c>
      <c r="AS5" s="32">
        <f t="shared" si="2"/>
        <v>-0.08</v>
      </c>
      <c r="AT5" s="32">
        <f t="shared" si="2"/>
        <v>-0.08</v>
      </c>
      <c r="AU5" s="33">
        <f t="shared" si="2"/>
        <v>-7.0000000000000007E-2</v>
      </c>
    </row>
    <row r="6" spans="1:47">
      <c r="A6" s="25" t="s">
        <v>160</v>
      </c>
      <c r="B6" s="39">
        <f t="shared" si="3"/>
        <v>10</v>
      </c>
      <c r="C6" s="26">
        <v>10</v>
      </c>
      <c r="D6" s="26">
        <v>1</v>
      </c>
      <c r="E6" s="27" t="s">
        <v>151</v>
      </c>
      <c r="O6" s="16" t="s">
        <v>191</v>
      </c>
      <c r="P6" s="16">
        <v>2.9999999999999997E-4</v>
      </c>
      <c r="Q6" s="16">
        <v>3.5</v>
      </c>
      <c r="R6" s="16">
        <v>85</v>
      </c>
      <c r="U6" s="7">
        <v>3</v>
      </c>
      <c r="V6" s="10">
        <f t="shared" si="4"/>
        <v>60</v>
      </c>
      <c r="W6" s="28">
        <v>20</v>
      </c>
      <c r="X6" s="29">
        <v>30</v>
      </c>
      <c r="Y6" s="43">
        <f t="shared" si="0"/>
        <v>2</v>
      </c>
      <c r="Z6" s="11">
        <f t="shared" si="5"/>
        <v>2</v>
      </c>
      <c r="AA6" s="11">
        <f>Z6+AA5</f>
        <v>3</v>
      </c>
      <c r="AB6" s="11">
        <f t="shared" ref="AB6:AB69" si="7">AB5+W6</f>
        <v>40</v>
      </c>
      <c r="AC6" s="11">
        <f t="shared" si="6"/>
        <v>-87</v>
      </c>
      <c r="AD6" s="31">
        <f t="shared" si="1"/>
        <v>-0.23</v>
      </c>
      <c r="AE6" s="32">
        <f t="shared" si="1"/>
        <v>-0.21</v>
      </c>
      <c r="AF6" s="32">
        <f t="shared" si="1"/>
        <v>-0.19</v>
      </c>
      <c r="AG6" s="32">
        <f t="shared" si="1"/>
        <v>-0.18</v>
      </c>
      <c r="AH6" s="32">
        <f t="shared" si="1"/>
        <v>-0.17</v>
      </c>
      <c r="AI6" s="32">
        <f t="shared" si="1"/>
        <v>-0.16</v>
      </c>
      <c r="AJ6" s="32">
        <f t="shared" si="1"/>
        <v>-0.15</v>
      </c>
      <c r="AK6" s="32">
        <f t="shared" si="1"/>
        <v>-0.14000000000000001</v>
      </c>
      <c r="AL6" s="32">
        <f t="shared" si="1"/>
        <v>-0.13</v>
      </c>
      <c r="AM6" s="32">
        <f t="shared" si="1"/>
        <v>-0.12</v>
      </c>
      <c r="AN6" s="32">
        <f t="shared" si="2"/>
        <v>-0.11</v>
      </c>
      <c r="AO6" s="32">
        <f t="shared" si="2"/>
        <v>-0.11</v>
      </c>
      <c r="AP6" s="32">
        <f t="shared" si="2"/>
        <v>-0.11</v>
      </c>
      <c r="AQ6" s="32">
        <f t="shared" si="2"/>
        <v>-0.1</v>
      </c>
      <c r="AR6" s="32">
        <f t="shared" si="2"/>
        <v>-0.1</v>
      </c>
      <c r="AS6" s="32">
        <f t="shared" si="2"/>
        <v>-0.1</v>
      </c>
      <c r="AT6" s="32">
        <f t="shared" si="2"/>
        <v>-0.1</v>
      </c>
      <c r="AU6" s="33">
        <f t="shared" si="2"/>
        <v>-0.09</v>
      </c>
    </row>
    <row r="7" spans="1:47">
      <c r="A7" s="25" t="s">
        <v>163</v>
      </c>
      <c r="B7" s="25">
        <f t="shared" si="3"/>
        <v>10</v>
      </c>
      <c r="C7" s="26">
        <v>2</v>
      </c>
      <c r="D7" s="26">
        <v>5</v>
      </c>
      <c r="E7" s="27" t="s">
        <v>151</v>
      </c>
      <c r="O7" s="16" t="s">
        <v>192</v>
      </c>
      <c r="P7" s="16">
        <v>1000</v>
      </c>
      <c r="Q7" s="16">
        <v>0.5</v>
      </c>
      <c r="R7" s="16">
        <v>-6850</v>
      </c>
      <c r="U7" s="7">
        <v>4</v>
      </c>
      <c r="V7" s="10">
        <f t="shared" si="4"/>
        <v>120</v>
      </c>
      <c r="W7" s="28">
        <v>20</v>
      </c>
      <c r="X7" s="29">
        <v>40</v>
      </c>
      <c r="Y7" s="43">
        <f t="shared" si="0"/>
        <v>3</v>
      </c>
      <c r="Z7" s="11">
        <f t="shared" si="5"/>
        <v>3</v>
      </c>
      <c r="AA7" s="11">
        <f>Z7+AA6</f>
        <v>6</v>
      </c>
      <c r="AB7" s="11">
        <f t="shared" si="7"/>
        <v>60</v>
      </c>
      <c r="AC7" s="11">
        <f t="shared" si="6"/>
        <v>-104</v>
      </c>
      <c r="AD7" s="31">
        <f t="shared" si="1"/>
        <v>-0.27</v>
      </c>
      <c r="AE7" s="32">
        <f t="shared" si="1"/>
        <v>-0.25</v>
      </c>
      <c r="AF7" s="32">
        <f t="shared" si="1"/>
        <v>-0.23</v>
      </c>
      <c r="AG7" s="32">
        <f t="shared" si="1"/>
        <v>-0.21</v>
      </c>
      <c r="AH7" s="32">
        <f t="shared" si="1"/>
        <v>-0.2</v>
      </c>
      <c r="AI7" s="32">
        <f t="shared" si="1"/>
        <v>-0.19</v>
      </c>
      <c r="AJ7" s="32">
        <f t="shared" si="1"/>
        <v>-0.18</v>
      </c>
      <c r="AK7" s="32">
        <f t="shared" si="1"/>
        <v>-0.17</v>
      </c>
      <c r="AL7" s="32">
        <f t="shared" si="1"/>
        <v>-0.15</v>
      </c>
      <c r="AM7" s="32">
        <f t="shared" si="1"/>
        <v>-0.14000000000000001</v>
      </c>
      <c r="AN7" s="32">
        <f t="shared" si="2"/>
        <v>-0.14000000000000001</v>
      </c>
      <c r="AO7" s="32">
        <f t="shared" si="2"/>
        <v>-0.13</v>
      </c>
      <c r="AP7" s="32">
        <f t="shared" si="2"/>
        <v>-0.13</v>
      </c>
      <c r="AQ7" s="32">
        <f t="shared" si="2"/>
        <v>-0.12</v>
      </c>
      <c r="AR7" s="32">
        <f t="shared" si="2"/>
        <v>-0.12</v>
      </c>
      <c r="AS7" s="32">
        <f t="shared" si="2"/>
        <v>-0.12</v>
      </c>
      <c r="AT7" s="32">
        <f t="shared" si="2"/>
        <v>-0.11</v>
      </c>
      <c r="AU7" s="33">
        <f t="shared" si="2"/>
        <v>-0.11</v>
      </c>
    </row>
    <row r="8" spans="1:47">
      <c r="A8" s="25" t="s">
        <v>152</v>
      </c>
      <c r="B8" s="25">
        <f t="shared" si="3"/>
        <v>30</v>
      </c>
      <c r="C8" s="26">
        <v>1</v>
      </c>
      <c r="D8" s="26">
        <v>30</v>
      </c>
      <c r="E8" s="27" t="s">
        <v>151</v>
      </c>
      <c r="U8" s="7">
        <v>5</v>
      </c>
      <c r="V8" s="10">
        <f t="shared" si="4"/>
        <v>200</v>
      </c>
      <c r="W8" s="28">
        <v>20</v>
      </c>
      <c r="X8" s="29">
        <v>50</v>
      </c>
      <c r="Y8" s="43">
        <f t="shared" si="0"/>
        <v>4</v>
      </c>
      <c r="Z8" s="11">
        <f t="shared" si="5"/>
        <v>4</v>
      </c>
      <c r="AA8" s="11">
        <f>Z8+AA7</f>
        <v>10</v>
      </c>
      <c r="AB8" s="11">
        <f t="shared" si="7"/>
        <v>80</v>
      </c>
      <c r="AC8" s="11">
        <f t="shared" si="6"/>
        <v>-120</v>
      </c>
      <c r="AD8" s="31">
        <f t="shared" si="1"/>
        <v>-0.31</v>
      </c>
      <c r="AE8" s="32">
        <f t="shared" si="1"/>
        <v>-0.28999999999999998</v>
      </c>
      <c r="AF8" s="32">
        <f t="shared" si="1"/>
        <v>-0.26</v>
      </c>
      <c r="AG8" s="32">
        <f t="shared" si="1"/>
        <v>-0.25</v>
      </c>
      <c r="AH8" s="32">
        <f t="shared" si="1"/>
        <v>-0.23</v>
      </c>
      <c r="AI8" s="32">
        <f t="shared" si="1"/>
        <v>-0.21</v>
      </c>
      <c r="AJ8" s="32">
        <f t="shared" si="1"/>
        <v>-0.2</v>
      </c>
      <c r="AK8" s="32">
        <f t="shared" si="1"/>
        <v>-0.19</v>
      </c>
      <c r="AL8" s="32">
        <f t="shared" si="1"/>
        <v>-0.18</v>
      </c>
      <c r="AM8" s="32">
        <f t="shared" si="1"/>
        <v>-0.16</v>
      </c>
      <c r="AN8" s="32">
        <f t="shared" si="2"/>
        <v>-0.16</v>
      </c>
      <c r="AO8" s="32">
        <f t="shared" si="2"/>
        <v>-0.15</v>
      </c>
      <c r="AP8" s="32">
        <f t="shared" si="2"/>
        <v>-0.15</v>
      </c>
      <c r="AQ8" s="32">
        <f t="shared" si="2"/>
        <v>-0.14000000000000001</v>
      </c>
      <c r="AR8" s="32">
        <f t="shared" si="2"/>
        <v>-0.14000000000000001</v>
      </c>
      <c r="AS8" s="32">
        <f t="shared" si="2"/>
        <v>-0.13</v>
      </c>
      <c r="AT8" s="32">
        <f t="shared" si="2"/>
        <v>-0.13</v>
      </c>
      <c r="AU8" s="33">
        <f t="shared" si="2"/>
        <v>-0.12</v>
      </c>
    </row>
    <row r="9" spans="1:47">
      <c r="A9" s="25" t="s">
        <v>170</v>
      </c>
      <c r="B9" s="40">
        <v>50</v>
      </c>
      <c r="C9" s="26"/>
      <c r="D9" s="26"/>
      <c r="E9" s="27" t="s">
        <v>171</v>
      </c>
      <c r="U9" s="7">
        <v>6</v>
      </c>
      <c r="V9" s="10">
        <f t="shared" si="4"/>
        <v>360</v>
      </c>
      <c r="W9" s="28">
        <v>20</v>
      </c>
      <c r="X9" s="29">
        <v>60</v>
      </c>
      <c r="Y9" s="43">
        <f t="shared" si="0"/>
        <v>6</v>
      </c>
      <c r="Z9" s="11">
        <f t="shared" si="5"/>
        <v>6</v>
      </c>
      <c r="AA9" s="11">
        <f t="shared" ref="AA9:AA69" si="8">Z9+AA8</f>
        <v>16</v>
      </c>
      <c r="AB9" s="11">
        <f t="shared" si="7"/>
        <v>100</v>
      </c>
      <c r="AC9" s="11">
        <f t="shared" si="6"/>
        <v>-134</v>
      </c>
      <c r="AD9" s="31">
        <f t="shared" si="1"/>
        <v>-0.35</v>
      </c>
      <c r="AE9" s="32">
        <f t="shared" si="1"/>
        <v>-0.32</v>
      </c>
      <c r="AF9" s="32">
        <f t="shared" si="1"/>
        <v>-0.3</v>
      </c>
      <c r="AG9" s="32">
        <f t="shared" si="1"/>
        <v>-0.27</v>
      </c>
      <c r="AH9" s="32">
        <f t="shared" si="1"/>
        <v>-0.26</v>
      </c>
      <c r="AI9" s="32">
        <f t="shared" si="1"/>
        <v>-0.24</v>
      </c>
      <c r="AJ9" s="32">
        <f t="shared" si="1"/>
        <v>-0.23</v>
      </c>
      <c r="AK9" s="32">
        <f t="shared" si="1"/>
        <v>-0.21</v>
      </c>
      <c r="AL9" s="32">
        <f t="shared" si="1"/>
        <v>-0.2</v>
      </c>
      <c r="AM9" s="32">
        <f t="shared" si="1"/>
        <v>-0.18</v>
      </c>
      <c r="AN9" s="32">
        <f t="shared" si="2"/>
        <v>-0.18</v>
      </c>
      <c r="AO9" s="32">
        <f t="shared" si="2"/>
        <v>-0.17</v>
      </c>
      <c r="AP9" s="32">
        <f t="shared" si="2"/>
        <v>-0.16</v>
      </c>
      <c r="AQ9" s="32">
        <f t="shared" si="2"/>
        <v>-0.16</v>
      </c>
      <c r="AR9" s="32">
        <f t="shared" si="2"/>
        <v>-0.16</v>
      </c>
      <c r="AS9" s="32">
        <f t="shared" si="2"/>
        <v>-0.15</v>
      </c>
      <c r="AT9" s="32">
        <f t="shared" si="2"/>
        <v>-0.15</v>
      </c>
      <c r="AU9" s="33">
        <f t="shared" si="2"/>
        <v>-0.14000000000000001</v>
      </c>
    </row>
    <row r="10" spans="1:47">
      <c r="A10" s="38" t="s">
        <v>153</v>
      </c>
      <c r="B10" s="38">
        <f t="shared" ref="B10:B11" si="9">C10*D10</f>
        <v>50</v>
      </c>
      <c r="C10" s="34">
        <v>10</v>
      </c>
      <c r="D10" s="38">
        <v>5</v>
      </c>
      <c r="E10" s="38" t="s">
        <v>151</v>
      </c>
      <c r="U10" s="7">
        <v>7</v>
      </c>
      <c r="V10" s="10">
        <f t="shared" si="4"/>
        <v>560</v>
      </c>
      <c r="W10" s="28">
        <v>20</v>
      </c>
      <c r="X10" s="29">
        <v>70</v>
      </c>
      <c r="Y10" s="43">
        <f t="shared" si="0"/>
        <v>8</v>
      </c>
      <c r="Z10" s="11">
        <f t="shared" si="5"/>
        <v>8</v>
      </c>
      <c r="AA10" s="11">
        <f t="shared" si="8"/>
        <v>24</v>
      </c>
      <c r="AB10" s="11">
        <f t="shared" si="7"/>
        <v>120</v>
      </c>
      <c r="AC10" s="11">
        <f t="shared" si="6"/>
        <v>-146</v>
      </c>
      <c r="AD10" s="31">
        <f t="shared" si="1"/>
        <v>-0.38</v>
      </c>
      <c r="AE10" s="32">
        <f t="shared" si="1"/>
        <v>-0.35</v>
      </c>
      <c r="AF10" s="32">
        <f t="shared" si="1"/>
        <v>-0.32</v>
      </c>
      <c r="AG10" s="32">
        <f t="shared" si="1"/>
        <v>-0.3</v>
      </c>
      <c r="AH10" s="32">
        <f t="shared" si="1"/>
        <v>-0.28000000000000003</v>
      </c>
      <c r="AI10" s="32">
        <f t="shared" si="1"/>
        <v>-0.26</v>
      </c>
      <c r="AJ10" s="32">
        <f t="shared" si="1"/>
        <v>-0.25</v>
      </c>
      <c r="AK10" s="32">
        <f t="shared" si="1"/>
        <v>-0.23</v>
      </c>
      <c r="AL10" s="32">
        <f t="shared" si="1"/>
        <v>-0.22</v>
      </c>
      <c r="AM10" s="32">
        <f t="shared" si="1"/>
        <v>-0.2</v>
      </c>
      <c r="AN10" s="32">
        <f t="shared" si="2"/>
        <v>-0.19</v>
      </c>
      <c r="AO10" s="32">
        <f t="shared" si="2"/>
        <v>-0.19</v>
      </c>
      <c r="AP10" s="32">
        <f t="shared" si="2"/>
        <v>-0.18</v>
      </c>
      <c r="AQ10" s="32">
        <f t="shared" si="2"/>
        <v>-0.17</v>
      </c>
      <c r="AR10" s="32">
        <f t="shared" si="2"/>
        <v>-0.17</v>
      </c>
      <c r="AS10" s="32">
        <f t="shared" si="2"/>
        <v>-0.16</v>
      </c>
      <c r="AT10" s="32">
        <f t="shared" si="2"/>
        <v>-0.16</v>
      </c>
      <c r="AU10" s="33">
        <f t="shared" si="2"/>
        <v>-0.15</v>
      </c>
    </row>
    <row r="11" spans="1:47">
      <c r="A11" s="38" t="s">
        <v>154</v>
      </c>
      <c r="B11" s="41">
        <f t="shared" si="9"/>
        <v>50</v>
      </c>
      <c r="C11" s="34">
        <v>50</v>
      </c>
      <c r="D11" s="38">
        <v>1</v>
      </c>
      <c r="E11" s="38" t="s">
        <v>151</v>
      </c>
      <c r="U11" s="7">
        <v>8</v>
      </c>
      <c r="V11" s="10">
        <f t="shared" si="4"/>
        <v>800</v>
      </c>
      <c r="W11" s="28">
        <v>20</v>
      </c>
      <c r="X11" s="29">
        <v>80</v>
      </c>
      <c r="Y11" s="43">
        <f t="shared" si="0"/>
        <v>10</v>
      </c>
      <c r="Z11" s="11">
        <f t="shared" si="5"/>
        <v>10</v>
      </c>
      <c r="AA11" s="11">
        <f t="shared" si="8"/>
        <v>34</v>
      </c>
      <c r="AB11" s="11">
        <f t="shared" si="7"/>
        <v>140</v>
      </c>
      <c r="AC11" s="11">
        <f t="shared" si="6"/>
        <v>-156</v>
      </c>
      <c r="AD11" s="31">
        <f t="shared" si="1"/>
        <v>-0.41</v>
      </c>
      <c r="AE11" s="32">
        <f t="shared" si="1"/>
        <v>-0.37</v>
      </c>
      <c r="AF11" s="32">
        <f t="shared" si="1"/>
        <v>-0.34</v>
      </c>
      <c r="AG11" s="32">
        <f t="shared" si="1"/>
        <v>-0.32</v>
      </c>
      <c r="AH11" s="32">
        <f t="shared" si="1"/>
        <v>-0.3</v>
      </c>
      <c r="AI11" s="32">
        <f t="shared" si="1"/>
        <v>-0.28000000000000003</v>
      </c>
      <c r="AJ11" s="32">
        <f t="shared" si="1"/>
        <v>-0.26</v>
      </c>
      <c r="AK11" s="32">
        <f t="shared" si="1"/>
        <v>-0.25</v>
      </c>
      <c r="AL11" s="32">
        <f t="shared" si="1"/>
        <v>-0.23</v>
      </c>
      <c r="AM11" s="32">
        <f t="shared" si="1"/>
        <v>-0.21</v>
      </c>
      <c r="AN11" s="32">
        <f t="shared" si="2"/>
        <v>-0.2</v>
      </c>
      <c r="AO11" s="32">
        <f t="shared" si="2"/>
        <v>-0.2</v>
      </c>
      <c r="AP11" s="32">
        <f t="shared" si="2"/>
        <v>-0.19</v>
      </c>
      <c r="AQ11" s="32">
        <f t="shared" si="2"/>
        <v>-0.19</v>
      </c>
      <c r="AR11" s="32">
        <f t="shared" si="2"/>
        <v>-0.18</v>
      </c>
      <c r="AS11" s="32">
        <f t="shared" si="2"/>
        <v>-0.18</v>
      </c>
      <c r="AT11" s="32">
        <f t="shared" si="2"/>
        <v>-0.17</v>
      </c>
      <c r="AU11" s="33">
        <f t="shared" si="2"/>
        <v>-0.16</v>
      </c>
    </row>
    <row r="12" spans="1:47">
      <c r="A12" s="38"/>
      <c r="B12" s="38"/>
      <c r="C12" s="34"/>
      <c r="D12" s="38"/>
      <c r="E12" s="38"/>
      <c r="U12" s="7">
        <v>9</v>
      </c>
      <c r="V12" s="10">
        <f t="shared" si="4"/>
        <v>1170</v>
      </c>
      <c r="W12" s="28">
        <v>20</v>
      </c>
      <c r="X12" s="29">
        <v>90</v>
      </c>
      <c r="Y12" s="43">
        <f t="shared" si="0"/>
        <v>13</v>
      </c>
      <c r="Z12" s="11">
        <f t="shared" si="5"/>
        <v>13</v>
      </c>
      <c r="AA12" s="11">
        <f t="shared" si="8"/>
        <v>47</v>
      </c>
      <c r="AB12" s="11">
        <f t="shared" si="7"/>
        <v>160</v>
      </c>
      <c r="AC12" s="11">
        <f t="shared" si="6"/>
        <v>-163</v>
      </c>
      <c r="AD12" s="31">
        <f t="shared" si="1"/>
        <v>-0.42</v>
      </c>
      <c r="AE12" s="32">
        <f t="shared" si="1"/>
        <v>-0.39</v>
      </c>
      <c r="AF12" s="32">
        <f t="shared" si="1"/>
        <v>-0.36</v>
      </c>
      <c r="AG12" s="32">
        <f t="shared" si="1"/>
        <v>-0.33</v>
      </c>
      <c r="AH12" s="32">
        <f t="shared" si="1"/>
        <v>-0.31</v>
      </c>
      <c r="AI12" s="32">
        <f t="shared" si="1"/>
        <v>-0.28999999999999998</v>
      </c>
      <c r="AJ12" s="32">
        <f t="shared" si="1"/>
        <v>-0.27</v>
      </c>
      <c r="AK12" s="32">
        <f t="shared" si="1"/>
        <v>-0.26</v>
      </c>
      <c r="AL12" s="32">
        <f t="shared" si="1"/>
        <v>-0.24</v>
      </c>
      <c r="AM12" s="32">
        <f t="shared" si="1"/>
        <v>-0.22</v>
      </c>
      <c r="AN12" s="32">
        <f t="shared" si="2"/>
        <v>-0.21</v>
      </c>
      <c r="AO12" s="32">
        <f t="shared" si="2"/>
        <v>-0.21</v>
      </c>
      <c r="AP12" s="32">
        <f t="shared" si="2"/>
        <v>-0.2</v>
      </c>
      <c r="AQ12" s="32">
        <f t="shared" si="2"/>
        <v>-0.19</v>
      </c>
      <c r="AR12" s="32">
        <f t="shared" si="2"/>
        <v>-0.19</v>
      </c>
      <c r="AS12" s="32">
        <f t="shared" si="2"/>
        <v>-0.18</v>
      </c>
      <c r="AT12" s="32">
        <f t="shared" si="2"/>
        <v>-0.18</v>
      </c>
      <c r="AU12" s="33">
        <f t="shared" si="2"/>
        <v>-0.17</v>
      </c>
    </row>
    <row r="13" spans="1:47">
      <c r="U13" s="7">
        <v>10</v>
      </c>
      <c r="V13" s="10">
        <f t="shared" si="4"/>
        <v>1600</v>
      </c>
      <c r="W13" s="28">
        <v>20</v>
      </c>
      <c r="X13" s="29">
        <v>100</v>
      </c>
      <c r="Y13" s="43">
        <f t="shared" si="0"/>
        <v>16</v>
      </c>
      <c r="Z13" s="11">
        <f t="shared" si="5"/>
        <v>16</v>
      </c>
      <c r="AA13" s="11">
        <f t="shared" si="8"/>
        <v>63</v>
      </c>
      <c r="AB13" s="11">
        <f t="shared" si="7"/>
        <v>180</v>
      </c>
      <c r="AC13" s="11">
        <f t="shared" si="6"/>
        <v>-167</v>
      </c>
      <c r="AD13" s="31">
        <f t="shared" si="1"/>
        <v>-0.43</v>
      </c>
      <c r="AE13" s="32">
        <f t="shared" si="1"/>
        <v>-0.4</v>
      </c>
      <c r="AF13" s="32">
        <f t="shared" si="1"/>
        <v>-0.37</v>
      </c>
      <c r="AG13" s="32">
        <f t="shared" si="1"/>
        <v>-0.34</v>
      </c>
      <c r="AH13" s="32">
        <f t="shared" si="1"/>
        <v>-0.32</v>
      </c>
      <c r="AI13" s="32">
        <f t="shared" si="1"/>
        <v>-0.3</v>
      </c>
      <c r="AJ13" s="32">
        <f t="shared" si="1"/>
        <v>-0.28000000000000003</v>
      </c>
      <c r="AK13" s="32">
        <f t="shared" si="1"/>
        <v>-0.27</v>
      </c>
      <c r="AL13" s="32">
        <f t="shared" si="1"/>
        <v>-0.25</v>
      </c>
      <c r="AM13" s="32">
        <f t="shared" si="1"/>
        <v>-0.23</v>
      </c>
      <c r="AN13" s="32">
        <f t="shared" si="2"/>
        <v>-0.22</v>
      </c>
      <c r="AO13" s="32">
        <f t="shared" si="2"/>
        <v>-0.21</v>
      </c>
      <c r="AP13" s="32">
        <f t="shared" si="2"/>
        <v>-0.21</v>
      </c>
      <c r="AQ13" s="32">
        <f t="shared" si="2"/>
        <v>-0.2</v>
      </c>
      <c r="AR13" s="32">
        <f t="shared" si="2"/>
        <v>-0.19</v>
      </c>
      <c r="AS13" s="32">
        <f t="shared" si="2"/>
        <v>-0.19</v>
      </c>
      <c r="AT13" s="32">
        <f t="shared" si="2"/>
        <v>-0.18</v>
      </c>
      <c r="AU13" s="33">
        <f t="shared" si="2"/>
        <v>-0.17</v>
      </c>
    </row>
    <row r="14" spans="1:47">
      <c r="U14" s="7">
        <v>11</v>
      </c>
      <c r="V14" s="10">
        <f t="shared" si="4"/>
        <v>2090</v>
      </c>
      <c r="W14" s="28">
        <v>20</v>
      </c>
      <c r="X14" s="29">
        <v>110</v>
      </c>
      <c r="Y14" s="43">
        <f t="shared" si="0"/>
        <v>19</v>
      </c>
      <c r="Z14" s="11">
        <f t="shared" si="5"/>
        <v>19</v>
      </c>
      <c r="AA14" s="11">
        <f t="shared" si="8"/>
        <v>82</v>
      </c>
      <c r="AB14" s="11">
        <f t="shared" si="7"/>
        <v>200</v>
      </c>
      <c r="AC14" s="11">
        <f t="shared" si="6"/>
        <v>-168</v>
      </c>
      <c r="AD14" s="31">
        <f t="shared" ref="AD14:AM23" si="10">ROUND($AC14/INDEX($E:$E,MATCH(AD$3,$A:$A,0)),2)</f>
        <v>-0.44</v>
      </c>
      <c r="AE14" s="32">
        <f t="shared" si="10"/>
        <v>-0.4</v>
      </c>
      <c r="AF14" s="32">
        <f t="shared" si="10"/>
        <v>-0.37</v>
      </c>
      <c r="AG14" s="32">
        <f t="shared" si="10"/>
        <v>-0.34</v>
      </c>
      <c r="AH14" s="32">
        <f t="shared" si="10"/>
        <v>-0.32</v>
      </c>
      <c r="AI14" s="32">
        <f t="shared" si="10"/>
        <v>-0.3</v>
      </c>
      <c r="AJ14" s="32">
        <f t="shared" si="10"/>
        <v>-0.28000000000000003</v>
      </c>
      <c r="AK14" s="32">
        <f t="shared" si="10"/>
        <v>-0.27</v>
      </c>
      <c r="AL14" s="32">
        <f t="shared" si="10"/>
        <v>-0.25</v>
      </c>
      <c r="AM14" s="32">
        <f t="shared" si="10"/>
        <v>-0.23</v>
      </c>
      <c r="AN14" s="32">
        <f t="shared" ref="AN14:AU23" si="11">ROUND($AC14/INDEX($E:$E,MATCH(AN$3,$A:$A,0)),2)</f>
        <v>-0.22</v>
      </c>
      <c r="AO14" s="32">
        <f t="shared" si="11"/>
        <v>-0.21</v>
      </c>
      <c r="AP14" s="32">
        <f t="shared" si="11"/>
        <v>-0.21</v>
      </c>
      <c r="AQ14" s="32">
        <f t="shared" si="11"/>
        <v>-0.2</v>
      </c>
      <c r="AR14" s="32">
        <f t="shared" si="11"/>
        <v>-0.19</v>
      </c>
      <c r="AS14" s="32">
        <f t="shared" si="11"/>
        <v>-0.19</v>
      </c>
      <c r="AT14" s="32">
        <f t="shared" si="11"/>
        <v>-0.18</v>
      </c>
      <c r="AU14" s="33">
        <f t="shared" si="11"/>
        <v>-0.17</v>
      </c>
    </row>
    <row r="15" spans="1:47">
      <c r="A15" s="16"/>
      <c r="B15" s="16" t="s">
        <v>155</v>
      </c>
      <c r="D15" s="16" t="s">
        <v>182</v>
      </c>
      <c r="E15" s="16" t="s">
        <v>181</v>
      </c>
      <c r="U15" s="7">
        <v>12</v>
      </c>
      <c r="V15" s="10">
        <f t="shared" si="4"/>
        <v>2640</v>
      </c>
      <c r="W15" s="28">
        <v>20</v>
      </c>
      <c r="X15" s="29">
        <v>120</v>
      </c>
      <c r="Y15" s="43">
        <f t="shared" si="0"/>
        <v>22</v>
      </c>
      <c r="Z15" s="11">
        <f t="shared" si="5"/>
        <v>22</v>
      </c>
      <c r="AA15" s="11">
        <f t="shared" si="8"/>
        <v>104</v>
      </c>
      <c r="AB15" s="11">
        <f t="shared" si="7"/>
        <v>220</v>
      </c>
      <c r="AC15" s="11">
        <f t="shared" si="6"/>
        <v>-166</v>
      </c>
      <c r="AD15" s="31">
        <f t="shared" si="10"/>
        <v>-0.43</v>
      </c>
      <c r="AE15" s="32">
        <f t="shared" si="10"/>
        <v>-0.4</v>
      </c>
      <c r="AF15" s="32">
        <f t="shared" si="10"/>
        <v>-0.37</v>
      </c>
      <c r="AG15" s="32">
        <f t="shared" si="10"/>
        <v>-0.34</v>
      </c>
      <c r="AH15" s="32">
        <f t="shared" si="10"/>
        <v>-0.32</v>
      </c>
      <c r="AI15" s="32">
        <f t="shared" si="10"/>
        <v>-0.3</v>
      </c>
      <c r="AJ15" s="32">
        <f t="shared" si="10"/>
        <v>-0.28000000000000003</v>
      </c>
      <c r="AK15" s="32">
        <f t="shared" si="10"/>
        <v>-0.26</v>
      </c>
      <c r="AL15" s="32">
        <f t="shared" si="10"/>
        <v>-0.25</v>
      </c>
      <c r="AM15" s="32">
        <f t="shared" si="10"/>
        <v>-0.23</v>
      </c>
      <c r="AN15" s="32">
        <f t="shared" si="11"/>
        <v>-0.22</v>
      </c>
      <c r="AO15" s="32">
        <f t="shared" si="11"/>
        <v>-0.21</v>
      </c>
      <c r="AP15" s="32">
        <f t="shared" si="11"/>
        <v>-0.2</v>
      </c>
      <c r="AQ15" s="32">
        <f t="shared" si="11"/>
        <v>-0.2</v>
      </c>
      <c r="AR15" s="32">
        <f t="shared" si="11"/>
        <v>-0.19</v>
      </c>
      <c r="AS15" s="32">
        <f t="shared" si="11"/>
        <v>-0.19</v>
      </c>
      <c r="AT15" s="32">
        <f t="shared" si="11"/>
        <v>-0.18</v>
      </c>
      <c r="AU15" s="33">
        <f t="shared" si="11"/>
        <v>-0.17</v>
      </c>
    </row>
    <row r="16" spans="1:47">
      <c r="A16" s="16" t="s">
        <v>180</v>
      </c>
      <c r="B16" s="16">
        <f>SUM($B$4:$B$12)</f>
        <v>384</v>
      </c>
      <c r="D16" s="16" t="s">
        <v>179</v>
      </c>
      <c r="E16" s="16">
        <f>$AC$103/E27</f>
        <v>190.45052083333334</v>
      </c>
      <c r="U16" s="7">
        <v>13</v>
      </c>
      <c r="V16" s="10">
        <f t="shared" si="4"/>
        <v>3380</v>
      </c>
      <c r="W16" s="28">
        <v>20</v>
      </c>
      <c r="X16" s="29">
        <v>130</v>
      </c>
      <c r="Y16" s="43">
        <f t="shared" si="0"/>
        <v>26</v>
      </c>
      <c r="Z16" s="11">
        <f t="shared" si="5"/>
        <v>26</v>
      </c>
      <c r="AA16" s="11">
        <f t="shared" si="8"/>
        <v>130</v>
      </c>
      <c r="AB16" s="11">
        <f t="shared" si="7"/>
        <v>240</v>
      </c>
      <c r="AC16" s="11">
        <f t="shared" si="6"/>
        <v>-160</v>
      </c>
      <c r="AD16" s="31">
        <f t="shared" si="10"/>
        <v>-0.42</v>
      </c>
      <c r="AE16" s="32">
        <f t="shared" si="10"/>
        <v>-0.38</v>
      </c>
      <c r="AF16" s="32">
        <f t="shared" si="10"/>
        <v>-0.35</v>
      </c>
      <c r="AG16" s="32">
        <f t="shared" si="10"/>
        <v>-0.33</v>
      </c>
      <c r="AH16" s="32">
        <f t="shared" si="10"/>
        <v>-0.31</v>
      </c>
      <c r="AI16" s="32">
        <f t="shared" si="10"/>
        <v>-0.28999999999999998</v>
      </c>
      <c r="AJ16" s="32">
        <f t="shared" si="10"/>
        <v>-0.27</v>
      </c>
      <c r="AK16" s="32">
        <f t="shared" si="10"/>
        <v>-0.25</v>
      </c>
      <c r="AL16" s="32">
        <f t="shared" si="10"/>
        <v>-0.24</v>
      </c>
      <c r="AM16" s="32">
        <f t="shared" si="10"/>
        <v>-0.22</v>
      </c>
      <c r="AN16" s="32">
        <f t="shared" si="11"/>
        <v>-0.21</v>
      </c>
      <c r="AO16" s="32">
        <f t="shared" si="11"/>
        <v>-0.2</v>
      </c>
      <c r="AP16" s="32">
        <f t="shared" si="11"/>
        <v>-0.2</v>
      </c>
      <c r="AQ16" s="32">
        <f t="shared" si="11"/>
        <v>-0.19</v>
      </c>
      <c r="AR16" s="32">
        <f t="shared" si="11"/>
        <v>-0.19</v>
      </c>
      <c r="AS16" s="32">
        <f t="shared" si="11"/>
        <v>-0.18</v>
      </c>
      <c r="AT16" s="32">
        <f t="shared" si="11"/>
        <v>-0.18</v>
      </c>
      <c r="AU16" s="33">
        <f t="shared" si="11"/>
        <v>-0.17</v>
      </c>
    </row>
    <row r="17" spans="1:47">
      <c r="A17" s="16" t="s">
        <v>173</v>
      </c>
      <c r="B17" s="16">
        <f>B16-B6-B11</f>
        <v>324</v>
      </c>
      <c r="D17" s="16" t="s">
        <v>184</v>
      </c>
      <c r="E17" s="16">
        <f>$AC$103/E43</f>
        <v>80.014223194748354</v>
      </c>
      <c r="U17" s="7">
        <v>14</v>
      </c>
      <c r="V17" s="10">
        <f t="shared" si="4"/>
        <v>4200</v>
      </c>
      <c r="W17" s="28">
        <v>20</v>
      </c>
      <c r="X17" s="29">
        <v>140</v>
      </c>
      <c r="Y17" s="43">
        <f t="shared" si="0"/>
        <v>30</v>
      </c>
      <c r="Z17" s="11">
        <f t="shared" si="5"/>
        <v>30</v>
      </c>
      <c r="AA17" s="11">
        <f t="shared" si="8"/>
        <v>160</v>
      </c>
      <c r="AB17" s="11">
        <f t="shared" si="7"/>
        <v>260</v>
      </c>
      <c r="AC17" s="11">
        <f t="shared" si="6"/>
        <v>-150</v>
      </c>
      <c r="AD17" s="31">
        <f t="shared" si="10"/>
        <v>-0.39</v>
      </c>
      <c r="AE17" s="32">
        <f t="shared" si="10"/>
        <v>-0.36</v>
      </c>
      <c r="AF17" s="32">
        <f t="shared" si="10"/>
        <v>-0.33</v>
      </c>
      <c r="AG17" s="32">
        <f t="shared" si="10"/>
        <v>-0.31</v>
      </c>
      <c r="AH17" s="32">
        <f t="shared" si="10"/>
        <v>-0.28999999999999998</v>
      </c>
      <c r="AI17" s="32">
        <f t="shared" si="10"/>
        <v>-0.27</v>
      </c>
      <c r="AJ17" s="32">
        <f t="shared" si="10"/>
        <v>-0.25</v>
      </c>
      <c r="AK17" s="32">
        <f t="shared" si="10"/>
        <v>-0.24</v>
      </c>
      <c r="AL17" s="32">
        <f t="shared" si="10"/>
        <v>-0.22</v>
      </c>
      <c r="AM17" s="32">
        <f t="shared" si="10"/>
        <v>-0.21</v>
      </c>
      <c r="AN17" s="32">
        <f t="shared" si="11"/>
        <v>-0.2</v>
      </c>
      <c r="AO17" s="32">
        <f t="shared" si="11"/>
        <v>-0.19</v>
      </c>
      <c r="AP17" s="32">
        <f t="shared" si="11"/>
        <v>-0.18</v>
      </c>
      <c r="AQ17" s="32">
        <f t="shared" si="11"/>
        <v>-0.18</v>
      </c>
      <c r="AR17" s="32">
        <f t="shared" si="11"/>
        <v>-0.17</v>
      </c>
      <c r="AS17" s="32">
        <f t="shared" si="11"/>
        <v>-0.17</v>
      </c>
      <c r="AT17" s="32">
        <f t="shared" si="11"/>
        <v>-0.16</v>
      </c>
      <c r="AU17" s="33">
        <f t="shared" si="11"/>
        <v>-0.16</v>
      </c>
    </row>
    <row r="18" spans="1:47">
      <c r="A18" s="16" t="s">
        <v>175</v>
      </c>
      <c r="B18" s="16">
        <f>B16-B6</f>
        <v>374</v>
      </c>
      <c r="D18" s="16" t="s">
        <v>178</v>
      </c>
      <c r="E18" s="16">
        <f>$AC$103/$E$44</f>
        <v>75.864107883817425</v>
      </c>
      <c r="U18" s="7">
        <v>15</v>
      </c>
      <c r="V18" s="10">
        <f t="shared" si="4"/>
        <v>5100</v>
      </c>
      <c r="W18" s="28">
        <v>20</v>
      </c>
      <c r="X18" s="29">
        <v>150</v>
      </c>
      <c r="Y18" s="43">
        <f t="shared" si="0"/>
        <v>34</v>
      </c>
      <c r="Z18" s="11">
        <f t="shared" si="5"/>
        <v>34</v>
      </c>
      <c r="AA18" s="11">
        <f t="shared" si="8"/>
        <v>194</v>
      </c>
      <c r="AB18" s="11">
        <f t="shared" si="7"/>
        <v>280</v>
      </c>
      <c r="AC18" s="11">
        <f t="shared" si="6"/>
        <v>-136</v>
      </c>
      <c r="AD18" s="31">
        <f t="shared" si="10"/>
        <v>-0.35</v>
      </c>
      <c r="AE18" s="32">
        <f t="shared" si="10"/>
        <v>-0.32</v>
      </c>
      <c r="AF18" s="32">
        <f t="shared" si="10"/>
        <v>-0.3</v>
      </c>
      <c r="AG18" s="32">
        <f t="shared" si="10"/>
        <v>-0.28000000000000003</v>
      </c>
      <c r="AH18" s="32">
        <f t="shared" si="10"/>
        <v>-0.26</v>
      </c>
      <c r="AI18" s="32">
        <f t="shared" si="10"/>
        <v>-0.24</v>
      </c>
      <c r="AJ18" s="32">
        <f t="shared" si="10"/>
        <v>-0.23</v>
      </c>
      <c r="AK18" s="32">
        <f t="shared" si="10"/>
        <v>-0.22</v>
      </c>
      <c r="AL18" s="32">
        <f t="shared" si="10"/>
        <v>-0.2</v>
      </c>
      <c r="AM18" s="32">
        <f t="shared" si="10"/>
        <v>-0.19</v>
      </c>
      <c r="AN18" s="32">
        <f t="shared" si="11"/>
        <v>-0.18</v>
      </c>
      <c r="AO18" s="32">
        <f t="shared" si="11"/>
        <v>-0.17</v>
      </c>
      <c r="AP18" s="32">
        <f t="shared" si="11"/>
        <v>-0.17</v>
      </c>
      <c r="AQ18" s="32">
        <f t="shared" si="11"/>
        <v>-0.16</v>
      </c>
      <c r="AR18" s="32">
        <f t="shared" si="11"/>
        <v>-0.16</v>
      </c>
      <c r="AS18" s="32">
        <f t="shared" si="11"/>
        <v>-0.15</v>
      </c>
      <c r="AT18" s="32">
        <f t="shared" si="11"/>
        <v>-0.15</v>
      </c>
      <c r="AU18" s="33">
        <f t="shared" si="11"/>
        <v>-0.14000000000000001</v>
      </c>
    </row>
    <row r="19" spans="1:47">
      <c r="U19" s="7">
        <v>16</v>
      </c>
      <c r="V19" s="10">
        <f t="shared" si="4"/>
        <v>6240</v>
      </c>
      <c r="W19" s="28">
        <v>20</v>
      </c>
      <c r="X19" s="29">
        <v>160</v>
      </c>
      <c r="Y19" s="43">
        <f t="shared" si="0"/>
        <v>39</v>
      </c>
      <c r="Z19" s="11">
        <f t="shared" si="5"/>
        <v>39</v>
      </c>
      <c r="AA19" s="11">
        <f t="shared" si="8"/>
        <v>233</v>
      </c>
      <c r="AB19" s="11">
        <f t="shared" si="7"/>
        <v>300</v>
      </c>
      <c r="AC19" s="11">
        <f t="shared" si="6"/>
        <v>-117</v>
      </c>
      <c r="AD19" s="31">
        <f t="shared" si="10"/>
        <v>-0.3</v>
      </c>
      <c r="AE19" s="32">
        <f t="shared" si="10"/>
        <v>-0.28000000000000003</v>
      </c>
      <c r="AF19" s="32">
        <f t="shared" si="10"/>
        <v>-0.26</v>
      </c>
      <c r="AG19" s="32">
        <f t="shared" si="10"/>
        <v>-0.24</v>
      </c>
      <c r="AH19" s="32">
        <f t="shared" si="10"/>
        <v>-0.22</v>
      </c>
      <c r="AI19" s="32">
        <f t="shared" si="10"/>
        <v>-0.21</v>
      </c>
      <c r="AJ19" s="32">
        <f t="shared" si="10"/>
        <v>-0.2</v>
      </c>
      <c r="AK19" s="32">
        <f t="shared" si="10"/>
        <v>-0.19</v>
      </c>
      <c r="AL19" s="32">
        <f t="shared" si="10"/>
        <v>-0.17</v>
      </c>
      <c r="AM19" s="32">
        <f t="shared" si="10"/>
        <v>-0.16</v>
      </c>
      <c r="AN19" s="32">
        <f t="shared" si="11"/>
        <v>-0.15</v>
      </c>
      <c r="AO19" s="32">
        <f t="shared" si="11"/>
        <v>-0.15</v>
      </c>
      <c r="AP19" s="32">
        <f t="shared" si="11"/>
        <v>-0.14000000000000001</v>
      </c>
      <c r="AQ19" s="32">
        <f t="shared" si="11"/>
        <v>-0.14000000000000001</v>
      </c>
      <c r="AR19" s="32">
        <f t="shared" si="11"/>
        <v>-0.14000000000000001</v>
      </c>
      <c r="AS19" s="32">
        <f t="shared" si="11"/>
        <v>-0.13</v>
      </c>
      <c r="AT19" s="32">
        <f t="shared" si="11"/>
        <v>-0.13</v>
      </c>
      <c r="AU19" s="33">
        <f t="shared" si="11"/>
        <v>-0.12</v>
      </c>
    </row>
    <row r="20" spans="1:47">
      <c r="U20" s="7">
        <v>17</v>
      </c>
      <c r="V20" s="10">
        <f t="shared" si="4"/>
        <v>7480</v>
      </c>
      <c r="W20" s="28">
        <v>20</v>
      </c>
      <c r="X20" s="29">
        <v>170</v>
      </c>
      <c r="Y20" s="43">
        <f t="shared" si="0"/>
        <v>44</v>
      </c>
      <c r="Z20" s="11">
        <f t="shared" si="5"/>
        <v>44</v>
      </c>
      <c r="AA20" s="11">
        <f t="shared" si="8"/>
        <v>277</v>
      </c>
      <c r="AB20" s="11">
        <f t="shared" si="7"/>
        <v>320</v>
      </c>
      <c r="AC20" s="11">
        <f t="shared" si="6"/>
        <v>-93</v>
      </c>
      <c r="AD20" s="31">
        <f t="shared" si="10"/>
        <v>-0.24</v>
      </c>
      <c r="AE20" s="32">
        <f t="shared" si="10"/>
        <v>-0.22</v>
      </c>
      <c r="AF20" s="32">
        <f t="shared" si="10"/>
        <v>-0.2</v>
      </c>
      <c r="AG20" s="32">
        <f t="shared" si="10"/>
        <v>-0.19</v>
      </c>
      <c r="AH20" s="32">
        <f t="shared" si="10"/>
        <v>-0.18</v>
      </c>
      <c r="AI20" s="32">
        <f t="shared" si="10"/>
        <v>-0.17</v>
      </c>
      <c r="AJ20" s="32">
        <f t="shared" si="10"/>
        <v>-0.16</v>
      </c>
      <c r="AK20" s="32">
        <f t="shared" si="10"/>
        <v>-0.15</v>
      </c>
      <c r="AL20" s="32">
        <f t="shared" si="10"/>
        <v>-0.14000000000000001</v>
      </c>
      <c r="AM20" s="32">
        <f t="shared" si="10"/>
        <v>-0.13</v>
      </c>
      <c r="AN20" s="32">
        <f t="shared" si="11"/>
        <v>-0.12</v>
      </c>
      <c r="AO20" s="32">
        <f t="shared" si="11"/>
        <v>-0.12</v>
      </c>
      <c r="AP20" s="32">
        <f t="shared" si="11"/>
        <v>-0.11</v>
      </c>
      <c r="AQ20" s="32">
        <f t="shared" si="11"/>
        <v>-0.11</v>
      </c>
      <c r="AR20" s="32">
        <f t="shared" si="11"/>
        <v>-0.11</v>
      </c>
      <c r="AS20" s="32">
        <f t="shared" si="11"/>
        <v>-0.1</v>
      </c>
      <c r="AT20" s="32">
        <f t="shared" si="11"/>
        <v>-0.1</v>
      </c>
      <c r="AU20" s="33">
        <f t="shared" si="11"/>
        <v>-0.1</v>
      </c>
    </row>
    <row r="21" spans="1:47">
      <c r="U21" s="7">
        <v>18</v>
      </c>
      <c r="V21" s="10">
        <f t="shared" si="4"/>
        <v>8820</v>
      </c>
      <c r="W21" s="28">
        <v>20</v>
      </c>
      <c r="X21" s="29">
        <v>180</v>
      </c>
      <c r="Y21" s="43">
        <f t="shared" si="0"/>
        <v>49</v>
      </c>
      <c r="Z21" s="11">
        <f t="shared" si="5"/>
        <v>49</v>
      </c>
      <c r="AA21" s="11">
        <f t="shared" si="8"/>
        <v>326</v>
      </c>
      <c r="AB21" s="11">
        <f t="shared" si="7"/>
        <v>340</v>
      </c>
      <c r="AC21" s="11">
        <f t="shared" si="6"/>
        <v>-64</v>
      </c>
      <c r="AD21" s="31">
        <f t="shared" si="10"/>
        <v>-0.17</v>
      </c>
      <c r="AE21" s="32">
        <f t="shared" si="10"/>
        <v>-0.15</v>
      </c>
      <c r="AF21" s="32">
        <f t="shared" si="10"/>
        <v>-0.14000000000000001</v>
      </c>
      <c r="AG21" s="32">
        <f t="shared" si="10"/>
        <v>-0.13</v>
      </c>
      <c r="AH21" s="32">
        <f t="shared" si="10"/>
        <v>-0.12</v>
      </c>
      <c r="AI21" s="32">
        <f t="shared" si="10"/>
        <v>-0.11</v>
      </c>
      <c r="AJ21" s="32">
        <f t="shared" si="10"/>
        <v>-0.11</v>
      </c>
      <c r="AK21" s="32">
        <f t="shared" si="10"/>
        <v>-0.1</v>
      </c>
      <c r="AL21" s="32">
        <f t="shared" si="10"/>
        <v>-0.09</v>
      </c>
      <c r="AM21" s="32">
        <f t="shared" si="10"/>
        <v>-0.09</v>
      </c>
      <c r="AN21" s="32">
        <f t="shared" si="11"/>
        <v>-0.08</v>
      </c>
      <c r="AO21" s="32">
        <f t="shared" si="11"/>
        <v>-0.08</v>
      </c>
      <c r="AP21" s="32">
        <f t="shared" si="11"/>
        <v>-0.08</v>
      </c>
      <c r="AQ21" s="32">
        <f t="shared" si="11"/>
        <v>-0.08</v>
      </c>
      <c r="AR21" s="32">
        <f t="shared" si="11"/>
        <v>-7.0000000000000007E-2</v>
      </c>
      <c r="AS21" s="32">
        <f t="shared" si="11"/>
        <v>-7.0000000000000007E-2</v>
      </c>
      <c r="AT21" s="32">
        <f t="shared" si="11"/>
        <v>-7.0000000000000007E-2</v>
      </c>
      <c r="AU21" s="33">
        <f t="shared" si="11"/>
        <v>-7.0000000000000007E-2</v>
      </c>
    </row>
    <row r="22" spans="1:47">
      <c r="A22" s="16" t="s">
        <v>167</v>
      </c>
      <c r="B22" s="16">
        <v>10</v>
      </c>
      <c r="U22" s="7">
        <v>19</v>
      </c>
      <c r="V22" s="10">
        <f t="shared" si="4"/>
        <v>10260</v>
      </c>
      <c r="W22" s="28">
        <v>20</v>
      </c>
      <c r="X22" s="29">
        <v>190</v>
      </c>
      <c r="Y22" s="43">
        <f t="shared" si="0"/>
        <v>54</v>
      </c>
      <c r="Z22" s="11">
        <f t="shared" si="5"/>
        <v>54</v>
      </c>
      <c r="AA22" s="11">
        <f t="shared" si="8"/>
        <v>380</v>
      </c>
      <c r="AB22" s="11">
        <f t="shared" si="7"/>
        <v>360</v>
      </c>
      <c r="AC22" s="11">
        <f t="shared" si="6"/>
        <v>-30</v>
      </c>
      <c r="AD22" s="31">
        <f t="shared" si="10"/>
        <v>-0.08</v>
      </c>
      <c r="AE22" s="32">
        <f t="shared" si="10"/>
        <v>-7.0000000000000007E-2</v>
      </c>
      <c r="AF22" s="32">
        <f t="shared" si="10"/>
        <v>-7.0000000000000007E-2</v>
      </c>
      <c r="AG22" s="32">
        <f t="shared" si="10"/>
        <v>-0.06</v>
      </c>
      <c r="AH22" s="32">
        <f t="shared" si="10"/>
        <v>-0.06</v>
      </c>
      <c r="AI22" s="32">
        <f t="shared" si="10"/>
        <v>-0.05</v>
      </c>
      <c r="AJ22" s="32">
        <f t="shared" si="10"/>
        <v>-0.05</v>
      </c>
      <c r="AK22" s="32">
        <f t="shared" si="10"/>
        <v>-0.05</v>
      </c>
      <c r="AL22" s="32">
        <f t="shared" si="10"/>
        <v>-0.04</v>
      </c>
      <c r="AM22" s="32">
        <f t="shared" si="10"/>
        <v>-0.04</v>
      </c>
      <c r="AN22" s="32">
        <f t="shared" si="11"/>
        <v>-0.04</v>
      </c>
      <c r="AO22" s="32">
        <f t="shared" si="11"/>
        <v>-0.04</v>
      </c>
      <c r="AP22" s="32">
        <f t="shared" si="11"/>
        <v>-0.04</v>
      </c>
      <c r="AQ22" s="32">
        <f t="shared" si="11"/>
        <v>-0.04</v>
      </c>
      <c r="AR22" s="32">
        <f t="shared" si="11"/>
        <v>-0.03</v>
      </c>
      <c r="AS22" s="32">
        <f t="shared" si="11"/>
        <v>-0.03</v>
      </c>
      <c r="AT22" s="32">
        <f t="shared" si="11"/>
        <v>-0.03</v>
      </c>
      <c r="AU22" s="33">
        <f t="shared" si="11"/>
        <v>-0.03</v>
      </c>
    </row>
    <row r="23" spans="1:47">
      <c r="A23" s="16" t="s">
        <v>177</v>
      </c>
      <c r="B23" s="16">
        <v>50</v>
      </c>
      <c r="U23" s="7">
        <v>20</v>
      </c>
      <c r="V23" s="10">
        <f t="shared" si="4"/>
        <v>11800</v>
      </c>
      <c r="W23" s="28">
        <v>20</v>
      </c>
      <c r="X23" s="29">
        <v>200</v>
      </c>
      <c r="Y23" s="43">
        <f t="shared" si="0"/>
        <v>59</v>
      </c>
      <c r="Z23" s="11">
        <f t="shared" si="5"/>
        <v>59</v>
      </c>
      <c r="AA23" s="11">
        <f t="shared" si="8"/>
        <v>439</v>
      </c>
      <c r="AB23" s="11">
        <f t="shared" si="7"/>
        <v>380</v>
      </c>
      <c r="AC23" s="11">
        <f t="shared" si="6"/>
        <v>9</v>
      </c>
      <c r="AD23" s="31">
        <f t="shared" si="10"/>
        <v>0.02</v>
      </c>
      <c r="AE23" s="32">
        <f t="shared" si="10"/>
        <v>0.02</v>
      </c>
      <c r="AF23" s="32">
        <f t="shared" si="10"/>
        <v>0.02</v>
      </c>
      <c r="AG23" s="32">
        <f t="shared" si="10"/>
        <v>0.02</v>
      </c>
      <c r="AH23" s="32">
        <f t="shared" si="10"/>
        <v>0.02</v>
      </c>
      <c r="AI23" s="32">
        <f t="shared" si="10"/>
        <v>0.02</v>
      </c>
      <c r="AJ23" s="32">
        <f t="shared" si="10"/>
        <v>0.02</v>
      </c>
      <c r="AK23" s="32">
        <f t="shared" si="10"/>
        <v>0.01</v>
      </c>
      <c r="AL23" s="32">
        <f t="shared" si="10"/>
        <v>0.01</v>
      </c>
      <c r="AM23" s="32">
        <f t="shared" si="10"/>
        <v>0.01</v>
      </c>
      <c r="AN23" s="32">
        <f t="shared" si="11"/>
        <v>0.01</v>
      </c>
      <c r="AO23" s="32">
        <f t="shared" si="11"/>
        <v>0.01</v>
      </c>
      <c r="AP23" s="32">
        <f t="shared" si="11"/>
        <v>0.01</v>
      </c>
      <c r="AQ23" s="32">
        <f t="shared" si="11"/>
        <v>0.01</v>
      </c>
      <c r="AR23" s="32">
        <f t="shared" si="11"/>
        <v>0.01</v>
      </c>
      <c r="AS23" s="32">
        <f t="shared" si="11"/>
        <v>0.01</v>
      </c>
      <c r="AT23" s="32">
        <f t="shared" si="11"/>
        <v>0.01</v>
      </c>
      <c r="AU23" s="33">
        <f t="shared" si="11"/>
        <v>0.01</v>
      </c>
    </row>
    <row r="24" spans="1:47">
      <c r="A24" s="16" t="s">
        <v>176</v>
      </c>
      <c r="B24" s="16">
        <v>1</v>
      </c>
      <c r="U24" s="7">
        <v>21</v>
      </c>
      <c r="V24" s="10">
        <f t="shared" si="4"/>
        <v>13650</v>
      </c>
      <c r="W24" s="28">
        <v>20</v>
      </c>
      <c r="X24" s="29">
        <v>210</v>
      </c>
      <c r="Y24" s="43">
        <f t="shared" si="0"/>
        <v>65</v>
      </c>
      <c r="Z24" s="11">
        <f t="shared" si="5"/>
        <v>65</v>
      </c>
      <c r="AA24" s="11">
        <f t="shared" si="8"/>
        <v>504</v>
      </c>
      <c r="AB24" s="11">
        <f t="shared" si="7"/>
        <v>400</v>
      </c>
      <c r="AC24" s="11">
        <f t="shared" si="6"/>
        <v>54</v>
      </c>
      <c r="AD24" s="31">
        <f t="shared" ref="AD24:AM33" si="12">ROUND($AC24/INDEX($E:$E,MATCH(AD$3,$A:$A,0)),2)</f>
        <v>0.14000000000000001</v>
      </c>
      <c r="AE24" s="32">
        <f t="shared" si="12"/>
        <v>0.13</v>
      </c>
      <c r="AF24" s="32">
        <f t="shared" si="12"/>
        <v>0.12</v>
      </c>
      <c r="AG24" s="32">
        <f t="shared" si="12"/>
        <v>0.11</v>
      </c>
      <c r="AH24" s="32">
        <f t="shared" si="12"/>
        <v>0.1</v>
      </c>
      <c r="AI24" s="32">
        <f t="shared" si="12"/>
        <v>0.1</v>
      </c>
      <c r="AJ24" s="32">
        <f t="shared" si="12"/>
        <v>0.09</v>
      </c>
      <c r="AK24" s="32">
        <f t="shared" si="12"/>
        <v>0.09</v>
      </c>
      <c r="AL24" s="32">
        <f t="shared" si="12"/>
        <v>0.08</v>
      </c>
      <c r="AM24" s="32">
        <f t="shared" si="12"/>
        <v>7.0000000000000007E-2</v>
      </c>
      <c r="AN24" s="32">
        <f t="shared" ref="AN24:AU33" si="13">ROUND($AC24/INDEX($E:$E,MATCH(AN$3,$A:$A,0)),2)</f>
        <v>7.0000000000000007E-2</v>
      </c>
      <c r="AO24" s="32">
        <f t="shared" si="13"/>
        <v>7.0000000000000007E-2</v>
      </c>
      <c r="AP24" s="32">
        <f t="shared" si="13"/>
        <v>7.0000000000000007E-2</v>
      </c>
      <c r="AQ24" s="32">
        <f t="shared" si="13"/>
        <v>0.06</v>
      </c>
      <c r="AR24" s="32">
        <f t="shared" si="13"/>
        <v>0.06</v>
      </c>
      <c r="AS24" s="32">
        <f t="shared" si="13"/>
        <v>0.06</v>
      </c>
      <c r="AT24" s="32">
        <f t="shared" si="13"/>
        <v>0.06</v>
      </c>
      <c r="AU24" s="33">
        <f t="shared" si="13"/>
        <v>0.06</v>
      </c>
    </row>
    <row r="25" spans="1:47">
      <c r="U25" s="7">
        <v>22</v>
      </c>
      <c r="V25" s="10">
        <f t="shared" si="4"/>
        <v>15620</v>
      </c>
      <c r="W25" s="28">
        <v>20</v>
      </c>
      <c r="X25" s="29">
        <v>220</v>
      </c>
      <c r="Y25" s="43">
        <f t="shared" si="0"/>
        <v>71</v>
      </c>
      <c r="Z25" s="11">
        <f t="shared" si="5"/>
        <v>71</v>
      </c>
      <c r="AA25" s="11">
        <f t="shared" si="8"/>
        <v>575</v>
      </c>
      <c r="AB25" s="11">
        <f t="shared" si="7"/>
        <v>420</v>
      </c>
      <c r="AC25" s="11">
        <f t="shared" si="6"/>
        <v>105</v>
      </c>
      <c r="AD25" s="31">
        <f t="shared" si="12"/>
        <v>0.27</v>
      </c>
      <c r="AE25" s="32">
        <f t="shared" si="12"/>
        <v>0.25</v>
      </c>
      <c r="AF25" s="32">
        <f t="shared" si="12"/>
        <v>0.23</v>
      </c>
      <c r="AG25" s="32">
        <f t="shared" si="12"/>
        <v>0.21</v>
      </c>
      <c r="AH25" s="32">
        <f t="shared" si="12"/>
        <v>0.2</v>
      </c>
      <c r="AI25" s="32">
        <f t="shared" si="12"/>
        <v>0.19</v>
      </c>
      <c r="AJ25" s="32">
        <f t="shared" si="12"/>
        <v>0.18</v>
      </c>
      <c r="AK25" s="32">
        <f t="shared" si="12"/>
        <v>0.17</v>
      </c>
      <c r="AL25" s="32">
        <f t="shared" si="12"/>
        <v>0.16</v>
      </c>
      <c r="AM25" s="32">
        <f t="shared" si="12"/>
        <v>0.14000000000000001</v>
      </c>
      <c r="AN25" s="32">
        <f t="shared" si="13"/>
        <v>0.14000000000000001</v>
      </c>
      <c r="AO25" s="32">
        <f t="shared" si="13"/>
        <v>0.13</v>
      </c>
      <c r="AP25" s="32">
        <f t="shared" si="13"/>
        <v>0.13</v>
      </c>
      <c r="AQ25" s="32">
        <f t="shared" si="13"/>
        <v>0.13</v>
      </c>
      <c r="AR25" s="32">
        <f t="shared" si="13"/>
        <v>0.12</v>
      </c>
      <c r="AS25" s="32">
        <f t="shared" si="13"/>
        <v>0.12</v>
      </c>
      <c r="AT25" s="32">
        <f t="shared" si="13"/>
        <v>0.11</v>
      </c>
      <c r="AU25" s="33">
        <f t="shared" si="13"/>
        <v>0.11</v>
      </c>
    </row>
    <row r="26" spans="1:47">
      <c r="A26" s="35" t="s">
        <v>156</v>
      </c>
      <c r="B26" s="16" t="s">
        <v>166</v>
      </c>
      <c r="C26" s="16" t="s">
        <v>165</v>
      </c>
      <c r="D26" s="16" t="s">
        <v>172</v>
      </c>
      <c r="E26" s="16" t="s">
        <v>174</v>
      </c>
      <c r="G26" s="35" t="s">
        <v>156</v>
      </c>
      <c r="H26" s="16" t="s">
        <v>168</v>
      </c>
      <c r="I26" s="16" t="s">
        <v>169</v>
      </c>
      <c r="U26" s="7">
        <v>23</v>
      </c>
      <c r="V26" s="10">
        <f t="shared" si="4"/>
        <v>17710</v>
      </c>
      <c r="W26" s="28">
        <v>20</v>
      </c>
      <c r="X26" s="29">
        <v>230</v>
      </c>
      <c r="Y26" s="43">
        <f t="shared" si="0"/>
        <v>77</v>
      </c>
      <c r="Z26" s="11">
        <f t="shared" si="5"/>
        <v>77</v>
      </c>
      <c r="AA26" s="11">
        <f t="shared" si="8"/>
        <v>652</v>
      </c>
      <c r="AB26" s="11">
        <f t="shared" si="7"/>
        <v>440</v>
      </c>
      <c r="AC26" s="11">
        <f t="shared" si="6"/>
        <v>162</v>
      </c>
      <c r="AD26" s="31">
        <f t="shared" si="12"/>
        <v>0.42</v>
      </c>
      <c r="AE26" s="32">
        <f t="shared" si="12"/>
        <v>0.39</v>
      </c>
      <c r="AF26" s="32">
        <f t="shared" si="12"/>
        <v>0.36</v>
      </c>
      <c r="AG26" s="32">
        <f t="shared" si="12"/>
        <v>0.33</v>
      </c>
      <c r="AH26" s="32">
        <f t="shared" si="12"/>
        <v>0.31</v>
      </c>
      <c r="AI26" s="32">
        <f t="shared" si="12"/>
        <v>0.28999999999999998</v>
      </c>
      <c r="AJ26" s="32">
        <f t="shared" si="12"/>
        <v>0.27</v>
      </c>
      <c r="AK26" s="32">
        <f t="shared" si="12"/>
        <v>0.26</v>
      </c>
      <c r="AL26" s="32">
        <f t="shared" si="12"/>
        <v>0.24</v>
      </c>
      <c r="AM26" s="32">
        <f t="shared" si="12"/>
        <v>0.22</v>
      </c>
      <c r="AN26" s="32">
        <f t="shared" si="13"/>
        <v>0.21</v>
      </c>
      <c r="AO26" s="32">
        <f t="shared" si="13"/>
        <v>0.21</v>
      </c>
      <c r="AP26" s="32">
        <f t="shared" si="13"/>
        <v>0.2</v>
      </c>
      <c r="AQ26" s="32">
        <f t="shared" si="13"/>
        <v>0.19</v>
      </c>
      <c r="AR26" s="32">
        <f t="shared" si="13"/>
        <v>0.19</v>
      </c>
      <c r="AS26" s="32">
        <f t="shared" si="13"/>
        <v>0.18</v>
      </c>
      <c r="AT26" s="32">
        <f t="shared" si="13"/>
        <v>0.18</v>
      </c>
      <c r="AU26" s="33">
        <f t="shared" si="13"/>
        <v>0.17</v>
      </c>
    </row>
    <row r="27" spans="1:47">
      <c r="A27" s="35" t="s">
        <v>132</v>
      </c>
      <c r="B27" s="16">
        <v>5</v>
      </c>
      <c r="C27" s="16">
        <v>10</v>
      </c>
      <c r="D27" s="16">
        <f>B27*$B$22+C27</f>
        <v>60</v>
      </c>
      <c r="E27" s="16">
        <f>$B$17+D27</f>
        <v>384</v>
      </c>
      <c r="G27" s="35">
        <v>0</v>
      </c>
      <c r="H27" s="16">
        <v>0</v>
      </c>
      <c r="I27" s="56">
        <f>H27*10</f>
        <v>0</v>
      </c>
      <c r="U27" s="7">
        <v>24</v>
      </c>
      <c r="V27" s="10">
        <f t="shared" si="4"/>
        <v>20160</v>
      </c>
      <c r="W27" s="28">
        <v>20</v>
      </c>
      <c r="X27" s="29">
        <v>240</v>
      </c>
      <c r="Y27" s="43">
        <f t="shared" si="0"/>
        <v>84</v>
      </c>
      <c r="Z27" s="11">
        <f t="shared" si="5"/>
        <v>84</v>
      </c>
      <c r="AA27" s="11">
        <f t="shared" si="8"/>
        <v>736</v>
      </c>
      <c r="AB27" s="11">
        <f t="shared" si="7"/>
        <v>460</v>
      </c>
      <c r="AC27" s="11">
        <f t="shared" si="6"/>
        <v>226</v>
      </c>
      <c r="AD27" s="31">
        <f t="shared" si="12"/>
        <v>0.59</v>
      </c>
      <c r="AE27" s="32">
        <f t="shared" si="12"/>
        <v>0.54</v>
      </c>
      <c r="AF27" s="32">
        <f t="shared" si="12"/>
        <v>0.5</v>
      </c>
      <c r="AG27" s="32">
        <f t="shared" si="12"/>
        <v>0.46</v>
      </c>
      <c r="AH27" s="32">
        <f t="shared" si="12"/>
        <v>0.43</v>
      </c>
      <c r="AI27" s="32">
        <f t="shared" si="12"/>
        <v>0.4</v>
      </c>
      <c r="AJ27" s="32">
        <f t="shared" si="12"/>
        <v>0.38</v>
      </c>
      <c r="AK27" s="32">
        <f t="shared" si="12"/>
        <v>0.36</v>
      </c>
      <c r="AL27" s="32">
        <f t="shared" si="12"/>
        <v>0.34</v>
      </c>
      <c r="AM27" s="32">
        <f t="shared" si="12"/>
        <v>0.31</v>
      </c>
      <c r="AN27" s="32">
        <f t="shared" si="13"/>
        <v>0.3</v>
      </c>
      <c r="AO27" s="32">
        <f t="shared" si="13"/>
        <v>0.28999999999999998</v>
      </c>
      <c r="AP27" s="32">
        <f t="shared" si="13"/>
        <v>0.28000000000000003</v>
      </c>
      <c r="AQ27" s="32">
        <f t="shared" si="13"/>
        <v>0.27</v>
      </c>
      <c r="AR27" s="32">
        <f t="shared" si="13"/>
        <v>0.26</v>
      </c>
      <c r="AS27" s="32">
        <f t="shared" si="13"/>
        <v>0.25</v>
      </c>
      <c r="AT27" s="32">
        <f t="shared" si="13"/>
        <v>0.25</v>
      </c>
      <c r="AU27" s="33">
        <f t="shared" si="13"/>
        <v>0.23</v>
      </c>
    </row>
    <row r="28" spans="1:47">
      <c r="A28" s="35" t="s">
        <v>133</v>
      </c>
      <c r="B28" s="16">
        <v>8</v>
      </c>
      <c r="C28" s="16">
        <v>15</v>
      </c>
      <c r="D28" s="16">
        <f t="shared" ref="D28:D43" si="14">B28*$B$22+C28</f>
        <v>95</v>
      </c>
      <c r="E28" s="16">
        <f t="shared" ref="E28:E43" si="15">$B$17+D28</f>
        <v>419</v>
      </c>
      <c r="G28" s="35">
        <v>1</v>
      </c>
      <c r="H28" s="16">
        <v>6</v>
      </c>
      <c r="I28" s="56">
        <f t="shared" ref="I28:I43" si="16">H28*10</f>
        <v>60</v>
      </c>
      <c r="U28" s="7">
        <v>25</v>
      </c>
      <c r="V28" s="10">
        <f t="shared" si="4"/>
        <v>22750</v>
      </c>
      <c r="W28" s="28">
        <v>20</v>
      </c>
      <c r="X28" s="29">
        <v>250</v>
      </c>
      <c r="Y28" s="43">
        <f t="shared" si="0"/>
        <v>91</v>
      </c>
      <c r="Z28" s="11">
        <f t="shared" si="5"/>
        <v>91</v>
      </c>
      <c r="AA28" s="11">
        <f t="shared" si="8"/>
        <v>827</v>
      </c>
      <c r="AB28" s="11">
        <f t="shared" si="7"/>
        <v>480</v>
      </c>
      <c r="AC28" s="11">
        <f t="shared" si="6"/>
        <v>297</v>
      </c>
      <c r="AD28" s="31">
        <f t="shared" si="12"/>
        <v>0.77</v>
      </c>
      <c r="AE28" s="32">
        <f t="shared" si="12"/>
        <v>0.71</v>
      </c>
      <c r="AF28" s="32">
        <f t="shared" si="12"/>
        <v>0.65</v>
      </c>
      <c r="AG28" s="32">
        <f t="shared" si="12"/>
        <v>0.61</v>
      </c>
      <c r="AH28" s="32">
        <f t="shared" si="12"/>
        <v>0.56999999999999995</v>
      </c>
      <c r="AI28" s="32">
        <f t="shared" si="12"/>
        <v>0.53</v>
      </c>
      <c r="AJ28" s="32">
        <f t="shared" si="12"/>
        <v>0.5</v>
      </c>
      <c r="AK28" s="32">
        <f t="shared" si="12"/>
        <v>0.47</v>
      </c>
      <c r="AL28" s="32">
        <f t="shared" si="12"/>
        <v>0.44</v>
      </c>
      <c r="AM28" s="32">
        <f t="shared" si="12"/>
        <v>0.41</v>
      </c>
      <c r="AN28" s="32">
        <f t="shared" si="13"/>
        <v>0.39</v>
      </c>
      <c r="AO28" s="32">
        <f t="shared" si="13"/>
        <v>0.38</v>
      </c>
      <c r="AP28" s="32">
        <f t="shared" si="13"/>
        <v>0.36</v>
      </c>
      <c r="AQ28" s="32">
        <f t="shared" si="13"/>
        <v>0.35</v>
      </c>
      <c r="AR28" s="32">
        <f t="shared" si="13"/>
        <v>0.34</v>
      </c>
      <c r="AS28" s="32">
        <f t="shared" si="13"/>
        <v>0.33</v>
      </c>
      <c r="AT28" s="32">
        <f t="shared" si="13"/>
        <v>0.32</v>
      </c>
      <c r="AU28" s="33">
        <f t="shared" si="13"/>
        <v>0.31</v>
      </c>
    </row>
    <row r="29" spans="1:47">
      <c r="A29" s="35" t="s">
        <v>134</v>
      </c>
      <c r="B29" s="16">
        <v>11</v>
      </c>
      <c r="C29" s="16">
        <v>20</v>
      </c>
      <c r="D29" s="16">
        <f t="shared" si="14"/>
        <v>130</v>
      </c>
      <c r="E29" s="16">
        <f t="shared" si="15"/>
        <v>454</v>
      </c>
      <c r="G29" s="35">
        <v>2</v>
      </c>
      <c r="H29" s="16">
        <v>30</v>
      </c>
      <c r="I29" s="56">
        <f t="shared" si="16"/>
        <v>300</v>
      </c>
      <c r="U29" s="7">
        <v>26</v>
      </c>
      <c r="V29" s="10">
        <f t="shared" si="4"/>
        <v>25480</v>
      </c>
      <c r="W29" s="28">
        <v>20</v>
      </c>
      <c r="X29" s="29">
        <v>260</v>
      </c>
      <c r="Y29" s="43">
        <f t="shared" si="0"/>
        <v>98</v>
      </c>
      <c r="Z29" s="11">
        <f t="shared" si="5"/>
        <v>98</v>
      </c>
      <c r="AA29" s="11">
        <f t="shared" si="8"/>
        <v>925</v>
      </c>
      <c r="AB29" s="11">
        <f t="shared" si="7"/>
        <v>500</v>
      </c>
      <c r="AC29" s="11">
        <f t="shared" si="6"/>
        <v>375</v>
      </c>
      <c r="AD29" s="31">
        <f t="shared" si="12"/>
        <v>0.98</v>
      </c>
      <c r="AE29" s="32">
        <f t="shared" si="12"/>
        <v>0.89</v>
      </c>
      <c r="AF29" s="32">
        <f t="shared" si="12"/>
        <v>0.83</v>
      </c>
      <c r="AG29" s="32">
        <f t="shared" si="12"/>
        <v>0.77</v>
      </c>
      <c r="AH29" s="32">
        <f t="shared" si="12"/>
        <v>0.72</v>
      </c>
      <c r="AI29" s="32">
        <f t="shared" si="12"/>
        <v>0.67</v>
      </c>
      <c r="AJ29" s="32">
        <f t="shared" si="12"/>
        <v>0.63</v>
      </c>
      <c r="AK29" s="32">
        <f t="shared" si="12"/>
        <v>0.6</v>
      </c>
      <c r="AL29" s="32">
        <f t="shared" si="12"/>
        <v>0.56000000000000005</v>
      </c>
      <c r="AM29" s="32">
        <f t="shared" si="12"/>
        <v>0.51</v>
      </c>
      <c r="AN29" s="32">
        <f t="shared" si="13"/>
        <v>0.49</v>
      </c>
      <c r="AO29" s="32">
        <f t="shared" si="13"/>
        <v>0.48</v>
      </c>
      <c r="AP29" s="32">
        <f t="shared" si="13"/>
        <v>0.46</v>
      </c>
      <c r="AQ29" s="32">
        <f t="shared" si="13"/>
        <v>0.45</v>
      </c>
      <c r="AR29" s="32">
        <f t="shared" si="13"/>
        <v>0.43</v>
      </c>
      <c r="AS29" s="32">
        <f t="shared" si="13"/>
        <v>0.42</v>
      </c>
      <c r="AT29" s="32">
        <f t="shared" si="13"/>
        <v>0.41</v>
      </c>
      <c r="AU29" s="33">
        <f t="shared" si="13"/>
        <v>0.39</v>
      </c>
    </row>
    <row r="30" spans="1:47">
      <c r="A30" s="35" t="s">
        <v>135</v>
      </c>
      <c r="B30" s="16">
        <v>14</v>
      </c>
      <c r="C30" s="16">
        <v>25</v>
      </c>
      <c r="D30" s="16">
        <f t="shared" si="14"/>
        <v>165</v>
      </c>
      <c r="E30" s="16">
        <f t="shared" si="15"/>
        <v>489</v>
      </c>
      <c r="G30" s="35">
        <v>3</v>
      </c>
      <c r="H30" s="16">
        <v>100</v>
      </c>
      <c r="I30" s="56">
        <f t="shared" si="16"/>
        <v>1000</v>
      </c>
      <c r="U30" s="7">
        <v>27</v>
      </c>
      <c r="V30" s="10">
        <f t="shared" si="4"/>
        <v>28350</v>
      </c>
      <c r="W30" s="28">
        <v>20</v>
      </c>
      <c r="X30" s="29">
        <v>270</v>
      </c>
      <c r="Y30" s="43">
        <f t="shared" si="0"/>
        <v>105</v>
      </c>
      <c r="Z30" s="11">
        <f t="shared" si="5"/>
        <v>105</v>
      </c>
      <c r="AA30" s="11">
        <f t="shared" si="8"/>
        <v>1030</v>
      </c>
      <c r="AB30" s="11">
        <f t="shared" si="7"/>
        <v>520</v>
      </c>
      <c r="AC30" s="11">
        <f t="shared" si="6"/>
        <v>460</v>
      </c>
      <c r="AD30" s="31">
        <f t="shared" si="12"/>
        <v>1.2</v>
      </c>
      <c r="AE30" s="32">
        <f t="shared" si="12"/>
        <v>1.1000000000000001</v>
      </c>
      <c r="AF30" s="32">
        <f t="shared" si="12"/>
        <v>1.01</v>
      </c>
      <c r="AG30" s="32">
        <f t="shared" si="12"/>
        <v>0.94</v>
      </c>
      <c r="AH30" s="32">
        <f t="shared" si="12"/>
        <v>0.88</v>
      </c>
      <c r="AI30" s="32">
        <f t="shared" si="12"/>
        <v>0.82</v>
      </c>
      <c r="AJ30" s="32">
        <f t="shared" si="12"/>
        <v>0.77</v>
      </c>
      <c r="AK30" s="32">
        <f t="shared" si="12"/>
        <v>0.73</v>
      </c>
      <c r="AL30" s="32">
        <f t="shared" si="12"/>
        <v>0.68</v>
      </c>
      <c r="AM30" s="32">
        <f t="shared" si="12"/>
        <v>0.63</v>
      </c>
      <c r="AN30" s="32">
        <f t="shared" si="13"/>
        <v>0.6</v>
      </c>
      <c r="AO30" s="32">
        <f t="shared" si="13"/>
        <v>0.57999999999999996</v>
      </c>
      <c r="AP30" s="32">
        <f t="shared" si="13"/>
        <v>0.56999999999999995</v>
      </c>
      <c r="AQ30" s="32">
        <f t="shared" si="13"/>
        <v>0.55000000000000004</v>
      </c>
      <c r="AR30" s="32">
        <f t="shared" si="13"/>
        <v>0.53</v>
      </c>
      <c r="AS30" s="32">
        <f t="shared" si="13"/>
        <v>0.52</v>
      </c>
      <c r="AT30" s="32">
        <f t="shared" si="13"/>
        <v>0.5</v>
      </c>
      <c r="AU30" s="33">
        <f t="shared" si="13"/>
        <v>0.48</v>
      </c>
    </row>
    <row r="31" spans="1:47">
      <c r="A31" s="35" t="s">
        <v>136</v>
      </c>
      <c r="B31" s="16">
        <v>17</v>
      </c>
      <c r="C31" s="16">
        <v>30</v>
      </c>
      <c r="D31" s="16">
        <f t="shared" si="14"/>
        <v>200</v>
      </c>
      <c r="E31" s="16">
        <f t="shared" si="15"/>
        <v>524</v>
      </c>
      <c r="G31" s="35">
        <v>4</v>
      </c>
      <c r="H31" s="16">
        <v>300</v>
      </c>
      <c r="I31" s="56">
        <f t="shared" si="16"/>
        <v>3000</v>
      </c>
      <c r="U31" s="7">
        <v>28</v>
      </c>
      <c r="V31" s="10">
        <f t="shared" si="4"/>
        <v>31360</v>
      </c>
      <c r="W31" s="28">
        <v>20</v>
      </c>
      <c r="X31" s="29">
        <v>280</v>
      </c>
      <c r="Y31" s="43">
        <f t="shared" si="0"/>
        <v>112</v>
      </c>
      <c r="Z31" s="11">
        <f t="shared" si="5"/>
        <v>112</v>
      </c>
      <c r="AA31" s="11">
        <f t="shared" si="8"/>
        <v>1142</v>
      </c>
      <c r="AB31" s="11">
        <f t="shared" si="7"/>
        <v>540</v>
      </c>
      <c r="AC31" s="11">
        <f t="shared" si="6"/>
        <v>552</v>
      </c>
      <c r="AD31" s="31">
        <f t="shared" si="12"/>
        <v>1.44</v>
      </c>
      <c r="AE31" s="32">
        <f t="shared" si="12"/>
        <v>1.32</v>
      </c>
      <c r="AF31" s="32">
        <f t="shared" si="12"/>
        <v>1.22</v>
      </c>
      <c r="AG31" s="32">
        <f t="shared" si="12"/>
        <v>1.1299999999999999</v>
      </c>
      <c r="AH31" s="32">
        <f t="shared" si="12"/>
        <v>1.05</v>
      </c>
      <c r="AI31" s="32">
        <f t="shared" si="12"/>
        <v>0.99</v>
      </c>
      <c r="AJ31" s="32">
        <f t="shared" si="12"/>
        <v>0.93</v>
      </c>
      <c r="AK31" s="32">
        <f t="shared" si="12"/>
        <v>0.88</v>
      </c>
      <c r="AL31" s="32">
        <f t="shared" si="12"/>
        <v>0.82</v>
      </c>
      <c r="AM31" s="32">
        <f t="shared" si="12"/>
        <v>0.76</v>
      </c>
      <c r="AN31" s="32">
        <f t="shared" si="13"/>
        <v>0.72</v>
      </c>
      <c r="AO31" s="32">
        <f t="shared" si="13"/>
        <v>0.7</v>
      </c>
      <c r="AP31" s="32">
        <f t="shared" si="13"/>
        <v>0.68</v>
      </c>
      <c r="AQ31" s="32">
        <f t="shared" si="13"/>
        <v>0.66</v>
      </c>
      <c r="AR31" s="32">
        <f t="shared" si="13"/>
        <v>0.64</v>
      </c>
      <c r="AS31" s="32">
        <f t="shared" si="13"/>
        <v>0.62</v>
      </c>
      <c r="AT31" s="32">
        <f t="shared" si="13"/>
        <v>0.6</v>
      </c>
      <c r="AU31" s="33">
        <f t="shared" si="13"/>
        <v>0.56999999999999995</v>
      </c>
    </row>
    <row r="32" spans="1:47">
      <c r="A32" s="35" t="s">
        <v>137</v>
      </c>
      <c r="B32" s="16">
        <v>20</v>
      </c>
      <c r="C32" s="16">
        <v>35</v>
      </c>
      <c r="D32" s="16">
        <f t="shared" si="14"/>
        <v>235</v>
      </c>
      <c r="E32" s="16">
        <f t="shared" si="15"/>
        <v>559</v>
      </c>
      <c r="G32" s="35">
        <v>5</v>
      </c>
      <c r="H32" s="16">
        <v>500</v>
      </c>
      <c r="I32" s="56">
        <f t="shared" si="16"/>
        <v>5000</v>
      </c>
      <c r="U32" s="7">
        <v>29</v>
      </c>
      <c r="V32" s="10">
        <f t="shared" si="4"/>
        <v>34800</v>
      </c>
      <c r="W32" s="28">
        <v>20</v>
      </c>
      <c r="X32" s="29">
        <v>290</v>
      </c>
      <c r="Y32" s="43">
        <f t="shared" si="0"/>
        <v>120</v>
      </c>
      <c r="Z32" s="11">
        <f t="shared" si="5"/>
        <v>120</v>
      </c>
      <c r="AA32" s="11">
        <f t="shared" si="8"/>
        <v>1262</v>
      </c>
      <c r="AB32" s="11">
        <f t="shared" si="7"/>
        <v>560</v>
      </c>
      <c r="AC32" s="11">
        <f t="shared" si="6"/>
        <v>652</v>
      </c>
      <c r="AD32" s="31">
        <f t="shared" si="12"/>
        <v>1.7</v>
      </c>
      <c r="AE32" s="32">
        <f t="shared" si="12"/>
        <v>1.56</v>
      </c>
      <c r="AF32" s="32">
        <f t="shared" si="12"/>
        <v>1.44</v>
      </c>
      <c r="AG32" s="32">
        <f t="shared" si="12"/>
        <v>1.33</v>
      </c>
      <c r="AH32" s="32">
        <f t="shared" si="12"/>
        <v>1.24</v>
      </c>
      <c r="AI32" s="32">
        <f t="shared" si="12"/>
        <v>1.17</v>
      </c>
      <c r="AJ32" s="32">
        <f t="shared" si="12"/>
        <v>1.1000000000000001</v>
      </c>
      <c r="AK32" s="32">
        <f t="shared" si="12"/>
        <v>1.04</v>
      </c>
      <c r="AL32" s="32">
        <f t="shared" si="12"/>
        <v>0.97</v>
      </c>
      <c r="AM32" s="32">
        <f t="shared" si="12"/>
        <v>0.89</v>
      </c>
      <c r="AN32" s="32">
        <f t="shared" si="13"/>
        <v>0.85</v>
      </c>
      <c r="AO32" s="32">
        <f t="shared" si="13"/>
        <v>0.83</v>
      </c>
      <c r="AP32" s="32">
        <f t="shared" si="13"/>
        <v>0.8</v>
      </c>
      <c r="AQ32" s="32">
        <f t="shared" si="13"/>
        <v>0.78</v>
      </c>
      <c r="AR32" s="32">
        <f t="shared" si="13"/>
        <v>0.75</v>
      </c>
      <c r="AS32" s="32">
        <f t="shared" si="13"/>
        <v>0.73</v>
      </c>
      <c r="AT32" s="32">
        <f t="shared" si="13"/>
        <v>0.71</v>
      </c>
      <c r="AU32" s="33">
        <f t="shared" si="13"/>
        <v>0.68</v>
      </c>
    </row>
    <row r="33" spans="1:47">
      <c r="A33" s="35" t="s">
        <v>138</v>
      </c>
      <c r="B33" s="16">
        <v>23</v>
      </c>
      <c r="C33" s="16">
        <v>40</v>
      </c>
      <c r="D33" s="16">
        <f t="shared" si="14"/>
        <v>270</v>
      </c>
      <c r="E33" s="16">
        <f t="shared" si="15"/>
        <v>594</v>
      </c>
      <c r="G33" s="35">
        <v>6</v>
      </c>
      <c r="H33" s="16">
        <v>800</v>
      </c>
      <c r="I33" s="56">
        <f t="shared" si="16"/>
        <v>8000</v>
      </c>
      <c r="U33" s="46">
        <v>30</v>
      </c>
      <c r="V33" s="47">
        <f t="shared" si="4"/>
        <v>38700</v>
      </c>
      <c r="W33" s="48">
        <v>20</v>
      </c>
      <c r="X33" s="49">
        <v>300</v>
      </c>
      <c r="Y33" s="50">
        <f t="shared" si="0"/>
        <v>129</v>
      </c>
      <c r="Z33" s="51">
        <f t="shared" si="5"/>
        <v>129</v>
      </c>
      <c r="AA33" s="51">
        <f t="shared" si="8"/>
        <v>1391</v>
      </c>
      <c r="AB33" s="51">
        <f t="shared" si="7"/>
        <v>580</v>
      </c>
      <c r="AC33" s="51">
        <f t="shared" si="6"/>
        <v>761</v>
      </c>
      <c r="AD33" s="52">
        <f t="shared" si="12"/>
        <v>1.98</v>
      </c>
      <c r="AE33" s="53">
        <f t="shared" si="12"/>
        <v>1.82</v>
      </c>
      <c r="AF33" s="53">
        <f t="shared" si="12"/>
        <v>1.68</v>
      </c>
      <c r="AG33" s="53">
        <f t="shared" si="12"/>
        <v>1.56</v>
      </c>
      <c r="AH33" s="53">
        <f t="shared" si="12"/>
        <v>1.45</v>
      </c>
      <c r="AI33" s="53">
        <f t="shared" si="12"/>
        <v>1.36</v>
      </c>
      <c r="AJ33" s="53">
        <f t="shared" si="12"/>
        <v>1.28</v>
      </c>
      <c r="AK33" s="53">
        <f t="shared" si="12"/>
        <v>1.21</v>
      </c>
      <c r="AL33" s="53">
        <f t="shared" si="12"/>
        <v>1.1299999999999999</v>
      </c>
      <c r="AM33" s="53">
        <f t="shared" si="12"/>
        <v>1.04</v>
      </c>
      <c r="AN33" s="53">
        <f t="shared" si="13"/>
        <v>1</v>
      </c>
      <c r="AO33" s="53">
        <f t="shared" si="13"/>
        <v>0.96</v>
      </c>
      <c r="AP33" s="53">
        <f t="shared" si="13"/>
        <v>0.93</v>
      </c>
      <c r="AQ33" s="53">
        <f t="shared" si="13"/>
        <v>0.91</v>
      </c>
      <c r="AR33" s="53">
        <f t="shared" si="13"/>
        <v>0.88</v>
      </c>
      <c r="AS33" s="53">
        <f t="shared" si="13"/>
        <v>0.86</v>
      </c>
      <c r="AT33" s="53">
        <f t="shared" si="13"/>
        <v>0.83</v>
      </c>
      <c r="AU33" s="54">
        <f t="shared" si="13"/>
        <v>0.79</v>
      </c>
    </row>
    <row r="34" spans="1:47">
      <c r="A34" s="35" t="s">
        <v>139</v>
      </c>
      <c r="B34" s="16">
        <v>26</v>
      </c>
      <c r="C34" s="16">
        <v>45</v>
      </c>
      <c r="D34" s="16">
        <f t="shared" si="14"/>
        <v>305</v>
      </c>
      <c r="E34" s="16">
        <f t="shared" si="15"/>
        <v>629</v>
      </c>
      <c r="G34" s="35">
        <v>7</v>
      </c>
      <c r="H34" s="16">
        <v>1000</v>
      </c>
      <c r="I34" s="56">
        <f t="shared" si="16"/>
        <v>10000</v>
      </c>
      <c r="U34" s="46">
        <v>31</v>
      </c>
      <c r="V34" s="47">
        <f t="shared" si="4"/>
        <v>41540</v>
      </c>
      <c r="W34" s="48">
        <v>20</v>
      </c>
      <c r="X34" s="49">
        <v>310</v>
      </c>
      <c r="Y34" s="50">
        <f t="shared" si="0"/>
        <v>134</v>
      </c>
      <c r="Z34" s="51">
        <f t="shared" si="5"/>
        <v>134</v>
      </c>
      <c r="AA34" s="51">
        <f t="shared" si="8"/>
        <v>1525</v>
      </c>
      <c r="AB34" s="51">
        <f t="shared" si="7"/>
        <v>600</v>
      </c>
      <c r="AC34" s="51">
        <f t="shared" si="6"/>
        <v>875</v>
      </c>
      <c r="AD34" s="52">
        <f t="shared" ref="AD34:AM43" si="17">ROUND($AC34/INDEX($E:$E,MATCH(AD$3,$A:$A,0)),2)</f>
        <v>2.2799999999999998</v>
      </c>
      <c r="AE34" s="53">
        <f t="shared" si="17"/>
        <v>2.09</v>
      </c>
      <c r="AF34" s="53">
        <f t="shared" si="17"/>
        <v>1.93</v>
      </c>
      <c r="AG34" s="53">
        <f t="shared" si="17"/>
        <v>1.79</v>
      </c>
      <c r="AH34" s="53">
        <f t="shared" si="17"/>
        <v>1.67</v>
      </c>
      <c r="AI34" s="53">
        <f t="shared" si="17"/>
        <v>1.57</v>
      </c>
      <c r="AJ34" s="53">
        <f t="shared" si="17"/>
        <v>1.47</v>
      </c>
      <c r="AK34" s="53">
        <f t="shared" si="17"/>
        <v>1.39</v>
      </c>
      <c r="AL34" s="53">
        <f t="shared" si="17"/>
        <v>1.3</v>
      </c>
      <c r="AM34" s="53">
        <f t="shared" si="17"/>
        <v>1.2</v>
      </c>
      <c r="AN34" s="53">
        <f t="shared" ref="AN34:AU43" si="18">ROUND($AC34/INDEX($E:$E,MATCH(AN$3,$A:$A,0)),2)</f>
        <v>1.1499999999999999</v>
      </c>
      <c r="AO34" s="53">
        <f t="shared" si="18"/>
        <v>1.1100000000000001</v>
      </c>
      <c r="AP34" s="53">
        <f t="shared" si="18"/>
        <v>1.07</v>
      </c>
      <c r="AQ34" s="53">
        <f t="shared" si="18"/>
        <v>1.04</v>
      </c>
      <c r="AR34" s="53">
        <f t="shared" si="18"/>
        <v>1.01</v>
      </c>
      <c r="AS34" s="53">
        <f t="shared" si="18"/>
        <v>0.98</v>
      </c>
      <c r="AT34" s="53">
        <f t="shared" si="18"/>
        <v>0.96</v>
      </c>
      <c r="AU34" s="54">
        <f t="shared" si="18"/>
        <v>0.91</v>
      </c>
    </row>
    <row r="35" spans="1:47">
      <c r="A35" s="35" t="s">
        <v>140</v>
      </c>
      <c r="B35" s="16">
        <v>30</v>
      </c>
      <c r="C35" s="16">
        <v>50</v>
      </c>
      <c r="D35" s="16">
        <f t="shared" si="14"/>
        <v>350</v>
      </c>
      <c r="E35" s="16">
        <f t="shared" si="15"/>
        <v>674</v>
      </c>
      <c r="G35" s="35">
        <v>8</v>
      </c>
      <c r="H35" s="16">
        <v>2000</v>
      </c>
      <c r="I35" s="56">
        <f t="shared" si="16"/>
        <v>20000</v>
      </c>
      <c r="U35" s="46">
        <v>32</v>
      </c>
      <c r="V35" s="47">
        <f t="shared" si="4"/>
        <v>44800</v>
      </c>
      <c r="W35" s="48">
        <v>20</v>
      </c>
      <c r="X35" s="49">
        <v>320</v>
      </c>
      <c r="Y35" s="50">
        <f t="shared" si="0"/>
        <v>140</v>
      </c>
      <c r="Z35" s="51">
        <f t="shared" si="5"/>
        <v>140</v>
      </c>
      <c r="AA35" s="51">
        <f t="shared" si="8"/>
        <v>1665</v>
      </c>
      <c r="AB35" s="51">
        <f t="shared" si="7"/>
        <v>620</v>
      </c>
      <c r="AC35" s="51">
        <f t="shared" si="6"/>
        <v>995</v>
      </c>
      <c r="AD35" s="52">
        <f t="shared" si="17"/>
        <v>2.59</v>
      </c>
      <c r="AE35" s="53">
        <f t="shared" si="17"/>
        <v>2.37</v>
      </c>
      <c r="AF35" s="53">
        <f t="shared" si="17"/>
        <v>2.19</v>
      </c>
      <c r="AG35" s="53">
        <f t="shared" si="17"/>
        <v>2.0299999999999998</v>
      </c>
      <c r="AH35" s="53">
        <f t="shared" si="17"/>
        <v>1.9</v>
      </c>
      <c r="AI35" s="53">
        <f t="shared" si="17"/>
        <v>1.78</v>
      </c>
      <c r="AJ35" s="53">
        <f t="shared" si="17"/>
        <v>1.68</v>
      </c>
      <c r="AK35" s="53">
        <f t="shared" si="17"/>
        <v>1.58</v>
      </c>
      <c r="AL35" s="53">
        <f t="shared" si="17"/>
        <v>1.48</v>
      </c>
      <c r="AM35" s="53">
        <f t="shared" si="17"/>
        <v>1.36</v>
      </c>
      <c r="AN35" s="53">
        <f t="shared" si="18"/>
        <v>1.3</v>
      </c>
      <c r="AO35" s="53">
        <f t="shared" si="18"/>
        <v>1.26</v>
      </c>
      <c r="AP35" s="53">
        <f t="shared" si="18"/>
        <v>1.22</v>
      </c>
      <c r="AQ35" s="53">
        <f t="shared" si="18"/>
        <v>1.19</v>
      </c>
      <c r="AR35" s="53">
        <f t="shared" si="18"/>
        <v>1.1499999999999999</v>
      </c>
      <c r="AS35" s="53">
        <f t="shared" si="18"/>
        <v>1.1200000000000001</v>
      </c>
      <c r="AT35" s="53">
        <f t="shared" si="18"/>
        <v>1.0900000000000001</v>
      </c>
      <c r="AU35" s="54">
        <f t="shared" si="18"/>
        <v>1.03</v>
      </c>
    </row>
    <row r="36" spans="1:47">
      <c r="A36" s="35" t="s">
        <v>141</v>
      </c>
      <c r="B36" s="16">
        <v>35</v>
      </c>
      <c r="C36" s="16">
        <v>55</v>
      </c>
      <c r="D36" s="16">
        <f t="shared" si="14"/>
        <v>405</v>
      </c>
      <c r="E36" s="16">
        <f t="shared" si="15"/>
        <v>729</v>
      </c>
      <c r="G36" s="35">
        <v>9</v>
      </c>
      <c r="H36" s="16">
        <v>4000</v>
      </c>
      <c r="I36" s="56">
        <f t="shared" si="16"/>
        <v>40000</v>
      </c>
      <c r="U36" s="46">
        <v>33</v>
      </c>
      <c r="V36" s="47">
        <f t="shared" si="4"/>
        <v>48180</v>
      </c>
      <c r="W36" s="48">
        <v>20</v>
      </c>
      <c r="X36" s="49">
        <v>330</v>
      </c>
      <c r="Y36" s="50">
        <f t="shared" ref="Y36:Y67" si="19">INT(IF($U36&lt;30,$P$5,IF($U36&gt;100,$P$7,$P$6))*$U36^IF($U36&lt;30,$Q$5,IF($U36&gt;100,$Q$7,$Q$6))+IF($U36&lt;30,$R$5,IF($U36&gt;100,$R$7,$R$6)))</f>
        <v>146</v>
      </c>
      <c r="Z36" s="51">
        <f t="shared" si="5"/>
        <v>146</v>
      </c>
      <c r="AA36" s="51">
        <f t="shared" si="8"/>
        <v>1811</v>
      </c>
      <c r="AB36" s="51">
        <f t="shared" si="7"/>
        <v>640</v>
      </c>
      <c r="AC36" s="51">
        <f t="shared" si="6"/>
        <v>1121</v>
      </c>
      <c r="AD36" s="52">
        <f t="shared" si="17"/>
        <v>2.92</v>
      </c>
      <c r="AE36" s="53">
        <f t="shared" si="17"/>
        <v>2.68</v>
      </c>
      <c r="AF36" s="53">
        <f t="shared" si="17"/>
        <v>2.4700000000000002</v>
      </c>
      <c r="AG36" s="53">
        <f t="shared" si="17"/>
        <v>2.29</v>
      </c>
      <c r="AH36" s="53">
        <f t="shared" si="17"/>
        <v>2.14</v>
      </c>
      <c r="AI36" s="53">
        <f t="shared" si="17"/>
        <v>2.0099999999999998</v>
      </c>
      <c r="AJ36" s="53">
        <f t="shared" si="17"/>
        <v>1.89</v>
      </c>
      <c r="AK36" s="53">
        <f t="shared" si="17"/>
        <v>1.78</v>
      </c>
      <c r="AL36" s="53">
        <f t="shared" si="17"/>
        <v>1.66</v>
      </c>
      <c r="AM36" s="53">
        <f t="shared" si="17"/>
        <v>1.54</v>
      </c>
      <c r="AN36" s="53">
        <f t="shared" si="18"/>
        <v>1.47</v>
      </c>
      <c r="AO36" s="53">
        <f t="shared" si="18"/>
        <v>1.42</v>
      </c>
      <c r="AP36" s="53">
        <f t="shared" si="18"/>
        <v>1.38</v>
      </c>
      <c r="AQ36" s="53">
        <f t="shared" si="18"/>
        <v>1.34</v>
      </c>
      <c r="AR36" s="53">
        <f t="shared" si="18"/>
        <v>1.3</v>
      </c>
      <c r="AS36" s="53">
        <f t="shared" si="18"/>
        <v>1.26</v>
      </c>
      <c r="AT36" s="53">
        <f t="shared" si="18"/>
        <v>1.23</v>
      </c>
      <c r="AU36" s="54">
        <f t="shared" si="18"/>
        <v>1.1599999999999999</v>
      </c>
    </row>
    <row r="37" spans="1:47">
      <c r="A37" s="35" t="s">
        <v>142</v>
      </c>
      <c r="B37" s="16">
        <v>38</v>
      </c>
      <c r="C37" s="16">
        <v>60</v>
      </c>
      <c r="D37" s="16">
        <f t="shared" si="14"/>
        <v>440</v>
      </c>
      <c r="E37" s="16">
        <f t="shared" si="15"/>
        <v>764</v>
      </c>
      <c r="G37" s="35">
        <v>10</v>
      </c>
      <c r="H37" s="16">
        <v>6000</v>
      </c>
      <c r="I37" s="56">
        <f t="shared" si="16"/>
        <v>60000</v>
      </c>
      <c r="U37" s="46">
        <v>34</v>
      </c>
      <c r="V37" s="47">
        <f t="shared" si="4"/>
        <v>52020</v>
      </c>
      <c r="W37" s="48">
        <v>20</v>
      </c>
      <c r="X37" s="49">
        <v>340</v>
      </c>
      <c r="Y37" s="50">
        <f t="shared" si="19"/>
        <v>153</v>
      </c>
      <c r="Z37" s="51">
        <f t="shared" si="5"/>
        <v>153</v>
      </c>
      <c r="AA37" s="51">
        <f t="shared" si="8"/>
        <v>1964</v>
      </c>
      <c r="AB37" s="51">
        <f t="shared" si="7"/>
        <v>660</v>
      </c>
      <c r="AC37" s="51">
        <f t="shared" si="6"/>
        <v>1254</v>
      </c>
      <c r="AD37" s="52">
        <f t="shared" si="17"/>
        <v>3.27</v>
      </c>
      <c r="AE37" s="53">
        <f t="shared" si="17"/>
        <v>2.99</v>
      </c>
      <c r="AF37" s="53">
        <f t="shared" si="17"/>
        <v>2.76</v>
      </c>
      <c r="AG37" s="53">
        <f t="shared" si="17"/>
        <v>2.56</v>
      </c>
      <c r="AH37" s="53">
        <f t="shared" si="17"/>
        <v>2.39</v>
      </c>
      <c r="AI37" s="53">
        <f t="shared" si="17"/>
        <v>2.2400000000000002</v>
      </c>
      <c r="AJ37" s="53">
        <f t="shared" si="17"/>
        <v>2.11</v>
      </c>
      <c r="AK37" s="53">
        <f t="shared" si="17"/>
        <v>1.99</v>
      </c>
      <c r="AL37" s="53">
        <f t="shared" si="17"/>
        <v>1.86</v>
      </c>
      <c r="AM37" s="53">
        <f t="shared" si="17"/>
        <v>1.72</v>
      </c>
      <c r="AN37" s="53">
        <f t="shared" si="18"/>
        <v>1.64</v>
      </c>
      <c r="AO37" s="53">
        <f t="shared" si="18"/>
        <v>1.59</v>
      </c>
      <c r="AP37" s="53">
        <f t="shared" si="18"/>
        <v>1.54</v>
      </c>
      <c r="AQ37" s="53">
        <f t="shared" si="18"/>
        <v>1.49</v>
      </c>
      <c r="AR37" s="53">
        <f t="shared" si="18"/>
        <v>1.45</v>
      </c>
      <c r="AS37" s="53">
        <f t="shared" si="18"/>
        <v>1.41</v>
      </c>
      <c r="AT37" s="53">
        <f t="shared" si="18"/>
        <v>1.37</v>
      </c>
      <c r="AU37" s="54">
        <f t="shared" si="18"/>
        <v>1.3</v>
      </c>
    </row>
    <row r="38" spans="1:47">
      <c r="A38" s="35" t="s">
        <v>143</v>
      </c>
      <c r="B38" s="16">
        <v>40</v>
      </c>
      <c r="C38" s="16">
        <v>65</v>
      </c>
      <c r="D38" s="16">
        <f t="shared" si="14"/>
        <v>465</v>
      </c>
      <c r="E38" s="16">
        <f t="shared" si="15"/>
        <v>789</v>
      </c>
      <c r="G38" s="35">
        <v>11</v>
      </c>
      <c r="H38" s="16">
        <v>10000</v>
      </c>
      <c r="I38" s="56">
        <f t="shared" si="16"/>
        <v>100000</v>
      </c>
      <c r="U38" s="46">
        <v>35</v>
      </c>
      <c r="V38" s="47">
        <f t="shared" si="4"/>
        <v>56350</v>
      </c>
      <c r="W38" s="48">
        <v>20</v>
      </c>
      <c r="X38" s="49">
        <v>350</v>
      </c>
      <c r="Y38" s="50">
        <f t="shared" si="19"/>
        <v>161</v>
      </c>
      <c r="Z38" s="51">
        <f t="shared" si="5"/>
        <v>161</v>
      </c>
      <c r="AA38" s="51">
        <f t="shared" si="8"/>
        <v>2125</v>
      </c>
      <c r="AB38" s="51">
        <f t="shared" si="7"/>
        <v>680</v>
      </c>
      <c r="AC38" s="51">
        <f t="shared" si="6"/>
        <v>1395</v>
      </c>
      <c r="AD38" s="52">
        <f t="shared" si="17"/>
        <v>3.63</v>
      </c>
      <c r="AE38" s="53">
        <f t="shared" si="17"/>
        <v>3.33</v>
      </c>
      <c r="AF38" s="53">
        <f t="shared" si="17"/>
        <v>3.07</v>
      </c>
      <c r="AG38" s="53">
        <f t="shared" si="17"/>
        <v>2.85</v>
      </c>
      <c r="AH38" s="53">
        <f t="shared" si="17"/>
        <v>2.66</v>
      </c>
      <c r="AI38" s="53">
        <f t="shared" si="17"/>
        <v>2.5</v>
      </c>
      <c r="AJ38" s="53">
        <f t="shared" si="17"/>
        <v>2.35</v>
      </c>
      <c r="AK38" s="53">
        <f t="shared" si="17"/>
        <v>2.2200000000000002</v>
      </c>
      <c r="AL38" s="53">
        <f t="shared" si="17"/>
        <v>2.0699999999999998</v>
      </c>
      <c r="AM38" s="53">
        <f t="shared" si="17"/>
        <v>1.91</v>
      </c>
      <c r="AN38" s="53">
        <f t="shared" si="18"/>
        <v>1.83</v>
      </c>
      <c r="AO38" s="53">
        <f t="shared" si="18"/>
        <v>1.77</v>
      </c>
      <c r="AP38" s="53">
        <f t="shared" si="18"/>
        <v>1.71</v>
      </c>
      <c r="AQ38" s="53">
        <f t="shared" si="18"/>
        <v>1.66</v>
      </c>
      <c r="AR38" s="53">
        <f t="shared" si="18"/>
        <v>1.61</v>
      </c>
      <c r="AS38" s="53">
        <f t="shared" si="18"/>
        <v>1.57</v>
      </c>
      <c r="AT38" s="53">
        <f t="shared" si="18"/>
        <v>1.53</v>
      </c>
      <c r="AU38" s="54">
        <f t="shared" si="18"/>
        <v>1.45</v>
      </c>
    </row>
    <row r="39" spans="1:47">
      <c r="A39" s="35" t="s">
        <v>144</v>
      </c>
      <c r="B39" s="16">
        <v>42</v>
      </c>
      <c r="C39" s="16">
        <v>70</v>
      </c>
      <c r="D39" s="16">
        <f t="shared" si="14"/>
        <v>490</v>
      </c>
      <c r="E39" s="16">
        <f t="shared" si="15"/>
        <v>814</v>
      </c>
      <c r="G39" s="35">
        <v>12</v>
      </c>
      <c r="H39" s="16">
        <v>15000</v>
      </c>
      <c r="I39" s="56">
        <f t="shared" si="16"/>
        <v>150000</v>
      </c>
      <c r="U39" s="46">
        <v>36</v>
      </c>
      <c r="V39" s="47">
        <f t="shared" si="4"/>
        <v>60480</v>
      </c>
      <c r="W39" s="48">
        <v>20</v>
      </c>
      <c r="X39" s="49">
        <v>360</v>
      </c>
      <c r="Y39" s="50">
        <f t="shared" si="19"/>
        <v>168</v>
      </c>
      <c r="Z39" s="51">
        <f t="shared" si="5"/>
        <v>168</v>
      </c>
      <c r="AA39" s="51">
        <f t="shared" si="8"/>
        <v>2293</v>
      </c>
      <c r="AB39" s="51">
        <f t="shared" si="7"/>
        <v>700</v>
      </c>
      <c r="AC39" s="51">
        <f t="shared" si="6"/>
        <v>1543</v>
      </c>
      <c r="AD39" s="52">
        <f t="shared" si="17"/>
        <v>4.0199999999999996</v>
      </c>
      <c r="AE39" s="53">
        <f t="shared" si="17"/>
        <v>3.68</v>
      </c>
      <c r="AF39" s="53">
        <f t="shared" si="17"/>
        <v>3.4</v>
      </c>
      <c r="AG39" s="53">
        <f t="shared" si="17"/>
        <v>3.16</v>
      </c>
      <c r="AH39" s="53">
        <f t="shared" si="17"/>
        <v>2.94</v>
      </c>
      <c r="AI39" s="53">
        <f t="shared" si="17"/>
        <v>2.76</v>
      </c>
      <c r="AJ39" s="53">
        <f t="shared" si="17"/>
        <v>2.6</v>
      </c>
      <c r="AK39" s="53">
        <f t="shared" si="17"/>
        <v>2.4500000000000002</v>
      </c>
      <c r="AL39" s="53">
        <f t="shared" si="17"/>
        <v>2.29</v>
      </c>
      <c r="AM39" s="53">
        <f t="shared" si="17"/>
        <v>2.12</v>
      </c>
      <c r="AN39" s="53">
        <f t="shared" si="18"/>
        <v>2.02</v>
      </c>
      <c r="AO39" s="53">
        <f t="shared" si="18"/>
        <v>1.96</v>
      </c>
      <c r="AP39" s="53">
        <f t="shared" si="18"/>
        <v>1.9</v>
      </c>
      <c r="AQ39" s="53">
        <f t="shared" si="18"/>
        <v>1.84</v>
      </c>
      <c r="AR39" s="53">
        <f t="shared" si="18"/>
        <v>1.79</v>
      </c>
      <c r="AS39" s="53">
        <f t="shared" si="18"/>
        <v>1.74</v>
      </c>
      <c r="AT39" s="53">
        <f t="shared" si="18"/>
        <v>1.69</v>
      </c>
      <c r="AU39" s="54">
        <f t="shared" si="18"/>
        <v>1.6</v>
      </c>
    </row>
    <row r="40" spans="1:47">
      <c r="A40" s="35" t="s">
        <v>145</v>
      </c>
      <c r="B40" s="16">
        <v>44</v>
      </c>
      <c r="C40" s="16">
        <v>75</v>
      </c>
      <c r="D40" s="16">
        <f t="shared" si="14"/>
        <v>515</v>
      </c>
      <c r="E40" s="16">
        <f t="shared" si="15"/>
        <v>839</v>
      </c>
      <c r="G40" s="35">
        <v>13</v>
      </c>
      <c r="H40" s="16">
        <v>20000</v>
      </c>
      <c r="I40" s="56">
        <f t="shared" si="16"/>
        <v>200000</v>
      </c>
      <c r="U40" s="46">
        <v>37</v>
      </c>
      <c r="V40" s="47">
        <f t="shared" si="4"/>
        <v>65490</v>
      </c>
      <c r="W40" s="48">
        <v>20</v>
      </c>
      <c r="X40" s="49">
        <v>370</v>
      </c>
      <c r="Y40" s="50">
        <f t="shared" si="19"/>
        <v>177</v>
      </c>
      <c r="Z40" s="51">
        <f t="shared" si="5"/>
        <v>177</v>
      </c>
      <c r="AA40" s="51">
        <f t="shared" si="8"/>
        <v>2470</v>
      </c>
      <c r="AB40" s="51">
        <f t="shared" si="7"/>
        <v>720</v>
      </c>
      <c r="AC40" s="51">
        <f t="shared" si="6"/>
        <v>1700</v>
      </c>
      <c r="AD40" s="52">
        <f t="shared" si="17"/>
        <v>4.43</v>
      </c>
      <c r="AE40" s="53">
        <f t="shared" si="17"/>
        <v>4.0599999999999996</v>
      </c>
      <c r="AF40" s="53">
        <f t="shared" si="17"/>
        <v>3.74</v>
      </c>
      <c r="AG40" s="53">
        <f t="shared" si="17"/>
        <v>3.48</v>
      </c>
      <c r="AH40" s="53">
        <f t="shared" si="17"/>
        <v>3.24</v>
      </c>
      <c r="AI40" s="53">
        <f t="shared" si="17"/>
        <v>3.04</v>
      </c>
      <c r="AJ40" s="53">
        <f t="shared" si="17"/>
        <v>2.86</v>
      </c>
      <c r="AK40" s="53">
        <f t="shared" si="17"/>
        <v>2.7</v>
      </c>
      <c r="AL40" s="53">
        <f t="shared" si="17"/>
        <v>2.52</v>
      </c>
      <c r="AM40" s="53">
        <f t="shared" si="17"/>
        <v>2.33</v>
      </c>
      <c r="AN40" s="53">
        <f t="shared" si="18"/>
        <v>2.23</v>
      </c>
      <c r="AO40" s="53">
        <f t="shared" si="18"/>
        <v>2.15</v>
      </c>
      <c r="AP40" s="53">
        <f t="shared" si="18"/>
        <v>2.09</v>
      </c>
      <c r="AQ40" s="53">
        <f t="shared" si="18"/>
        <v>2.0299999999999998</v>
      </c>
      <c r="AR40" s="53">
        <f t="shared" si="18"/>
        <v>1.97</v>
      </c>
      <c r="AS40" s="53">
        <f t="shared" si="18"/>
        <v>1.91</v>
      </c>
      <c r="AT40" s="53">
        <f t="shared" si="18"/>
        <v>1.86</v>
      </c>
      <c r="AU40" s="54">
        <f t="shared" si="18"/>
        <v>1.76</v>
      </c>
    </row>
    <row r="41" spans="1:47">
      <c r="A41" s="35" t="s">
        <v>146</v>
      </c>
      <c r="B41" s="16">
        <v>46</v>
      </c>
      <c r="C41" s="16">
        <v>80</v>
      </c>
      <c r="D41" s="16">
        <f t="shared" si="14"/>
        <v>540</v>
      </c>
      <c r="E41" s="16">
        <f t="shared" si="15"/>
        <v>864</v>
      </c>
      <c r="G41" s="35">
        <v>14</v>
      </c>
      <c r="H41" s="16">
        <v>30000</v>
      </c>
      <c r="I41" s="56">
        <f t="shared" si="16"/>
        <v>300000</v>
      </c>
      <c r="U41" s="46">
        <v>38</v>
      </c>
      <c r="V41" s="47">
        <f t="shared" si="4"/>
        <v>70680</v>
      </c>
      <c r="W41" s="48">
        <v>20</v>
      </c>
      <c r="X41" s="49">
        <v>380</v>
      </c>
      <c r="Y41" s="50">
        <f t="shared" si="19"/>
        <v>186</v>
      </c>
      <c r="Z41" s="51">
        <f t="shared" si="5"/>
        <v>186</v>
      </c>
      <c r="AA41" s="51">
        <f t="shared" si="8"/>
        <v>2656</v>
      </c>
      <c r="AB41" s="51">
        <f t="shared" si="7"/>
        <v>740</v>
      </c>
      <c r="AC41" s="51">
        <f t="shared" si="6"/>
        <v>1866</v>
      </c>
      <c r="AD41" s="52">
        <f t="shared" si="17"/>
        <v>4.8600000000000003</v>
      </c>
      <c r="AE41" s="53">
        <f t="shared" si="17"/>
        <v>4.45</v>
      </c>
      <c r="AF41" s="53">
        <f t="shared" si="17"/>
        <v>4.1100000000000003</v>
      </c>
      <c r="AG41" s="53">
        <f t="shared" si="17"/>
        <v>3.82</v>
      </c>
      <c r="AH41" s="53">
        <f t="shared" si="17"/>
        <v>3.56</v>
      </c>
      <c r="AI41" s="53">
        <f t="shared" si="17"/>
        <v>3.34</v>
      </c>
      <c r="AJ41" s="53">
        <f t="shared" si="17"/>
        <v>3.14</v>
      </c>
      <c r="AK41" s="53">
        <f t="shared" si="17"/>
        <v>2.97</v>
      </c>
      <c r="AL41" s="53">
        <f t="shared" si="17"/>
        <v>2.77</v>
      </c>
      <c r="AM41" s="53">
        <f t="shared" si="17"/>
        <v>2.56</v>
      </c>
      <c r="AN41" s="53">
        <f t="shared" si="18"/>
        <v>2.44</v>
      </c>
      <c r="AO41" s="53">
        <f t="shared" si="18"/>
        <v>2.37</v>
      </c>
      <c r="AP41" s="53">
        <f t="shared" si="18"/>
        <v>2.29</v>
      </c>
      <c r="AQ41" s="53">
        <f t="shared" si="18"/>
        <v>2.2200000000000002</v>
      </c>
      <c r="AR41" s="53">
        <f t="shared" si="18"/>
        <v>2.16</v>
      </c>
      <c r="AS41" s="53">
        <f t="shared" si="18"/>
        <v>2.1</v>
      </c>
      <c r="AT41" s="53">
        <f t="shared" si="18"/>
        <v>2.04</v>
      </c>
      <c r="AU41" s="54">
        <f t="shared" si="18"/>
        <v>1.94</v>
      </c>
    </row>
    <row r="42" spans="1:47">
      <c r="A42" s="35" t="s">
        <v>147</v>
      </c>
      <c r="B42" s="16">
        <v>48</v>
      </c>
      <c r="C42" s="16">
        <v>85</v>
      </c>
      <c r="D42" s="16">
        <f t="shared" si="14"/>
        <v>565</v>
      </c>
      <c r="E42" s="16">
        <f t="shared" si="15"/>
        <v>889</v>
      </c>
      <c r="G42" s="35">
        <v>15</v>
      </c>
      <c r="H42" s="16">
        <v>40000</v>
      </c>
      <c r="I42" s="56">
        <f t="shared" si="16"/>
        <v>400000</v>
      </c>
      <c r="U42" s="46">
        <v>39</v>
      </c>
      <c r="V42" s="47">
        <f t="shared" si="4"/>
        <v>76440</v>
      </c>
      <c r="W42" s="48">
        <v>20</v>
      </c>
      <c r="X42" s="49">
        <v>390</v>
      </c>
      <c r="Y42" s="50">
        <f t="shared" si="19"/>
        <v>196</v>
      </c>
      <c r="Z42" s="51">
        <f t="shared" si="5"/>
        <v>196</v>
      </c>
      <c r="AA42" s="51">
        <f t="shared" si="8"/>
        <v>2852</v>
      </c>
      <c r="AB42" s="51">
        <f t="shared" si="7"/>
        <v>760</v>
      </c>
      <c r="AC42" s="51">
        <f t="shared" si="6"/>
        <v>2042</v>
      </c>
      <c r="AD42" s="52">
        <f t="shared" si="17"/>
        <v>5.32</v>
      </c>
      <c r="AE42" s="53">
        <f t="shared" si="17"/>
        <v>4.87</v>
      </c>
      <c r="AF42" s="53">
        <f t="shared" si="17"/>
        <v>4.5</v>
      </c>
      <c r="AG42" s="53">
        <f t="shared" si="17"/>
        <v>4.18</v>
      </c>
      <c r="AH42" s="53">
        <f t="shared" si="17"/>
        <v>3.9</v>
      </c>
      <c r="AI42" s="53">
        <f t="shared" si="17"/>
        <v>3.65</v>
      </c>
      <c r="AJ42" s="53">
        <f t="shared" si="17"/>
        <v>3.44</v>
      </c>
      <c r="AK42" s="53">
        <f t="shared" si="17"/>
        <v>3.25</v>
      </c>
      <c r="AL42" s="53">
        <f t="shared" si="17"/>
        <v>3.03</v>
      </c>
      <c r="AM42" s="53">
        <f t="shared" si="17"/>
        <v>2.8</v>
      </c>
      <c r="AN42" s="53">
        <f t="shared" si="18"/>
        <v>2.67</v>
      </c>
      <c r="AO42" s="53">
        <f t="shared" si="18"/>
        <v>2.59</v>
      </c>
      <c r="AP42" s="53">
        <f t="shared" si="18"/>
        <v>2.5099999999999998</v>
      </c>
      <c r="AQ42" s="53">
        <f t="shared" si="18"/>
        <v>2.4300000000000002</v>
      </c>
      <c r="AR42" s="53">
        <f t="shared" si="18"/>
        <v>2.36</v>
      </c>
      <c r="AS42" s="53">
        <f t="shared" si="18"/>
        <v>2.2999999999999998</v>
      </c>
      <c r="AT42" s="53">
        <f t="shared" si="18"/>
        <v>2.23</v>
      </c>
      <c r="AU42" s="54">
        <f t="shared" si="18"/>
        <v>2.12</v>
      </c>
    </row>
    <row r="43" spans="1:47">
      <c r="A43" s="35" t="s">
        <v>157</v>
      </c>
      <c r="B43" s="16">
        <v>50</v>
      </c>
      <c r="C43" s="16">
        <v>90</v>
      </c>
      <c r="D43" s="16">
        <f t="shared" si="14"/>
        <v>590</v>
      </c>
      <c r="E43" s="16">
        <f t="shared" si="15"/>
        <v>914</v>
      </c>
      <c r="G43" s="35">
        <v>16</v>
      </c>
      <c r="H43" s="16">
        <v>50000</v>
      </c>
      <c r="I43" s="56">
        <f t="shared" si="16"/>
        <v>500000</v>
      </c>
      <c r="U43" s="46">
        <v>40</v>
      </c>
      <c r="V43" s="47">
        <f t="shared" si="4"/>
        <v>82400</v>
      </c>
      <c r="W43" s="48">
        <v>20</v>
      </c>
      <c r="X43" s="49">
        <v>400</v>
      </c>
      <c r="Y43" s="50">
        <f t="shared" si="19"/>
        <v>206</v>
      </c>
      <c r="Z43" s="51">
        <f t="shared" si="5"/>
        <v>206</v>
      </c>
      <c r="AA43" s="51">
        <f t="shared" si="8"/>
        <v>3058</v>
      </c>
      <c r="AB43" s="51">
        <f t="shared" si="7"/>
        <v>780</v>
      </c>
      <c r="AC43" s="51">
        <f t="shared" si="6"/>
        <v>2228</v>
      </c>
      <c r="AD43" s="52">
        <f t="shared" si="17"/>
        <v>5.8</v>
      </c>
      <c r="AE43" s="53">
        <f t="shared" si="17"/>
        <v>5.32</v>
      </c>
      <c r="AF43" s="53">
        <f t="shared" si="17"/>
        <v>4.91</v>
      </c>
      <c r="AG43" s="53">
        <f t="shared" si="17"/>
        <v>4.5599999999999996</v>
      </c>
      <c r="AH43" s="53">
        <f t="shared" si="17"/>
        <v>4.25</v>
      </c>
      <c r="AI43" s="53">
        <f t="shared" si="17"/>
        <v>3.99</v>
      </c>
      <c r="AJ43" s="53">
        <f t="shared" si="17"/>
        <v>3.75</v>
      </c>
      <c r="AK43" s="53">
        <f t="shared" si="17"/>
        <v>3.54</v>
      </c>
      <c r="AL43" s="53">
        <f t="shared" si="17"/>
        <v>3.31</v>
      </c>
      <c r="AM43" s="53">
        <f t="shared" si="17"/>
        <v>3.06</v>
      </c>
      <c r="AN43" s="53">
        <f t="shared" si="18"/>
        <v>2.92</v>
      </c>
      <c r="AO43" s="53">
        <f t="shared" si="18"/>
        <v>2.82</v>
      </c>
      <c r="AP43" s="53">
        <f t="shared" si="18"/>
        <v>2.74</v>
      </c>
      <c r="AQ43" s="53">
        <f t="shared" si="18"/>
        <v>2.66</v>
      </c>
      <c r="AR43" s="53">
        <f t="shared" si="18"/>
        <v>2.58</v>
      </c>
      <c r="AS43" s="53">
        <f t="shared" si="18"/>
        <v>2.5099999999999998</v>
      </c>
      <c r="AT43" s="53">
        <f t="shared" si="18"/>
        <v>2.44</v>
      </c>
      <c r="AU43" s="54">
        <f t="shared" si="18"/>
        <v>2.31</v>
      </c>
    </row>
    <row r="44" spans="1:47">
      <c r="A44" s="35" t="s">
        <v>183</v>
      </c>
      <c r="B44" s="16">
        <f>MAX(B27:B43)</f>
        <v>50</v>
      </c>
      <c r="C44" s="16">
        <f>MAX(C27:C43)</f>
        <v>90</v>
      </c>
      <c r="D44" s="16">
        <f>MAX(D27:D43)</f>
        <v>590</v>
      </c>
      <c r="E44" s="42">
        <f t="shared" ref="E44" si="20">MAX(E27:E43)+$B$11</f>
        <v>964</v>
      </c>
      <c r="U44" s="46">
        <v>41</v>
      </c>
      <c r="V44" s="47">
        <f t="shared" si="4"/>
        <v>88970</v>
      </c>
      <c r="W44" s="48">
        <v>20</v>
      </c>
      <c r="X44" s="49">
        <v>410</v>
      </c>
      <c r="Y44" s="50">
        <f t="shared" si="19"/>
        <v>217</v>
      </c>
      <c r="Z44" s="51">
        <f t="shared" si="5"/>
        <v>217</v>
      </c>
      <c r="AA44" s="51">
        <f t="shared" si="8"/>
        <v>3275</v>
      </c>
      <c r="AB44" s="51">
        <f t="shared" si="7"/>
        <v>800</v>
      </c>
      <c r="AC44" s="51">
        <f t="shared" si="6"/>
        <v>2425</v>
      </c>
      <c r="AD44" s="52">
        <f t="shared" ref="AD44:AM53" si="21">ROUND($AC44/INDEX($E:$E,MATCH(AD$3,$A:$A,0)),2)</f>
        <v>6.32</v>
      </c>
      <c r="AE44" s="53">
        <f t="shared" si="21"/>
        <v>5.79</v>
      </c>
      <c r="AF44" s="53">
        <f t="shared" si="21"/>
        <v>5.34</v>
      </c>
      <c r="AG44" s="53">
        <f t="shared" si="21"/>
        <v>4.96</v>
      </c>
      <c r="AH44" s="53">
        <f t="shared" si="21"/>
        <v>4.63</v>
      </c>
      <c r="AI44" s="53">
        <f t="shared" si="21"/>
        <v>4.34</v>
      </c>
      <c r="AJ44" s="53">
        <f t="shared" si="21"/>
        <v>4.08</v>
      </c>
      <c r="AK44" s="53">
        <f t="shared" si="21"/>
        <v>3.86</v>
      </c>
      <c r="AL44" s="53">
        <f t="shared" si="21"/>
        <v>3.6</v>
      </c>
      <c r="AM44" s="53">
        <f t="shared" si="21"/>
        <v>3.33</v>
      </c>
      <c r="AN44" s="53">
        <f t="shared" ref="AN44:AU53" si="22">ROUND($AC44/INDEX($E:$E,MATCH(AN$3,$A:$A,0)),2)</f>
        <v>3.17</v>
      </c>
      <c r="AO44" s="53">
        <f t="shared" si="22"/>
        <v>3.07</v>
      </c>
      <c r="AP44" s="53">
        <f t="shared" si="22"/>
        <v>2.98</v>
      </c>
      <c r="AQ44" s="53">
        <f t="shared" si="22"/>
        <v>2.89</v>
      </c>
      <c r="AR44" s="53">
        <f t="shared" si="22"/>
        <v>2.81</v>
      </c>
      <c r="AS44" s="53">
        <f t="shared" si="22"/>
        <v>2.73</v>
      </c>
      <c r="AT44" s="53">
        <f t="shared" si="22"/>
        <v>2.65</v>
      </c>
      <c r="AU44" s="54">
        <f t="shared" si="22"/>
        <v>2.52</v>
      </c>
    </row>
    <row r="45" spans="1:47">
      <c r="U45" s="46">
        <v>42</v>
      </c>
      <c r="V45" s="47">
        <f t="shared" si="4"/>
        <v>96180</v>
      </c>
      <c r="W45" s="48">
        <v>20</v>
      </c>
      <c r="X45" s="49">
        <v>420</v>
      </c>
      <c r="Y45" s="50">
        <f t="shared" si="19"/>
        <v>229</v>
      </c>
      <c r="Z45" s="51">
        <f t="shared" si="5"/>
        <v>229</v>
      </c>
      <c r="AA45" s="51">
        <f t="shared" si="8"/>
        <v>3504</v>
      </c>
      <c r="AB45" s="51">
        <f t="shared" si="7"/>
        <v>820</v>
      </c>
      <c r="AC45" s="51">
        <f t="shared" si="6"/>
        <v>2634</v>
      </c>
      <c r="AD45" s="52">
        <f t="shared" si="21"/>
        <v>6.86</v>
      </c>
      <c r="AE45" s="53">
        <f t="shared" si="21"/>
        <v>6.29</v>
      </c>
      <c r="AF45" s="53">
        <f t="shared" si="21"/>
        <v>5.8</v>
      </c>
      <c r="AG45" s="53">
        <f t="shared" si="21"/>
        <v>5.39</v>
      </c>
      <c r="AH45" s="53">
        <f t="shared" si="21"/>
        <v>5.03</v>
      </c>
      <c r="AI45" s="53">
        <f t="shared" si="21"/>
        <v>4.71</v>
      </c>
      <c r="AJ45" s="53">
        <f t="shared" si="21"/>
        <v>4.43</v>
      </c>
      <c r="AK45" s="53">
        <f t="shared" si="21"/>
        <v>4.1900000000000004</v>
      </c>
      <c r="AL45" s="53">
        <f t="shared" si="21"/>
        <v>3.91</v>
      </c>
      <c r="AM45" s="53">
        <f t="shared" si="21"/>
        <v>3.61</v>
      </c>
      <c r="AN45" s="53">
        <f t="shared" si="22"/>
        <v>3.45</v>
      </c>
      <c r="AO45" s="53">
        <f t="shared" si="22"/>
        <v>3.34</v>
      </c>
      <c r="AP45" s="53">
        <f t="shared" si="22"/>
        <v>3.24</v>
      </c>
      <c r="AQ45" s="53">
        <f t="shared" si="22"/>
        <v>3.14</v>
      </c>
      <c r="AR45" s="53">
        <f t="shared" si="22"/>
        <v>3.05</v>
      </c>
      <c r="AS45" s="53">
        <f t="shared" si="22"/>
        <v>2.96</v>
      </c>
      <c r="AT45" s="53">
        <f t="shared" si="22"/>
        <v>2.88</v>
      </c>
      <c r="AU45" s="54">
        <f t="shared" si="22"/>
        <v>2.73</v>
      </c>
    </row>
    <row r="46" spans="1:47">
      <c r="U46" s="46">
        <v>43</v>
      </c>
      <c r="V46" s="47">
        <f t="shared" si="4"/>
        <v>103630</v>
      </c>
      <c r="W46" s="48">
        <v>20</v>
      </c>
      <c r="X46" s="49">
        <v>430</v>
      </c>
      <c r="Y46" s="50">
        <f t="shared" si="19"/>
        <v>241</v>
      </c>
      <c r="Z46" s="51">
        <f t="shared" si="5"/>
        <v>241</v>
      </c>
      <c r="AA46" s="51">
        <f t="shared" si="8"/>
        <v>3745</v>
      </c>
      <c r="AB46" s="51">
        <f t="shared" si="7"/>
        <v>840</v>
      </c>
      <c r="AC46" s="51">
        <f t="shared" si="6"/>
        <v>2855</v>
      </c>
      <c r="AD46" s="52">
        <f t="shared" si="21"/>
        <v>7.43</v>
      </c>
      <c r="AE46" s="53">
        <f t="shared" si="21"/>
        <v>6.81</v>
      </c>
      <c r="AF46" s="53">
        <f t="shared" si="21"/>
        <v>6.29</v>
      </c>
      <c r="AG46" s="53">
        <f t="shared" si="21"/>
        <v>5.84</v>
      </c>
      <c r="AH46" s="53">
        <f t="shared" si="21"/>
        <v>5.45</v>
      </c>
      <c r="AI46" s="53">
        <f t="shared" si="21"/>
        <v>5.1100000000000003</v>
      </c>
      <c r="AJ46" s="53">
        <f t="shared" si="21"/>
        <v>4.8099999999999996</v>
      </c>
      <c r="AK46" s="53">
        <f t="shared" si="21"/>
        <v>4.54</v>
      </c>
      <c r="AL46" s="53">
        <f t="shared" si="21"/>
        <v>4.24</v>
      </c>
      <c r="AM46" s="53">
        <f t="shared" si="21"/>
        <v>3.92</v>
      </c>
      <c r="AN46" s="53">
        <f t="shared" si="22"/>
        <v>3.74</v>
      </c>
      <c r="AO46" s="53">
        <f t="shared" si="22"/>
        <v>3.62</v>
      </c>
      <c r="AP46" s="53">
        <f t="shared" si="22"/>
        <v>3.51</v>
      </c>
      <c r="AQ46" s="53">
        <f t="shared" si="22"/>
        <v>3.4</v>
      </c>
      <c r="AR46" s="53">
        <f t="shared" si="22"/>
        <v>3.3</v>
      </c>
      <c r="AS46" s="53">
        <f t="shared" si="22"/>
        <v>3.21</v>
      </c>
      <c r="AT46" s="53">
        <f t="shared" si="22"/>
        <v>3.12</v>
      </c>
      <c r="AU46" s="54">
        <f t="shared" si="22"/>
        <v>2.96</v>
      </c>
    </row>
    <row r="47" spans="1:47">
      <c r="U47" s="46">
        <v>44</v>
      </c>
      <c r="V47" s="47">
        <f t="shared" si="4"/>
        <v>111760</v>
      </c>
      <c r="W47" s="48">
        <v>20</v>
      </c>
      <c r="X47" s="49">
        <v>440</v>
      </c>
      <c r="Y47" s="50">
        <f t="shared" si="19"/>
        <v>254</v>
      </c>
      <c r="Z47" s="51">
        <f t="shared" si="5"/>
        <v>254</v>
      </c>
      <c r="AA47" s="51">
        <f t="shared" si="8"/>
        <v>3999</v>
      </c>
      <c r="AB47" s="51">
        <f t="shared" si="7"/>
        <v>860</v>
      </c>
      <c r="AC47" s="51">
        <f t="shared" si="6"/>
        <v>3089</v>
      </c>
      <c r="AD47" s="52">
        <f t="shared" si="21"/>
        <v>8.0399999999999991</v>
      </c>
      <c r="AE47" s="53">
        <f t="shared" si="21"/>
        <v>7.37</v>
      </c>
      <c r="AF47" s="53">
        <f t="shared" si="21"/>
        <v>6.8</v>
      </c>
      <c r="AG47" s="53">
        <f t="shared" si="21"/>
        <v>6.32</v>
      </c>
      <c r="AH47" s="53">
        <f t="shared" si="21"/>
        <v>5.9</v>
      </c>
      <c r="AI47" s="53">
        <f t="shared" si="21"/>
        <v>5.53</v>
      </c>
      <c r="AJ47" s="53">
        <f t="shared" si="21"/>
        <v>5.2</v>
      </c>
      <c r="AK47" s="53">
        <f t="shared" si="21"/>
        <v>4.91</v>
      </c>
      <c r="AL47" s="53">
        <f t="shared" si="21"/>
        <v>4.58</v>
      </c>
      <c r="AM47" s="53">
        <f t="shared" si="21"/>
        <v>4.24</v>
      </c>
      <c r="AN47" s="53">
        <f t="shared" si="22"/>
        <v>4.04</v>
      </c>
      <c r="AO47" s="53">
        <f t="shared" si="22"/>
        <v>3.92</v>
      </c>
      <c r="AP47" s="53">
        <f t="shared" si="22"/>
        <v>3.79</v>
      </c>
      <c r="AQ47" s="53">
        <f t="shared" si="22"/>
        <v>3.68</v>
      </c>
      <c r="AR47" s="53">
        <f t="shared" si="22"/>
        <v>3.58</v>
      </c>
      <c r="AS47" s="53">
        <f t="shared" si="22"/>
        <v>3.47</v>
      </c>
      <c r="AT47" s="53">
        <f t="shared" si="22"/>
        <v>3.38</v>
      </c>
      <c r="AU47" s="54">
        <f t="shared" si="22"/>
        <v>3.2</v>
      </c>
    </row>
    <row r="48" spans="1:47">
      <c r="U48" s="46">
        <v>45</v>
      </c>
      <c r="V48" s="47">
        <f t="shared" si="4"/>
        <v>120600</v>
      </c>
      <c r="W48" s="48">
        <v>20</v>
      </c>
      <c r="X48" s="49">
        <v>450</v>
      </c>
      <c r="Y48" s="50">
        <f t="shared" si="19"/>
        <v>268</v>
      </c>
      <c r="Z48" s="51">
        <f t="shared" si="5"/>
        <v>268</v>
      </c>
      <c r="AA48" s="51">
        <f t="shared" si="8"/>
        <v>4267</v>
      </c>
      <c r="AB48" s="51">
        <f t="shared" si="7"/>
        <v>880</v>
      </c>
      <c r="AC48" s="51">
        <f t="shared" si="6"/>
        <v>3337</v>
      </c>
      <c r="AD48" s="52">
        <f t="shared" si="21"/>
        <v>8.69</v>
      </c>
      <c r="AE48" s="53">
        <f t="shared" si="21"/>
        <v>7.96</v>
      </c>
      <c r="AF48" s="53">
        <f t="shared" si="21"/>
        <v>7.35</v>
      </c>
      <c r="AG48" s="53">
        <f t="shared" si="21"/>
        <v>6.82</v>
      </c>
      <c r="AH48" s="53">
        <f t="shared" si="21"/>
        <v>6.37</v>
      </c>
      <c r="AI48" s="53">
        <f t="shared" si="21"/>
        <v>5.97</v>
      </c>
      <c r="AJ48" s="53">
        <f t="shared" si="21"/>
        <v>5.62</v>
      </c>
      <c r="AK48" s="53">
        <f t="shared" si="21"/>
        <v>5.31</v>
      </c>
      <c r="AL48" s="53">
        <f t="shared" si="21"/>
        <v>4.95</v>
      </c>
      <c r="AM48" s="53">
        <f t="shared" si="21"/>
        <v>4.58</v>
      </c>
      <c r="AN48" s="53">
        <f t="shared" si="22"/>
        <v>4.37</v>
      </c>
      <c r="AO48" s="53">
        <f t="shared" si="22"/>
        <v>4.2300000000000004</v>
      </c>
      <c r="AP48" s="53">
        <f t="shared" si="22"/>
        <v>4.0999999999999996</v>
      </c>
      <c r="AQ48" s="53">
        <f t="shared" si="22"/>
        <v>3.98</v>
      </c>
      <c r="AR48" s="53">
        <f t="shared" si="22"/>
        <v>3.86</v>
      </c>
      <c r="AS48" s="53">
        <f t="shared" si="22"/>
        <v>3.75</v>
      </c>
      <c r="AT48" s="53">
        <f t="shared" si="22"/>
        <v>3.65</v>
      </c>
      <c r="AU48" s="54">
        <f t="shared" si="22"/>
        <v>3.46</v>
      </c>
    </row>
    <row r="49" spans="1:47">
      <c r="U49" s="46">
        <v>46</v>
      </c>
      <c r="V49" s="47">
        <f t="shared" si="4"/>
        <v>130180</v>
      </c>
      <c r="W49" s="48">
        <v>20</v>
      </c>
      <c r="X49" s="49">
        <v>460</v>
      </c>
      <c r="Y49" s="50">
        <f t="shared" si="19"/>
        <v>283</v>
      </c>
      <c r="Z49" s="51">
        <f t="shared" si="5"/>
        <v>283</v>
      </c>
      <c r="AA49" s="51">
        <f t="shared" si="8"/>
        <v>4550</v>
      </c>
      <c r="AB49" s="51">
        <f t="shared" si="7"/>
        <v>900</v>
      </c>
      <c r="AC49" s="51">
        <f t="shared" si="6"/>
        <v>3600</v>
      </c>
      <c r="AD49" s="52">
        <f t="shared" si="21"/>
        <v>9.3800000000000008</v>
      </c>
      <c r="AE49" s="53">
        <f t="shared" si="21"/>
        <v>8.59</v>
      </c>
      <c r="AF49" s="53">
        <f t="shared" si="21"/>
        <v>7.93</v>
      </c>
      <c r="AG49" s="53">
        <f t="shared" si="21"/>
        <v>7.36</v>
      </c>
      <c r="AH49" s="53">
        <f t="shared" si="21"/>
        <v>6.87</v>
      </c>
      <c r="AI49" s="53">
        <f t="shared" si="21"/>
        <v>6.44</v>
      </c>
      <c r="AJ49" s="53">
        <f t="shared" si="21"/>
        <v>6.06</v>
      </c>
      <c r="AK49" s="53">
        <f t="shared" si="21"/>
        <v>5.72</v>
      </c>
      <c r="AL49" s="53">
        <f t="shared" si="21"/>
        <v>5.34</v>
      </c>
      <c r="AM49" s="53">
        <f t="shared" si="21"/>
        <v>4.9400000000000004</v>
      </c>
      <c r="AN49" s="53">
        <f t="shared" si="22"/>
        <v>4.71</v>
      </c>
      <c r="AO49" s="53">
        <f t="shared" si="22"/>
        <v>4.5599999999999996</v>
      </c>
      <c r="AP49" s="53">
        <f t="shared" si="22"/>
        <v>4.42</v>
      </c>
      <c r="AQ49" s="53">
        <f t="shared" si="22"/>
        <v>4.29</v>
      </c>
      <c r="AR49" s="53">
        <f t="shared" si="22"/>
        <v>4.17</v>
      </c>
      <c r="AS49" s="53">
        <f t="shared" si="22"/>
        <v>4.05</v>
      </c>
      <c r="AT49" s="53">
        <f t="shared" si="22"/>
        <v>3.94</v>
      </c>
      <c r="AU49" s="54">
        <f t="shared" si="22"/>
        <v>3.73</v>
      </c>
    </row>
    <row r="50" spans="1:47">
      <c r="U50" s="46">
        <v>47</v>
      </c>
      <c r="V50" s="47">
        <f t="shared" si="4"/>
        <v>140060</v>
      </c>
      <c r="W50" s="48">
        <v>20</v>
      </c>
      <c r="X50" s="49">
        <v>470</v>
      </c>
      <c r="Y50" s="50">
        <f t="shared" si="19"/>
        <v>298</v>
      </c>
      <c r="Z50" s="51">
        <f t="shared" si="5"/>
        <v>298</v>
      </c>
      <c r="AA50" s="51">
        <f t="shared" si="8"/>
        <v>4848</v>
      </c>
      <c r="AB50" s="51">
        <f t="shared" si="7"/>
        <v>920</v>
      </c>
      <c r="AC50" s="51">
        <f t="shared" si="6"/>
        <v>3878</v>
      </c>
      <c r="AD50" s="52">
        <f t="shared" si="21"/>
        <v>10.1</v>
      </c>
      <c r="AE50" s="53">
        <f t="shared" si="21"/>
        <v>9.26</v>
      </c>
      <c r="AF50" s="53">
        <f t="shared" si="21"/>
        <v>8.5399999999999991</v>
      </c>
      <c r="AG50" s="53">
        <f t="shared" si="21"/>
        <v>7.93</v>
      </c>
      <c r="AH50" s="53">
        <f t="shared" si="21"/>
        <v>7.4</v>
      </c>
      <c r="AI50" s="53">
        <f t="shared" si="21"/>
        <v>6.94</v>
      </c>
      <c r="AJ50" s="53">
        <f t="shared" si="21"/>
        <v>6.53</v>
      </c>
      <c r="AK50" s="53">
        <f t="shared" si="21"/>
        <v>6.17</v>
      </c>
      <c r="AL50" s="53">
        <f t="shared" si="21"/>
        <v>5.75</v>
      </c>
      <c r="AM50" s="53">
        <f t="shared" si="21"/>
        <v>5.32</v>
      </c>
      <c r="AN50" s="53">
        <f t="shared" si="22"/>
        <v>5.08</v>
      </c>
      <c r="AO50" s="53">
        <f t="shared" si="22"/>
        <v>4.92</v>
      </c>
      <c r="AP50" s="53">
        <f t="shared" si="22"/>
        <v>4.76</v>
      </c>
      <c r="AQ50" s="53">
        <f t="shared" si="22"/>
        <v>4.62</v>
      </c>
      <c r="AR50" s="53">
        <f t="shared" si="22"/>
        <v>4.49</v>
      </c>
      <c r="AS50" s="53">
        <f t="shared" si="22"/>
        <v>4.3600000000000003</v>
      </c>
      <c r="AT50" s="53">
        <f t="shared" si="22"/>
        <v>4.24</v>
      </c>
      <c r="AU50" s="54">
        <f t="shared" si="22"/>
        <v>4.0199999999999996</v>
      </c>
    </row>
    <row r="51" spans="1:47">
      <c r="U51" s="46">
        <v>48</v>
      </c>
      <c r="V51" s="47">
        <f t="shared" si="4"/>
        <v>150720</v>
      </c>
      <c r="W51" s="48">
        <v>20</v>
      </c>
      <c r="X51" s="49">
        <v>480</v>
      </c>
      <c r="Y51" s="50">
        <f t="shared" si="19"/>
        <v>314</v>
      </c>
      <c r="Z51" s="51">
        <f t="shared" si="5"/>
        <v>314</v>
      </c>
      <c r="AA51" s="51">
        <f t="shared" si="8"/>
        <v>5162</v>
      </c>
      <c r="AB51" s="51">
        <f t="shared" si="7"/>
        <v>940</v>
      </c>
      <c r="AC51" s="51">
        <f t="shared" si="6"/>
        <v>4172</v>
      </c>
      <c r="AD51" s="52">
        <f t="shared" si="21"/>
        <v>10.86</v>
      </c>
      <c r="AE51" s="53">
        <f t="shared" si="21"/>
        <v>9.9600000000000009</v>
      </c>
      <c r="AF51" s="53">
        <f t="shared" si="21"/>
        <v>9.19</v>
      </c>
      <c r="AG51" s="53">
        <f t="shared" si="21"/>
        <v>8.5299999999999994</v>
      </c>
      <c r="AH51" s="53">
        <f t="shared" si="21"/>
        <v>7.96</v>
      </c>
      <c r="AI51" s="53">
        <f t="shared" si="21"/>
        <v>7.46</v>
      </c>
      <c r="AJ51" s="53">
        <f t="shared" si="21"/>
        <v>7.02</v>
      </c>
      <c r="AK51" s="53">
        <f t="shared" si="21"/>
        <v>6.63</v>
      </c>
      <c r="AL51" s="53">
        <f t="shared" si="21"/>
        <v>6.19</v>
      </c>
      <c r="AM51" s="53">
        <f t="shared" si="21"/>
        <v>5.72</v>
      </c>
      <c r="AN51" s="53">
        <f t="shared" si="22"/>
        <v>5.46</v>
      </c>
      <c r="AO51" s="53">
        <f t="shared" si="22"/>
        <v>5.29</v>
      </c>
      <c r="AP51" s="53">
        <f t="shared" si="22"/>
        <v>5.13</v>
      </c>
      <c r="AQ51" s="53">
        <f t="shared" si="22"/>
        <v>4.97</v>
      </c>
      <c r="AR51" s="53">
        <f t="shared" si="22"/>
        <v>4.83</v>
      </c>
      <c r="AS51" s="53">
        <f t="shared" si="22"/>
        <v>4.6900000000000004</v>
      </c>
      <c r="AT51" s="53">
        <f t="shared" si="22"/>
        <v>4.5599999999999996</v>
      </c>
      <c r="AU51" s="54">
        <f t="shared" si="22"/>
        <v>4.33</v>
      </c>
    </row>
    <row r="52" spans="1:47">
      <c r="A52" s="59" t="s">
        <v>158</v>
      </c>
      <c r="B52" s="59" t="s">
        <v>132</v>
      </c>
      <c r="C52" s="59" t="s">
        <v>133</v>
      </c>
      <c r="D52" s="59" t="s">
        <v>134</v>
      </c>
      <c r="E52" s="59" t="s">
        <v>135</v>
      </c>
      <c r="F52" s="59" t="s">
        <v>136</v>
      </c>
      <c r="G52" s="59" t="s">
        <v>137</v>
      </c>
      <c r="H52" s="59" t="s">
        <v>138</v>
      </c>
      <c r="I52" s="59" t="s">
        <v>139</v>
      </c>
      <c r="J52" s="59" t="s">
        <v>140</v>
      </c>
      <c r="K52" s="59" t="s">
        <v>141</v>
      </c>
      <c r="L52" s="59" t="s">
        <v>142</v>
      </c>
      <c r="M52" s="59" t="s">
        <v>143</v>
      </c>
      <c r="N52" s="59" t="s">
        <v>144</v>
      </c>
      <c r="O52" s="59" t="s">
        <v>145</v>
      </c>
      <c r="P52" s="59" t="s">
        <v>146</v>
      </c>
      <c r="Q52" s="59" t="s">
        <v>147</v>
      </c>
      <c r="R52" s="59" t="s">
        <v>157</v>
      </c>
      <c r="S52" s="59" t="s">
        <v>183</v>
      </c>
      <c r="T52" s="55"/>
      <c r="U52" s="46">
        <v>49</v>
      </c>
      <c r="V52" s="47">
        <f t="shared" si="4"/>
        <v>162680</v>
      </c>
      <c r="W52" s="48">
        <v>20</v>
      </c>
      <c r="X52" s="49">
        <v>490</v>
      </c>
      <c r="Y52" s="50">
        <f t="shared" si="19"/>
        <v>332</v>
      </c>
      <c r="Z52" s="51">
        <f t="shared" si="5"/>
        <v>332</v>
      </c>
      <c r="AA52" s="51">
        <f t="shared" si="8"/>
        <v>5494</v>
      </c>
      <c r="AB52" s="51">
        <f t="shared" si="7"/>
        <v>960</v>
      </c>
      <c r="AC52" s="51">
        <f t="shared" si="6"/>
        <v>4484</v>
      </c>
      <c r="AD52" s="52">
        <f t="shared" si="21"/>
        <v>11.68</v>
      </c>
      <c r="AE52" s="53">
        <f t="shared" si="21"/>
        <v>10.7</v>
      </c>
      <c r="AF52" s="53">
        <f t="shared" si="21"/>
        <v>9.8800000000000008</v>
      </c>
      <c r="AG52" s="53">
        <f t="shared" si="21"/>
        <v>9.17</v>
      </c>
      <c r="AH52" s="53">
        <f t="shared" si="21"/>
        <v>8.56</v>
      </c>
      <c r="AI52" s="53">
        <f t="shared" si="21"/>
        <v>8.02</v>
      </c>
      <c r="AJ52" s="53">
        <f t="shared" si="21"/>
        <v>7.55</v>
      </c>
      <c r="AK52" s="53">
        <f t="shared" si="21"/>
        <v>7.13</v>
      </c>
      <c r="AL52" s="53">
        <f t="shared" si="21"/>
        <v>6.65</v>
      </c>
      <c r="AM52" s="53">
        <f t="shared" si="21"/>
        <v>6.15</v>
      </c>
      <c r="AN52" s="53">
        <f t="shared" si="22"/>
        <v>5.87</v>
      </c>
      <c r="AO52" s="53">
        <f t="shared" si="22"/>
        <v>5.68</v>
      </c>
      <c r="AP52" s="53">
        <f t="shared" si="22"/>
        <v>5.51</v>
      </c>
      <c r="AQ52" s="53">
        <f t="shared" si="22"/>
        <v>5.34</v>
      </c>
      <c r="AR52" s="53">
        <f t="shared" si="22"/>
        <v>5.19</v>
      </c>
      <c r="AS52" s="53">
        <f t="shared" si="22"/>
        <v>5.04</v>
      </c>
      <c r="AT52" s="53">
        <f t="shared" si="22"/>
        <v>4.91</v>
      </c>
      <c r="AU52" s="54">
        <f t="shared" si="22"/>
        <v>4.6500000000000004</v>
      </c>
    </row>
    <row r="53" spans="1:47">
      <c r="A53" s="57">
        <v>1</v>
      </c>
      <c r="B53" s="58">
        <f t="array" ref="B53">MIN(IF(AD$4:AD$203&gt;=$A53,$U$4:$U$203))</f>
        <v>27</v>
      </c>
      <c r="C53" s="58">
        <f t="array" ref="C53">MIN(IF(AE$4:AE$203&gt;=$A53,$U$4:$U$203))</f>
        <v>27</v>
      </c>
      <c r="D53" s="58">
        <f t="array" ref="D53">MIN(IF(AF$4:AF$203&gt;=$A53,$U$4:$U$203))</f>
        <v>27</v>
      </c>
      <c r="E53" s="58">
        <f t="array" ref="E53">MIN(IF(AG$4:AG$203&gt;=$A53,$U$4:$U$203))</f>
        <v>28</v>
      </c>
      <c r="F53" s="58">
        <f t="array" ref="F53">MIN(IF(AH$4:AH$203&gt;=$A53,$U$4:$U$203))</f>
        <v>28</v>
      </c>
      <c r="G53" s="58">
        <f t="array" ref="G53">MIN(IF(AI$4:AI$203&gt;=$A53,$U$4:$U$203))</f>
        <v>29</v>
      </c>
      <c r="H53" s="58">
        <f t="array" ref="H53">MIN(IF(AJ$4:AJ$203&gt;=$A53,$U$4:$U$203))</f>
        <v>29</v>
      </c>
      <c r="I53" s="58">
        <f t="array" ref="I53">MIN(IF(AK$4:AK$203&gt;=$A53,$U$4:$U$203))</f>
        <v>29</v>
      </c>
      <c r="J53" s="58">
        <f t="array" ref="J53">MIN(IF(AL$4:AL$203&gt;=$A53,$U$4:$U$203))</f>
        <v>30</v>
      </c>
      <c r="K53" s="58">
        <f t="array" ref="K53">MIN(IF(AM$4:AM$203&gt;=$A53,$U$4:$U$203))</f>
        <v>30</v>
      </c>
      <c r="L53" s="58">
        <f t="array" ref="L53">MIN(IF(AN$4:AN$203&gt;=$A53,$U$4:$U$203))</f>
        <v>30</v>
      </c>
      <c r="M53" s="58">
        <f t="array" ref="M53">MIN(IF(AO$4:AO$203&gt;=$A53,$U$4:$U$203))</f>
        <v>31</v>
      </c>
      <c r="N53" s="58">
        <f t="array" ref="N53">MIN(IF(AP$4:AP$203&gt;=$A53,$U$4:$U$203))</f>
        <v>31</v>
      </c>
      <c r="O53" s="58">
        <f t="array" ref="O53">MIN(IF(AQ$4:AQ$203&gt;=$A53,$U$4:$U$203))</f>
        <v>31</v>
      </c>
      <c r="P53" s="58">
        <f t="array" ref="P53">MIN(IF(AR$4:AR$203&gt;=$A53,$U$4:$U$203))</f>
        <v>31</v>
      </c>
      <c r="Q53" s="58">
        <f t="array" ref="Q53">MIN(IF(AS$4:AS$203&gt;=$A53,$U$4:$U$203))</f>
        <v>32</v>
      </c>
      <c r="R53" s="58">
        <f t="array" ref="R53">MIN(IF(AT$4:AT$203&gt;=$A53,$U$4:$U$203))</f>
        <v>32</v>
      </c>
      <c r="S53" s="58">
        <f t="array" ref="S53">MIN(IF(AU$4:AU$203&gt;=$A53,$U$4:$U$203))</f>
        <v>32</v>
      </c>
      <c r="U53" s="46">
        <v>50</v>
      </c>
      <c r="V53" s="47">
        <f t="shared" si="4"/>
        <v>175000</v>
      </c>
      <c r="W53" s="48">
        <v>20</v>
      </c>
      <c r="X53" s="49">
        <v>500</v>
      </c>
      <c r="Y53" s="50">
        <f t="shared" si="19"/>
        <v>350</v>
      </c>
      <c r="Z53" s="51">
        <f t="shared" si="5"/>
        <v>350</v>
      </c>
      <c r="AA53" s="51">
        <f t="shared" si="8"/>
        <v>5844</v>
      </c>
      <c r="AB53" s="51">
        <f t="shared" si="7"/>
        <v>980</v>
      </c>
      <c r="AC53" s="51">
        <f t="shared" si="6"/>
        <v>4814</v>
      </c>
      <c r="AD53" s="52">
        <f t="shared" si="21"/>
        <v>12.54</v>
      </c>
      <c r="AE53" s="53">
        <f t="shared" si="21"/>
        <v>11.49</v>
      </c>
      <c r="AF53" s="53">
        <f t="shared" si="21"/>
        <v>10.6</v>
      </c>
      <c r="AG53" s="53">
        <f t="shared" si="21"/>
        <v>9.84</v>
      </c>
      <c r="AH53" s="53">
        <f t="shared" si="21"/>
        <v>9.19</v>
      </c>
      <c r="AI53" s="53">
        <f t="shared" si="21"/>
        <v>8.61</v>
      </c>
      <c r="AJ53" s="53">
        <f t="shared" si="21"/>
        <v>8.1</v>
      </c>
      <c r="AK53" s="53">
        <f t="shared" si="21"/>
        <v>7.65</v>
      </c>
      <c r="AL53" s="53">
        <f t="shared" si="21"/>
        <v>7.14</v>
      </c>
      <c r="AM53" s="53">
        <f t="shared" si="21"/>
        <v>6.6</v>
      </c>
      <c r="AN53" s="53">
        <f t="shared" si="22"/>
        <v>6.3</v>
      </c>
      <c r="AO53" s="53">
        <f t="shared" si="22"/>
        <v>6.1</v>
      </c>
      <c r="AP53" s="53">
        <f t="shared" si="22"/>
        <v>5.91</v>
      </c>
      <c r="AQ53" s="53">
        <f t="shared" si="22"/>
        <v>5.74</v>
      </c>
      <c r="AR53" s="53">
        <f t="shared" si="22"/>
        <v>5.57</v>
      </c>
      <c r="AS53" s="53">
        <f t="shared" si="22"/>
        <v>5.42</v>
      </c>
      <c r="AT53" s="53">
        <f t="shared" si="22"/>
        <v>5.27</v>
      </c>
      <c r="AU53" s="54">
        <f t="shared" si="22"/>
        <v>4.99</v>
      </c>
    </row>
    <row r="54" spans="1:47">
      <c r="A54" s="57">
        <v>2</v>
      </c>
      <c r="B54" s="58">
        <f t="array" ref="B54">MIN(IF(AD$4:AD$203&gt;=$A54,$U$4:$U$203))</f>
        <v>31</v>
      </c>
      <c r="C54" s="58">
        <f t="array" ref="C54">MIN(IF(AE$4:AE$203&gt;=$A54,$U$4:$U$203))</f>
        <v>31</v>
      </c>
      <c r="D54" s="58">
        <f t="array" ref="D54">MIN(IF(AF$4:AF$203&gt;=$A54,$U$4:$U$203))</f>
        <v>32</v>
      </c>
      <c r="E54" s="58">
        <f t="array" ref="E54">MIN(IF(AG$4:AG$203&gt;=$A54,$U$4:$U$203))</f>
        <v>32</v>
      </c>
      <c r="F54" s="58">
        <f t="array" ref="F54">MIN(IF(AH$4:AH$203&gt;=$A54,$U$4:$U$203))</f>
        <v>33</v>
      </c>
      <c r="G54" s="58">
        <f t="array" ref="G54">MIN(IF(AI$4:AI$203&gt;=$A54,$U$4:$U$203))</f>
        <v>33</v>
      </c>
      <c r="H54" s="58">
        <f t="array" ref="H54">MIN(IF(AJ$4:AJ$203&gt;=$A54,$U$4:$U$203))</f>
        <v>34</v>
      </c>
      <c r="I54" s="58">
        <f t="array" ref="I54">MIN(IF(AK$4:AK$203&gt;=$A54,$U$4:$U$203))</f>
        <v>35</v>
      </c>
      <c r="J54" s="58">
        <f t="array" ref="J54">MIN(IF(AL$4:AL$203&gt;=$A54,$U$4:$U$203))</f>
        <v>35</v>
      </c>
      <c r="K54" s="58">
        <f t="array" ref="K54">MIN(IF(AM$4:AM$203&gt;=$A54,$U$4:$U$203))</f>
        <v>36</v>
      </c>
      <c r="L54" s="58">
        <f t="array" ref="L54">MIN(IF(AN$4:AN$203&gt;=$A54,$U$4:$U$203))</f>
        <v>36</v>
      </c>
      <c r="M54" s="58">
        <f t="array" ref="M54">MIN(IF(AO$4:AO$203&gt;=$A54,$U$4:$U$203))</f>
        <v>37</v>
      </c>
      <c r="N54" s="58">
        <f t="array" ref="N54">MIN(IF(AP$4:AP$203&gt;=$A54,$U$4:$U$203))</f>
        <v>37</v>
      </c>
      <c r="O54" s="58">
        <f t="array" ref="O54">MIN(IF(AQ$4:AQ$203&gt;=$A54,$U$4:$U$203))</f>
        <v>37</v>
      </c>
      <c r="P54" s="58">
        <f t="array" ref="P54">MIN(IF(AR$4:AR$203&gt;=$A54,$U$4:$U$203))</f>
        <v>38</v>
      </c>
      <c r="Q54" s="58">
        <f t="array" ref="Q54">MIN(IF(AS$4:AS$203&gt;=$A54,$U$4:$U$203))</f>
        <v>38</v>
      </c>
      <c r="R54" s="58">
        <f t="array" ref="R54">MIN(IF(AT$4:AT$203&gt;=$A54,$U$4:$U$203))</f>
        <v>38</v>
      </c>
      <c r="S54" s="58">
        <f t="array" ref="S54">MIN(IF(AU$4:AU$203&gt;=$A54,$U$4:$U$203))</f>
        <v>39</v>
      </c>
      <c r="U54" s="46">
        <v>51</v>
      </c>
      <c r="V54" s="47">
        <f t="shared" si="4"/>
        <v>188190</v>
      </c>
      <c r="W54" s="48">
        <v>20</v>
      </c>
      <c r="X54" s="49">
        <v>510</v>
      </c>
      <c r="Y54" s="50">
        <f t="shared" si="19"/>
        <v>369</v>
      </c>
      <c r="Z54" s="51">
        <f t="shared" si="5"/>
        <v>369</v>
      </c>
      <c r="AA54" s="51">
        <f t="shared" si="8"/>
        <v>6213</v>
      </c>
      <c r="AB54" s="51">
        <f t="shared" si="7"/>
        <v>1000</v>
      </c>
      <c r="AC54" s="51">
        <f t="shared" si="6"/>
        <v>5163</v>
      </c>
      <c r="AD54" s="52">
        <f t="shared" ref="AD54:AM63" si="23">ROUND($AC54/INDEX($E:$E,MATCH(AD$3,$A:$A,0)),2)</f>
        <v>13.45</v>
      </c>
      <c r="AE54" s="53">
        <f t="shared" si="23"/>
        <v>12.32</v>
      </c>
      <c r="AF54" s="53">
        <f t="shared" si="23"/>
        <v>11.37</v>
      </c>
      <c r="AG54" s="53">
        <f t="shared" si="23"/>
        <v>10.56</v>
      </c>
      <c r="AH54" s="53">
        <f t="shared" si="23"/>
        <v>9.85</v>
      </c>
      <c r="AI54" s="53">
        <f t="shared" si="23"/>
        <v>9.24</v>
      </c>
      <c r="AJ54" s="53">
        <f t="shared" si="23"/>
        <v>8.69</v>
      </c>
      <c r="AK54" s="53">
        <f t="shared" si="23"/>
        <v>8.2100000000000009</v>
      </c>
      <c r="AL54" s="53">
        <f t="shared" si="23"/>
        <v>7.66</v>
      </c>
      <c r="AM54" s="53">
        <f t="shared" si="23"/>
        <v>7.08</v>
      </c>
      <c r="AN54" s="53">
        <f t="shared" ref="AN54:AU63" si="24">ROUND($AC54/INDEX($E:$E,MATCH(AN$3,$A:$A,0)),2)</f>
        <v>6.76</v>
      </c>
      <c r="AO54" s="53">
        <f t="shared" si="24"/>
        <v>6.54</v>
      </c>
      <c r="AP54" s="53">
        <f t="shared" si="24"/>
        <v>6.34</v>
      </c>
      <c r="AQ54" s="53">
        <f t="shared" si="24"/>
        <v>6.15</v>
      </c>
      <c r="AR54" s="53">
        <f t="shared" si="24"/>
        <v>5.98</v>
      </c>
      <c r="AS54" s="53">
        <f t="shared" si="24"/>
        <v>5.81</v>
      </c>
      <c r="AT54" s="53">
        <f t="shared" si="24"/>
        <v>5.65</v>
      </c>
      <c r="AU54" s="54">
        <f t="shared" si="24"/>
        <v>5.36</v>
      </c>
    </row>
    <row r="55" spans="1:47">
      <c r="A55" s="57">
        <v>3</v>
      </c>
      <c r="B55" s="58">
        <f t="array" ref="B55">MIN(IF(AD$4:AD$203&gt;=$A55,$U$4:$U$203))</f>
        <v>34</v>
      </c>
      <c r="C55" s="58">
        <f t="array" ref="C55">MIN(IF(AE$4:AE$203&gt;=$A55,$U$4:$U$203))</f>
        <v>35</v>
      </c>
      <c r="D55" s="58">
        <f t="array" ref="D55">MIN(IF(AF$4:AF$203&gt;=$A55,$U$4:$U$203))</f>
        <v>35</v>
      </c>
      <c r="E55" s="58">
        <f t="array" ref="E55">MIN(IF(AG$4:AG$203&gt;=$A55,$U$4:$U$203))</f>
        <v>36</v>
      </c>
      <c r="F55" s="58">
        <f t="array" ref="F55">MIN(IF(AH$4:AH$203&gt;=$A55,$U$4:$U$203))</f>
        <v>37</v>
      </c>
      <c r="G55" s="58">
        <f t="array" ref="G55">MIN(IF(AI$4:AI$203&gt;=$A55,$U$4:$U$203))</f>
        <v>37</v>
      </c>
      <c r="H55" s="58">
        <f t="array" ref="H55">MIN(IF(AJ$4:AJ$203&gt;=$A55,$U$4:$U$203))</f>
        <v>38</v>
      </c>
      <c r="I55" s="58">
        <f t="array" ref="I55">MIN(IF(AK$4:AK$203&gt;=$A55,$U$4:$U$203))</f>
        <v>39</v>
      </c>
      <c r="J55" s="58">
        <f t="array" ref="J55">MIN(IF(AL$4:AL$203&gt;=$A55,$U$4:$U$203))</f>
        <v>39</v>
      </c>
      <c r="K55" s="58">
        <f t="array" ref="K55">MIN(IF(AM$4:AM$203&gt;=$A55,$U$4:$U$203))</f>
        <v>40</v>
      </c>
      <c r="L55" s="58">
        <f t="array" ref="L55">MIN(IF(AN$4:AN$203&gt;=$A55,$U$4:$U$203))</f>
        <v>41</v>
      </c>
      <c r="M55" s="58">
        <f t="array" ref="M55">MIN(IF(AO$4:AO$203&gt;=$A55,$U$4:$U$203))</f>
        <v>41</v>
      </c>
      <c r="N55" s="58">
        <f t="array" ref="N55">MIN(IF(AP$4:AP$203&gt;=$A55,$U$4:$U$203))</f>
        <v>42</v>
      </c>
      <c r="O55" s="58">
        <f t="array" ref="O55">MIN(IF(AQ$4:AQ$203&gt;=$A55,$U$4:$U$203))</f>
        <v>42</v>
      </c>
      <c r="P55" s="58">
        <f t="array" ref="P55">MIN(IF(AR$4:AR$203&gt;=$A55,$U$4:$U$203))</f>
        <v>42</v>
      </c>
      <c r="Q55" s="58">
        <f t="array" ref="Q55">MIN(IF(AS$4:AS$203&gt;=$A55,$U$4:$U$203))</f>
        <v>43</v>
      </c>
      <c r="R55" s="58">
        <f t="array" ref="R55">MIN(IF(AT$4:AT$203&gt;=$A55,$U$4:$U$203))</f>
        <v>43</v>
      </c>
      <c r="S55" s="58">
        <f t="array" ref="S55">MIN(IF(AU$4:AU$203&gt;=$A55,$U$4:$U$203))</f>
        <v>44</v>
      </c>
      <c r="U55" s="46">
        <v>52</v>
      </c>
      <c r="V55" s="47">
        <f t="shared" si="4"/>
        <v>202280</v>
      </c>
      <c r="W55" s="48">
        <v>20</v>
      </c>
      <c r="X55" s="49">
        <v>520</v>
      </c>
      <c r="Y55" s="50">
        <f t="shared" si="19"/>
        <v>389</v>
      </c>
      <c r="Z55" s="51">
        <f t="shared" si="5"/>
        <v>389</v>
      </c>
      <c r="AA55" s="51">
        <f t="shared" si="8"/>
        <v>6602</v>
      </c>
      <c r="AB55" s="51">
        <f t="shared" si="7"/>
        <v>1020</v>
      </c>
      <c r="AC55" s="51">
        <f t="shared" si="6"/>
        <v>5532</v>
      </c>
      <c r="AD55" s="52">
        <f t="shared" si="23"/>
        <v>14.41</v>
      </c>
      <c r="AE55" s="53">
        <f t="shared" si="23"/>
        <v>13.2</v>
      </c>
      <c r="AF55" s="53">
        <f t="shared" si="23"/>
        <v>12.19</v>
      </c>
      <c r="AG55" s="53">
        <f t="shared" si="23"/>
        <v>11.31</v>
      </c>
      <c r="AH55" s="53">
        <f t="shared" si="23"/>
        <v>10.56</v>
      </c>
      <c r="AI55" s="53">
        <f t="shared" si="23"/>
        <v>9.9</v>
      </c>
      <c r="AJ55" s="53">
        <f t="shared" si="23"/>
        <v>9.31</v>
      </c>
      <c r="AK55" s="53">
        <f t="shared" si="23"/>
        <v>8.7899999999999991</v>
      </c>
      <c r="AL55" s="53">
        <f t="shared" si="23"/>
        <v>8.2100000000000009</v>
      </c>
      <c r="AM55" s="53">
        <f t="shared" si="23"/>
        <v>7.59</v>
      </c>
      <c r="AN55" s="53">
        <f t="shared" si="24"/>
        <v>7.24</v>
      </c>
      <c r="AO55" s="53">
        <f t="shared" si="24"/>
        <v>7.01</v>
      </c>
      <c r="AP55" s="53">
        <f t="shared" si="24"/>
        <v>6.8</v>
      </c>
      <c r="AQ55" s="53">
        <f t="shared" si="24"/>
        <v>6.59</v>
      </c>
      <c r="AR55" s="53">
        <f t="shared" si="24"/>
        <v>6.4</v>
      </c>
      <c r="AS55" s="53">
        <f t="shared" si="24"/>
        <v>6.22</v>
      </c>
      <c r="AT55" s="53">
        <f t="shared" si="24"/>
        <v>6.05</v>
      </c>
      <c r="AU55" s="54">
        <f t="shared" si="24"/>
        <v>5.74</v>
      </c>
    </row>
    <row r="56" spans="1:47">
      <c r="A56" s="57">
        <v>4</v>
      </c>
      <c r="B56" s="58">
        <f t="array" ref="B56">MIN(IF(AD$4:AD$203&gt;=$A56,$U$4:$U$203))</f>
        <v>36</v>
      </c>
      <c r="C56" s="58">
        <f t="array" ref="C56">MIN(IF(AE$4:AE$203&gt;=$A56,$U$4:$U$203))</f>
        <v>37</v>
      </c>
      <c r="D56" s="58">
        <f t="array" ref="D56">MIN(IF(AF$4:AF$203&gt;=$A56,$U$4:$U$203))</f>
        <v>38</v>
      </c>
      <c r="E56" s="58">
        <f t="array" ref="E56">MIN(IF(AG$4:AG$203&gt;=$A56,$U$4:$U$203))</f>
        <v>39</v>
      </c>
      <c r="F56" s="58">
        <f t="array" ref="F56">MIN(IF(AH$4:AH$203&gt;=$A56,$U$4:$U$203))</f>
        <v>40</v>
      </c>
      <c r="G56" s="58">
        <f t="array" ref="G56">MIN(IF(AI$4:AI$203&gt;=$A56,$U$4:$U$203))</f>
        <v>41</v>
      </c>
      <c r="H56" s="58">
        <f t="array" ref="H56">MIN(IF(AJ$4:AJ$203&gt;=$A56,$U$4:$U$203))</f>
        <v>41</v>
      </c>
      <c r="I56" s="58">
        <f t="array" ref="I56">MIN(IF(AK$4:AK$203&gt;=$A56,$U$4:$U$203))</f>
        <v>42</v>
      </c>
      <c r="J56" s="58">
        <f t="array" ref="J56">MIN(IF(AL$4:AL$203&gt;=$A56,$U$4:$U$203))</f>
        <v>43</v>
      </c>
      <c r="K56" s="58">
        <f t="array" ref="K56">MIN(IF(AM$4:AM$203&gt;=$A56,$U$4:$U$203))</f>
        <v>44</v>
      </c>
      <c r="L56" s="58">
        <f t="array" ref="L56">MIN(IF(AN$4:AN$203&gt;=$A56,$U$4:$U$203))</f>
        <v>44</v>
      </c>
      <c r="M56" s="58">
        <f t="array" ref="M56">MIN(IF(AO$4:AO$203&gt;=$A56,$U$4:$U$203))</f>
        <v>45</v>
      </c>
      <c r="N56" s="58">
        <f t="array" ref="N56">MIN(IF(AP$4:AP$203&gt;=$A56,$U$4:$U$203))</f>
        <v>45</v>
      </c>
      <c r="O56" s="58">
        <f t="array" ref="O56">MIN(IF(AQ$4:AQ$203&gt;=$A56,$U$4:$U$203))</f>
        <v>46</v>
      </c>
      <c r="P56" s="58">
        <f t="array" ref="P56">MIN(IF(AR$4:AR$203&gt;=$A56,$U$4:$U$203))</f>
        <v>46</v>
      </c>
      <c r="Q56" s="58">
        <f t="array" ref="Q56">MIN(IF(AS$4:AS$203&gt;=$A56,$U$4:$U$203))</f>
        <v>46</v>
      </c>
      <c r="R56" s="58">
        <f t="array" ref="R56">MIN(IF(AT$4:AT$203&gt;=$A56,$U$4:$U$203))</f>
        <v>47</v>
      </c>
      <c r="S56" s="58">
        <f t="array" ref="S56">MIN(IF(AU$4:AU$203&gt;=$A56,$U$4:$U$203))</f>
        <v>47</v>
      </c>
      <c r="U56" s="46">
        <v>53</v>
      </c>
      <c r="V56" s="47">
        <f t="shared" si="4"/>
        <v>217300</v>
      </c>
      <c r="W56" s="48">
        <v>20</v>
      </c>
      <c r="X56" s="49">
        <v>530</v>
      </c>
      <c r="Y56" s="50">
        <f t="shared" si="19"/>
        <v>410</v>
      </c>
      <c r="Z56" s="51">
        <f t="shared" si="5"/>
        <v>410</v>
      </c>
      <c r="AA56" s="51">
        <f t="shared" si="8"/>
        <v>7012</v>
      </c>
      <c r="AB56" s="51">
        <f t="shared" si="7"/>
        <v>1040</v>
      </c>
      <c r="AC56" s="51">
        <f t="shared" si="6"/>
        <v>5922</v>
      </c>
      <c r="AD56" s="52">
        <f t="shared" si="23"/>
        <v>15.42</v>
      </c>
      <c r="AE56" s="53">
        <f t="shared" si="23"/>
        <v>14.13</v>
      </c>
      <c r="AF56" s="53">
        <f t="shared" si="23"/>
        <v>13.04</v>
      </c>
      <c r="AG56" s="53">
        <f t="shared" si="23"/>
        <v>12.11</v>
      </c>
      <c r="AH56" s="53">
        <f t="shared" si="23"/>
        <v>11.3</v>
      </c>
      <c r="AI56" s="53">
        <f t="shared" si="23"/>
        <v>10.59</v>
      </c>
      <c r="AJ56" s="53">
        <f t="shared" si="23"/>
        <v>9.9700000000000006</v>
      </c>
      <c r="AK56" s="53">
        <f t="shared" si="23"/>
        <v>9.41</v>
      </c>
      <c r="AL56" s="53">
        <f t="shared" si="23"/>
        <v>8.7899999999999991</v>
      </c>
      <c r="AM56" s="53">
        <f t="shared" si="23"/>
        <v>8.1199999999999992</v>
      </c>
      <c r="AN56" s="53">
        <f t="shared" si="24"/>
        <v>7.75</v>
      </c>
      <c r="AO56" s="53">
        <f t="shared" si="24"/>
        <v>7.51</v>
      </c>
      <c r="AP56" s="53">
        <f t="shared" si="24"/>
        <v>7.28</v>
      </c>
      <c r="AQ56" s="53">
        <f t="shared" si="24"/>
        <v>7.06</v>
      </c>
      <c r="AR56" s="53">
        <f t="shared" si="24"/>
        <v>6.85</v>
      </c>
      <c r="AS56" s="53">
        <f t="shared" si="24"/>
        <v>6.66</v>
      </c>
      <c r="AT56" s="53">
        <f t="shared" si="24"/>
        <v>6.48</v>
      </c>
      <c r="AU56" s="54">
        <f t="shared" si="24"/>
        <v>6.14</v>
      </c>
    </row>
    <row r="57" spans="1:47">
      <c r="A57" s="57">
        <v>5</v>
      </c>
      <c r="B57" s="58">
        <f t="array" ref="B57">MIN(IF(AD$4:AD$203&gt;=$A57,$U$4:$U$203))</f>
        <v>39</v>
      </c>
      <c r="C57" s="58">
        <f t="array" ref="C57">MIN(IF(AE$4:AE$203&gt;=$A57,$U$4:$U$203))</f>
        <v>40</v>
      </c>
      <c r="D57" s="58">
        <f t="array" ref="D57">MIN(IF(AF$4:AF$203&gt;=$A57,$U$4:$U$203))</f>
        <v>41</v>
      </c>
      <c r="E57" s="58">
        <f t="array" ref="E57">MIN(IF(AG$4:AG$203&gt;=$A57,$U$4:$U$203))</f>
        <v>42</v>
      </c>
      <c r="F57" s="58">
        <f t="array" ref="F57">MIN(IF(AH$4:AH$203&gt;=$A57,$U$4:$U$203))</f>
        <v>42</v>
      </c>
      <c r="G57" s="58">
        <f t="array" ref="G57">MIN(IF(AI$4:AI$203&gt;=$A57,$U$4:$U$203))</f>
        <v>43</v>
      </c>
      <c r="H57" s="58">
        <f t="array" ref="H57">MIN(IF(AJ$4:AJ$203&gt;=$A57,$U$4:$U$203))</f>
        <v>44</v>
      </c>
      <c r="I57" s="58">
        <f t="array" ref="I57">MIN(IF(AK$4:AK$203&gt;=$A57,$U$4:$U$203))</f>
        <v>45</v>
      </c>
      <c r="J57" s="58">
        <f t="array" ref="J57">MIN(IF(AL$4:AL$203&gt;=$A57,$U$4:$U$203))</f>
        <v>46</v>
      </c>
      <c r="K57" s="58">
        <f t="array" ref="K57">MIN(IF(AM$4:AM$203&gt;=$A57,$U$4:$U$203))</f>
        <v>47</v>
      </c>
      <c r="L57" s="58">
        <f t="array" ref="L57">MIN(IF(AN$4:AN$203&gt;=$A57,$U$4:$U$203))</f>
        <v>47</v>
      </c>
      <c r="M57" s="58">
        <f t="array" ref="M57">MIN(IF(AO$4:AO$203&gt;=$A57,$U$4:$U$203))</f>
        <v>48</v>
      </c>
      <c r="N57" s="58">
        <f t="array" ref="N57">MIN(IF(AP$4:AP$203&gt;=$A57,$U$4:$U$203))</f>
        <v>48</v>
      </c>
      <c r="O57" s="58">
        <f t="array" ref="O57">MIN(IF(AQ$4:AQ$203&gt;=$A57,$U$4:$U$203))</f>
        <v>49</v>
      </c>
      <c r="P57" s="58">
        <f t="array" ref="P57">MIN(IF(AR$4:AR$203&gt;=$A57,$U$4:$U$203))</f>
        <v>49</v>
      </c>
      <c r="Q57" s="58">
        <f t="array" ref="Q57">MIN(IF(AS$4:AS$203&gt;=$A57,$U$4:$U$203))</f>
        <v>49</v>
      </c>
      <c r="R57" s="58">
        <f t="array" ref="R57">MIN(IF(AT$4:AT$203&gt;=$A57,$U$4:$U$203))</f>
        <v>50</v>
      </c>
      <c r="S57" s="58">
        <f t="array" ref="S57">MIN(IF(AU$4:AU$203&gt;=$A57,$U$4:$U$203))</f>
        <v>51</v>
      </c>
      <c r="U57" s="46">
        <v>54</v>
      </c>
      <c r="V57" s="47">
        <f t="shared" si="4"/>
        <v>233280</v>
      </c>
      <c r="W57" s="48">
        <v>20</v>
      </c>
      <c r="X57" s="49">
        <v>540</v>
      </c>
      <c r="Y57" s="50">
        <f t="shared" si="19"/>
        <v>432</v>
      </c>
      <c r="Z57" s="51">
        <f t="shared" si="5"/>
        <v>432</v>
      </c>
      <c r="AA57" s="51">
        <f t="shared" si="8"/>
        <v>7444</v>
      </c>
      <c r="AB57" s="51">
        <f t="shared" si="7"/>
        <v>1060</v>
      </c>
      <c r="AC57" s="51">
        <f t="shared" si="6"/>
        <v>6334</v>
      </c>
      <c r="AD57" s="52">
        <f t="shared" si="23"/>
        <v>16.489999999999998</v>
      </c>
      <c r="AE57" s="53">
        <f t="shared" si="23"/>
        <v>15.12</v>
      </c>
      <c r="AF57" s="53">
        <f t="shared" si="23"/>
        <v>13.95</v>
      </c>
      <c r="AG57" s="53">
        <f t="shared" si="23"/>
        <v>12.95</v>
      </c>
      <c r="AH57" s="53">
        <f t="shared" si="23"/>
        <v>12.09</v>
      </c>
      <c r="AI57" s="53">
        <f t="shared" si="23"/>
        <v>11.33</v>
      </c>
      <c r="AJ57" s="53">
        <f t="shared" si="23"/>
        <v>10.66</v>
      </c>
      <c r="AK57" s="53">
        <f t="shared" si="23"/>
        <v>10.07</v>
      </c>
      <c r="AL57" s="53">
        <f t="shared" si="23"/>
        <v>9.4</v>
      </c>
      <c r="AM57" s="53">
        <f t="shared" si="23"/>
        <v>8.69</v>
      </c>
      <c r="AN57" s="53">
        <f t="shared" si="24"/>
        <v>8.2899999999999991</v>
      </c>
      <c r="AO57" s="53">
        <f t="shared" si="24"/>
        <v>8.0299999999999994</v>
      </c>
      <c r="AP57" s="53">
        <f t="shared" si="24"/>
        <v>7.78</v>
      </c>
      <c r="AQ57" s="53">
        <f t="shared" si="24"/>
        <v>7.55</v>
      </c>
      <c r="AR57" s="53">
        <f t="shared" si="24"/>
        <v>7.33</v>
      </c>
      <c r="AS57" s="53">
        <f t="shared" si="24"/>
        <v>7.12</v>
      </c>
      <c r="AT57" s="53">
        <f t="shared" si="24"/>
        <v>6.93</v>
      </c>
      <c r="AU57" s="54">
        <f t="shared" si="24"/>
        <v>6.57</v>
      </c>
    </row>
    <row r="58" spans="1:47">
      <c r="A58" s="57">
        <v>6</v>
      </c>
      <c r="B58" s="58">
        <f t="array" ref="B58">MIN(IF(AD$4:AD$203&gt;=$A58,$U$4:$U$203))</f>
        <v>41</v>
      </c>
      <c r="C58" s="58">
        <f t="array" ref="C58">MIN(IF(AE$4:AE$203&gt;=$A58,$U$4:$U$203))</f>
        <v>42</v>
      </c>
      <c r="D58" s="58">
        <f t="array" ref="D58">MIN(IF(AF$4:AF$203&gt;=$A58,$U$4:$U$203))</f>
        <v>43</v>
      </c>
      <c r="E58" s="58">
        <f t="array" ref="E58">MIN(IF(AG$4:AG$203&gt;=$A58,$U$4:$U$203))</f>
        <v>44</v>
      </c>
      <c r="F58" s="58">
        <f t="array" ref="F58">MIN(IF(AH$4:AH$203&gt;=$A58,$U$4:$U$203))</f>
        <v>45</v>
      </c>
      <c r="G58" s="58">
        <f t="array" ref="G58">MIN(IF(AI$4:AI$203&gt;=$A58,$U$4:$U$203))</f>
        <v>46</v>
      </c>
      <c r="H58" s="58">
        <f t="array" ref="H58">MIN(IF(AJ$4:AJ$203&gt;=$A58,$U$4:$U$203))</f>
        <v>46</v>
      </c>
      <c r="I58" s="58">
        <f t="array" ref="I58">MIN(IF(AK$4:AK$203&gt;=$A58,$U$4:$U$203))</f>
        <v>47</v>
      </c>
      <c r="J58" s="58">
        <f t="array" ref="J58">MIN(IF(AL$4:AL$203&gt;=$A58,$U$4:$U$203))</f>
        <v>48</v>
      </c>
      <c r="K58" s="58">
        <f t="array" ref="K58">MIN(IF(AM$4:AM$203&gt;=$A58,$U$4:$U$203))</f>
        <v>49</v>
      </c>
      <c r="L58" s="58">
        <f t="array" ref="L58">MIN(IF(AN$4:AN$203&gt;=$A58,$U$4:$U$203))</f>
        <v>50</v>
      </c>
      <c r="M58" s="58">
        <f t="array" ref="M58">MIN(IF(AO$4:AO$203&gt;=$A58,$U$4:$U$203))</f>
        <v>50</v>
      </c>
      <c r="N58" s="58">
        <f t="array" ref="N58">MIN(IF(AP$4:AP$203&gt;=$A58,$U$4:$U$203))</f>
        <v>51</v>
      </c>
      <c r="O58" s="58">
        <f t="array" ref="O58">MIN(IF(AQ$4:AQ$203&gt;=$A58,$U$4:$U$203))</f>
        <v>51</v>
      </c>
      <c r="P58" s="58">
        <f t="array" ref="P58">MIN(IF(AR$4:AR$203&gt;=$A58,$U$4:$U$203))</f>
        <v>52</v>
      </c>
      <c r="Q58" s="58">
        <f t="array" ref="Q58">MIN(IF(AS$4:AS$203&gt;=$A58,$U$4:$U$203))</f>
        <v>52</v>
      </c>
      <c r="R58" s="58">
        <f t="array" ref="R58">MIN(IF(AT$4:AT$203&gt;=$A58,$U$4:$U$203))</f>
        <v>52</v>
      </c>
      <c r="S58" s="58">
        <f t="array" ref="S58">MIN(IF(AU$4:AU$203&gt;=$A58,$U$4:$U$203))</f>
        <v>53</v>
      </c>
      <c r="U58" s="46">
        <v>55</v>
      </c>
      <c r="V58" s="47">
        <f t="shared" si="4"/>
        <v>250250</v>
      </c>
      <c r="W58" s="48">
        <v>20</v>
      </c>
      <c r="X58" s="49">
        <v>550</v>
      </c>
      <c r="Y58" s="50">
        <f t="shared" si="19"/>
        <v>455</v>
      </c>
      <c r="Z58" s="51">
        <f t="shared" si="5"/>
        <v>455</v>
      </c>
      <c r="AA58" s="51">
        <f t="shared" si="8"/>
        <v>7899</v>
      </c>
      <c r="AB58" s="51">
        <f t="shared" si="7"/>
        <v>1080</v>
      </c>
      <c r="AC58" s="51">
        <f t="shared" si="6"/>
        <v>6769</v>
      </c>
      <c r="AD58" s="52">
        <f t="shared" si="23"/>
        <v>17.63</v>
      </c>
      <c r="AE58" s="53">
        <f t="shared" si="23"/>
        <v>16.16</v>
      </c>
      <c r="AF58" s="53">
        <f t="shared" si="23"/>
        <v>14.91</v>
      </c>
      <c r="AG58" s="53">
        <f t="shared" si="23"/>
        <v>13.84</v>
      </c>
      <c r="AH58" s="53">
        <f t="shared" si="23"/>
        <v>12.92</v>
      </c>
      <c r="AI58" s="53">
        <f t="shared" si="23"/>
        <v>12.11</v>
      </c>
      <c r="AJ58" s="53">
        <f t="shared" si="23"/>
        <v>11.4</v>
      </c>
      <c r="AK58" s="53">
        <f t="shared" si="23"/>
        <v>10.76</v>
      </c>
      <c r="AL58" s="53">
        <f t="shared" si="23"/>
        <v>10.039999999999999</v>
      </c>
      <c r="AM58" s="53">
        <f t="shared" si="23"/>
        <v>9.2899999999999991</v>
      </c>
      <c r="AN58" s="53">
        <f t="shared" si="24"/>
        <v>8.86</v>
      </c>
      <c r="AO58" s="53">
        <f t="shared" si="24"/>
        <v>8.58</v>
      </c>
      <c r="AP58" s="53">
        <f t="shared" si="24"/>
        <v>8.32</v>
      </c>
      <c r="AQ58" s="53">
        <f t="shared" si="24"/>
        <v>8.07</v>
      </c>
      <c r="AR58" s="53">
        <f t="shared" si="24"/>
        <v>7.83</v>
      </c>
      <c r="AS58" s="53">
        <f t="shared" si="24"/>
        <v>7.61</v>
      </c>
      <c r="AT58" s="53">
        <f t="shared" si="24"/>
        <v>7.41</v>
      </c>
      <c r="AU58" s="54">
        <f t="shared" si="24"/>
        <v>7.02</v>
      </c>
    </row>
    <row r="59" spans="1:47">
      <c r="A59" s="57">
        <v>7</v>
      </c>
      <c r="B59" s="58">
        <f t="array" ref="B59">MIN(IF(AD$4:AD$203&gt;=$A59,$U$4:$U$203))</f>
        <v>43</v>
      </c>
      <c r="C59" s="58">
        <f t="array" ref="C59">MIN(IF(AE$4:AE$203&gt;=$A59,$U$4:$U$203))</f>
        <v>44</v>
      </c>
      <c r="D59" s="58">
        <f t="array" ref="D59">MIN(IF(AF$4:AF$203&gt;=$A59,$U$4:$U$203))</f>
        <v>45</v>
      </c>
      <c r="E59" s="58">
        <f t="array" ref="E59">MIN(IF(AG$4:AG$203&gt;=$A59,$U$4:$U$203))</f>
        <v>46</v>
      </c>
      <c r="F59" s="58">
        <f t="array" ref="F59">MIN(IF(AH$4:AH$203&gt;=$A59,$U$4:$U$203))</f>
        <v>47</v>
      </c>
      <c r="G59" s="58">
        <f t="array" ref="G59">MIN(IF(AI$4:AI$203&gt;=$A59,$U$4:$U$203))</f>
        <v>48</v>
      </c>
      <c r="H59" s="58">
        <f t="array" ref="H59">MIN(IF(AJ$4:AJ$203&gt;=$A59,$U$4:$U$203))</f>
        <v>48</v>
      </c>
      <c r="I59" s="58">
        <f t="array" ref="I59">MIN(IF(AK$4:AK$203&gt;=$A59,$U$4:$U$203))</f>
        <v>49</v>
      </c>
      <c r="J59" s="58">
        <f t="array" ref="J59">MIN(IF(AL$4:AL$203&gt;=$A59,$U$4:$U$203))</f>
        <v>50</v>
      </c>
      <c r="K59" s="58">
        <f t="array" ref="K59">MIN(IF(AM$4:AM$203&gt;=$A59,$U$4:$U$203))</f>
        <v>51</v>
      </c>
      <c r="L59" s="58">
        <f t="array" ref="L59">MIN(IF(AN$4:AN$203&gt;=$A59,$U$4:$U$203))</f>
        <v>52</v>
      </c>
      <c r="M59" s="58">
        <f t="array" ref="M59">MIN(IF(AO$4:AO$203&gt;=$A59,$U$4:$U$203))</f>
        <v>52</v>
      </c>
      <c r="N59" s="58">
        <f t="array" ref="N59">MIN(IF(AP$4:AP$203&gt;=$A59,$U$4:$U$203))</f>
        <v>53</v>
      </c>
      <c r="O59" s="58">
        <f t="array" ref="O59">MIN(IF(AQ$4:AQ$203&gt;=$A59,$U$4:$U$203))</f>
        <v>53</v>
      </c>
      <c r="P59" s="58">
        <f t="array" ref="P59">MIN(IF(AR$4:AR$203&gt;=$A59,$U$4:$U$203))</f>
        <v>54</v>
      </c>
      <c r="Q59" s="58">
        <f t="array" ref="Q59">MIN(IF(AS$4:AS$203&gt;=$A59,$U$4:$U$203))</f>
        <v>54</v>
      </c>
      <c r="R59" s="58">
        <f t="array" ref="R59">MIN(IF(AT$4:AT$203&gt;=$A59,$U$4:$U$203))</f>
        <v>55</v>
      </c>
      <c r="S59" s="58">
        <f t="array" ref="S59">MIN(IF(AU$4:AU$203&gt;=$A59,$U$4:$U$203))</f>
        <v>55</v>
      </c>
      <c r="U59" s="46">
        <v>56</v>
      </c>
      <c r="V59" s="47">
        <f t="shared" si="4"/>
        <v>268240</v>
      </c>
      <c r="W59" s="48">
        <v>20</v>
      </c>
      <c r="X59" s="49">
        <v>560</v>
      </c>
      <c r="Y59" s="50">
        <f t="shared" si="19"/>
        <v>479</v>
      </c>
      <c r="Z59" s="51">
        <f t="shared" si="5"/>
        <v>479</v>
      </c>
      <c r="AA59" s="51">
        <f t="shared" si="8"/>
        <v>8378</v>
      </c>
      <c r="AB59" s="51">
        <f t="shared" si="7"/>
        <v>1100</v>
      </c>
      <c r="AC59" s="51">
        <f t="shared" si="6"/>
        <v>7228</v>
      </c>
      <c r="AD59" s="52">
        <f t="shared" si="23"/>
        <v>18.82</v>
      </c>
      <c r="AE59" s="53">
        <f t="shared" si="23"/>
        <v>17.25</v>
      </c>
      <c r="AF59" s="53">
        <f t="shared" si="23"/>
        <v>15.92</v>
      </c>
      <c r="AG59" s="53">
        <f t="shared" si="23"/>
        <v>14.78</v>
      </c>
      <c r="AH59" s="53">
        <f t="shared" si="23"/>
        <v>13.79</v>
      </c>
      <c r="AI59" s="53">
        <f t="shared" si="23"/>
        <v>12.93</v>
      </c>
      <c r="AJ59" s="53">
        <f t="shared" si="23"/>
        <v>12.17</v>
      </c>
      <c r="AK59" s="53">
        <f t="shared" si="23"/>
        <v>11.49</v>
      </c>
      <c r="AL59" s="53">
        <f t="shared" si="23"/>
        <v>10.72</v>
      </c>
      <c r="AM59" s="53">
        <f t="shared" si="23"/>
        <v>9.91</v>
      </c>
      <c r="AN59" s="53">
        <f t="shared" si="24"/>
        <v>9.4600000000000009</v>
      </c>
      <c r="AO59" s="53">
        <f t="shared" si="24"/>
        <v>9.16</v>
      </c>
      <c r="AP59" s="53">
        <f t="shared" si="24"/>
        <v>8.8800000000000008</v>
      </c>
      <c r="AQ59" s="53">
        <f t="shared" si="24"/>
        <v>8.6199999999999992</v>
      </c>
      <c r="AR59" s="53">
        <f t="shared" si="24"/>
        <v>8.3699999999999992</v>
      </c>
      <c r="AS59" s="53">
        <f t="shared" si="24"/>
        <v>8.1300000000000008</v>
      </c>
      <c r="AT59" s="53">
        <f t="shared" si="24"/>
        <v>7.91</v>
      </c>
      <c r="AU59" s="54">
        <f t="shared" si="24"/>
        <v>7.5</v>
      </c>
    </row>
    <row r="60" spans="1:47">
      <c r="A60" s="57">
        <v>10</v>
      </c>
      <c r="B60" s="58">
        <f t="array" ref="B60">MIN(IF(AD$4:AD$203&gt;=$A60,$U$4:$U$203))</f>
        <v>47</v>
      </c>
      <c r="C60" s="58">
        <f t="array" ref="C60">MIN(IF(AE$4:AE$203&gt;=$A60,$U$4:$U$203))</f>
        <v>49</v>
      </c>
      <c r="D60" s="58">
        <f t="array" ref="D60">MIN(IF(AF$4:AF$203&gt;=$A60,$U$4:$U$203))</f>
        <v>50</v>
      </c>
      <c r="E60" s="58">
        <f t="array" ref="E60">MIN(IF(AG$4:AG$203&gt;=$A60,$U$4:$U$203))</f>
        <v>51</v>
      </c>
      <c r="F60" s="58">
        <f t="array" ref="F60">MIN(IF(AH$4:AH$203&gt;=$A60,$U$4:$U$203))</f>
        <v>52</v>
      </c>
      <c r="G60" s="58">
        <f t="array" ref="G60">MIN(IF(AI$4:AI$203&gt;=$A60,$U$4:$U$203))</f>
        <v>53</v>
      </c>
      <c r="H60" s="58">
        <f t="array" ref="H60">MIN(IF(AJ$4:AJ$203&gt;=$A60,$U$4:$U$203))</f>
        <v>54</v>
      </c>
      <c r="I60" s="58">
        <f t="array" ref="I60">MIN(IF(AK$4:AK$203&gt;=$A60,$U$4:$U$203))</f>
        <v>54</v>
      </c>
      <c r="J60" s="58">
        <f t="array" ref="J60">MIN(IF(AL$4:AL$203&gt;=$A60,$U$4:$U$203))</f>
        <v>55</v>
      </c>
      <c r="K60" s="58">
        <f t="array" ref="K60">MIN(IF(AM$4:AM$203&gt;=$A60,$U$4:$U$203))</f>
        <v>57</v>
      </c>
      <c r="L60" s="58">
        <f t="array" ref="L60">MIN(IF(AN$4:AN$203&gt;=$A60,$U$4:$U$203))</f>
        <v>57</v>
      </c>
      <c r="M60" s="58">
        <f t="array" ref="M60">MIN(IF(AO$4:AO$203&gt;=$A60,$U$4:$U$203))</f>
        <v>58</v>
      </c>
      <c r="N60" s="58">
        <f t="array" ref="N60">MIN(IF(AP$4:AP$203&gt;=$A60,$U$4:$U$203))</f>
        <v>58</v>
      </c>
      <c r="O60" s="58">
        <f t="array" ref="O60">MIN(IF(AQ$4:AQ$203&gt;=$A60,$U$4:$U$203))</f>
        <v>59</v>
      </c>
      <c r="P60" s="58">
        <f t="array" ref="P60">MIN(IF(AR$4:AR$203&gt;=$A60,$U$4:$U$203))</f>
        <v>59</v>
      </c>
      <c r="Q60" s="58">
        <f t="array" ref="Q60">MIN(IF(AS$4:AS$203&gt;=$A60,$U$4:$U$203))</f>
        <v>60</v>
      </c>
      <c r="R60" s="58">
        <f t="array" ref="R60">MIN(IF(AT$4:AT$203&gt;=$A60,$U$4:$U$203))</f>
        <v>60</v>
      </c>
      <c r="S60" s="58">
        <f t="array" ref="S60">MIN(IF(AU$4:AU$203&gt;=$A60,$U$4:$U$203))</f>
        <v>61</v>
      </c>
      <c r="U60" s="46">
        <v>57</v>
      </c>
      <c r="V60" s="47">
        <f t="shared" si="4"/>
        <v>287280</v>
      </c>
      <c r="W60" s="48">
        <v>20</v>
      </c>
      <c r="X60" s="49">
        <v>570</v>
      </c>
      <c r="Y60" s="50">
        <f t="shared" si="19"/>
        <v>504</v>
      </c>
      <c r="Z60" s="51">
        <f t="shared" si="5"/>
        <v>504</v>
      </c>
      <c r="AA60" s="51">
        <f t="shared" si="8"/>
        <v>8882</v>
      </c>
      <c r="AB60" s="51">
        <f t="shared" si="7"/>
        <v>1120</v>
      </c>
      <c r="AC60" s="51">
        <f t="shared" si="6"/>
        <v>7712</v>
      </c>
      <c r="AD60" s="52">
        <f t="shared" si="23"/>
        <v>20.079999999999998</v>
      </c>
      <c r="AE60" s="53">
        <f t="shared" si="23"/>
        <v>18.41</v>
      </c>
      <c r="AF60" s="53">
        <f t="shared" si="23"/>
        <v>16.989999999999998</v>
      </c>
      <c r="AG60" s="53">
        <f t="shared" si="23"/>
        <v>15.77</v>
      </c>
      <c r="AH60" s="53">
        <f t="shared" si="23"/>
        <v>14.72</v>
      </c>
      <c r="AI60" s="53">
        <f t="shared" si="23"/>
        <v>13.8</v>
      </c>
      <c r="AJ60" s="53">
        <f t="shared" si="23"/>
        <v>12.98</v>
      </c>
      <c r="AK60" s="53">
        <f t="shared" si="23"/>
        <v>12.26</v>
      </c>
      <c r="AL60" s="53">
        <f t="shared" si="23"/>
        <v>11.44</v>
      </c>
      <c r="AM60" s="53">
        <f t="shared" si="23"/>
        <v>10.58</v>
      </c>
      <c r="AN60" s="53">
        <f t="shared" si="24"/>
        <v>10.09</v>
      </c>
      <c r="AO60" s="53">
        <f t="shared" si="24"/>
        <v>9.77</v>
      </c>
      <c r="AP60" s="53">
        <f t="shared" si="24"/>
        <v>9.4700000000000006</v>
      </c>
      <c r="AQ60" s="53">
        <f t="shared" si="24"/>
        <v>9.19</v>
      </c>
      <c r="AR60" s="53">
        <f t="shared" si="24"/>
        <v>8.93</v>
      </c>
      <c r="AS60" s="53">
        <f t="shared" si="24"/>
        <v>8.67</v>
      </c>
      <c r="AT60" s="53">
        <f t="shared" si="24"/>
        <v>8.44</v>
      </c>
      <c r="AU60" s="54">
        <f t="shared" si="24"/>
        <v>8</v>
      </c>
    </row>
    <row r="61" spans="1:47">
      <c r="A61" s="57">
        <v>15</v>
      </c>
      <c r="B61" s="58">
        <f t="array" ref="B61">MIN(IF(AD$4:AD$203&gt;=$A61,$U$4:$U$203))</f>
        <v>53</v>
      </c>
      <c r="C61" s="58">
        <f t="array" ref="C61">MIN(IF(AE$4:AE$203&gt;=$A61,$U$4:$U$203))</f>
        <v>54</v>
      </c>
      <c r="D61" s="58">
        <f t="array" ref="D61">MIN(IF(AF$4:AF$203&gt;=$A61,$U$4:$U$203))</f>
        <v>56</v>
      </c>
      <c r="E61" s="58">
        <f t="array" ref="E61">MIN(IF(AG$4:AG$203&gt;=$A61,$U$4:$U$203))</f>
        <v>57</v>
      </c>
      <c r="F61" s="58">
        <f t="array" ref="F61">MIN(IF(AH$4:AH$203&gt;=$A61,$U$4:$U$203))</f>
        <v>58</v>
      </c>
      <c r="G61" s="58">
        <f t="array" ref="G61">MIN(IF(AI$4:AI$203&gt;=$A61,$U$4:$U$203))</f>
        <v>59</v>
      </c>
      <c r="H61" s="58">
        <f t="array" ref="H61">MIN(IF(AJ$4:AJ$203&gt;=$A61,$U$4:$U$203))</f>
        <v>60</v>
      </c>
      <c r="I61" s="58">
        <f t="array" ref="I61">MIN(IF(AK$4:AK$203&gt;=$A61,$U$4:$U$203))</f>
        <v>61</v>
      </c>
      <c r="J61" s="58">
        <f t="array" ref="J61">MIN(IF(AL$4:AL$203&gt;=$A61,$U$4:$U$203))</f>
        <v>62</v>
      </c>
      <c r="K61" s="58">
        <f t="array" ref="K61">MIN(IF(AM$4:AM$203&gt;=$A61,$U$4:$U$203))</f>
        <v>63</v>
      </c>
      <c r="L61" s="58">
        <f t="array" ref="L61">MIN(IF(AN$4:AN$203&gt;=$A61,$U$4:$U$203))</f>
        <v>64</v>
      </c>
      <c r="M61" s="58">
        <f t="array" ref="M61">MIN(IF(AO$4:AO$203&gt;=$A61,$U$4:$U$203))</f>
        <v>64</v>
      </c>
      <c r="N61" s="58">
        <f t="array" ref="N61">MIN(IF(AP$4:AP$203&gt;=$A61,$U$4:$U$203))</f>
        <v>65</v>
      </c>
      <c r="O61" s="58">
        <f t="array" ref="O61">MIN(IF(AQ$4:AQ$203&gt;=$A61,$U$4:$U$203))</f>
        <v>65</v>
      </c>
      <c r="P61" s="58">
        <f t="array" ref="P61">MIN(IF(AR$4:AR$203&gt;=$A61,$U$4:$U$203))</f>
        <v>66</v>
      </c>
      <c r="Q61" s="58">
        <f t="array" ref="Q61">MIN(IF(AS$4:AS$203&gt;=$A61,$U$4:$U$203))</f>
        <v>66</v>
      </c>
      <c r="R61" s="58">
        <f t="array" ref="R61">MIN(IF(AT$4:AT$203&gt;=$A61,$U$4:$U$203))</f>
        <v>67</v>
      </c>
      <c r="S61" s="58">
        <f t="array" ref="S61">MIN(IF(AU$4:AU$203&gt;=$A61,$U$4:$U$203))</f>
        <v>68</v>
      </c>
      <c r="U61" s="46">
        <v>58</v>
      </c>
      <c r="V61" s="47">
        <f t="shared" si="4"/>
        <v>307400</v>
      </c>
      <c r="W61" s="48">
        <v>20</v>
      </c>
      <c r="X61" s="49">
        <v>580</v>
      </c>
      <c r="Y61" s="50">
        <f t="shared" si="19"/>
        <v>530</v>
      </c>
      <c r="Z61" s="51">
        <f t="shared" si="5"/>
        <v>530</v>
      </c>
      <c r="AA61" s="51">
        <f t="shared" si="8"/>
        <v>9412</v>
      </c>
      <c r="AB61" s="51">
        <f t="shared" si="7"/>
        <v>1140</v>
      </c>
      <c r="AC61" s="51">
        <f t="shared" si="6"/>
        <v>8222</v>
      </c>
      <c r="AD61" s="52">
        <f t="shared" si="23"/>
        <v>21.41</v>
      </c>
      <c r="AE61" s="53">
        <f t="shared" si="23"/>
        <v>19.62</v>
      </c>
      <c r="AF61" s="53">
        <f t="shared" si="23"/>
        <v>18.11</v>
      </c>
      <c r="AG61" s="53">
        <f t="shared" si="23"/>
        <v>16.809999999999999</v>
      </c>
      <c r="AH61" s="53">
        <f t="shared" si="23"/>
        <v>15.69</v>
      </c>
      <c r="AI61" s="53">
        <f t="shared" si="23"/>
        <v>14.71</v>
      </c>
      <c r="AJ61" s="53">
        <f t="shared" si="23"/>
        <v>13.84</v>
      </c>
      <c r="AK61" s="53">
        <f t="shared" si="23"/>
        <v>13.07</v>
      </c>
      <c r="AL61" s="53">
        <f t="shared" si="23"/>
        <v>12.2</v>
      </c>
      <c r="AM61" s="53">
        <f t="shared" si="23"/>
        <v>11.28</v>
      </c>
      <c r="AN61" s="53">
        <f t="shared" si="24"/>
        <v>10.76</v>
      </c>
      <c r="AO61" s="53">
        <f t="shared" si="24"/>
        <v>10.42</v>
      </c>
      <c r="AP61" s="53">
        <f t="shared" si="24"/>
        <v>10.1</v>
      </c>
      <c r="AQ61" s="53">
        <f t="shared" si="24"/>
        <v>9.8000000000000007</v>
      </c>
      <c r="AR61" s="53">
        <f t="shared" si="24"/>
        <v>9.52</v>
      </c>
      <c r="AS61" s="53">
        <f t="shared" si="24"/>
        <v>9.25</v>
      </c>
      <c r="AT61" s="53">
        <f t="shared" si="24"/>
        <v>9</v>
      </c>
      <c r="AU61" s="54">
        <f t="shared" si="24"/>
        <v>8.5299999999999994</v>
      </c>
    </row>
    <row r="62" spans="1:47">
      <c r="A62" s="57">
        <v>30</v>
      </c>
      <c r="B62" s="58">
        <f t="array" ref="B62">MIN(IF(AD$4:AD$203&gt;=$A62,$U$4:$U$203))</f>
        <v>64</v>
      </c>
      <c r="C62" s="58">
        <f t="array" ref="C62">MIN(IF(AE$4:AE$203&gt;=$A62,$U$4:$U$203))</f>
        <v>65</v>
      </c>
      <c r="D62" s="58">
        <f t="array" ref="D62">MIN(IF(AF$4:AF$203&gt;=$A62,$U$4:$U$203))</f>
        <v>67</v>
      </c>
      <c r="E62" s="58">
        <f t="array" ref="E62">MIN(IF(AG$4:AG$203&gt;=$A62,$U$4:$U$203))</f>
        <v>68</v>
      </c>
      <c r="F62" s="58">
        <f t="array" ref="F62">MIN(IF(AH$4:AH$203&gt;=$A62,$U$4:$U$203))</f>
        <v>69</v>
      </c>
      <c r="G62" s="58">
        <f t="array" ref="G62">MIN(IF(AI$4:AI$203&gt;=$A62,$U$4:$U$203))</f>
        <v>70</v>
      </c>
      <c r="H62" s="58">
        <f t="array" ref="H62">MIN(IF(AJ$4:AJ$203&gt;=$A62,$U$4:$U$203))</f>
        <v>71</v>
      </c>
      <c r="I62" s="58">
        <f t="array" ref="I62">MIN(IF(AK$4:AK$203&gt;=$A62,$U$4:$U$203))</f>
        <v>73</v>
      </c>
      <c r="J62" s="58">
        <f t="array" ref="J62">MIN(IF(AL$4:AL$203&gt;=$A62,$U$4:$U$203))</f>
        <v>74</v>
      </c>
      <c r="K62" s="58">
        <f t="array" ref="K62">MIN(IF(AM$4:AM$203&gt;=$A62,$U$4:$U$203))</f>
        <v>75</v>
      </c>
      <c r="L62" s="58">
        <f t="array" ref="L62">MIN(IF(AN$4:AN$203&gt;=$A62,$U$4:$U$203))</f>
        <v>76</v>
      </c>
      <c r="M62" s="58">
        <f t="array" ref="M62">MIN(IF(AO$4:AO$203&gt;=$A62,$U$4:$U$203))</f>
        <v>77</v>
      </c>
      <c r="N62" s="58">
        <f t="array" ref="N62">MIN(IF(AP$4:AP$203&gt;=$A62,$U$4:$U$203))</f>
        <v>77</v>
      </c>
      <c r="O62" s="58">
        <f t="array" ref="O62">MIN(IF(AQ$4:AQ$203&gt;=$A62,$U$4:$U$203))</f>
        <v>78</v>
      </c>
      <c r="P62" s="58">
        <f t="array" ref="P62">MIN(IF(AR$4:AR$203&gt;=$A62,$U$4:$U$203))</f>
        <v>78</v>
      </c>
      <c r="Q62" s="58">
        <f t="array" ref="Q62">MIN(IF(AS$4:AS$203&gt;=$A62,$U$4:$U$203))</f>
        <v>79</v>
      </c>
      <c r="R62" s="58">
        <f t="array" ref="R62">MIN(IF(AT$4:AT$203&gt;=$A62,$U$4:$U$203))</f>
        <v>80</v>
      </c>
      <c r="S62" s="58">
        <f t="array" ref="S62">MIN(IF(AU$4:AU$203&gt;=$A62,$U$4:$U$203))</f>
        <v>81</v>
      </c>
      <c r="U62" s="46">
        <v>59</v>
      </c>
      <c r="V62" s="47">
        <f t="shared" si="4"/>
        <v>329220</v>
      </c>
      <c r="W62" s="48">
        <v>20</v>
      </c>
      <c r="X62" s="49">
        <v>590</v>
      </c>
      <c r="Y62" s="50">
        <f t="shared" si="19"/>
        <v>558</v>
      </c>
      <c r="Z62" s="51">
        <f t="shared" si="5"/>
        <v>558</v>
      </c>
      <c r="AA62" s="51">
        <f t="shared" si="8"/>
        <v>9970</v>
      </c>
      <c r="AB62" s="51">
        <f t="shared" si="7"/>
        <v>1160</v>
      </c>
      <c r="AC62" s="51">
        <f t="shared" si="6"/>
        <v>8760</v>
      </c>
      <c r="AD62" s="52">
        <f t="shared" si="23"/>
        <v>22.81</v>
      </c>
      <c r="AE62" s="53">
        <f t="shared" si="23"/>
        <v>20.91</v>
      </c>
      <c r="AF62" s="53">
        <f t="shared" si="23"/>
        <v>19.3</v>
      </c>
      <c r="AG62" s="53">
        <f t="shared" si="23"/>
        <v>17.91</v>
      </c>
      <c r="AH62" s="53">
        <f t="shared" si="23"/>
        <v>16.72</v>
      </c>
      <c r="AI62" s="53">
        <f t="shared" si="23"/>
        <v>15.67</v>
      </c>
      <c r="AJ62" s="53">
        <f t="shared" si="23"/>
        <v>14.75</v>
      </c>
      <c r="AK62" s="53">
        <f t="shared" si="23"/>
        <v>13.93</v>
      </c>
      <c r="AL62" s="53">
        <f t="shared" si="23"/>
        <v>13</v>
      </c>
      <c r="AM62" s="53">
        <f t="shared" si="23"/>
        <v>12.02</v>
      </c>
      <c r="AN62" s="53">
        <f t="shared" si="24"/>
        <v>11.47</v>
      </c>
      <c r="AO62" s="53">
        <f t="shared" si="24"/>
        <v>11.1</v>
      </c>
      <c r="AP62" s="53">
        <f t="shared" si="24"/>
        <v>10.76</v>
      </c>
      <c r="AQ62" s="53">
        <f t="shared" si="24"/>
        <v>10.44</v>
      </c>
      <c r="AR62" s="53">
        <f t="shared" si="24"/>
        <v>10.14</v>
      </c>
      <c r="AS62" s="53">
        <f t="shared" si="24"/>
        <v>9.85</v>
      </c>
      <c r="AT62" s="53">
        <f t="shared" si="24"/>
        <v>9.58</v>
      </c>
      <c r="AU62" s="54">
        <f t="shared" si="24"/>
        <v>9.09</v>
      </c>
    </row>
    <row r="63" spans="1:47">
      <c r="A63" s="57">
        <v>60</v>
      </c>
      <c r="B63" s="58">
        <f t="array" ref="B63">MIN(IF(AD$4:AD$203&gt;=$A63,$U$4:$U$203))</f>
        <v>76</v>
      </c>
      <c r="C63" s="58">
        <f t="array" ref="C63">MIN(IF(AE$4:AE$203&gt;=$A63,$U$4:$U$203))</f>
        <v>78</v>
      </c>
      <c r="D63" s="58">
        <f t="array" ref="D63">MIN(IF(AF$4:AF$203&gt;=$A63,$U$4:$U$203))</f>
        <v>79</v>
      </c>
      <c r="E63" s="58">
        <f t="array" ref="E63">MIN(IF(AG$4:AG$203&gt;=$A63,$U$4:$U$203))</f>
        <v>81</v>
      </c>
      <c r="F63" s="58">
        <f t="array" ref="F63">MIN(IF(AH$4:AH$203&gt;=$A63,$U$4:$U$203))</f>
        <v>82</v>
      </c>
      <c r="G63" s="58">
        <f t="array" ref="G63">MIN(IF(AI$4:AI$203&gt;=$A63,$U$4:$U$203))</f>
        <v>84</v>
      </c>
      <c r="H63" s="58">
        <f t="array" ref="H63">MIN(IF(AJ$4:AJ$203&gt;=$A63,$U$4:$U$203))</f>
        <v>85</v>
      </c>
      <c r="I63" s="58">
        <f t="array" ref="I63">MIN(IF(AK$4:AK$203&gt;=$A63,$U$4:$U$203))</f>
        <v>86</v>
      </c>
      <c r="J63" s="58">
        <f t="array" ref="J63">MIN(IF(AL$4:AL$203&gt;=$A63,$U$4:$U$203))</f>
        <v>87</v>
      </c>
      <c r="K63" s="58">
        <f t="array" ref="K63">MIN(IF(AM$4:AM$203&gt;=$A63,$U$4:$U$203))</f>
        <v>89</v>
      </c>
      <c r="L63" s="58">
        <f t="array" ref="L63">MIN(IF(AN$4:AN$203&gt;=$A63,$U$4:$U$203))</f>
        <v>90</v>
      </c>
      <c r="M63" s="58">
        <f t="array" ref="M63">MIN(IF(AO$4:AO$203&gt;=$A63,$U$4:$U$203))</f>
        <v>91</v>
      </c>
      <c r="N63" s="58">
        <f t="array" ref="N63">MIN(IF(AP$4:AP$203&gt;=$A63,$U$4:$U$203))</f>
        <v>91</v>
      </c>
      <c r="O63" s="58">
        <f t="array" ref="O63">MIN(IF(AQ$4:AQ$203&gt;=$A63,$U$4:$U$203))</f>
        <v>92</v>
      </c>
      <c r="P63" s="58">
        <f t="array" ref="P63">MIN(IF(AR$4:AR$203&gt;=$A63,$U$4:$U$203))</f>
        <v>93</v>
      </c>
      <c r="Q63" s="58">
        <f t="array" ref="Q63">MIN(IF(AS$4:AS$203&gt;=$A63,$U$4:$U$203))</f>
        <v>93</v>
      </c>
      <c r="R63" s="58">
        <f t="array" ref="R63">MIN(IF(AT$4:AT$203&gt;=$A63,$U$4:$U$203))</f>
        <v>94</v>
      </c>
      <c r="S63" s="58">
        <f t="array" ref="S63">MIN(IF(AU$4:AU$203&gt;=$A63,$U$4:$U$203))</f>
        <v>95</v>
      </c>
      <c r="U63" s="46">
        <v>60</v>
      </c>
      <c r="V63" s="47">
        <f t="shared" si="4"/>
        <v>351600</v>
      </c>
      <c r="W63" s="48">
        <v>20</v>
      </c>
      <c r="X63" s="49">
        <v>600</v>
      </c>
      <c r="Y63" s="50">
        <f t="shared" si="19"/>
        <v>586</v>
      </c>
      <c r="Z63" s="51">
        <f t="shared" si="5"/>
        <v>586</v>
      </c>
      <c r="AA63" s="51">
        <f t="shared" si="8"/>
        <v>10556</v>
      </c>
      <c r="AB63" s="51">
        <f t="shared" si="7"/>
        <v>1180</v>
      </c>
      <c r="AC63" s="51">
        <f t="shared" si="6"/>
        <v>9326</v>
      </c>
      <c r="AD63" s="52">
        <f t="shared" si="23"/>
        <v>24.29</v>
      </c>
      <c r="AE63" s="53">
        <f t="shared" si="23"/>
        <v>22.26</v>
      </c>
      <c r="AF63" s="53">
        <f t="shared" si="23"/>
        <v>20.54</v>
      </c>
      <c r="AG63" s="53">
        <f t="shared" si="23"/>
        <v>19.07</v>
      </c>
      <c r="AH63" s="53">
        <f t="shared" si="23"/>
        <v>17.8</v>
      </c>
      <c r="AI63" s="53">
        <f t="shared" si="23"/>
        <v>16.68</v>
      </c>
      <c r="AJ63" s="53">
        <f t="shared" si="23"/>
        <v>15.7</v>
      </c>
      <c r="AK63" s="53">
        <f t="shared" si="23"/>
        <v>14.83</v>
      </c>
      <c r="AL63" s="53">
        <f t="shared" si="23"/>
        <v>13.84</v>
      </c>
      <c r="AM63" s="53">
        <f t="shared" si="23"/>
        <v>12.79</v>
      </c>
      <c r="AN63" s="53">
        <f t="shared" si="24"/>
        <v>12.21</v>
      </c>
      <c r="AO63" s="53">
        <f t="shared" si="24"/>
        <v>11.82</v>
      </c>
      <c r="AP63" s="53">
        <f t="shared" si="24"/>
        <v>11.46</v>
      </c>
      <c r="AQ63" s="53">
        <f t="shared" si="24"/>
        <v>11.12</v>
      </c>
      <c r="AR63" s="53">
        <f t="shared" si="24"/>
        <v>10.79</v>
      </c>
      <c r="AS63" s="53">
        <f t="shared" si="24"/>
        <v>10.49</v>
      </c>
      <c r="AT63" s="53">
        <f t="shared" si="24"/>
        <v>10.199999999999999</v>
      </c>
      <c r="AU63" s="54">
        <f t="shared" si="24"/>
        <v>9.67</v>
      </c>
    </row>
    <row r="64" spans="1:47">
      <c r="A64" s="57">
        <v>90</v>
      </c>
      <c r="B64" s="58">
        <f t="array" ref="B64">MIN(IF(AD$4:AD$203&gt;=$A64,$U$4:$U$203))</f>
        <v>84</v>
      </c>
      <c r="C64" s="58">
        <f t="array" ref="C64">MIN(IF(AE$4:AE$203&gt;=$A64,$U$4:$U$203))</f>
        <v>86</v>
      </c>
      <c r="D64" s="58">
        <f t="array" ref="D64">MIN(IF(AF$4:AF$203&gt;=$A64,$U$4:$U$203))</f>
        <v>88</v>
      </c>
      <c r="E64" s="58">
        <f t="array" ref="E64">MIN(IF(AG$4:AG$203&gt;=$A64,$U$4:$U$203))</f>
        <v>89</v>
      </c>
      <c r="F64" s="58">
        <f t="array" ref="F64">MIN(IF(AH$4:AH$203&gt;=$A64,$U$4:$U$203))</f>
        <v>91</v>
      </c>
      <c r="G64" s="58">
        <f t="array" ref="G64">MIN(IF(AI$4:AI$203&gt;=$A64,$U$4:$U$203))</f>
        <v>92</v>
      </c>
      <c r="H64" s="58">
        <f t="array" ref="H64">MIN(IF(AJ$4:AJ$203&gt;=$A64,$U$4:$U$203))</f>
        <v>93</v>
      </c>
      <c r="I64" s="58">
        <f t="array" ref="I64">MIN(IF(AK$4:AK$203&gt;=$A64,$U$4:$U$203))</f>
        <v>95</v>
      </c>
      <c r="J64" s="58">
        <f t="array" ref="J64">MIN(IF(AL$4:AL$203&gt;=$A64,$U$4:$U$203))</f>
        <v>96</v>
      </c>
      <c r="K64" s="58">
        <f t="array" ref="K64">MIN(IF(AM$4:AM$203&gt;=$A64,$U$4:$U$203))</f>
        <v>98</v>
      </c>
      <c r="L64" s="58">
        <f t="array" ref="L64">MIN(IF(AN$4:AN$203&gt;=$A64,$U$4:$U$203))</f>
        <v>99</v>
      </c>
      <c r="M64" s="58">
        <f t="array" ref="M64">MIN(IF(AO$4:AO$203&gt;=$A64,$U$4:$U$203))</f>
        <v>100</v>
      </c>
      <c r="N64" s="58">
        <f t="array" ref="N64">MIN(IF(AP$4:AP$203&gt;=$A64,$U$4:$U$203))</f>
        <v>101</v>
      </c>
      <c r="O64" s="58">
        <f t="array" ref="O64">MIN(IF(AQ$4:AQ$203&gt;=$A64,$U$4:$U$203))</f>
        <v>101</v>
      </c>
      <c r="P64" s="58">
        <f t="array" ref="P64">MIN(IF(AR$4:AR$203&gt;=$A64,$U$4:$U$203))</f>
        <v>102</v>
      </c>
      <c r="Q64" s="58">
        <f t="array" ref="Q64">MIN(IF(AS$4:AS$203&gt;=$A64,$U$4:$U$203))</f>
        <v>103</v>
      </c>
      <c r="R64" s="58">
        <f t="array" ref="R64">MIN(IF(AT$4:AT$203&gt;=$A64,$U$4:$U$203))</f>
        <v>103</v>
      </c>
      <c r="S64" s="58">
        <f t="array" ref="S64">MIN(IF(AU$4:AU$203&gt;=$A64,$U$4:$U$203))</f>
        <v>105</v>
      </c>
      <c r="U64" s="46">
        <v>61</v>
      </c>
      <c r="V64" s="47">
        <f t="shared" si="4"/>
        <v>375760</v>
      </c>
      <c r="W64" s="48">
        <v>20</v>
      </c>
      <c r="X64" s="49">
        <v>610</v>
      </c>
      <c r="Y64" s="50">
        <f t="shared" si="19"/>
        <v>616</v>
      </c>
      <c r="Z64" s="51">
        <f t="shared" si="5"/>
        <v>616</v>
      </c>
      <c r="AA64" s="51">
        <f t="shared" si="8"/>
        <v>11172</v>
      </c>
      <c r="AB64" s="51">
        <f t="shared" si="7"/>
        <v>1200</v>
      </c>
      <c r="AC64" s="51">
        <f t="shared" si="6"/>
        <v>9922</v>
      </c>
      <c r="AD64" s="52">
        <f t="shared" ref="AD64:AM73" si="25">ROUND($AC64/INDEX($E:$E,MATCH(AD$3,$A:$A,0)),2)</f>
        <v>25.84</v>
      </c>
      <c r="AE64" s="53">
        <f t="shared" si="25"/>
        <v>23.68</v>
      </c>
      <c r="AF64" s="53">
        <f t="shared" si="25"/>
        <v>21.85</v>
      </c>
      <c r="AG64" s="53">
        <f t="shared" si="25"/>
        <v>20.29</v>
      </c>
      <c r="AH64" s="53">
        <f t="shared" si="25"/>
        <v>18.940000000000001</v>
      </c>
      <c r="AI64" s="53">
        <f t="shared" si="25"/>
        <v>17.75</v>
      </c>
      <c r="AJ64" s="53">
        <f t="shared" si="25"/>
        <v>16.7</v>
      </c>
      <c r="AK64" s="53">
        <f t="shared" si="25"/>
        <v>15.77</v>
      </c>
      <c r="AL64" s="53">
        <f t="shared" si="25"/>
        <v>14.72</v>
      </c>
      <c r="AM64" s="53">
        <f t="shared" si="25"/>
        <v>13.61</v>
      </c>
      <c r="AN64" s="53">
        <f t="shared" ref="AN64:AU73" si="26">ROUND($AC64/INDEX($E:$E,MATCH(AN$3,$A:$A,0)),2)</f>
        <v>12.99</v>
      </c>
      <c r="AO64" s="53">
        <f t="shared" si="26"/>
        <v>12.58</v>
      </c>
      <c r="AP64" s="53">
        <f t="shared" si="26"/>
        <v>12.19</v>
      </c>
      <c r="AQ64" s="53">
        <f t="shared" si="26"/>
        <v>11.83</v>
      </c>
      <c r="AR64" s="53">
        <f t="shared" si="26"/>
        <v>11.48</v>
      </c>
      <c r="AS64" s="53">
        <f t="shared" si="26"/>
        <v>11.16</v>
      </c>
      <c r="AT64" s="53">
        <f t="shared" si="26"/>
        <v>10.86</v>
      </c>
      <c r="AU64" s="54">
        <f t="shared" si="26"/>
        <v>10.29</v>
      </c>
    </row>
    <row r="65" spans="1:47">
      <c r="A65" s="57">
        <v>120</v>
      </c>
      <c r="B65" s="58">
        <f t="array" ref="B65">MIN(IF(AD$4:AD$203&gt;=$A65,$U$4:$U$203))</f>
        <v>90</v>
      </c>
      <c r="C65" s="58">
        <f t="array" ref="C65">MIN(IF(AE$4:AE$203&gt;=$A65,$U$4:$U$203))</f>
        <v>92</v>
      </c>
      <c r="D65" s="58">
        <f t="array" ref="D65">MIN(IF(AF$4:AF$203&gt;=$A65,$U$4:$U$203))</f>
        <v>94</v>
      </c>
      <c r="E65" s="58">
        <f t="array" ref="E65">MIN(IF(AG$4:AG$203&gt;=$A65,$U$4:$U$203))</f>
        <v>95</v>
      </c>
      <c r="F65" s="58">
        <f t="array" ref="F65">MIN(IF(AH$4:AH$203&gt;=$A65,$U$4:$U$203))</f>
        <v>97</v>
      </c>
      <c r="G65" s="58">
        <f t="array" ref="G65">MIN(IF(AI$4:AI$203&gt;=$A65,$U$4:$U$203))</f>
        <v>98</v>
      </c>
      <c r="H65" s="58">
        <f t="array" ref="H65">MIN(IF(AJ$4:AJ$203&gt;=$A65,$U$4:$U$203))</f>
        <v>100</v>
      </c>
      <c r="I65" s="58">
        <f t="array" ref="I65">MIN(IF(AK$4:AK$203&gt;=$A65,$U$4:$U$203))</f>
        <v>101</v>
      </c>
      <c r="J65" s="58">
        <f t="array" ref="J65">MIN(IF(AL$4:AL$203&gt;=$A65,$U$4:$U$203))</f>
        <v>103</v>
      </c>
      <c r="K65" s="58">
        <f t="array" ref="K65">MIN(IF(AM$4:AM$203&gt;=$A65,$U$4:$U$203))</f>
        <v>105</v>
      </c>
      <c r="L65" s="58">
        <f t="array" ref="L65">MIN(IF(AN$4:AN$203&gt;=$A65,$U$4:$U$203))</f>
        <v>106</v>
      </c>
      <c r="M65" s="58">
        <f t="array" ref="M65">MIN(IF(AO$4:AO$203&gt;=$A65,$U$4:$U$203))</f>
        <v>107</v>
      </c>
      <c r="N65" s="58">
        <f t="array" ref="N65">MIN(IF(AP$4:AP$203&gt;=$A65,$U$4:$U$203))</f>
        <v>108</v>
      </c>
      <c r="O65" s="58">
        <f t="array" ref="O65">MIN(IF(AQ$4:AQ$203&gt;=$A65,$U$4:$U$203))</f>
        <v>109</v>
      </c>
      <c r="P65" s="58">
        <f t="array" ref="P65">MIN(IF(AR$4:AR$203&gt;=$A65,$U$4:$U$203))</f>
        <v>110</v>
      </c>
      <c r="Q65" s="58">
        <f t="array" ref="Q65">MIN(IF(AS$4:AS$203&gt;=$A65,$U$4:$U$203))</f>
        <v>110</v>
      </c>
      <c r="R65" s="58">
        <f t="array" ref="R65">MIN(IF(AT$4:AT$203&gt;=$A65,$U$4:$U$203))</f>
        <v>111</v>
      </c>
      <c r="S65" s="58">
        <f t="array" ref="S65">MIN(IF(AU$4:AU$203&gt;=$A65,$U$4:$U$203))</f>
        <v>113</v>
      </c>
      <c r="U65" s="46">
        <v>62</v>
      </c>
      <c r="V65" s="47">
        <f t="shared" si="4"/>
        <v>401140</v>
      </c>
      <c r="W65" s="48">
        <v>20</v>
      </c>
      <c r="X65" s="49">
        <v>620</v>
      </c>
      <c r="Y65" s="50">
        <f t="shared" si="19"/>
        <v>647</v>
      </c>
      <c r="Z65" s="51">
        <f t="shared" si="5"/>
        <v>647</v>
      </c>
      <c r="AA65" s="51">
        <f t="shared" si="8"/>
        <v>11819</v>
      </c>
      <c r="AB65" s="51">
        <f t="shared" si="7"/>
        <v>1220</v>
      </c>
      <c r="AC65" s="51">
        <f t="shared" si="6"/>
        <v>10549</v>
      </c>
      <c r="AD65" s="52">
        <f t="shared" si="25"/>
        <v>27.47</v>
      </c>
      <c r="AE65" s="53">
        <f t="shared" si="25"/>
        <v>25.18</v>
      </c>
      <c r="AF65" s="53">
        <f t="shared" si="25"/>
        <v>23.24</v>
      </c>
      <c r="AG65" s="53">
        <f t="shared" si="25"/>
        <v>21.57</v>
      </c>
      <c r="AH65" s="53">
        <f t="shared" si="25"/>
        <v>20.13</v>
      </c>
      <c r="AI65" s="53">
        <f t="shared" si="25"/>
        <v>18.87</v>
      </c>
      <c r="AJ65" s="53">
        <f t="shared" si="25"/>
        <v>17.760000000000002</v>
      </c>
      <c r="AK65" s="53">
        <f t="shared" si="25"/>
        <v>16.77</v>
      </c>
      <c r="AL65" s="53">
        <f t="shared" si="25"/>
        <v>15.65</v>
      </c>
      <c r="AM65" s="53">
        <f t="shared" si="25"/>
        <v>14.47</v>
      </c>
      <c r="AN65" s="53">
        <f t="shared" si="26"/>
        <v>13.81</v>
      </c>
      <c r="AO65" s="53">
        <f t="shared" si="26"/>
        <v>13.37</v>
      </c>
      <c r="AP65" s="53">
        <f t="shared" si="26"/>
        <v>12.96</v>
      </c>
      <c r="AQ65" s="53">
        <f t="shared" si="26"/>
        <v>12.57</v>
      </c>
      <c r="AR65" s="53">
        <f t="shared" si="26"/>
        <v>12.21</v>
      </c>
      <c r="AS65" s="53">
        <f t="shared" si="26"/>
        <v>11.87</v>
      </c>
      <c r="AT65" s="53">
        <f t="shared" si="26"/>
        <v>11.54</v>
      </c>
      <c r="AU65" s="54">
        <f t="shared" si="26"/>
        <v>10.94</v>
      </c>
    </row>
    <row r="66" spans="1:47">
      <c r="A66" s="57">
        <v>180</v>
      </c>
      <c r="B66" s="58">
        <f t="array" ref="B66">MIN(IF(AD$4:AD$203&gt;=$A66,$U$4:$U$203))</f>
        <v>99</v>
      </c>
      <c r="C66" s="58">
        <f t="array" ref="C66">MIN(IF(AE$4:AE$203&gt;=$A66,$U$4:$U$203))</f>
        <v>101</v>
      </c>
      <c r="D66" s="58">
        <f t="array" ref="D66">MIN(IF(AF$4:AF$203&gt;=$A66,$U$4:$U$203))</f>
        <v>103</v>
      </c>
      <c r="E66" s="58">
        <f t="array" ref="E66">MIN(IF(AG$4:AG$203&gt;=$A66,$U$4:$U$203))</f>
        <v>105</v>
      </c>
      <c r="F66" s="58">
        <f t="array" ref="F66">MIN(IF(AH$4:AH$203&gt;=$A66,$U$4:$U$203))</f>
        <v>107</v>
      </c>
      <c r="G66" s="58">
        <f t="array" ref="G66">MIN(IF(AI$4:AI$203&gt;=$A66,$U$4:$U$203))</f>
        <v>109</v>
      </c>
      <c r="H66" s="58">
        <f t="array" ref="H66">MIN(IF(AJ$4:AJ$203&gt;=$A66,$U$4:$U$203))</f>
        <v>110</v>
      </c>
      <c r="I66" s="58">
        <f t="array" ref="I66">MIN(IF(AK$4:AK$203&gt;=$A66,$U$4:$U$203))</f>
        <v>112</v>
      </c>
      <c r="J66" s="58">
        <f t="array" ref="J66">MIN(IF(AL$4:AL$203&gt;=$A66,$U$4:$U$203))</f>
        <v>114</v>
      </c>
      <c r="K66" s="58">
        <f t="array" ref="K66">MIN(IF(AM$4:AM$203&gt;=$A66,$U$4:$U$203))</f>
        <v>117</v>
      </c>
      <c r="L66" s="58">
        <f t="array" ref="L66">MIN(IF(AN$4:AN$203&gt;=$A66,$U$4:$U$203))</f>
        <v>118</v>
      </c>
      <c r="M66" s="58">
        <f t="array" ref="M66">MIN(IF(AO$4:AO$203&gt;=$A66,$U$4:$U$203))</f>
        <v>120</v>
      </c>
      <c r="N66" s="58">
        <f t="array" ref="N66">MIN(IF(AP$4:AP$203&gt;=$A66,$U$4:$U$203))</f>
        <v>121</v>
      </c>
      <c r="O66" s="58">
        <f t="array" ref="O66">MIN(IF(AQ$4:AQ$203&gt;=$A66,$U$4:$U$203))</f>
        <v>122</v>
      </c>
      <c r="P66" s="58">
        <f t="array" ref="P66">MIN(IF(AR$4:AR$203&gt;=$A66,$U$4:$U$203))</f>
        <v>123</v>
      </c>
      <c r="Q66" s="58">
        <f t="array" ref="Q66">MIN(IF(AS$4:AS$203&gt;=$A66,$U$4:$U$203))</f>
        <v>124</v>
      </c>
      <c r="R66" s="58">
        <f t="array" ref="R66">MIN(IF(AT$4:AT$203&gt;=$A66,$U$4:$U$203))</f>
        <v>125</v>
      </c>
      <c r="S66" s="58">
        <f t="array" ref="S66">MIN(IF(AU$4:AU$203&gt;=$A66,$U$4:$U$203))</f>
        <v>127</v>
      </c>
      <c r="U66" s="46">
        <v>63</v>
      </c>
      <c r="V66" s="47">
        <f t="shared" si="4"/>
        <v>428400</v>
      </c>
      <c r="W66" s="48">
        <v>20</v>
      </c>
      <c r="X66" s="49">
        <v>630</v>
      </c>
      <c r="Y66" s="50">
        <f t="shared" si="19"/>
        <v>680</v>
      </c>
      <c r="Z66" s="51">
        <f t="shared" si="5"/>
        <v>680</v>
      </c>
      <c r="AA66" s="51">
        <f t="shared" si="8"/>
        <v>12499</v>
      </c>
      <c r="AB66" s="51">
        <f t="shared" si="7"/>
        <v>1240</v>
      </c>
      <c r="AC66" s="51">
        <f t="shared" si="6"/>
        <v>11209</v>
      </c>
      <c r="AD66" s="52">
        <f t="shared" si="25"/>
        <v>29.19</v>
      </c>
      <c r="AE66" s="53">
        <f t="shared" si="25"/>
        <v>26.75</v>
      </c>
      <c r="AF66" s="53">
        <f t="shared" si="25"/>
        <v>24.69</v>
      </c>
      <c r="AG66" s="53">
        <f t="shared" si="25"/>
        <v>22.92</v>
      </c>
      <c r="AH66" s="53">
        <f t="shared" si="25"/>
        <v>21.39</v>
      </c>
      <c r="AI66" s="53">
        <f t="shared" si="25"/>
        <v>20.05</v>
      </c>
      <c r="AJ66" s="53">
        <f t="shared" si="25"/>
        <v>18.87</v>
      </c>
      <c r="AK66" s="53">
        <f t="shared" si="25"/>
        <v>17.82</v>
      </c>
      <c r="AL66" s="53">
        <f t="shared" si="25"/>
        <v>16.63</v>
      </c>
      <c r="AM66" s="53">
        <f t="shared" si="25"/>
        <v>15.38</v>
      </c>
      <c r="AN66" s="53">
        <f t="shared" si="26"/>
        <v>14.67</v>
      </c>
      <c r="AO66" s="53">
        <f t="shared" si="26"/>
        <v>14.21</v>
      </c>
      <c r="AP66" s="53">
        <f t="shared" si="26"/>
        <v>13.77</v>
      </c>
      <c r="AQ66" s="53">
        <f t="shared" si="26"/>
        <v>13.36</v>
      </c>
      <c r="AR66" s="53">
        <f t="shared" si="26"/>
        <v>12.97</v>
      </c>
      <c r="AS66" s="53">
        <f t="shared" si="26"/>
        <v>12.61</v>
      </c>
      <c r="AT66" s="53">
        <f t="shared" si="26"/>
        <v>12.26</v>
      </c>
      <c r="AU66" s="54">
        <f t="shared" si="26"/>
        <v>11.63</v>
      </c>
    </row>
    <row r="67" spans="1:47">
      <c r="A67" s="56">
        <v>360</v>
      </c>
      <c r="B67" s="16">
        <f t="array" ref="B67">MIN(IF(AD$4:AD$203&gt;=$A67,$U$4:$U$203))</f>
        <v>119</v>
      </c>
      <c r="C67" s="16">
        <f t="array" ref="C67">MIN(IF(AE$4:AE$203&gt;=$A67,$U$4:$U$203))</f>
        <v>122</v>
      </c>
      <c r="D67" s="16">
        <f t="array" ref="D67">MIN(IF(AF$4:AF$203&gt;=$A67,$U$4:$U$203))</f>
        <v>125</v>
      </c>
      <c r="E67" s="16">
        <f t="array" ref="E67">MIN(IF(AG$4:AG$203&gt;=$A67,$U$4:$U$203))</f>
        <v>128</v>
      </c>
      <c r="F67" s="16">
        <f t="array" ref="F67">MIN(IF(AH$4:AH$203&gt;=$A67,$U$4:$U$203))</f>
        <v>130</v>
      </c>
      <c r="G67" s="16">
        <f t="array" ref="G67">MIN(IF(AI$4:AI$203&gt;=$A67,$U$4:$U$203))</f>
        <v>133</v>
      </c>
      <c r="H67" s="16">
        <f t="array" ref="H67">MIN(IF(AJ$4:AJ$203&gt;=$A67,$U$4:$U$203))</f>
        <v>136</v>
      </c>
      <c r="I67" s="16">
        <f t="array" ref="I67">MIN(IF(AK$4:AK$203&gt;=$A67,$U$4:$U$203))</f>
        <v>138</v>
      </c>
      <c r="J67" s="16">
        <f t="array" ref="J67">MIN(IF(AL$4:AL$203&gt;=$A67,$U$4:$U$203))</f>
        <v>142</v>
      </c>
      <c r="K67" s="16">
        <f t="array" ref="K67">MIN(IF(AM$4:AM$203&gt;=$A67,$U$4:$U$203))</f>
        <v>146</v>
      </c>
      <c r="L67" s="16">
        <f t="array" ref="L67">MIN(IF(AN$4:AN$203&gt;=$A67,$U$4:$U$203))</f>
        <v>148</v>
      </c>
      <c r="M67" s="16">
        <f t="array" ref="M67">MIN(IF(AO$4:AO$203&gt;=$A67,$U$4:$U$203))</f>
        <v>150</v>
      </c>
      <c r="N67" s="16">
        <f t="array" ref="N67">MIN(IF(AP$4:AP$203&gt;=$A67,$U$4:$U$203))</f>
        <v>151</v>
      </c>
      <c r="O67" s="16">
        <f t="array" ref="O67">MIN(IF(AQ$4:AQ$203&gt;=$A67,$U$4:$U$203))</f>
        <v>153</v>
      </c>
      <c r="P67" s="16">
        <f t="array" ref="P67">MIN(IF(AR$4:AR$203&gt;=$A67,$U$4:$U$203))</f>
        <v>155</v>
      </c>
      <c r="Q67" s="16">
        <f t="array" ref="Q67">MIN(IF(AS$4:AS$203&gt;=$A67,$U$4:$U$203))</f>
        <v>156</v>
      </c>
      <c r="R67" s="16">
        <f t="array" ref="R67">MIN(IF(AT$4:AT$203&gt;=$A67,$U$4:$U$203))</f>
        <v>158</v>
      </c>
      <c r="S67" s="16">
        <f t="array" ref="S67">MIN(IF(AU$4:AU$203&gt;=$A67,$U$4:$U$203))</f>
        <v>161</v>
      </c>
      <c r="U67" s="46">
        <v>64</v>
      </c>
      <c r="V67" s="47">
        <f t="shared" si="4"/>
        <v>456960</v>
      </c>
      <c r="W67" s="48">
        <v>20</v>
      </c>
      <c r="X67" s="49">
        <v>640</v>
      </c>
      <c r="Y67" s="50">
        <f t="shared" si="19"/>
        <v>714</v>
      </c>
      <c r="Z67" s="51">
        <f t="shared" si="5"/>
        <v>714</v>
      </c>
      <c r="AA67" s="51">
        <f t="shared" si="8"/>
        <v>13213</v>
      </c>
      <c r="AB67" s="51">
        <f t="shared" si="7"/>
        <v>1260</v>
      </c>
      <c r="AC67" s="51">
        <f t="shared" si="6"/>
        <v>11903</v>
      </c>
      <c r="AD67" s="52">
        <f t="shared" si="25"/>
        <v>31</v>
      </c>
      <c r="AE67" s="53">
        <f t="shared" si="25"/>
        <v>28.41</v>
      </c>
      <c r="AF67" s="53">
        <f t="shared" si="25"/>
        <v>26.22</v>
      </c>
      <c r="AG67" s="53">
        <f t="shared" si="25"/>
        <v>24.34</v>
      </c>
      <c r="AH67" s="53">
        <f t="shared" si="25"/>
        <v>22.72</v>
      </c>
      <c r="AI67" s="53">
        <f t="shared" si="25"/>
        <v>21.29</v>
      </c>
      <c r="AJ67" s="53">
        <f t="shared" si="25"/>
        <v>20.04</v>
      </c>
      <c r="AK67" s="53">
        <f t="shared" si="25"/>
        <v>18.920000000000002</v>
      </c>
      <c r="AL67" s="53">
        <f t="shared" si="25"/>
        <v>17.66</v>
      </c>
      <c r="AM67" s="53">
        <f t="shared" si="25"/>
        <v>16.329999999999998</v>
      </c>
      <c r="AN67" s="53">
        <f t="shared" si="26"/>
        <v>15.58</v>
      </c>
      <c r="AO67" s="53">
        <f t="shared" si="26"/>
        <v>15.09</v>
      </c>
      <c r="AP67" s="53">
        <f t="shared" si="26"/>
        <v>14.62</v>
      </c>
      <c r="AQ67" s="53">
        <f t="shared" si="26"/>
        <v>14.19</v>
      </c>
      <c r="AR67" s="53">
        <f t="shared" si="26"/>
        <v>13.78</v>
      </c>
      <c r="AS67" s="53">
        <f t="shared" si="26"/>
        <v>13.39</v>
      </c>
      <c r="AT67" s="53">
        <f t="shared" si="26"/>
        <v>13.02</v>
      </c>
      <c r="AU67" s="54">
        <f t="shared" si="26"/>
        <v>12.35</v>
      </c>
    </row>
    <row r="68" spans="1:47">
      <c r="A68" s="56">
        <v>540</v>
      </c>
      <c r="B68" s="16">
        <f t="array" ref="B68">MIN(IF(AD$4:AD$203&gt;=$A68,$U$4:$U$203))</f>
        <v>134</v>
      </c>
      <c r="C68" s="16">
        <f t="array" ref="C68">MIN(IF(AE$4:AE$203&gt;=$A68,$U$4:$U$203))</f>
        <v>138</v>
      </c>
      <c r="D68" s="16">
        <f t="array" ref="D68">MIN(IF(AF$4:AF$203&gt;=$A68,$U$4:$U$203))</f>
        <v>142</v>
      </c>
      <c r="E68" s="16">
        <f t="array" ref="E68">MIN(IF(AG$4:AG$203&gt;=$A68,$U$4:$U$203))</f>
        <v>146</v>
      </c>
      <c r="F68" s="16">
        <f t="array" ref="F68">MIN(IF(AH$4:AH$203&gt;=$A68,$U$4:$U$203))</f>
        <v>149</v>
      </c>
      <c r="G68" s="16">
        <f t="array" ref="G68">MIN(IF(AI$4:AI$203&gt;=$A68,$U$4:$U$203))</f>
        <v>153</v>
      </c>
      <c r="H68" s="16">
        <f t="array" ref="H68">MIN(IF(AJ$4:AJ$203&gt;=$A68,$U$4:$U$203))</f>
        <v>156</v>
      </c>
      <c r="I68" s="16">
        <f t="array" ref="I68">MIN(IF(AK$4:AK$203&gt;=$A68,$U$4:$U$203))</f>
        <v>160</v>
      </c>
      <c r="J68" s="16">
        <f t="array" ref="J68">MIN(IF(AL$4:AL$203&gt;=$A68,$U$4:$U$203))</f>
        <v>164</v>
      </c>
      <c r="K68" s="16">
        <f t="array" ref="K68">MIN(IF(AM$4:AM$203&gt;=$A68,$U$4:$U$203))</f>
        <v>169</v>
      </c>
      <c r="L68" s="16">
        <f t="array" ref="L68">MIN(IF(AN$4:AN$203&gt;=$A68,$U$4:$U$203))</f>
        <v>172</v>
      </c>
      <c r="M68" s="16">
        <f t="array" ref="M68">MIN(IF(AO$4:AO$203&gt;=$A68,$U$4:$U$203))</f>
        <v>174</v>
      </c>
      <c r="N68" s="16">
        <f t="array" ref="N68">MIN(IF(AP$4:AP$203&gt;=$A68,$U$4:$U$203))</f>
        <v>176</v>
      </c>
      <c r="O68" s="16">
        <f t="array" ref="O68">MIN(IF(AQ$4:AQ$203&gt;=$A68,$U$4:$U$203))</f>
        <v>178</v>
      </c>
      <c r="P68" s="16">
        <f t="array" ref="P68">MIN(IF(AR$4:AR$203&gt;=$A68,$U$4:$U$203))</f>
        <v>180</v>
      </c>
      <c r="Q68" s="16">
        <f t="array" ref="Q68">MIN(IF(AS$4:AS$203&gt;=$A68,$U$4:$U$203))</f>
        <v>182</v>
      </c>
      <c r="R68" s="16">
        <f t="array" ref="R68">MIN(IF(AT$4:AT$203&gt;=$A68,$U$4:$U$203))</f>
        <v>184</v>
      </c>
      <c r="S68" s="16">
        <f t="array" ref="S68">MIN(IF(AU$4:AU$203&gt;=$A68,$U$4:$U$203))</f>
        <v>188</v>
      </c>
      <c r="U68" s="46">
        <v>65</v>
      </c>
      <c r="V68" s="47">
        <f t="shared" si="4"/>
        <v>486850</v>
      </c>
      <c r="W68" s="48">
        <v>20</v>
      </c>
      <c r="X68" s="49">
        <v>650</v>
      </c>
      <c r="Y68" s="50">
        <f t="shared" ref="Y68:Y99" si="27">INT(IF($U68&lt;30,$P$5,IF($U68&gt;100,$P$7,$P$6))*$U68^IF($U68&lt;30,$Q$5,IF($U68&gt;100,$Q$7,$Q$6))+IF($U68&lt;30,$R$5,IF($U68&gt;100,$R$7,$R$6)))</f>
        <v>749</v>
      </c>
      <c r="Z68" s="51">
        <f t="shared" si="5"/>
        <v>749</v>
      </c>
      <c r="AA68" s="51">
        <f t="shared" si="8"/>
        <v>13962</v>
      </c>
      <c r="AB68" s="51">
        <f t="shared" si="7"/>
        <v>1280</v>
      </c>
      <c r="AC68" s="51">
        <f t="shared" si="6"/>
        <v>12632</v>
      </c>
      <c r="AD68" s="52">
        <f t="shared" si="25"/>
        <v>32.9</v>
      </c>
      <c r="AE68" s="53">
        <f t="shared" si="25"/>
        <v>30.15</v>
      </c>
      <c r="AF68" s="53">
        <f t="shared" si="25"/>
        <v>27.82</v>
      </c>
      <c r="AG68" s="53">
        <f t="shared" si="25"/>
        <v>25.83</v>
      </c>
      <c r="AH68" s="53">
        <f t="shared" si="25"/>
        <v>24.11</v>
      </c>
      <c r="AI68" s="53">
        <f t="shared" si="25"/>
        <v>22.6</v>
      </c>
      <c r="AJ68" s="53">
        <f t="shared" si="25"/>
        <v>21.27</v>
      </c>
      <c r="AK68" s="53">
        <f t="shared" si="25"/>
        <v>20.079999999999998</v>
      </c>
      <c r="AL68" s="53">
        <f t="shared" si="25"/>
        <v>18.739999999999998</v>
      </c>
      <c r="AM68" s="53">
        <f t="shared" si="25"/>
        <v>17.329999999999998</v>
      </c>
      <c r="AN68" s="53">
        <f t="shared" si="26"/>
        <v>16.53</v>
      </c>
      <c r="AO68" s="53">
        <f t="shared" si="26"/>
        <v>16.010000000000002</v>
      </c>
      <c r="AP68" s="53">
        <f t="shared" si="26"/>
        <v>15.52</v>
      </c>
      <c r="AQ68" s="53">
        <f t="shared" si="26"/>
        <v>15.06</v>
      </c>
      <c r="AR68" s="53">
        <f t="shared" si="26"/>
        <v>14.62</v>
      </c>
      <c r="AS68" s="53">
        <f t="shared" si="26"/>
        <v>14.21</v>
      </c>
      <c r="AT68" s="53">
        <f t="shared" si="26"/>
        <v>13.82</v>
      </c>
      <c r="AU68" s="54">
        <f t="shared" si="26"/>
        <v>13.1</v>
      </c>
    </row>
    <row r="69" spans="1:47">
      <c r="A69" s="56">
        <v>720</v>
      </c>
      <c r="B69" s="16">
        <f t="array" ref="B69">MIN(IF(AD$4:AD$203&gt;=$A69,$U$4:$U$203))</f>
        <v>148</v>
      </c>
      <c r="C69" s="16">
        <f t="array" ref="C69">MIN(IF(AE$4:AE$203&gt;=$A69,$U$4:$U$203))</f>
        <v>153</v>
      </c>
      <c r="D69" s="16">
        <f t="array" ref="D69">MIN(IF(AF$4:AF$203&gt;=$A69,$U$4:$U$203))</f>
        <v>157</v>
      </c>
      <c r="E69" s="16">
        <f t="array" ref="E69">MIN(IF(AG$4:AG$203&gt;=$A69,$U$4:$U$203))</f>
        <v>162</v>
      </c>
      <c r="F69" s="16">
        <f t="array" ref="F69">MIN(IF(AH$4:AH$203&gt;=$A69,$U$4:$U$203))</f>
        <v>166</v>
      </c>
      <c r="G69" s="16">
        <f t="array" ref="G69">MIN(IF(AI$4:AI$203&gt;=$A69,$U$4:$U$203))</f>
        <v>170</v>
      </c>
      <c r="H69" s="16">
        <f t="array" ref="H69">MIN(IF(AJ$4:AJ$203&gt;=$A69,$U$4:$U$203))</f>
        <v>174</v>
      </c>
      <c r="I69" s="16">
        <f t="array" ref="I69">MIN(IF(AK$4:AK$203&gt;=$A69,$U$4:$U$203))</f>
        <v>178</v>
      </c>
      <c r="J69" s="16">
        <f t="array" ref="J69">MIN(IF(AL$4:AL$203&gt;=$A69,$U$4:$U$203))</f>
        <v>183</v>
      </c>
      <c r="K69" s="16">
        <f t="array" ref="K69">MIN(IF(AM$4:AM$203&gt;=$A69,$U$4:$U$203))</f>
        <v>189</v>
      </c>
      <c r="L69" s="16">
        <f t="array" ref="L69">MIN(IF(AN$4:AN$203&gt;=$A69,$U$4:$U$203))</f>
        <v>193</v>
      </c>
      <c r="M69" s="16">
        <f t="array" ref="M69">MIN(IF(AO$4:AO$203&gt;=$A69,$U$4:$U$203))</f>
        <v>195</v>
      </c>
      <c r="N69" s="16">
        <f t="array" ref="N69">MIN(IF(AP$4:AP$203&gt;=$A69,$U$4:$U$203))</f>
        <v>198</v>
      </c>
      <c r="O69" s="16">
        <f t="array" ref="O69">MIN(IF(AQ$4:AQ$203&gt;=$A69,$U$4:$U$203))</f>
        <v>200</v>
      </c>
      <c r="P69" s="16">
        <f t="array" ref="P69">MIN(IF(AR$4:AR$203&gt;=$A69,$U$4:$U$203))</f>
        <v>0</v>
      </c>
      <c r="Q69" s="16">
        <f t="array" ref="Q69">MIN(IF(AS$4:AS$203&gt;=$A69,$U$4:$U$203))</f>
        <v>0</v>
      </c>
      <c r="R69" s="16">
        <f t="array" ref="R69">MIN(IF(AT$4:AT$203&gt;=$A69,$U$4:$U$203))</f>
        <v>0</v>
      </c>
      <c r="S69" s="16">
        <f t="array" ref="S69">MIN(IF(AU$4:AU$203&gt;=$A69,$U$4:$U$203))</f>
        <v>0</v>
      </c>
      <c r="U69" s="46">
        <v>66</v>
      </c>
      <c r="V69" s="47">
        <f t="shared" ref="V69:V132" si="28">X69*Y69</f>
        <v>518100</v>
      </c>
      <c r="W69" s="48">
        <v>20</v>
      </c>
      <c r="X69" s="49">
        <v>660</v>
      </c>
      <c r="Y69" s="50">
        <f t="shared" si="27"/>
        <v>785</v>
      </c>
      <c r="Z69" s="51">
        <f t="shared" ref="Z69:Z132" si="29">Y69*$B$24</f>
        <v>785</v>
      </c>
      <c r="AA69" s="51">
        <f t="shared" si="8"/>
        <v>14747</v>
      </c>
      <c r="AB69" s="51">
        <f t="shared" si="7"/>
        <v>1300</v>
      </c>
      <c r="AC69" s="51">
        <f t="shared" ref="AC69:AC103" si="30">AA69-$B$23-AB69</f>
        <v>13397</v>
      </c>
      <c r="AD69" s="52">
        <f t="shared" si="25"/>
        <v>34.89</v>
      </c>
      <c r="AE69" s="53">
        <f t="shared" si="25"/>
        <v>31.97</v>
      </c>
      <c r="AF69" s="53">
        <f t="shared" si="25"/>
        <v>29.51</v>
      </c>
      <c r="AG69" s="53">
        <f t="shared" si="25"/>
        <v>27.4</v>
      </c>
      <c r="AH69" s="53">
        <f t="shared" si="25"/>
        <v>25.57</v>
      </c>
      <c r="AI69" s="53">
        <f t="shared" si="25"/>
        <v>23.97</v>
      </c>
      <c r="AJ69" s="53">
        <f t="shared" si="25"/>
        <v>22.55</v>
      </c>
      <c r="AK69" s="53">
        <f t="shared" si="25"/>
        <v>21.3</v>
      </c>
      <c r="AL69" s="53">
        <f t="shared" si="25"/>
        <v>19.88</v>
      </c>
      <c r="AM69" s="53">
        <f t="shared" si="25"/>
        <v>18.38</v>
      </c>
      <c r="AN69" s="53">
        <f t="shared" si="26"/>
        <v>17.54</v>
      </c>
      <c r="AO69" s="53">
        <f t="shared" si="26"/>
        <v>16.98</v>
      </c>
      <c r="AP69" s="53">
        <f t="shared" si="26"/>
        <v>16.46</v>
      </c>
      <c r="AQ69" s="53">
        <f t="shared" si="26"/>
        <v>15.97</v>
      </c>
      <c r="AR69" s="53">
        <f t="shared" si="26"/>
        <v>15.51</v>
      </c>
      <c r="AS69" s="53">
        <f t="shared" si="26"/>
        <v>15.07</v>
      </c>
      <c r="AT69" s="53">
        <f t="shared" si="26"/>
        <v>14.66</v>
      </c>
      <c r="AU69" s="54">
        <f t="shared" si="26"/>
        <v>13.9</v>
      </c>
    </row>
    <row r="70" spans="1:47">
      <c r="A70" s="56">
        <v>900</v>
      </c>
      <c r="B70" s="16">
        <f t="array" ref="B70">MIN(IF(AD$4:AD$203&gt;=$A70,$U$4:$U$203))</f>
        <v>161</v>
      </c>
      <c r="C70" s="16">
        <f t="array" ref="C70">MIN(IF(AE$4:AE$203&gt;=$A70,$U$4:$U$203))</f>
        <v>166</v>
      </c>
      <c r="D70" s="16">
        <f t="array" ref="D70">MIN(IF(AF$4:AF$203&gt;=$A70,$U$4:$U$203))</f>
        <v>171</v>
      </c>
      <c r="E70" s="16">
        <f t="array" ref="E70">MIN(IF(AG$4:AG$203&gt;=$A70,$U$4:$U$203))</f>
        <v>176</v>
      </c>
      <c r="F70" s="16">
        <f t="array" ref="F70">MIN(IF(AH$4:AH$203&gt;=$A70,$U$4:$U$203))</f>
        <v>181</v>
      </c>
      <c r="G70" s="16">
        <f t="array" ref="G70">MIN(IF(AI$4:AI$203&gt;=$A70,$U$4:$U$203))</f>
        <v>186</v>
      </c>
      <c r="H70" s="16">
        <f t="array" ref="H70">MIN(IF(AJ$4:AJ$203&gt;=$A70,$U$4:$U$203))</f>
        <v>190</v>
      </c>
      <c r="I70" s="16">
        <f t="array" ref="I70">MIN(IF(AK$4:AK$203&gt;=$A70,$U$4:$U$203))</f>
        <v>195</v>
      </c>
      <c r="J70" s="16">
        <f t="array" ref="J70">MIN(IF(AL$4:AL$203&gt;=$A70,$U$4:$U$203))</f>
        <v>200</v>
      </c>
      <c r="K70" s="16">
        <f t="array" ref="K70">MIN(IF(AM$4:AM$203&gt;=$A70,$U$4:$U$203))</f>
        <v>0</v>
      </c>
      <c r="L70" s="16">
        <f t="array" ref="L70">MIN(IF(AN$4:AN$203&gt;=$A70,$U$4:$U$203))</f>
        <v>0</v>
      </c>
      <c r="M70" s="16">
        <f t="array" ref="M70">MIN(IF(AO$4:AO$203&gt;=$A70,$U$4:$U$203))</f>
        <v>0</v>
      </c>
      <c r="N70" s="16">
        <f t="array" ref="N70">MIN(IF(AP$4:AP$203&gt;=$A70,$U$4:$U$203))</f>
        <v>0</v>
      </c>
      <c r="O70" s="16">
        <f t="array" ref="O70">MIN(IF(AQ$4:AQ$203&gt;=$A70,$U$4:$U$203))</f>
        <v>0</v>
      </c>
      <c r="P70" s="16">
        <f t="array" ref="P70">MIN(IF(AR$4:AR$203&gt;=$A70,$U$4:$U$203))</f>
        <v>0</v>
      </c>
      <c r="Q70" s="16">
        <f t="array" ref="Q70">MIN(IF(AS$4:AS$203&gt;=$A70,$U$4:$U$203))</f>
        <v>0</v>
      </c>
      <c r="R70" s="16">
        <f t="array" ref="R70">MIN(IF(AT$4:AT$203&gt;=$A70,$U$4:$U$203))</f>
        <v>0</v>
      </c>
      <c r="S70" s="16">
        <f t="array" ref="S70">MIN(IF(AU$4:AU$203&gt;=$A70,$U$4:$U$203))</f>
        <v>0</v>
      </c>
      <c r="U70" s="46">
        <v>67</v>
      </c>
      <c r="V70" s="47">
        <f t="shared" si="28"/>
        <v>551410</v>
      </c>
      <c r="W70" s="48">
        <v>20</v>
      </c>
      <c r="X70" s="49">
        <v>670</v>
      </c>
      <c r="Y70" s="50">
        <f t="shared" si="27"/>
        <v>823</v>
      </c>
      <c r="Z70" s="51">
        <f t="shared" si="29"/>
        <v>823</v>
      </c>
      <c r="AA70" s="51">
        <f t="shared" ref="AA70:AA102" si="31">Z70+AA69</f>
        <v>15570</v>
      </c>
      <c r="AB70" s="51">
        <f t="shared" ref="AB70:AB103" si="32">AB69+W70</f>
        <v>1320</v>
      </c>
      <c r="AC70" s="51">
        <f t="shared" si="30"/>
        <v>14200</v>
      </c>
      <c r="AD70" s="52">
        <f t="shared" si="25"/>
        <v>36.979999999999997</v>
      </c>
      <c r="AE70" s="53">
        <f t="shared" si="25"/>
        <v>33.89</v>
      </c>
      <c r="AF70" s="53">
        <f t="shared" si="25"/>
        <v>31.28</v>
      </c>
      <c r="AG70" s="53">
        <f t="shared" si="25"/>
        <v>29.04</v>
      </c>
      <c r="AH70" s="53">
        <f t="shared" si="25"/>
        <v>27.1</v>
      </c>
      <c r="AI70" s="53">
        <f t="shared" si="25"/>
        <v>25.4</v>
      </c>
      <c r="AJ70" s="53">
        <f t="shared" si="25"/>
        <v>23.91</v>
      </c>
      <c r="AK70" s="53">
        <f t="shared" si="25"/>
        <v>22.58</v>
      </c>
      <c r="AL70" s="53">
        <f t="shared" si="25"/>
        <v>21.07</v>
      </c>
      <c r="AM70" s="53">
        <f t="shared" si="25"/>
        <v>19.48</v>
      </c>
      <c r="AN70" s="53">
        <f t="shared" si="26"/>
        <v>18.59</v>
      </c>
      <c r="AO70" s="53">
        <f t="shared" si="26"/>
        <v>18</v>
      </c>
      <c r="AP70" s="53">
        <f t="shared" si="26"/>
        <v>17.440000000000001</v>
      </c>
      <c r="AQ70" s="53">
        <f t="shared" si="26"/>
        <v>16.920000000000002</v>
      </c>
      <c r="AR70" s="53">
        <f t="shared" si="26"/>
        <v>16.440000000000001</v>
      </c>
      <c r="AS70" s="53">
        <f t="shared" si="26"/>
        <v>15.97</v>
      </c>
      <c r="AT70" s="53">
        <f t="shared" si="26"/>
        <v>15.54</v>
      </c>
      <c r="AU70" s="54">
        <f t="shared" si="26"/>
        <v>14.73</v>
      </c>
    </row>
    <row r="71" spans="1:47">
      <c r="A71" s="56">
        <v>1080</v>
      </c>
      <c r="B71" s="16">
        <f t="array" ref="B71">MIN(IF(AD$4:AD$203&gt;=$A71,$U$4:$U$203))</f>
        <v>172</v>
      </c>
      <c r="C71" s="16">
        <f t="array" ref="C71">MIN(IF(AE$4:AE$203&gt;=$A71,$U$4:$U$203))</f>
        <v>178</v>
      </c>
      <c r="D71" s="16">
        <f t="array" ref="D71">MIN(IF(AF$4:AF$203&gt;=$A71,$U$4:$U$203))</f>
        <v>184</v>
      </c>
      <c r="E71" s="16">
        <f t="array" ref="E71">MIN(IF(AG$4:AG$203&gt;=$A71,$U$4:$U$203))</f>
        <v>189</v>
      </c>
      <c r="F71" s="16">
        <f t="array" ref="F71">MIN(IF(AH$4:AH$203&gt;=$A71,$U$4:$U$203))</f>
        <v>195</v>
      </c>
      <c r="G71" s="16">
        <f t="array" ref="G71">MIN(IF(AI$4:AI$203&gt;=$A71,$U$4:$U$203))</f>
        <v>200</v>
      </c>
      <c r="H71" s="16">
        <f t="array" ref="H71">MIN(IF(AJ$4:AJ$203&gt;=$A71,$U$4:$U$203))</f>
        <v>0</v>
      </c>
      <c r="I71" s="16">
        <f t="array" ref="I71">MIN(IF(AK$4:AK$203&gt;=$A71,$U$4:$U$203))</f>
        <v>0</v>
      </c>
      <c r="J71" s="16">
        <f t="array" ref="J71">MIN(IF(AL$4:AL$203&gt;=$A71,$U$4:$U$203))</f>
        <v>0</v>
      </c>
      <c r="K71" s="16">
        <f t="array" ref="K71">MIN(IF(AM$4:AM$203&gt;=$A71,$U$4:$U$203))</f>
        <v>0</v>
      </c>
      <c r="L71" s="16">
        <f t="array" ref="L71">MIN(IF(AN$4:AN$203&gt;=$A71,$U$4:$U$203))</f>
        <v>0</v>
      </c>
      <c r="M71" s="16">
        <f t="array" ref="M71">MIN(IF(AO$4:AO$203&gt;=$A71,$U$4:$U$203))</f>
        <v>0</v>
      </c>
      <c r="N71" s="16">
        <f t="array" ref="N71">MIN(IF(AP$4:AP$203&gt;=$A71,$U$4:$U$203))</f>
        <v>0</v>
      </c>
      <c r="O71" s="16">
        <f t="array" ref="O71">MIN(IF(AQ$4:AQ$203&gt;=$A71,$U$4:$U$203))</f>
        <v>0</v>
      </c>
      <c r="P71" s="16">
        <f t="array" ref="P71">MIN(IF(AR$4:AR$203&gt;=$A71,$U$4:$U$203))</f>
        <v>0</v>
      </c>
      <c r="Q71" s="16">
        <f t="array" ref="Q71">MIN(IF(AS$4:AS$203&gt;=$A71,$U$4:$U$203))</f>
        <v>0</v>
      </c>
      <c r="R71" s="16">
        <f t="array" ref="R71">MIN(IF(AT$4:AT$203&gt;=$A71,$U$4:$U$203))</f>
        <v>0</v>
      </c>
      <c r="S71" s="16">
        <f t="array" ref="S71">MIN(IF(AU$4:AU$203&gt;=$A71,$U$4:$U$203))</f>
        <v>0</v>
      </c>
      <c r="U71" s="46">
        <v>68</v>
      </c>
      <c r="V71" s="47">
        <f t="shared" si="28"/>
        <v>586160</v>
      </c>
      <c r="W71" s="48">
        <v>20</v>
      </c>
      <c r="X71" s="49">
        <v>680</v>
      </c>
      <c r="Y71" s="50">
        <f t="shared" si="27"/>
        <v>862</v>
      </c>
      <c r="Z71" s="51">
        <f t="shared" si="29"/>
        <v>862</v>
      </c>
      <c r="AA71" s="51">
        <f t="shared" si="31"/>
        <v>16432</v>
      </c>
      <c r="AB71" s="51">
        <f t="shared" si="32"/>
        <v>1340</v>
      </c>
      <c r="AC71" s="51">
        <f t="shared" si="30"/>
        <v>15042</v>
      </c>
      <c r="AD71" s="52">
        <f t="shared" si="25"/>
        <v>39.17</v>
      </c>
      <c r="AE71" s="53">
        <f t="shared" si="25"/>
        <v>35.9</v>
      </c>
      <c r="AF71" s="53">
        <f t="shared" si="25"/>
        <v>33.130000000000003</v>
      </c>
      <c r="AG71" s="53">
        <f t="shared" si="25"/>
        <v>30.76</v>
      </c>
      <c r="AH71" s="53">
        <f t="shared" si="25"/>
        <v>28.71</v>
      </c>
      <c r="AI71" s="53">
        <f t="shared" si="25"/>
        <v>26.91</v>
      </c>
      <c r="AJ71" s="53">
        <f t="shared" si="25"/>
        <v>25.32</v>
      </c>
      <c r="AK71" s="53">
        <f t="shared" si="25"/>
        <v>23.91</v>
      </c>
      <c r="AL71" s="53">
        <f t="shared" si="25"/>
        <v>22.32</v>
      </c>
      <c r="AM71" s="53">
        <f t="shared" si="25"/>
        <v>20.63</v>
      </c>
      <c r="AN71" s="53">
        <f t="shared" si="26"/>
        <v>19.690000000000001</v>
      </c>
      <c r="AO71" s="53">
        <f t="shared" si="26"/>
        <v>19.059999999999999</v>
      </c>
      <c r="AP71" s="53">
        <f t="shared" si="26"/>
        <v>18.48</v>
      </c>
      <c r="AQ71" s="53">
        <f t="shared" si="26"/>
        <v>17.93</v>
      </c>
      <c r="AR71" s="53">
        <f t="shared" si="26"/>
        <v>17.41</v>
      </c>
      <c r="AS71" s="53">
        <f t="shared" si="26"/>
        <v>16.920000000000002</v>
      </c>
      <c r="AT71" s="53">
        <f t="shared" si="26"/>
        <v>16.46</v>
      </c>
      <c r="AU71" s="54">
        <f t="shared" si="26"/>
        <v>15.6</v>
      </c>
    </row>
    <row r="72" spans="1:47">
      <c r="A72" s="56">
        <v>1260</v>
      </c>
      <c r="B72" s="16">
        <f t="array" ref="B72">MIN(IF(AD$4:AD$203&gt;=$A72,$U$4:$U$203))</f>
        <v>183</v>
      </c>
      <c r="C72" s="16">
        <f t="array" ref="C72">MIN(IF(AE$4:AE$203&gt;=$A72,$U$4:$U$203))</f>
        <v>189</v>
      </c>
      <c r="D72" s="16">
        <f t="array" ref="D72">MIN(IF(AF$4:AF$203&gt;=$A72,$U$4:$U$203))</f>
        <v>196</v>
      </c>
      <c r="E72" s="16">
        <f t="array" ref="E72">MIN(IF(AG$4:AG$203&gt;=$A72,$U$4:$U$203))</f>
        <v>0</v>
      </c>
      <c r="F72" s="16">
        <f t="array" ref="F72">MIN(IF(AH$4:AH$203&gt;=$A72,$U$4:$U$203))</f>
        <v>0</v>
      </c>
      <c r="G72" s="16">
        <f t="array" ref="G72">MIN(IF(AI$4:AI$203&gt;=$A72,$U$4:$U$203))</f>
        <v>0</v>
      </c>
      <c r="H72" s="16">
        <f t="array" ref="H72">MIN(IF(AJ$4:AJ$203&gt;=$A72,$U$4:$U$203))</f>
        <v>0</v>
      </c>
      <c r="I72" s="16">
        <f t="array" ref="I72">MIN(IF(AK$4:AK$203&gt;=$A72,$U$4:$U$203))</f>
        <v>0</v>
      </c>
      <c r="J72" s="16">
        <f t="array" ref="J72">MIN(IF(AL$4:AL$203&gt;=$A72,$U$4:$U$203))</f>
        <v>0</v>
      </c>
      <c r="K72" s="16">
        <f t="array" ref="K72">MIN(IF(AM$4:AM$203&gt;=$A72,$U$4:$U$203))</f>
        <v>0</v>
      </c>
      <c r="L72" s="16">
        <f t="array" ref="L72">MIN(IF(AN$4:AN$203&gt;=$A72,$U$4:$U$203))</f>
        <v>0</v>
      </c>
      <c r="M72" s="16">
        <f t="array" ref="M72">MIN(IF(AO$4:AO$203&gt;=$A72,$U$4:$U$203))</f>
        <v>0</v>
      </c>
      <c r="N72" s="16">
        <f t="array" ref="N72">MIN(IF(AP$4:AP$203&gt;=$A72,$U$4:$U$203))</f>
        <v>0</v>
      </c>
      <c r="O72" s="16">
        <f t="array" ref="O72">MIN(IF(AQ$4:AQ$203&gt;=$A72,$U$4:$U$203))</f>
        <v>0</v>
      </c>
      <c r="P72" s="16">
        <f t="array" ref="P72">MIN(IF(AR$4:AR$203&gt;=$A72,$U$4:$U$203))</f>
        <v>0</v>
      </c>
      <c r="Q72" s="16">
        <f t="array" ref="Q72">MIN(IF(AS$4:AS$203&gt;=$A72,$U$4:$U$203))</f>
        <v>0</v>
      </c>
      <c r="R72" s="16">
        <f t="array" ref="R72">MIN(IF(AT$4:AT$203&gt;=$A72,$U$4:$U$203))</f>
        <v>0</v>
      </c>
      <c r="S72" s="16">
        <f t="array" ref="S72">MIN(IF(AU$4:AU$203&gt;=$A72,$U$4:$U$203))</f>
        <v>0</v>
      </c>
      <c r="U72" s="46">
        <v>69</v>
      </c>
      <c r="V72" s="47">
        <f t="shared" si="28"/>
        <v>623070</v>
      </c>
      <c r="W72" s="48">
        <v>20</v>
      </c>
      <c r="X72" s="49">
        <v>690</v>
      </c>
      <c r="Y72" s="50">
        <f t="shared" si="27"/>
        <v>903</v>
      </c>
      <c r="Z72" s="51">
        <f t="shared" si="29"/>
        <v>903</v>
      </c>
      <c r="AA72" s="51">
        <f t="shared" si="31"/>
        <v>17335</v>
      </c>
      <c r="AB72" s="51">
        <f t="shared" si="32"/>
        <v>1360</v>
      </c>
      <c r="AC72" s="51">
        <f t="shared" si="30"/>
        <v>15925</v>
      </c>
      <c r="AD72" s="52">
        <f t="shared" si="25"/>
        <v>41.47</v>
      </c>
      <c r="AE72" s="53">
        <f t="shared" si="25"/>
        <v>38.01</v>
      </c>
      <c r="AF72" s="53">
        <f t="shared" si="25"/>
        <v>35.08</v>
      </c>
      <c r="AG72" s="53">
        <f t="shared" si="25"/>
        <v>32.57</v>
      </c>
      <c r="AH72" s="53">
        <f t="shared" si="25"/>
        <v>30.39</v>
      </c>
      <c r="AI72" s="53">
        <f t="shared" si="25"/>
        <v>28.49</v>
      </c>
      <c r="AJ72" s="53">
        <f t="shared" si="25"/>
        <v>26.81</v>
      </c>
      <c r="AK72" s="53">
        <f t="shared" si="25"/>
        <v>25.32</v>
      </c>
      <c r="AL72" s="53">
        <f t="shared" si="25"/>
        <v>23.63</v>
      </c>
      <c r="AM72" s="53">
        <f t="shared" si="25"/>
        <v>21.84</v>
      </c>
      <c r="AN72" s="53">
        <f t="shared" si="26"/>
        <v>20.84</v>
      </c>
      <c r="AO72" s="53">
        <f t="shared" si="26"/>
        <v>20.18</v>
      </c>
      <c r="AP72" s="53">
        <f t="shared" si="26"/>
        <v>19.559999999999999</v>
      </c>
      <c r="AQ72" s="53">
        <f t="shared" si="26"/>
        <v>18.98</v>
      </c>
      <c r="AR72" s="53">
        <f t="shared" si="26"/>
        <v>18.43</v>
      </c>
      <c r="AS72" s="53">
        <f t="shared" si="26"/>
        <v>17.91</v>
      </c>
      <c r="AT72" s="53">
        <f t="shared" si="26"/>
        <v>17.420000000000002</v>
      </c>
      <c r="AU72" s="54">
        <f t="shared" si="26"/>
        <v>16.52</v>
      </c>
    </row>
    <row r="73" spans="1:47">
      <c r="A73" s="56">
        <v>1440</v>
      </c>
      <c r="B73" s="16">
        <f t="array" ref="B73">MIN(IF(AD$4:AD$203&gt;=$A73,$U$4:$U$203))</f>
        <v>193</v>
      </c>
      <c r="C73" s="16">
        <f t="array" ref="C73">MIN(IF(AE$4:AE$203&gt;=$A73,$U$4:$U$203))</f>
        <v>200</v>
      </c>
      <c r="D73" s="16">
        <f t="array" ref="D73">MIN(IF(AF$4:AF$203&gt;=$A73,$U$4:$U$203))</f>
        <v>0</v>
      </c>
      <c r="E73" s="16">
        <f t="array" ref="E73">MIN(IF(AG$4:AG$203&gt;=$A73,$U$4:$U$203))</f>
        <v>0</v>
      </c>
      <c r="F73" s="16">
        <f t="array" ref="F73">MIN(IF(AH$4:AH$203&gt;=$A73,$U$4:$U$203))</f>
        <v>0</v>
      </c>
      <c r="G73" s="16">
        <f t="array" ref="G73">MIN(IF(AI$4:AI$203&gt;=$A73,$U$4:$U$203))</f>
        <v>0</v>
      </c>
      <c r="H73" s="16">
        <f t="array" ref="H73">MIN(IF(AJ$4:AJ$203&gt;=$A73,$U$4:$U$203))</f>
        <v>0</v>
      </c>
      <c r="I73" s="16">
        <f t="array" ref="I73">MIN(IF(AK$4:AK$203&gt;=$A73,$U$4:$U$203))</f>
        <v>0</v>
      </c>
      <c r="J73" s="16">
        <f t="array" ref="J73">MIN(IF(AL$4:AL$203&gt;=$A73,$U$4:$U$203))</f>
        <v>0</v>
      </c>
      <c r="K73" s="16">
        <f t="array" ref="K73">MIN(IF(AM$4:AM$203&gt;=$A73,$U$4:$U$203))</f>
        <v>0</v>
      </c>
      <c r="L73" s="16">
        <f t="array" ref="L73">MIN(IF(AN$4:AN$203&gt;=$A73,$U$4:$U$203))</f>
        <v>0</v>
      </c>
      <c r="M73" s="16">
        <f t="array" ref="M73">MIN(IF(AO$4:AO$203&gt;=$A73,$U$4:$U$203))</f>
        <v>0</v>
      </c>
      <c r="N73" s="16">
        <f t="array" ref="N73">MIN(IF(AP$4:AP$203&gt;=$A73,$U$4:$U$203))</f>
        <v>0</v>
      </c>
      <c r="O73" s="16">
        <f t="array" ref="O73">MIN(IF(AQ$4:AQ$203&gt;=$A73,$U$4:$U$203))</f>
        <v>0</v>
      </c>
      <c r="P73" s="16">
        <f t="array" ref="P73">MIN(IF(AR$4:AR$203&gt;=$A73,$U$4:$U$203))</f>
        <v>0</v>
      </c>
      <c r="Q73" s="16">
        <f t="array" ref="Q73">MIN(IF(AS$4:AS$203&gt;=$A73,$U$4:$U$203))</f>
        <v>0</v>
      </c>
      <c r="R73" s="16">
        <f t="array" ref="R73">MIN(IF(AT$4:AT$203&gt;=$A73,$U$4:$U$203))</f>
        <v>0</v>
      </c>
      <c r="S73" s="16">
        <f t="array" ref="S73">MIN(IF(AU$4:AU$203&gt;=$A73,$U$4:$U$203))</f>
        <v>0</v>
      </c>
      <c r="U73" s="46">
        <v>70</v>
      </c>
      <c r="V73" s="47">
        <f t="shared" si="28"/>
        <v>661500</v>
      </c>
      <c r="W73" s="48">
        <v>20</v>
      </c>
      <c r="X73" s="49">
        <v>700</v>
      </c>
      <c r="Y73" s="50">
        <f t="shared" si="27"/>
        <v>945</v>
      </c>
      <c r="Z73" s="51">
        <f t="shared" si="29"/>
        <v>945</v>
      </c>
      <c r="AA73" s="51">
        <f t="shared" si="31"/>
        <v>18280</v>
      </c>
      <c r="AB73" s="51">
        <f t="shared" si="32"/>
        <v>1380</v>
      </c>
      <c r="AC73" s="51">
        <f t="shared" si="30"/>
        <v>16850</v>
      </c>
      <c r="AD73" s="52">
        <f t="shared" si="25"/>
        <v>43.88</v>
      </c>
      <c r="AE73" s="53">
        <f t="shared" si="25"/>
        <v>40.21</v>
      </c>
      <c r="AF73" s="53">
        <f t="shared" si="25"/>
        <v>37.11</v>
      </c>
      <c r="AG73" s="53">
        <f t="shared" si="25"/>
        <v>34.46</v>
      </c>
      <c r="AH73" s="53">
        <f t="shared" si="25"/>
        <v>32.159999999999997</v>
      </c>
      <c r="AI73" s="53">
        <f t="shared" si="25"/>
        <v>30.14</v>
      </c>
      <c r="AJ73" s="53">
        <f t="shared" si="25"/>
        <v>28.37</v>
      </c>
      <c r="AK73" s="53">
        <f t="shared" si="25"/>
        <v>26.79</v>
      </c>
      <c r="AL73" s="53">
        <f t="shared" si="25"/>
        <v>25</v>
      </c>
      <c r="AM73" s="53">
        <f t="shared" si="25"/>
        <v>23.11</v>
      </c>
      <c r="AN73" s="53">
        <f t="shared" si="26"/>
        <v>22.05</v>
      </c>
      <c r="AO73" s="53">
        <f t="shared" si="26"/>
        <v>21.36</v>
      </c>
      <c r="AP73" s="53">
        <f t="shared" si="26"/>
        <v>20.7</v>
      </c>
      <c r="AQ73" s="53">
        <f t="shared" si="26"/>
        <v>20.079999999999998</v>
      </c>
      <c r="AR73" s="53">
        <f t="shared" si="26"/>
        <v>19.5</v>
      </c>
      <c r="AS73" s="53">
        <f t="shared" si="26"/>
        <v>18.95</v>
      </c>
      <c r="AT73" s="53">
        <f t="shared" si="26"/>
        <v>18.440000000000001</v>
      </c>
      <c r="AU73" s="54">
        <f t="shared" si="26"/>
        <v>17.48</v>
      </c>
    </row>
    <row r="74" spans="1:47">
      <c r="A74" s="56">
        <v>1620</v>
      </c>
      <c r="B74" s="16">
        <f t="array" ref="B74">MIN(IF(AD$4:AD$203&gt;=$A74,$U$4:$U$203))</f>
        <v>0</v>
      </c>
      <c r="C74" s="16">
        <f t="array" ref="C74">MIN(IF(AE$4:AE$203&gt;=$A74,$U$4:$U$203))</f>
        <v>0</v>
      </c>
      <c r="D74" s="16">
        <f t="array" ref="D74">MIN(IF(AF$4:AF$203&gt;=$A74,$U$4:$U$203))</f>
        <v>0</v>
      </c>
      <c r="E74" s="16">
        <f t="array" ref="E74">MIN(IF(AG$4:AG$203&gt;=$A74,$U$4:$U$203))</f>
        <v>0</v>
      </c>
      <c r="F74" s="16">
        <f t="array" ref="F74">MIN(IF(AH$4:AH$203&gt;=$A74,$U$4:$U$203))</f>
        <v>0</v>
      </c>
      <c r="G74" s="16">
        <f t="array" ref="G74">MIN(IF(AI$4:AI$203&gt;=$A74,$U$4:$U$203))</f>
        <v>0</v>
      </c>
      <c r="H74" s="16">
        <f t="array" ref="H74">MIN(IF(AJ$4:AJ$203&gt;=$A74,$U$4:$U$203))</f>
        <v>0</v>
      </c>
      <c r="I74" s="16">
        <f t="array" ref="I74">MIN(IF(AK$4:AK$203&gt;=$A74,$U$4:$U$203))</f>
        <v>0</v>
      </c>
      <c r="J74" s="16">
        <f t="array" ref="J74">MIN(IF(AL$4:AL$203&gt;=$A74,$U$4:$U$203))</f>
        <v>0</v>
      </c>
      <c r="K74" s="16">
        <f t="array" ref="K74">MIN(IF(AM$4:AM$203&gt;=$A74,$U$4:$U$203))</f>
        <v>0</v>
      </c>
      <c r="L74" s="16">
        <f t="array" ref="L74">MIN(IF(AN$4:AN$203&gt;=$A74,$U$4:$U$203))</f>
        <v>0</v>
      </c>
      <c r="M74" s="16">
        <f t="array" ref="M74">MIN(IF(AO$4:AO$203&gt;=$A74,$U$4:$U$203))</f>
        <v>0</v>
      </c>
      <c r="N74" s="16">
        <f t="array" ref="N74">MIN(IF(AP$4:AP$203&gt;=$A74,$U$4:$U$203))</f>
        <v>0</v>
      </c>
      <c r="O74" s="16">
        <f t="array" ref="O74">MIN(IF(AQ$4:AQ$203&gt;=$A74,$U$4:$U$203))</f>
        <v>0</v>
      </c>
      <c r="P74" s="16">
        <f t="array" ref="P74">MIN(IF(AR$4:AR$203&gt;=$A74,$U$4:$U$203))</f>
        <v>0</v>
      </c>
      <c r="Q74" s="16">
        <f t="array" ref="Q74">MIN(IF(AS$4:AS$203&gt;=$A74,$U$4:$U$203))</f>
        <v>0</v>
      </c>
      <c r="R74" s="16">
        <f t="array" ref="R74">MIN(IF(AT$4:AT$203&gt;=$A74,$U$4:$U$203))</f>
        <v>0</v>
      </c>
      <c r="S74" s="16">
        <f t="array" ref="S74">MIN(IF(AU$4:AU$203&gt;=$A74,$U$4:$U$203))</f>
        <v>0</v>
      </c>
      <c r="U74" s="46">
        <v>71</v>
      </c>
      <c r="V74" s="47">
        <f t="shared" si="28"/>
        <v>702190</v>
      </c>
      <c r="W74" s="48">
        <v>20</v>
      </c>
      <c r="X74" s="49">
        <v>710</v>
      </c>
      <c r="Y74" s="50">
        <f t="shared" si="27"/>
        <v>989</v>
      </c>
      <c r="Z74" s="51">
        <f t="shared" si="29"/>
        <v>989</v>
      </c>
      <c r="AA74" s="51">
        <f t="shared" si="31"/>
        <v>19269</v>
      </c>
      <c r="AB74" s="51">
        <f t="shared" si="32"/>
        <v>1400</v>
      </c>
      <c r="AC74" s="51">
        <f t="shared" si="30"/>
        <v>17819</v>
      </c>
      <c r="AD74" s="52">
        <f t="shared" ref="AD74:AM83" si="33">ROUND($AC74/INDEX($E:$E,MATCH(AD$3,$A:$A,0)),2)</f>
        <v>46.4</v>
      </c>
      <c r="AE74" s="53">
        <f t="shared" si="33"/>
        <v>42.53</v>
      </c>
      <c r="AF74" s="53">
        <f t="shared" si="33"/>
        <v>39.25</v>
      </c>
      <c r="AG74" s="53">
        <f t="shared" si="33"/>
        <v>36.44</v>
      </c>
      <c r="AH74" s="53">
        <f t="shared" si="33"/>
        <v>34.01</v>
      </c>
      <c r="AI74" s="53">
        <f t="shared" si="33"/>
        <v>31.88</v>
      </c>
      <c r="AJ74" s="53">
        <f t="shared" si="33"/>
        <v>30</v>
      </c>
      <c r="AK74" s="53">
        <f t="shared" si="33"/>
        <v>28.33</v>
      </c>
      <c r="AL74" s="53">
        <f t="shared" si="33"/>
        <v>26.44</v>
      </c>
      <c r="AM74" s="53">
        <f t="shared" si="33"/>
        <v>24.44</v>
      </c>
      <c r="AN74" s="53">
        <f t="shared" ref="AN74:AU83" si="34">ROUND($AC74/INDEX($E:$E,MATCH(AN$3,$A:$A,0)),2)</f>
        <v>23.32</v>
      </c>
      <c r="AO74" s="53">
        <f t="shared" si="34"/>
        <v>22.58</v>
      </c>
      <c r="AP74" s="53">
        <f t="shared" si="34"/>
        <v>21.89</v>
      </c>
      <c r="AQ74" s="53">
        <f t="shared" si="34"/>
        <v>21.24</v>
      </c>
      <c r="AR74" s="53">
        <f t="shared" si="34"/>
        <v>20.62</v>
      </c>
      <c r="AS74" s="53">
        <f t="shared" si="34"/>
        <v>20.04</v>
      </c>
      <c r="AT74" s="53">
        <f t="shared" si="34"/>
        <v>19.5</v>
      </c>
      <c r="AU74" s="54">
        <f t="shared" si="34"/>
        <v>18.48</v>
      </c>
    </row>
    <row r="75" spans="1:47">
      <c r="A75" s="56">
        <v>1800</v>
      </c>
      <c r="B75" s="16">
        <f t="array" ref="B75">MIN(IF(AD$4:AD$203&gt;=$A75,$U$4:$U$203))</f>
        <v>0</v>
      </c>
      <c r="C75" s="16">
        <f t="array" ref="C75">MIN(IF(AE$4:AE$203&gt;=$A75,$U$4:$U$203))</f>
        <v>0</v>
      </c>
      <c r="D75" s="16">
        <f t="array" ref="D75">MIN(IF(AF$4:AF$203&gt;=$A75,$U$4:$U$203))</f>
        <v>0</v>
      </c>
      <c r="E75" s="16">
        <f t="array" ref="E75">MIN(IF(AG$4:AG$203&gt;=$A75,$U$4:$U$203))</f>
        <v>0</v>
      </c>
      <c r="F75" s="16">
        <f t="array" ref="F75">MIN(IF(AH$4:AH$203&gt;=$A75,$U$4:$U$203))</f>
        <v>0</v>
      </c>
      <c r="G75" s="16">
        <f t="array" ref="G75">MIN(IF(AI$4:AI$203&gt;=$A75,$U$4:$U$203))</f>
        <v>0</v>
      </c>
      <c r="H75" s="16">
        <f t="array" ref="H75">MIN(IF(AJ$4:AJ$203&gt;=$A75,$U$4:$U$203))</f>
        <v>0</v>
      </c>
      <c r="I75" s="16">
        <f t="array" ref="I75">MIN(IF(AK$4:AK$203&gt;=$A75,$U$4:$U$203))</f>
        <v>0</v>
      </c>
      <c r="J75" s="16">
        <f t="array" ref="J75">MIN(IF(AL$4:AL$203&gt;=$A75,$U$4:$U$203))</f>
        <v>0</v>
      </c>
      <c r="K75" s="16">
        <f t="array" ref="K75">MIN(IF(AM$4:AM$203&gt;=$A75,$U$4:$U$203))</f>
        <v>0</v>
      </c>
      <c r="L75" s="16">
        <f t="array" ref="L75">MIN(IF(AN$4:AN$203&gt;=$A75,$U$4:$U$203))</f>
        <v>0</v>
      </c>
      <c r="M75" s="16">
        <f t="array" ref="M75">MIN(IF(AO$4:AO$203&gt;=$A75,$U$4:$U$203))</f>
        <v>0</v>
      </c>
      <c r="N75" s="16">
        <f t="array" ref="N75">MIN(IF(AP$4:AP$203&gt;=$A75,$U$4:$U$203))</f>
        <v>0</v>
      </c>
      <c r="O75" s="16">
        <f t="array" ref="O75">MIN(IF(AQ$4:AQ$203&gt;=$A75,$U$4:$U$203))</f>
        <v>0</v>
      </c>
      <c r="P75" s="16">
        <f t="array" ref="P75">MIN(IF(AR$4:AR$203&gt;=$A75,$U$4:$U$203))</f>
        <v>0</v>
      </c>
      <c r="Q75" s="16">
        <f t="array" ref="Q75">MIN(IF(AS$4:AS$203&gt;=$A75,$U$4:$U$203))</f>
        <v>0</v>
      </c>
      <c r="R75" s="16">
        <f t="array" ref="R75">MIN(IF(AT$4:AT$203&gt;=$A75,$U$4:$U$203))</f>
        <v>0</v>
      </c>
      <c r="S75" s="16">
        <f t="array" ref="S75">MIN(IF(AU$4:AU$203&gt;=$A75,$U$4:$U$203))</f>
        <v>0</v>
      </c>
      <c r="U75" s="46">
        <v>72</v>
      </c>
      <c r="V75" s="47">
        <f t="shared" si="28"/>
        <v>745200</v>
      </c>
      <c r="W75" s="48">
        <v>20</v>
      </c>
      <c r="X75" s="49">
        <v>720</v>
      </c>
      <c r="Y75" s="50">
        <f t="shared" si="27"/>
        <v>1035</v>
      </c>
      <c r="Z75" s="51">
        <f t="shared" si="29"/>
        <v>1035</v>
      </c>
      <c r="AA75" s="51">
        <f t="shared" si="31"/>
        <v>20304</v>
      </c>
      <c r="AB75" s="51">
        <f t="shared" si="32"/>
        <v>1420</v>
      </c>
      <c r="AC75" s="51">
        <f t="shared" si="30"/>
        <v>18834</v>
      </c>
      <c r="AD75" s="52">
        <f t="shared" si="33"/>
        <v>49.05</v>
      </c>
      <c r="AE75" s="53">
        <f t="shared" si="33"/>
        <v>44.95</v>
      </c>
      <c r="AF75" s="53">
        <f t="shared" si="33"/>
        <v>41.48</v>
      </c>
      <c r="AG75" s="53">
        <f t="shared" si="33"/>
        <v>38.520000000000003</v>
      </c>
      <c r="AH75" s="53">
        <f t="shared" si="33"/>
        <v>35.94</v>
      </c>
      <c r="AI75" s="53">
        <f t="shared" si="33"/>
        <v>33.69</v>
      </c>
      <c r="AJ75" s="53">
        <f t="shared" si="33"/>
        <v>31.71</v>
      </c>
      <c r="AK75" s="53">
        <f t="shared" si="33"/>
        <v>29.94</v>
      </c>
      <c r="AL75" s="53">
        <f t="shared" si="33"/>
        <v>27.94</v>
      </c>
      <c r="AM75" s="53">
        <f t="shared" si="33"/>
        <v>25.84</v>
      </c>
      <c r="AN75" s="53">
        <f t="shared" si="34"/>
        <v>24.65</v>
      </c>
      <c r="AO75" s="53">
        <f t="shared" si="34"/>
        <v>23.87</v>
      </c>
      <c r="AP75" s="53">
        <f t="shared" si="34"/>
        <v>23.14</v>
      </c>
      <c r="AQ75" s="53">
        <f t="shared" si="34"/>
        <v>22.45</v>
      </c>
      <c r="AR75" s="53">
        <f t="shared" si="34"/>
        <v>21.8</v>
      </c>
      <c r="AS75" s="53">
        <f t="shared" si="34"/>
        <v>21.19</v>
      </c>
      <c r="AT75" s="53">
        <f t="shared" si="34"/>
        <v>20.61</v>
      </c>
      <c r="AU75" s="54">
        <f t="shared" si="34"/>
        <v>19.54</v>
      </c>
    </row>
    <row r="76" spans="1:47">
      <c r="U76" s="46">
        <v>73</v>
      </c>
      <c r="V76" s="47">
        <f t="shared" si="28"/>
        <v>789860</v>
      </c>
      <c r="W76" s="48">
        <v>20</v>
      </c>
      <c r="X76" s="49">
        <v>730</v>
      </c>
      <c r="Y76" s="50">
        <f t="shared" si="27"/>
        <v>1082</v>
      </c>
      <c r="Z76" s="51">
        <f t="shared" si="29"/>
        <v>1082</v>
      </c>
      <c r="AA76" s="51">
        <f t="shared" si="31"/>
        <v>21386</v>
      </c>
      <c r="AB76" s="51">
        <f t="shared" si="32"/>
        <v>1440</v>
      </c>
      <c r="AC76" s="51">
        <f t="shared" si="30"/>
        <v>19896</v>
      </c>
      <c r="AD76" s="52">
        <f t="shared" si="33"/>
        <v>51.81</v>
      </c>
      <c r="AE76" s="53">
        <f t="shared" si="33"/>
        <v>47.48</v>
      </c>
      <c r="AF76" s="53">
        <f t="shared" si="33"/>
        <v>43.82</v>
      </c>
      <c r="AG76" s="53">
        <f t="shared" si="33"/>
        <v>40.69</v>
      </c>
      <c r="AH76" s="53">
        <f t="shared" si="33"/>
        <v>37.97</v>
      </c>
      <c r="AI76" s="53">
        <f t="shared" si="33"/>
        <v>35.590000000000003</v>
      </c>
      <c r="AJ76" s="53">
        <f t="shared" si="33"/>
        <v>33.49</v>
      </c>
      <c r="AK76" s="53">
        <f t="shared" si="33"/>
        <v>31.63</v>
      </c>
      <c r="AL76" s="53">
        <f t="shared" si="33"/>
        <v>29.52</v>
      </c>
      <c r="AM76" s="53">
        <f t="shared" si="33"/>
        <v>27.29</v>
      </c>
      <c r="AN76" s="53">
        <f t="shared" si="34"/>
        <v>26.04</v>
      </c>
      <c r="AO76" s="53">
        <f t="shared" si="34"/>
        <v>25.22</v>
      </c>
      <c r="AP76" s="53">
        <f t="shared" si="34"/>
        <v>24.44</v>
      </c>
      <c r="AQ76" s="53">
        <f t="shared" si="34"/>
        <v>23.71</v>
      </c>
      <c r="AR76" s="53">
        <f t="shared" si="34"/>
        <v>23.03</v>
      </c>
      <c r="AS76" s="53">
        <f t="shared" si="34"/>
        <v>22.38</v>
      </c>
      <c r="AT76" s="53">
        <f t="shared" si="34"/>
        <v>21.77</v>
      </c>
      <c r="AU76" s="54">
        <f t="shared" si="34"/>
        <v>20.64</v>
      </c>
    </row>
    <row r="77" spans="1:47">
      <c r="U77" s="46">
        <v>74</v>
      </c>
      <c r="V77" s="47">
        <f t="shared" si="28"/>
        <v>836200</v>
      </c>
      <c r="W77" s="48">
        <v>20</v>
      </c>
      <c r="X77" s="49">
        <v>740</v>
      </c>
      <c r="Y77" s="50">
        <f t="shared" si="27"/>
        <v>1130</v>
      </c>
      <c r="Z77" s="51">
        <f t="shared" si="29"/>
        <v>1130</v>
      </c>
      <c r="AA77" s="51">
        <f t="shared" si="31"/>
        <v>22516</v>
      </c>
      <c r="AB77" s="51">
        <f t="shared" si="32"/>
        <v>1460</v>
      </c>
      <c r="AC77" s="51">
        <f t="shared" si="30"/>
        <v>21006</v>
      </c>
      <c r="AD77" s="52">
        <f t="shared" si="33"/>
        <v>54.7</v>
      </c>
      <c r="AE77" s="53">
        <f t="shared" si="33"/>
        <v>50.13</v>
      </c>
      <c r="AF77" s="53">
        <f t="shared" si="33"/>
        <v>46.27</v>
      </c>
      <c r="AG77" s="53">
        <f t="shared" si="33"/>
        <v>42.96</v>
      </c>
      <c r="AH77" s="53">
        <f t="shared" si="33"/>
        <v>40.090000000000003</v>
      </c>
      <c r="AI77" s="53">
        <f t="shared" si="33"/>
        <v>37.58</v>
      </c>
      <c r="AJ77" s="53">
        <f t="shared" si="33"/>
        <v>35.36</v>
      </c>
      <c r="AK77" s="53">
        <f t="shared" si="33"/>
        <v>33.4</v>
      </c>
      <c r="AL77" s="53">
        <f t="shared" si="33"/>
        <v>31.17</v>
      </c>
      <c r="AM77" s="53">
        <f t="shared" si="33"/>
        <v>28.81</v>
      </c>
      <c r="AN77" s="53">
        <f t="shared" si="34"/>
        <v>27.49</v>
      </c>
      <c r="AO77" s="53">
        <f t="shared" si="34"/>
        <v>26.62</v>
      </c>
      <c r="AP77" s="53">
        <f t="shared" si="34"/>
        <v>25.81</v>
      </c>
      <c r="AQ77" s="53">
        <f t="shared" si="34"/>
        <v>25.04</v>
      </c>
      <c r="AR77" s="53">
        <f t="shared" si="34"/>
        <v>24.31</v>
      </c>
      <c r="AS77" s="53">
        <f t="shared" si="34"/>
        <v>23.63</v>
      </c>
      <c r="AT77" s="53">
        <f t="shared" si="34"/>
        <v>22.98</v>
      </c>
      <c r="AU77" s="54">
        <f t="shared" si="34"/>
        <v>21.79</v>
      </c>
    </row>
    <row r="78" spans="1:47">
      <c r="A78" s="16" t="s">
        <v>206</v>
      </c>
      <c r="B78" s="16" t="s">
        <v>198</v>
      </c>
      <c r="U78" s="46">
        <v>75</v>
      </c>
      <c r="V78" s="47">
        <f t="shared" si="28"/>
        <v>885750</v>
      </c>
      <c r="W78" s="48">
        <v>20</v>
      </c>
      <c r="X78" s="49">
        <v>750</v>
      </c>
      <c r="Y78" s="50">
        <f t="shared" si="27"/>
        <v>1181</v>
      </c>
      <c r="Z78" s="51">
        <f t="shared" si="29"/>
        <v>1181</v>
      </c>
      <c r="AA78" s="51">
        <f t="shared" si="31"/>
        <v>23697</v>
      </c>
      <c r="AB78" s="51">
        <f t="shared" si="32"/>
        <v>1480</v>
      </c>
      <c r="AC78" s="51">
        <f t="shared" si="30"/>
        <v>22167</v>
      </c>
      <c r="AD78" s="52">
        <f t="shared" si="33"/>
        <v>57.73</v>
      </c>
      <c r="AE78" s="53">
        <f t="shared" si="33"/>
        <v>52.9</v>
      </c>
      <c r="AF78" s="53">
        <f t="shared" si="33"/>
        <v>48.83</v>
      </c>
      <c r="AG78" s="53">
        <f t="shared" si="33"/>
        <v>45.33</v>
      </c>
      <c r="AH78" s="53">
        <f t="shared" si="33"/>
        <v>42.3</v>
      </c>
      <c r="AI78" s="53">
        <f t="shared" si="33"/>
        <v>39.65</v>
      </c>
      <c r="AJ78" s="53">
        <f t="shared" si="33"/>
        <v>37.32</v>
      </c>
      <c r="AK78" s="53">
        <f t="shared" si="33"/>
        <v>35.24</v>
      </c>
      <c r="AL78" s="53">
        <f t="shared" si="33"/>
        <v>32.89</v>
      </c>
      <c r="AM78" s="53">
        <f t="shared" si="33"/>
        <v>30.41</v>
      </c>
      <c r="AN78" s="53">
        <f t="shared" si="34"/>
        <v>29.01</v>
      </c>
      <c r="AO78" s="53">
        <f t="shared" si="34"/>
        <v>28.1</v>
      </c>
      <c r="AP78" s="53">
        <f t="shared" si="34"/>
        <v>27.23</v>
      </c>
      <c r="AQ78" s="53">
        <f t="shared" si="34"/>
        <v>26.42</v>
      </c>
      <c r="AR78" s="53">
        <f t="shared" si="34"/>
        <v>25.66</v>
      </c>
      <c r="AS78" s="53">
        <f t="shared" si="34"/>
        <v>24.93</v>
      </c>
      <c r="AT78" s="53">
        <f t="shared" si="34"/>
        <v>24.25</v>
      </c>
      <c r="AU78" s="54">
        <f t="shared" si="34"/>
        <v>22.99</v>
      </c>
    </row>
    <row r="79" spans="1:47">
      <c r="A79" s="16" t="s">
        <v>205</v>
      </c>
      <c r="B79" s="16">
        <v>5000</v>
      </c>
      <c r="U79" s="46">
        <v>76</v>
      </c>
      <c r="V79" s="47">
        <f t="shared" si="28"/>
        <v>937080</v>
      </c>
      <c r="W79" s="48">
        <v>20</v>
      </c>
      <c r="X79" s="49">
        <v>760</v>
      </c>
      <c r="Y79" s="50">
        <f t="shared" si="27"/>
        <v>1233</v>
      </c>
      <c r="Z79" s="51">
        <f t="shared" si="29"/>
        <v>1233</v>
      </c>
      <c r="AA79" s="51">
        <f t="shared" si="31"/>
        <v>24930</v>
      </c>
      <c r="AB79" s="51">
        <f t="shared" si="32"/>
        <v>1500</v>
      </c>
      <c r="AC79" s="51">
        <f t="shared" si="30"/>
        <v>23380</v>
      </c>
      <c r="AD79" s="52">
        <f t="shared" si="33"/>
        <v>60.89</v>
      </c>
      <c r="AE79" s="53">
        <f t="shared" si="33"/>
        <v>55.8</v>
      </c>
      <c r="AF79" s="53">
        <f t="shared" si="33"/>
        <v>51.5</v>
      </c>
      <c r="AG79" s="53">
        <f t="shared" si="33"/>
        <v>47.81</v>
      </c>
      <c r="AH79" s="53">
        <f t="shared" si="33"/>
        <v>44.62</v>
      </c>
      <c r="AI79" s="53">
        <f t="shared" si="33"/>
        <v>41.82</v>
      </c>
      <c r="AJ79" s="53">
        <f t="shared" si="33"/>
        <v>39.36</v>
      </c>
      <c r="AK79" s="53">
        <f t="shared" si="33"/>
        <v>37.17</v>
      </c>
      <c r="AL79" s="53">
        <f t="shared" si="33"/>
        <v>34.69</v>
      </c>
      <c r="AM79" s="53">
        <f t="shared" si="33"/>
        <v>32.07</v>
      </c>
      <c r="AN79" s="53">
        <f t="shared" si="34"/>
        <v>30.6</v>
      </c>
      <c r="AO79" s="53">
        <f t="shared" si="34"/>
        <v>29.63</v>
      </c>
      <c r="AP79" s="53">
        <f t="shared" si="34"/>
        <v>28.72</v>
      </c>
      <c r="AQ79" s="53">
        <f t="shared" si="34"/>
        <v>27.87</v>
      </c>
      <c r="AR79" s="53">
        <f t="shared" si="34"/>
        <v>27.06</v>
      </c>
      <c r="AS79" s="53">
        <f t="shared" si="34"/>
        <v>26.3</v>
      </c>
      <c r="AT79" s="53">
        <f t="shared" si="34"/>
        <v>25.58</v>
      </c>
      <c r="AU79" s="54">
        <f t="shared" si="34"/>
        <v>24.25</v>
      </c>
    </row>
    <row r="80" spans="1:47">
      <c r="A80" s="16" t="s">
        <v>197</v>
      </c>
      <c r="B80" s="16">
        <v>2500</v>
      </c>
      <c r="U80" s="46">
        <v>77</v>
      </c>
      <c r="V80" s="47">
        <f t="shared" si="28"/>
        <v>990220</v>
      </c>
      <c r="W80" s="48">
        <v>20</v>
      </c>
      <c r="X80" s="49">
        <v>770</v>
      </c>
      <c r="Y80" s="50">
        <f t="shared" si="27"/>
        <v>1286</v>
      </c>
      <c r="Z80" s="51">
        <f t="shared" si="29"/>
        <v>1286</v>
      </c>
      <c r="AA80" s="51">
        <f t="shared" si="31"/>
        <v>26216</v>
      </c>
      <c r="AB80" s="51">
        <f t="shared" si="32"/>
        <v>1520</v>
      </c>
      <c r="AC80" s="51">
        <f t="shared" si="30"/>
        <v>24646</v>
      </c>
      <c r="AD80" s="52">
        <f t="shared" si="33"/>
        <v>64.180000000000007</v>
      </c>
      <c r="AE80" s="53">
        <f t="shared" si="33"/>
        <v>58.82</v>
      </c>
      <c r="AF80" s="53">
        <f t="shared" si="33"/>
        <v>54.29</v>
      </c>
      <c r="AG80" s="53">
        <f t="shared" si="33"/>
        <v>50.4</v>
      </c>
      <c r="AH80" s="53">
        <f t="shared" si="33"/>
        <v>47.03</v>
      </c>
      <c r="AI80" s="53">
        <f t="shared" si="33"/>
        <v>44.09</v>
      </c>
      <c r="AJ80" s="53">
        <f t="shared" si="33"/>
        <v>41.49</v>
      </c>
      <c r="AK80" s="53">
        <f t="shared" si="33"/>
        <v>39.18</v>
      </c>
      <c r="AL80" s="53">
        <f t="shared" si="33"/>
        <v>36.57</v>
      </c>
      <c r="AM80" s="53">
        <f t="shared" si="33"/>
        <v>33.81</v>
      </c>
      <c r="AN80" s="53">
        <f t="shared" si="34"/>
        <v>32.26</v>
      </c>
      <c r="AO80" s="53">
        <f t="shared" si="34"/>
        <v>31.24</v>
      </c>
      <c r="AP80" s="53">
        <f t="shared" si="34"/>
        <v>30.28</v>
      </c>
      <c r="AQ80" s="53">
        <f t="shared" si="34"/>
        <v>29.38</v>
      </c>
      <c r="AR80" s="53">
        <f t="shared" si="34"/>
        <v>28.53</v>
      </c>
      <c r="AS80" s="53">
        <f t="shared" si="34"/>
        <v>27.72</v>
      </c>
      <c r="AT80" s="53">
        <f t="shared" si="34"/>
        <v>26.96</v>
      </c>
      <c r="AU80" s="54">
        <f t="shared" si="34"/>
        <v>25.57</v>
      </c>
    </row>
    <row r="81" spans="1:47">
      <c r="A81" s="16" t="s">
        <v>199</v>
      </c>
      <c r="B81" s="16">
        <v>1500</v>
      </c>
      <c r="U81" s="46">
        <v>78</v>
      </c>
      <c r="V81" s="47">
        <f t="shared" si="28"/>
        <v>1046760</v>
      </c>
      <c r="W81" s="48">
        <v>20</v>
      </c>
      <c r="X81" s="49">
        <v>780</v>
      </c>
      <c r="Y81" s="50">
        <f t="shared" si="27"/>
        <v>1342</v>
      </c>
      <c r="Z81" s="51">
        <f t="shared" si="29"/>
        <v>1342</v>
      </c>
      <c r="AA81" s="51">
        <f t="shared" si="31"/>
        <v>27558</v>
      </c>
      <c r="AB81" s="51">
        <f t="shared" si="32"/>
        <v>1540</v>
      </c>
      <c r="AC81" s="51">
        <f t="shared" si="30"/>
        <v>25968</v>
      </c>
      <c r="AD81" s="52">
        <f t="shared" si="33"/>
        <v>67.63</v>
      </c>
      <c r="AE81" s="53">
        <f t="shared" si="33"/>
        <v>61.98</v>
      </c>
      <c r="AF81" s="53">
        <f t="shared" si="33"/>
        <v>57.2</v>
      </c>
      <c r="AG81" s="53">
        <f t="shared" si="33"/>
        <v>53.1</v>
      </c>
      <c r="AH81" s="53">
        <f t="shared" si="33"/>
        <v>49.56</v>
      </c>
      <c r="AI81" s="53">
        <f t="shared" si="33"/>
        <v>46.45</v>
      </c>
      <c r="AJ81" s="53">
        <f t="shared" si="33"/>
        <v>43.72</v>
      </c>
      <c r="AK81" s="53">
        <f t="shared" si="33"/>
        <v>41.28</v>
      </c>
      <c r="AL81" s="53">
        <f t="shared" si="33"/>
        <v>38.53</v>
      </c>
      <c r="AM81" s="53">
        <f t="shared" si="33"/>
        <v>35.619999999999997</v>
      </c>
      <c r="AN81" s="53">
        <f t="shared" si="34"/>
        <v>33.99</v>
      </c>
      <c r="AO81" s="53">
        <f t="shared" si="34"/>
        <v>32.909999999999997</v>
      </c>
      <c r="AP81" s="53">
        <f t="shared" si="34"/>
        <v>31.9</v>
      </c>
      <c r="AQ81" s="53">
        <f t="shared" si="34"/>
        <v>30.95</v>
      </c>
      <c r="AR81" s="53">
        <f t="shared" si="34"/>
        <v>30.06</v>
      </c>
      <c r="AS81" s="53">
        <f t="shared" si="34"/>
        <v>29.21</v>
      </c>
      <c r="AT81" s="53">
        <f t="shared" si="34"/>
        <v>28.41</v>
      </c>
      <c r="AU81" s="54">
        <f t="shared" si="34"/>
        <v>26.94</v>
      </c>
    </row>
    <row r="82" spans="1:47">
      <c r="A82" s="16" t="s">
        <v>202</v>
      </c>
      <c r="B82" s="16">
        <v>500</v>
      </c>
      <c r="U82" s="46">
        <v>79</v>
      </c>
      <c r="V82" s="47">
        <f t="shared" si="28"/>
        <v>1105210</v>
      </c>
      <c r="W82" s="48">
        <v>20</v>
      </c>
      <c r="X82" s="49">
        <v>790</v>
      </c>
      <c r="Y82" s="50">
        <f t="shared" si="27"/>
        <v>1399</v>
      </c>
      <c r="Z82" s="51">
        <f t="shared" si="29"/>
        <v>1399</v>
      </c>
      <c r="AA82" s="51">
        <f t="shared" si="31"/>
        <v>28957</v>
      </c>
      <c r="AB82" s="51">
        <f t="shared" si="32"/>
        <v>1560</v>
      </c>
      <c r="AC82" s="51">
        <f t="shared" si="30"/>
        <v>27347</v>
      </c>
      <c r="AD82" s="52">
        <f t="shared" si="33"/>
        <v>71.22</v>
      </c>
      <c r="AE82" s="53">
        <f t="shared" si="33"/>
        <v>65.27</v>
      </c>
      <c r="AF82" s="53">
        <f t="shared" si="33"/>
        <v>60.24</v>
      </c>
      <c r="AG82" s="53">
        <f t="shared" si="33"/>
        <v>55.92</v>
      </c>
      <c r="AH82" s="53">
        <f t="shared" si="33"/>
        <v>52.19</v>
      </c>
      <c r="AI82" s="53">
        <f t="shared" si="33"/>
        <v>48.92</v>
      </c>
      <c r="AJ82" s="53">
        <f t="shared" si="33"/>
        <v>46.04</v>
      </c>
      <c r="AK82" s="53">
        <f t="shared" si="33"/>
        <v>43.48</v>
      </c>
      <c r="AL82" s="53">
        <f t="shared" si="33"/>
        <v>40.57</v>
      </c>
      <c r="AM82" s="53">
        <f t="shared" si="33"/>
        <v>37.51</v>
      </c>
      <c r="AN82" s="53">
        <f t="shared" si="34"/>
        <v>35.79</v>
      </c>
      <c r="AO82" s="53">
        <f t="shared" si="34"/>
        <v>34.659999999999997</v>
      </c>
      <c r="AP82" s="53">
        <f t="shared" si="34"/>
        <v>33.6</v>
      </c>
      <c r="AQ82" s="53">
        <f t="shared" si="34"/>
        <v>32.590000000000003</v>
      </c>
      <c r="AR82" s="53">
        <f t="shared" si="34"/>
        <v>31.65</v>
      </c>
      <c r="AS82" s="53">
        <f t="shared" si="34"/>
        <v>30.76</v>
      </c>
      <c r="AT82" s="53">
        <f t="shared" si="34"/>
        <v>29.92</v>
      </c>
      <c r="AU82" s="54">
        <f t="shared" si="34"/>
        <v>28.37</v>
      </c>
    </row>
    <row r="83" spans="1:47">
      <c r="A83" s="16" t="s">
        <v>200</v>
      </c>
      <c r="B83" s="16">
        <v>100</v>
      </c>
      <c r="U83" s="46">
        <v>80</v>
      </c>
      <c r="V83" s="47">
        <f t="shared" si="28"/>
        <v>1166400</v>
      </c>
      <c r="W83" s="48">
        <v>20</v>
      </c>
      <c r="X83" s="49">
        <v>800</v>
      </c>
      <c r="Y83" s="50">
        <f t="shared" si="27"/>
        <v>1458</v>
      </c>
      <c r="Z83" s="51">
        <f t="shared" si="29"/>
        <v>1458</v>
      </c>
      <c r="AA83" s="51">
        <f t="shared" si="31"/>
        <v>30415</v>
      </c>
      <c r="AB83" s="51">
        <f t="shared" si="32"/>
        <v>1580</v>
      </c>
      <c r="AC83" s="51">
        <f t="shared" si="30"/>
        <v>28785</v>
      </c>
      <c r="AD83" s="52">
        <f t="shared" si="33"/>
        <v>74.959999999999994</v>
      </c>
      <c r="AE83" s="53">
        <f t="shared" si="33"/>
        <v>68.7</v>
      </c>
      <c r="AF83" s="53">
        <f t="shared" si="33"/>
        <v>63.4</v>
      </c>
      <c r="AG83" s="53">
        <f t="shared" si="33"/>
        <v>58.87</v>
      </c>
      <c r="AH83" s="53">
        <f t="shared" si="33"/>
        <v>54.93</v>
      </c>
      <c r="AI83" s="53">
        <f t="shared" si="33"/>
        <v>51.49</v>
      </c>
      <c r="AJ83" s="53">
        <f t="shared" si="33"/>
        <v>48.46</v>
      </c>
      <c r="AK83" s="53">
        <f t="shared" si="33"/>
        <v>45.76</v>
      </c>
      <c r="AL83" s="53">
        <f t="shared" si="33"/>
        <v>42.71</v>
      </c>
      <c r="AM83" s="53">
        <f t="shared" si="33"/>
        <v>39.49</v>
      </c>
      <c r="AN83" s="53">
        <f t="shared" si="34"/>
        <v>37.68</v>
      </c>
      <c r="AO83" s="53">
        <f t="shared" si="34"/>
        <v>36.479999999999997</v>
      </c>
      <c r="AP83" s="53">
        <f t="shared" si="34"/>
        <v>35.36</v>
      </c>
      <c r="AQ83" s="53">
        <f t="shared" si="34"/>
        <v>34.31</v>
      </c>
      <c r="AR83" s="53">
        <f t="shared" si="34"/>
        <v>33.32</v>
      </c>
      <c r="AS83" s="53">
        <f t="shared" si="34"/>
        <v>32.380000000000003</v>
      </c>
      <c r="AT83" s="53">
        <f t="shared" si="34"/>
        <v>31.49</v>
      </c>
      <c r="AU83" s="54">
        <f t="shared" si="34"/>
        <v>29.86</v>
      </c>
    </row>
    <row r="84" spans="1:47">
      <c r="U84" s="46">
        <v>81</v>
      </c>
      <c r="V84" s="47">
        <f t="shared" si="28"/>
        <v>1230390</v>
      </c>
      <c r="W84" s="48">
        <v>20</v>
      </c>
      <c r="X84" s="49">
        <v>810</v>
      </c>
      <c r="Y84" s="50">
        <f t="shared" si="27"/>
        <v>1519</v>
      </c>
      <c r="Z84" s="51">
        <f t="shared" si="29"/>
        <v>1519</v>
      </c>
      <c r="AA84" s="51">
        <f t="shared" si="31"/>
        <v>31934</v>
      </c>
      <c r="AB84" s="51">
        <f t="shared" si="32"/>
        <v>1600</v>
      </c>
      <c r="AC84" s="51">
        <f t="shared" si="30"/>
        <v>30284</v>
      </c>
      <c r="AD84" s="52">
        <f t="shared" ref="AD84:AM93" si="35">ROUND($AC84/INDEX($E:$E,MATCH(AD$3,$A:$A,0)),2)</f>
        <v>78.86</v>
      </c>
      <c r="AE84" s="53">
        <f t="shared" si="35"/>
        <v>72.28</v>
      </c>
      <c r="AF84" s="53">
        <f t="shared" si="35"/>
        <v>66.7</v>
      </c>
      <c r="AG84" s="53">
        <f t="shared" si="35"/>
        <v>61.93</v>
      </c>
      <c r="AH84" s="53">
        <f t="shared" si="35"/>
        <v>57.79</v>
      </c>
      <c r="AI84" s="53">
        <f t="shared" si="35"/>
        <v>54.18</v>
      </c>
      <c r="AJ84" s="53">
        <f t="shared" si="35"/>
        <v>50.98</v>
      </c>
      <c r="AK84" s="53">
        <f t="shared" si="35"/>
        <v>48.15</v>
      </c>
      <c r="AL84" s="53">
        <f t="shared" si="35"/>
        <v>44.93</v>
      </c>
      <c r="AM84" s="53">
        <f t="shared" si="35"/>
        <v>41.54</v>
      </c>
      <c r="AN84" s="53">
        <f t="shared" ref="AN84:AU93" si="36">ROUND($AC84/INDEX($E:$E,MATCH(AN$3,$A:$A,0)),2)</f>
        <v>39.64</v>
      </c>
      <c r="AO84" s="53">
        <f t="shared" si="36"/>
        <v>38.380000000000003</v>
      </c>
      <c r="AP84" s="53">
        <f t="shared" si="36"/>
        <v>37.200000000000003</v>
      </c>
      <c r="AQ84" s="53">
        <f t="shared" si="36"/>
        <v>36.1</v>
      </c>
      <c r="AR84" s="53">
        <f t="shared" si="36"/>
        <v>35.049999999999997</v>
      </c>
      <c r="AS84" s="53">
        <f t="shared" si="36"/>
        <v>34.07</v>
      </c>
      <c r="AT84" s="53">
        <f t="shared" si="36"/>
        <v>33.130000000000003</v>
      </c>
      <c r="AU84" s="54">
        <f t="shared" si="36"/>
        <v>31.41</v>
      </c>
    </row>
    <row r="85" spans="1:47">
      <c r="U85" s="46">
        <v>82</v>
      </c>
      <c r="V85" s="47">
        <f t="shared" si="28"/>
        <v>1297240</v>
      </c>
      <c r="W85" s="48">
        <v>20</v>
      </c>
      <c r="X85" s="49">
        <v>820</v>
      </c>
      <c r="Y85" s="50">
        <f t="shared" si="27"/>
        <v>1582</v>
      </c>
      <c r="Z85" s="51">
        <f t="shared" si="29"/>
        <v>1582</v>
      </c>
      <c r="AA85" s="51">
        <f t="shared" si="31"/>
        <v>33516</v>
      </c>
      <c r="AB85" s="51">
        <f t="shared" si="32"/>
        <v>1620</v>
      </c>
      <c r="AC85" s="51">
        <f t="shared" si="30"/>
        <v>31846</v>
      </c>
      <c r="AD85" s="52">
        <f t="shared" si="35"/>
        <v>82.93</v>
      </c>
      <c r="AE85" s="53">
        <f t="shared" si="35"/>
        <v>76</v>
      </c>
      <c r="AF85" s="53">
        <f t="shared" si="35"/>
        <v>70.150000000000006</v>
      </c>
      <c r="AG85" s="53">
        <f t="shared" si="35"/>
        <v>65.12</v>
      </c>
      <c r="AH85" s="53">
        <f t="shared" si="35"/>
        <v>60.77</v>
      </c>
      <c r="AI85" s="53">
        <f t="shared" si="35"/>
        <v>56.97</v>
      </c>
      <c r="AJ85" s="53">
        <f t="shared" si="35"/>
        <v>53.61</v>
      </c>
      <c r="AK85" s="53">
        <f t="shared" si="35"/>
        <v>50.63</v>
      </c>
      <c r="AL85" s="53">
        <f t="shared" si="35"/>
        <v>47.25</v>
      </c>
      <c r="AM85" s="53">
        <f t="shared" si="35"/>
        <v>43.68</v>
      </c>
      <c r="AN85" s="53">
        <f t="shared" si="36"/>
        <v>41.68</v>
      </c>
      <c r="AO85" s="53">
        <f t="shared" si="36"/>
        <v>40.36</v>
      </c>
      <c r="AP85" s="53">
        <f t="shared" si="36"/>
        <v>39.119999999999997</v>
      </c>
      <c r="AQ85" s="53">
        <f t="shared" si="36"/>
        <v>37.96</v>
      </c>
      <c r="AR85" s="53">
        <f t="shared" si="36"/>
        <v>36.86</v>
      </c>
      <c r="AS85" s="53">
        <f t="shared" si="36"/>
        <v>35.82</v>
      </c>
      <c r="AT85" s="53">
        <f t="shared" si="36"/>
        <v>34.840000000000003</v>
      </c>
      <c r="AU85" s="54">
        <f t="shared" si="36"/>
        <v>33.04</v>
      </c>
    </row>
    <row r="86" spans="1:47">
      <c r="U86" s="46">
        <v>83</v>
      </c>
      <c r="V86" s="47">
        <f t="shared" si="28"/>
        <v>1367010</v>
      </c>
      <c r="W86" s="48">
        <v>20</v>
      </c>
      <c r="X86" s="49">
        <v>830</v>
      </c>
      <c r="Y86" s="50">
        <f t="shared" si="27"/>
        <v>1647</v>
      </c>
      <c r="Z86" s="51">
        <f t="shared" si="29"/>
        <v>1647</v>
      </c>
      <c r="AA86" s="51">
        <f t="shared" si="31"/>
        <v>35163</v>
      </c>
      <c r="AB86" s="51">
        <f t="shared" si="32"/>
        <v>1640</v>
      </c>
      <c r="AC86" s="51">
        <f t="shared" si="30"/>
        <v>33473</v>
      </c>
      <c r="AD86" s="52">
        <f t="shared" si="35"/>
        <v>87.17</v>
      </c>
      <c r="AE86" s="53">
        <f t="shared" si="35"/>
        <v>79.89</v>
      </c>
      <c r="AF86" s="53">
        <f t="shared" si="35"/>
        <v>73.73</v>
      </c>
      <c r="AG86" s="53">
        <f t="shared" si="35"/>
        <v>68.45</v>
      </c>
      <c r="AH86" s="53">
        <f t="shared" si="35"/>
        <v>63.88</v>
      </c>
      <c r="AI86" s="53">
        <f t="shared" si="35"/>
        <v>59.88</v>
      </c>
      <c r="AJ86" s="53">
        <f t="shared" si="35"/>
        <v>56.35</v>
      </c>
      <c r="AK86" s="53">
        <f t="shared" si="35"/>
        <v>53.22</v>
      </c>
      <c r="AL86" s="53">
        <f t="shared" si="35"/>
        <v>49.66</v>
      </c>
      <c r="AM86" s="53">
        <f t="shared" si="35"/>
        <v>45.92</v>
      </c>
      <c r="AN86" s="53">
        <f t="shared" si="36"/>
        <v>43.81</v>
      </c>
      <c r="AO86" s="53">
        <f t="shared" si="36"/>
        <v>42.42</v>
      </c>
      <c r="AP86" s="53">
        <f t="shared" si="36"/>
        <v>41.12</v>
      </c>
      <c r="AQ86" s="53">
        <f t="shared" si="36"/>
        <v>39.9</v>
      </c>
      <c r="AR86" s="53">
        <f t="shared" si="36"/>
        <v>38.74</v>
      </c>
      <c r="AS86" s="53">
        <f t="shared" si="36"/>
        <v>37.65</v>
      </c>
      <c r="AT86" s="53">
        <f t="shared" si="36"/>
        <v>36.619999999999997</v>
      </c>
      <c r="AU86" s="54">
        <f t="shared" si="36"/>
        <v>34.72</v>
      </c>
    </row>
    <row r="87" spans="1:47">
      <c r="B87" s="93" t="s">
        <v>200</v>
      </c>
      <c r="C87" s="93"/>
      <c r="D87" s="93"/>
      <c r="E87" s="93" t="s">
        <v>202</v>
      </c>
      <c r="F87" s="93"/>
      <c r="G87" s="93"/>
      <c r="H87" s="93" t="s">
        <v>199</v>
      </c>
      <c r="I87" s="93"/>
      <c r="J87" s="93"/>
      <c r="K87" s="93" t="s">
        <v>197</v>
      </c>
      <c r="L87" s="93"/>
      <c r="M87" s="93"/>
      <c r="N87" s="93" t="s">
        <v>205</v>
      </c>
      <c r="O87" s="93"/>
      <c r="P87" s="93"/>
      <c r="U87" s="46">
        <v>84</v>
      </c>
      <c r="V87" s="47">
        <f t="shared" si="28"/>
        <v>1439760</v>
      </c>
      <c r="W87" s="48">
        <v>20</v>
      </c>
      <c r="X87" s="49">
        <v>840</v>
      </c>
      <c r="Y87" s="50">
        <f t="shared" si="27"/>
        <v>1714</v>
      </c>
      <c r="Z87" s="51">
        <f t="shared" si="29"/>
        <v>1714</v>
      </c>
      <c r="AA87" s="51">
        <f t="shared" si="31"/>
        <v>36877</v>
      </c>
      <c r="AB87" s="51">
        <f t="shared" si="32"/>
        <v>1660</v>
      </c>
      <c r="AC87" s="51">
        <f t="shared" si="30"/>
        <v>35167</v>
      </c>
      <c r="AD87" s="52">
        <f t="shared" si="35"/>
        <v>91.58</v>
      </c>
      <c r="AE87" s="53">
        <f t="shared" si="35"/>
        <v>83.93</v>
      </c>
      <c r="AF87" s="53">
        <f t="shared" si="35"/>
        <v>77.459999999999994</v>
      </c>
      <c r="AG87" s="53">
        <f t="shared" si="35"/>
        <v>71.92</v>
      </c>
      <c r="AH87" s="53">
        <f t="shared" si="35"/>
        <v>67.11</v>
      </c>
      <c r="AI87" s="53">
        <f t="shared" si="35"/>
        <v>62.91</v>
      </c>
      <c r="AJ87" s="53">
        <f t="shared" si="35"/>
        <v>59.2</v>
      </c>
      <c r="AK87" s="53">
        <f t="shared" si="35"/>
        <v>55.91</v>
      </c>
      <c r="AL87" s="53">
        <f t="shared" si="35"/>
        <v>52.18</v>
      </c>
      <c r="AM87" s="53">
        <f t="shared" si="35"/>
        <v>48.24</v>
      </c>
      <c r="AN87" s="53">
        <f t="shared" si="36"/>
        <v>46.03</v>
      </c>
      <c r="AO87" s="53">
        <f t="shared" si="36"/>
        <v>44.57</v>
      </c>
      <c r="AP87" s="53">
        <f t="shared" si="36"/>
        <v>43.2</v>
      </c>
      <c r="AQ87" s="53">
        <f t="shared" si="36"/>
        <v>41.92</v>
      </c>
      <c r="AR87" s="53">
        <f t="shared" si="36"/>
        <v>40.700000000000003</v>
      </c>
      <c r="AS87" s="53">
        <f t="shared" si="36"/>
        <v>39.56</v>
      </c>
      <c r="AT87" s="53">
        <f t="shared" si="36"/>
        <v>38.479999999999997</v>
      </c>
      <c r="AU87" s="54">
        <f t="shared" si="36"/>
        <v>36.479999999999997</v>
      </c>
    </row>
    <row r="88" spans="1:47">
      <c r="A88" s="16" t="s">
        <v>201</v>
      </c>
      <c r="B88" s="16" t="s">
        <v>204</v>
      </c>
      <c r="C88" s="16" t="s">
        <v>203</v>
      </c>
      <c r="D88" s="16" t="s">
        <v>207</v>
      </c>
      <c r="E88" s="16" t="s">
        <v>208</v>
      </c>
      <c r="F88" s="16" t="s">
        <v>209</v>
      </c>
      <c r="G88" s="16" t="s">
        <v>210</v>
      </c>
      <c r="H88" s="16" t="s">
        <v>211</v>
      </c>
      <c r="I88" s="16" t="s">
        <v>212</v>
      </c>
      <c r="J88" s="16" t="s">
        <v>213</v>
      </c>
      <c r="K88" s="16" t="s">
        <v>214</v>
      </c>
      <c r="L88" s="16" t="s">
        <v>215</v>
      </c>
      <c r="M88" s="16" t="s">
        <v>216</v>
      </c>
      <c r="N88" s="16" t="s">
        <v>217</v>
      </c>
      <c r="O88" s="16" t="s">
        <v>218</v>
      </c>
      <c r="P88" s="16" t="s">
        <v>219</v>
      </c>
      <c r="U88" s="46">
        <v>85</v>
      </c>
      <c r="V88" s="47">
        <f t="shared" si="28"/>
        <v>1515550</v>
      </c>
      <c r="W88" s="48">
        <v>20</v>
      </c>
      <c r="X88" s="49">
        <v>850</v>
      </c>
      <c r="Y88" s="50">
        <f t="shared" si="27"/>
        <v>1783</v>
      </c>
      <c r="Z88" s="51">
        <f t="shared" si="29"/>
        <v>1783</v>
      </c>
      <c r="AA88" s="51">
        <f t="shared" si="31"/>
        <v>38660</v>
      </c>
      <c r="AB88" s="51">
        <f t="shared" si="32"/>
        <v>1680</v>
      </c>
      <c r="AC88" s="51">
        <f t="shared" si="30"/>
        <v>36930</v>
      </c>
      <c r="AD88" s="52">
        <f t="shared" si="35"/>
        <v>96.17</v>
      </c>
      <c r="AE88" s="53">
        <f t="shared" si="35"/>
        <v>88.14</v>
      </c>
      <c r="AF88" s="53">
        <f t="shared" si="35"/>
        <v>81.34</v>
      </c>
      <c r="AG88" s="53">
        <f t="shared" si="35"/>
        <v>75.52</v>
      </c>
      <c r="AH88" s="53">
        <f t="shared" si="35"/>
        <v>70.48</v>
      </c>
      <c r="AI88" s="53">
        <f t="shared" si="35"/>
        <v>66.06</v>
      </c>
      <c r="AJ88" s="53">
        <f t="shared" si="35"/>
        <v>62.17</v>
      </c>
      <c r="AK88" s="53">
        <f t="shared" si="35"/>
        <v>58.71</v>
      </c>
      <c r="AL88" s="53">
        <f t="shared" si="35"/>
        <v>54.79</v>
      </c>
      <c r="AM88" s="53">
        <f t="shared" si="35"/>
        <v>50.66</v>
      </c>
      <c r="AN88" s="53">
        <f t="shared" si="36"/>
        <v>48.34</v>
      </c>
      <c r="AO88" s="53">
        <f t="shared" si="36"/>
        <v>46.81</v>
      </c>
      <c r="AP88" s="53">
        <f t="shared" si="36"/>
        <v>45.37</v>
      </c>
      <c r="AQ88" s="53">
        <f t="shared" si="36"/>
        <v>44.02</v>
      </c>
      <c r="AR88" s="53">
        <f t="shared" si="36"/>
        <v>42.74</v>
      </c>
      <c r="AS88" s="53">
        <f t="shared" si="36"/>
        <v>41.54</v>
      </c>
      <c r="AT88" s="53">
        <f t="shared" si="36"/>
        <v>40.4</v>
      </c>
      <c r="AU88" s="54">
        <f t="shared" si="36"/>
        <v>38.31</v>
      </c>
    </row>
    <row r="89" spans="1:47">
      <c r="A89" s="16">
        <v>1</v>
      </c>
      <c r="B89" s="16">
        <f t="shared" ref="B89:B120" si="37">IF(ROUNDUP($A89/7,0)&gt;=4,4,ROUNDUP($A89/7,0))*VLOOKUP(SUBSTITUTE(B$88,"VIP经验-",""),$A$79:$B$83,2,0)*10</f>
        <v>1000</v>
      </c>
      <c r="C89" s="16">
        <f t="array" ref="C89">MAX(IF($I$27:$I$43&lt;=B89,$G$27:$G$43))</f>
        <v>3</v>
      </c>
      <c r="D89" s="16">
        <f>VLOOKUP("vip"&amp;C89,$A$27:$E$44,5,0)</f>
        <v>489</v>
      </c>
      <c r="E89" s="16">
        <f>IF(ROUNDUP($A89/7,0)&gt;=4,4,ROUNDUP($A89/7,0))*VLOOKUP(SUBSTITUTE(E$88,"VIP经验-",""),$A$79:$B$83,2,0)*10</f>
        <v>5000</v>
      </c>
      <c r="F89" s="16">
        <f t="array" ref="F89">MAX(IF($I$27:$I$43&lt;=E89,$G$27:$G$43))</f>
        <v>5</v>
      </c>
      <c r="G89" s="16">
        <f>VLOOKUP("vip"&amp;F89,$A$27:$E$44,5,0)</f>
        <v>559</v>
      </c>
      <c r="H89" s="16">
        <f>IF(ROUNDUP($A89/7,0)&gt;=4,4,ROUNDUP($A89/7,0))*VLOOKUP(SUBSTITUTE(H$88,"VIP经验-",""),$A$79:$B$83,2,0)*10</f>
        <v>15000</v>
      </c>
      <c r="I89" s="16">
        <f t="array" ref="I89">MAX(IF($I$27:$I$43&lt;=H89,$G$27:$G$43))</f>
        <v>7</v>
      </c>
      <c r="J89" s="16">
        <f>VLOOKUP("vip"&amp;I89,$A$27:$E$44,5,0)</f>
        <v>629</v>
      </c>
      <c r="K89" s="16">
        <f>IF(ROUNDUP($A89/7,0)&gt;=4,4,ROUNDUP($A89/7,0))*VLOOKUP(SUBSTITUTE(K$88,"VIP经验-",""),$A$79:$B$83,2,0)*10</f>
        <v>25000</v>
      </c>
      <c r="L89" s="16">
        <f t="array" ref="L89">MAX(IF($I$27:$I$43&lt;=K89,$G$27:$G$43))</f>
        <v>8</v>
      </c>
      <c r="M89" s="16">
        <f>VLOOKUP("vip"&amp;L89,$A$27:$E$44,5,0)</f>
        <v>674</v>
      </c>
      <c r="N89" s="16">
        <f>IF(ROUNDUP($A89/7,0)&gt;=4,4,ROUNDUP($A89/7,0))*VLOOKUP(SUBSTITUTE(N$88,"VIP经验-",""),$A$79:$B$83,2,0)*10</f>
        <v>50000</v>
      </c>
      <c r="O89" s="16">
        <f t="array" ref="O89">MAX(IF($I$27:$I$43&lt;=N89,$G$27:$G$43))</f>
        <v>9</v>
      </c>
      <c r="P89" s="16">
        <f>VLOOKUP("vip"&amp;O89,$A$27:$E$44,5,0)</f>
        <v>729</v>
      </c>
      <c r="U89" s="46">
        <v>86</v>
      </c>
      <c r="V89" s="47">
        <f t="shared" si="28"/>
        <v>1594440</v>
      </c>
      <c r="W89" s="48">
        <v>20</v>
      </c>
      <c r="X89" s="49">
        <v>860</v>
      </c>
      <c r="Y89" s="50">
        <f t="shared" si="27"/>
        <v>1854</v>
      </c>
      <c r="Z89" s="51">
        <f t="shared" si="29"/>
        <v>1854</v>
      </c>
      <c r="AA89" s="51">
        <f t="shared" si="31"/>
        <v>40514</v>
      </c>
      <c r="AB89" s="51">
        <f t="shared" si="32"/>
        <v>1700</v>
      </c>
      <c r="AC89" s="51">
        <f t="shared" si="30"/>
        <v>38764</v>
      </c>
      <c r="AD89" s="52">
        <f t="shared" si="35"/>
        <v>100.95</v>
      </c>
      <c r="AE89" s="53">
        <f t="shared" si="35"/>
        <v>92.52</v>
      </c>
      <c r="AF89" s="53">
        <f t="shared" si="35"/>
        <v>85.38</v>
      </c>
      <c r="AG89" s="53">
        <f t="shared" si="35"/>
        <v>79.27</v>
      </c>
      <c r="AH89" s="53">
        <f t="shared" si="35"/>
        <v>73.98</v>
      </c>
      <c r="AI89" s="53">
        <f t="shared" si="35"/>
        <v>69.349999999999994</v>
      </c>
      <c r="AJ89" s="53">
        <f t="shared" si="35"/>
        <v>65.260000000000005</v>
      </c>
      <c r="AK89" s="53">
        <f t="shared" si="35"/>
        <v>61.63</v>
      </c>
      <c r="AL89" s="53">
        <f t="shared" si="35"/>
        <v>57.51</v>
      </c>
      <c r="AM89" s="53">
        <f t="shared" si="35"/>
        <v>53.17</v>
      </c>
      <c r="AN89" s="53">
        <f t="shared" si="36"/>
        <v>50.74</v>
      </c>
      <c r="AO89" s="53">
        <f t="shared" si="36"/>
        <v>49.13</v>
      </c>
      <c r="AP89" s="53">
        <f t="shared" si="36"/>
        <v>47.62</v>
      </c>
      <c r="AQ89" s="53">
        <f t="shared" si="36"/>
        <v>46.2</v>
      </c>
      <c r="AR89" s="53">
        <f t="shared" si="36"/>
        <v>44.87</v>
      </c>
      <c r="AS89" s="53">
        <f t="shared" si="36"/>
        <v>43.6</v>
      </c>
      <c r="AT89" s="53">
        <f t="shared" si="36"/>
        <v>42.41</v>
      </c>
      <c r="AU89" s="54">
        <f t="shared" si="36"/>
        <v>40.21</v>
      </c>
    </row>
    <row r="90" spans="1:47">
      <c r="A90" s="16">
        <v>2</v>
      </c>
      <c r="B90" s="16">
        <f t="shared" si="37"/>
        <v>1000</v>
      </c>
      <c r="C90" s="16">
        <f t="array" ref="C90">MAX(IF($I$27:$I$43&lt;=B90,$G$27:$G$43))</f>
        <v>3</v>
      </c>
      <c r="D90" s="16">
        <f t="shared" ref="D90:D120" si="38">VLOOKUP("vip"&amp;C90,$A$27:$E$44,5,0)</f>
        <v>489</v>
      </c>
      <c r="E90" s="16">
        <f t="shared" ref="E90:E120" si="39">IF(ROUNDUP($A90/7,0)&gt;=4,4,ROUNDUP($A90/7,0))*VLOOKUP(SUBSTITUTE(E$88,"VIP经验-",""),$A$79:$B$83,2,0)*10</f>
        <v>5000</v>
      </c>
      <c r="F90" s="16">
        <f t="array" ref="F90">MAX(IF($I$27:$I$43&lt;=E90,$G$27:$G$43))</f>
        <v>5</v>
      </c>
      <c r="G90" s="16">
        <f t="shared" ref="G90:G120" si="40">VLOOKUP("vip"&amp;F90,$A$27:$E$44,5,0)</f>
        <v>559</v>
      </c>
      <c r="H90" s="16">
        <f t="shared" ref="H90:H120" si="41">IF(ROUNDUP($A90/7,0)&gt;=4,4,ROUNDUP($A90/7,0))*VLOOKUP(SUBSTITUTE(H$88,"VIP经验-",""),$A$79:$B$83,2,0)*10</f>
        <v>15000</v>
      </c>
      <c r="I90" s="16">
        <f t="array" ref="I90">MAX(IF($I$27:$I$43&lt;=H90,$G$27:$G$43))</f>
        <v>7</v>
      </c>
      <c r="J90" s="16">
        <f t="shared" ref="J90:J120" si="42">VLOOKUP("vip"&amp;I90,$A$27:$E$44,5,0)</f>
        <v>629</v>
      </c>
      <c r="K90" s="16">
        <f t="shared" ref="K90:K120" si="43">IF(ROUNDUP($A90/7,0)&gt;=4,4,ROUNDUP($A90/7,0))*VLOOKUP(SUBSTITUTE(K$88,"VIP经验-",""),$A$79:$B$83,2,0)*10</f>
        <v>25000</v>
      </c>
      <c r="L90" s="16">
        <f t="array" ref="L90">MAX(IF($I$27:$I$43&lt;=K90,$G$27:$G$43))</f>
        <v>8</v>
      </c>
      <c r="M90" s="16">
        <f t="shared" ref="M90:M120" si="44">VLOOKUP("vip"&amp;L90,$A$27:$E$44,5,0)</f>
        <v>674</v>
      </c>
      <c r="N90" s="16">
        <f t="shared" ref="N90:N120" si="45">IF(ROUNDUP($A90/7,0)&gt;=4,4,ROUNDUP($A90/7,0))*VLOOKUP(SUBSTITUTE(N$88,"VIP经验-",""),$A$79:$B$83,2,0)*10</f>
        <v>50000</v>
      </c>
      <c r="O90" s="16">
        <f t="array" ref="O90">MAX(IF($I$27:$I$43&lt;=N90,$G$27:$G$43))</f>
        <v>9</v>
      </c>
      <c r="P90" s="16">
        <f t="shared" ref="P90:P120" si="46">VLOOKUP("vip"&amp;O90,$A$27:$E$44,5,0)</f>
        <v>729</v>
      </c>
      <c r="U90" s="46">
        <v>87</v>
      </c>
      <c r="V90" s="47">
        <f t="shared" si="28"/>
        <v>1676490</v>
      </c>
      <c r="W90" s="48">
        <v>20</v>
      </c>
      <c r="X90" s="49">
        <v>870</v>
      </c>
      <c r="Y90" s="50">
        <f t="shared" si="27"/>
        <v>1927</v>
      </c>
      <c r="Z90" s="51">
        <f t="shared" si="29"/>
        <v>1927</v>
      </c>
      <c r="AA90" s="51">
        <f t="shared" si="31"/>
        <v>42441</v>
      </c>
      <c r="AB90" s="51">
        <f t="shared" si="32"/>
        <v>1720</v>
      </c>
      <c r="AC90" s="51">
        <f t="shared" si="30"/>
        <v>40671</v>
      </c>
      <c r="AD90" s="52">
        <f t="shared" si="35"/>
        <v>105.91</v>
      </c>
      <c r="AE90" s="53">
        <f t="shared" si="35"/>
        <v>97.07</v>
      </c>
      <c r="AF90" s="53">
        <f t="shared" si="35"/>
        <v>89.58</v>
      </c>
      <c r="AG90" s="53">
        <f t="shared" si="35"/>
        <v>83.17</v>
      </c>
      <c r="AH90" s="53">
        <f t="shared" si="35"/>
        <v>77.62</v>
      </c>
      <c r="AI90" s="53">
        <f t="shared" si="35"/>
        <v>72.760000000000005</v>
      </c>
      <c r="AJ90" s="53">
        <f t="shared" si="35"/>
        <v>68.47</v>
      </c>
      <c r="AK90" s="53">
        <f t="shared" si="35"/>
        <v>64.66</v>
      </c>
      <c r="AL90" s="53">
        <f t="shared" si="35"/>
        <v>60.34</v>
      </c>
      <c r="AM90" s="53">
        <f t="shared" si="35"/>
        <v>55.79</v>
      </c>
      <c r="AN90" s="53">
        <f t="shared" si="36"/>
        <v>53.23</v>
      </c>
      <c r="AO90" s="53">
        <f t="shared" si="36"/>
        <v>51.55</v>
      </c>
      <c r="AP90" s="53">
        <f t="shared" si="36"/>
        <v>49.96</v>
      </c>
      <c r="AQ90" s="53">
        <f t="shared" si="36"/>
        <v>48.48</v>
      </c>
      <c r="AR90" s="53">
        <f t="shared" si="36"/>
        <v>47.07</v>
      </c>
      <c r="AS90" s="53">
        <f t="shared" si="36"/>
        <v>45.75</v>
      </c>
      <c r="AT90" s="53">
        <f t="shared" si="36"/>
        <v>44.5</v>
      </c>
      <c r="AU90" s="54">
        <f t="shared" si="36"/>
        <v>42.19</v>
      </c>
    </row>
    <row r="91" spans="1:47">
      <c r="A91" s="16">
        <v>3</v>
      </c>
      <c r="B91" s="16">
        <f t="shared" si="37"/>
        <v>1000</v>
      </c>
      <c r="C91" s="16">
        <f t="array" ref="C91">MAX(IF($I$27:$I$43&lt;=B91,$G$27:$G$43))</f>
        <v>3</v>
      </c>
      <c r="D91" s="16">
        <f t="shared" si="38"/>
        <v>489</v>
      </c>
      <c r="E91" s="16">
        <f t="shared" si="39"/>
        <v>5000</v>
      </c>
      <c r="F91" s="16">
        <f t="array" ref="F91">MAX(IF($I$27:$I$43&lt;=E91,$G$27:$G$43))</f>
        <v>5</v>
      </c>
      <c r="G91" s="16">
        <f t="shared" si="40"/>
        <v>559</v>
      </c>
      <c r="H91" s="16">
        <f t="shared" si="41"/>
        <v>15000</v>
      </c>
      <c r="I91" s="16">
        <f t="array" ref="I91">MAX(IF($I$27:$I$43&lt;=H91,$G$27:$G$43))</f>
        <v>7</v>
      </c>
      <c r="J91" s="16">
        <f t="shared" si="42"/>
        <v>629</v>
      </c>
      <c r="K91" s="16">
        <f t="shared" si="43"/>
        <v>25000</v>
      </c>
      <c r="L91" s="16">
        <f t="array" ref="L91">MAX(IF($I$27:$I$43&lt;=K91,$G$27:$G$43))</f>
        <v>8</v>
      </c>
      <c r="M91" s="16">
        <f t="shared" si="44"/>
        <v>674</v>
      </c>
      <c r="N91" s="16">
        <f t="shared" si="45"/>
        <v>50000</v>
      </c>
      <c r="O91" s="16">
        <f t="array" ref="O91">MAX(IF($I$27:$I$43&lt;=N91,$G$27:$G$43))</f>
        <v>9</v>
      </c>
      <c r="P91" s="16">
        <f t="shared" si="46"/>
        <v>729</v>
      </c>
      <c r="U91" s="46">
        <v>88</v>
      </c>
      <c r="V91" s="47">
        <f t="shared" si="28"/>
        <v>1761760</v>
      </c>
      <c r="W91" s="48">
        <v>20</v>
      </c>
      <c r="X91" s="49">
        <v>880</v>
      </c>
      <c r="Y91" s="50">
        <f t="shared" si="27"/>
        <v>2002</v>
      </c>
      <c r="Z91" s="51">
        <f t="shared" si="29"/>
        <v>2002</v>
      </c>
      <c r="AA91" s="51">
        <f t="shared" si="31"/>
        <v>44443</v>
      </c>
      <c r="AB91" s="51">
        <f t="shared" si="32"/>
        <v>1740</v>
      </c>
      <c r="AC91" s="51">
        <f t="shared" si="30"/>
        <v>42653</v>
      </c>
      <c r="AD91" s="52">
        <f t="shared" si="35"/>
        <v>111.08</v>
      </c>
      <c r="AE91" s="53">
        <f t="shared" si="35"/>
        <v>101.8</v>
      </c>
      <c r="AF91" s="53">
        <f t="shared" si="35"/>
        <v>93.95</v>
      </c>
      <c r="AG91" s="53">
        <f t="shared" si="35"/>
        <v>87.22</v>
      </c>
      <c r="AH91" s="53">
        <f t="shared" si="35"/>
        <v>81.400000000000006</v>
      </c>
      <c r="AI91" s="53">
        <f t="shared" si="35"/>
        <v>76.3</v>
      </c>
      <c r="AJ91" s="53">
        <f t="shared" si="35"/>
        <v>71.81</v>
      </c>
      <c r="AK91" s="53">
        <f t="shared" si="35"/>
        <v>67.81</v>
      </c>
      <c r="AL91" s="53">
        <f t="shared" si="35"/>
        <v>63.28</v>
      </c>
      <c r="AM91" s="53">
        <f t="shared" si="35"/>
        <v>58.51</v>
      </c>
      <c r="AN91" s="53">
        <f t="shared" si="36"/>
        <v>55.83</v>
      </c>
      <c r="AO91" s="53">
        <f t="shared" si="36"/>
        <v>54.06</v>
      </c>
      <c r="AP91" s="53">
        <f t="shared" si="36"/>
        <v>52.4</v>
      </c>
      <c r="AQ91" s="53">
        <f t="shared" si="36"/>
        <v>50.84</v>
      </c>
      <c r="AR91" s="53">
        <f t="shared" si="36"/>
        <v>49.37</v>
      </c>
      <c r="AS91" s="53">
        <f t="shared" si="36"/>
        <v>47.98</v>
      </c>
      <c r="AT91" s="53">
        <f t="shared" si="36"/>
        <v>46.67</v>
      </c>
      <c r="AU91" s="54">
        <f t="shared" si="36"/>
        <v>44.25</v>
      </c>
    </row>
    <row r="92" spans="1:47">
      <c r="A92" s="16">
        <v>4</v>
      </c>
      <c r="B92" s="16">
        <f t="shared" si="37"/>
        <v>1000</v>
      </c>
      <c r="C92" s="16">
        <f t="array" ref="C92">MAX(IF($I$27:$I$43&lt;=B92,$G$27:$G$43))</f>
        <v>3</v>
      </c>
      <c r="D92" s="16">
        <f t="shared" si="38"/>
        <v>489</v>
      </c>
      <c r="E92" s="16">
        <f t="shared" si="39"/>
        <v>5000</v>
      </c>
      <c r="F92" s="16">
        <f t="array" ref="F92">MAX(IF($I$27:$I$43&lt;=E92,$G$27:$G$43))</f>
        <v>5</v>
      </c>
      <c r="G92" s="16">
        <f t="shared" si="40"/>
        <v>559</v>
      </c>
      <c r="H92" s="16">
        <f t="shared" si="41"/>
        <v>15000</v>
      </c>
      <c r="I92" s="16">
        <f t="array" ref="I92">MAX(IF($I$27:$I$43&lt;=H92,$G$27:$G$43))</f>
        <v>7</v>
      </c>
      <c r="J92" s="16">
        <f t="shared" si="42"/>
        <v>629</v>
      </c>
      <c r="K92" s="16">
        <f t="shared" si="43"/>
        <v>25000</v>
      </c>
      <c r="L92" s="16">
        <f t="array" ref="L92">MAX(IF($I$27:$I$43&lt;=K92,$G$27:$G$43))</f>
        <v>8</v>
      </c>
      <c r="M92" s="16">
        <f t="shared" si="44"/>
        <v>674</v>
      </c>
      <c r="N92" s="16">
        <f t="shared" si="45"/>
        <v>50000</v>
      </c>
      <c r="O92" s="16">
        <f t="array" ref="O92">MAX(IF($I$27:$I$43&lt;=N92,$G$27:$G$43))</f>
        <v>9</v>
      </c>
      <c r="P92" s="16">
        <f t="shared" si="46"/>
        <v>729</v>
      </c>
      <c r="U92" s="46">
        <v>89</v>
      </c>
      <c r="V92" s="47">
        <f t="shared" si="28"/>
        <v>1851200</v>
      </c>
      <c r="W92" s="48">
        <v>20</v>
      </c>
      <c r="X92" s="49">
        <v>890</v>
      </c>
      <c r="Y92" s="50">
        <f t="shared" si="27"/>
        <v>2080</v>
      </c>
      <c r="Z92" s="51">
        <f t="shared" si="29"/>
        <v>2080</v>
      </c>
      <c r="AA92" s="51">
        <f t="shared" si="31"/>
        <v>46523</v>
      </c>
      <c r="AB92" s="51">
        <f t="shared" si="32"/>
        <v>1760</v>
      </c>
      <c r="AC92" s="51">
        <f t="shared" si="30"/>
        <v>44713</v>
      </c>
      <c r="AD92" s="52">
        <f t="shared" si="35"/>
        <v>116.44</v>
      </c>
      <c r="AE92" s="53">
        <f t="shared" si="35"/>
        <v>106.71</v>
      </c>
      <c r="AF92" s="53">
        <f t="shared" si="35"/>
        <v>98.49</v>
      </c>
      <c r="AG92" s="53">
        <f t="shared" si="35"/>
        <v>91.44</v>
      </c>
      <c r="AH92" s="53">
        <f t="shared" si="35"/>
        <v>85.33</v>
      </c>
      <c r="AI92" s="53">
        <f t="shared" si="35"/>
        <v>79.989999999999995</v>
      </c>
      <c r="AJ92" s="53">
        <f t="shared" si="35"/>
        <v>75.27</v>
      </c>
      <c r="AK92" s="53">
        <f t="shared" si="35"/>
        <v>71.09</v>
      </c>
      <c r="AL92" s="53">
        <f t="shared" si="35"/>
        <v>66.34</v>
      </c>
      <c r="AM92" s="53">
        <f t="shared" si="35"/>
        <v>61.33</v>
      </c>
      <c r="AN92" s="53">
        <f t="shared" si="36"/>
        <v>58.52</v>
      </c>
      <c r="AO92" s="53">
        <f t="shared" si="36"/>
        <v>56.67</v>
      </c>
      <c r="AP92" s="53">
        <f t="shared" si="36"/>
        <v>54.93</v>
      </c>
      <c r="AQ92" s="53">
        <f t="shared" si="36"/>
        <v>53.29</v>
      </c>
      <c r="AR92" s="53">
        <f t="shared" si="36"/>
        <v>51.75</v>
      </c>
      <c r="AS92" s="53">
        <f t="shared" si="36"/>
        <v>50.3</v>
      </c>
      <c r="AT92" s="53">
        <f t="shared" si="36"/>
        <v>48.92</v>
      </c>
      <c r="AU92" s="54">
        <f t="shared" si="36"/>
        <v>46.38</v>
      </c>
    </row>
    <row r="93" spans="1:47">
      <c r="A93" s="16">
        <v>5</v>
      </c>
      <c r="B93" s="16">
        <f t="shared" si="37"/>
        <v>1000</v>
      </c>
      <c r="C93" s="16">
        <f t="array" ref="C93">MAX(IF($I$27:$I$43&lt;=B93,$G$27:$G$43))</f>
        <v>3</v>
      </c>
      <c r="D93" s="16">
        <f t="shared" si="38"/>
        <v>489</v>
      </c>
      <c r="E93" s="16">
        <f t="shared" si="39"/>
        <v>5000</v>
      </c>
      <c r="F93" s="16">
        <f t="array" ref="F93">MAX(IF($I$27:$I$43&lt;=E93,$G$27:$G$43))</f>
        <v>5</v>
      </c>
      <c r="G93" s="16">
        <f t="shared" si="40"/>
        <v>559</v>
      </c>
      <c r="H93" s="16">
        <f t="shared" si="41"/>
        <v>15000</v>
      </c>
      <c r="I93" s="16">
        <f t="array" ref="I93">MAX(IF($I$27:$I$43&lt;=H93,$G$27:$G$43))</f>
        <v>7</v>
      </c>
      <c r="J93" s="16">
        <f t="shared" si="42"/>
        <v>629</v>
      </c>
      <c r="K93" s="16">
        <f t="shared" si="43"/>
        <v>25000</v>
      </c>
      <c r="L93" s="16">
        <f t="array" ref="L93">MAX(IF($I$27:$I$43&lt;=K93,$G$27:$G$43))</f>
        <v>8</v>
      </c>
      <c r="M93" s="16">
        <f t="shared" si="44"/>
        <v>674</v>
      </c>
      <c r="N93" s="16">
        <f t="shared" si="45"/>
        <v>50000</v>
      </c>
      <c r="O93" s="16">
        <f t="array" ref="O93">MAX(IF($I$27:$I$43&lt;=N93,$G$27:$G$43))</f>
        <v>9</v>
      </c>
      <c r="P93" s="16">
        <f t="shared" si="46"/>
        <v>729</v>
      </c>
      <c r="U93" s="46">
        <v>90</v>
      </c>
      <c r="V93" s="47">
        <f t="shared" si="28"/>
        <v>1943100</v>
      </c>
      <c r="W93" s="48">
        <v>20</v>
      </c>
      <c r="X93" s="49">
        <v>900</v>
      </c>
      <c r="Y93" s="50">
        <f t="shared" si="27"/>
        <v>2159</v>
      </c>
      <c r="Z93" s="51">
        <f t="shared" si="29"/>
        <v>2159</v>
      </c>
      <c r="AA93" s="51">
        <f t="shared" si="31"/>
        <v>48682</v>
      </c>
      <c r="AB93" s="51">
        <f t="shared" si="32"/>
        <v>1780</v>
      </c>
      <c r="AC93" s="51">
        <f t="shared" si="30"/>
        <v>46852</v>
      </c>
      <c r="AD93" s="52">
        <f t="shared" si="35"/>
        <v>122.01</v>
      </c>
      <c r="AE93" s="53">
        <f t="shared" si="35"/>
        <v>111.82</v>
      </c>
      <c r="AF93" s="53">
        <f t="shared" si="35"/>
        <v>103.2</v>
      </c>
      <c r="AG93" s="53">
        <f t="shared" si="35"/>
        <v>95.81</v>
      </c>
      <c r="AH93" s="53">
        <f t="shared" si="35"/>
        <v>89.41</v>
      </c>
      <c r="AI93" s="53">
        <f t="shared" si="35"/>
        <v>83.81</v>
      </c>
      <c r="AJ93" s="53">
        <f t="shared" si="35"/>
        <v>78.88</v>
      </c>
      <c r="AK93" s="53">
        <f t="shared" si="35"/>
        <v>74.489999999999995</v>
      </c>
      <c r="AL93" s="53">
        <f t="shared" si="35"/>
        <v>69.510000000000005</v>
      </c>
      <c r="AM93" s="53">
        <f t="shared" si="35"/>
        <v>64.27</v>
      </c>
      <c r="AN93" s="53">
        <f t="shared" si="36"/>
        <v>61.32</v>
      </c>
      <c r="AO93" s="53">
        <f t="shared" si="36"/>
        <v>59.38</v>
      </c>
      <c r="AP93" s="53">
        <f t="shared" si="36"/>
        <v>57.56</v>
      </c>
      <c r="AQ93" s="53">
        <f t="shared" si="36"/>
        <v>55.84</v>
      </c>
      <c r="AR93" s="53">
        <f t="shared" si="36"/>
        <v>54.23</v>
      </c>
      <c r="AS93" s="53">
        <f t="shared" si="36"/>
        <v>52.7</v>
      </c>
      <c r="AT93" s="53">
        <f t="shared" si="36"/>
        <v>51.26</v>
      </c>
      <c r="AU93" s="54">
        <f t="shared" si="36"/>
        <v>48.6</v>
      </c>
    </row>
    <row r="94" spans="1:47">
      <c r="A94" s="16">
        <v>6</v>
      </c>
      <c r="B94" s="16">
        <f t="shared" si="37"/>
        <v>1000</v>
      </c>
      <c r="C94" s="16">
        <f t="array" ref="C94">MAX(IF($I$27:$I$43&lt;=B94,$G$27:$G$43))</f>
        <v>3</v>
      </c>
      <c r="D94" s="16">
        <f t="shared" si="38"/>
        <v>489</v>
      </c>
      <c r="E94" s="16">
        <f t="shared" si="39"/>
        <v>5000</v>
      </c>
      <c r="F94" s="16">
        <f t="array" ref="F94">MAX(IF($I$27:$I$43&lt;=E94,$G$27:$G$43))</f>
        <v>5</v>
      </c>
      <c r="G94" s="16">
        <f t="shared" si="40"/>
        <v>559</v>
      </c>
      <c r="H94" s="16">
        <f t="shared" si="41"/>
        <v>15000</v>
      </c>
      <c r="I94" s="16">
        <f t="array" ref="I94">MAX(IF($I$27:$I$43&lt;=H94,$G$27:$G$43))</f>
        <v>7</v>
      </c>
      <c r="J94" s="16">
        <f t="shared" si="42"/>
        <v>629</v>
      </c>
      <c r="K94" s="16">
        <f t="shared" si="43"/>
        <v>25000</v>
      </c>
      <c r="L94" s="16">
        <f t="array" ref="L94">MAX(IF($I$27:$I$43&lt;=K94,$G$27:$G$43))</f>
        <v>8</v>
      </c>
      <c r="M94" s="16">
        <f t="shared" si="44"/>
        <v>674</v>
      </c>
      <c r="N94" s="16">
        <f t="shared" si="45"/>
        <v>50000</v>
      </c>
      <c r="O94" s="16">
        <f t="array" ref="O94">MAX(IF($I$27:$I$43&lt;=N94,$G$27:$G$43))</f>
        <v>9</v>
      </c>
      <c r="P94" s="16">
        <f t="shared" si="46"/>
        <v>729</v>
      </c>
      <c r="U94" s="46">
        <v>91</v>
      </c>
      <c r="V94" s="47">
        <f t="shared" si="28"/>
        <v>2039310</v>
      </c>
      <c r="W94" s="48">
        <v>20</v>
      </c>
      <c r="X94" s="49">
        <v>910</v>
      </c>
      <c r="Y94" s="50">
        <f t="shared" si="27"/>
        <v>2241</v>
      </c>
      <c r="Z94" s="51">
        <f t="shared" si="29"/>
        <v>2241</v>
      </c>
      <c r="AA94" s="51">
        <f t="shared" si="31"/>
        <v>50923</v>
      </c>
      <c r="AB94" s="51">
        <f t="shared" si="32"/>
        <v>1800</v>
      </c>
      <c r="AC94" s="51">
        <f t="shared" si="30"/>
        <v>49073</v>
      </c>
      <c r="AD94" s="52">
        <f t="shared" ref="AD94:AM103" si="47">ROUND($AC94/INDEX($E:$E,MATCH(AD$3,$A:$A,0)),2)</f>
        <v>127.79</v>
      </c>
      <c r="AE94" s="53">
        <f t="shared" si="47"/>
        <v>117.12</v>
      </c>
      <c r="AF94" s="53">
        <f t="shared" si="47"/>
        <v>108.09</v>
      </c>
      <c r="AG94" s="53">
        <f t="shared" si="47"/>
        <v>100.35</v>
      </c>
      <c r="AH94" s="53">
        <f t="shared" si="47"/>
        <v>93.65</v>
      </c>
      <c r="AI94" s="53">
        <f t="shared" si="47"/>
        <v>87.79</v>
      </c>
      <c r="AJ94" s="53">
        <f t="shared" si="47"/>
        <v>82.61</v>
      </c>
      <c r="AK94" s="53">
        <f t="shared" si="47"/>
        <v>78.02</v>
      </c>
      <c r="AL94" s="53">
        <f t="shared" si="47"/>
        <v>72.81</v>
      </c>
      <c r="AM94" s="53">
        <f t="shared" si="47"/>
        <v>67.319999999999993</v>
      </c>
      <c r="AN94" s="53">
        <f t="shared" ref="AN94:AU103" si="48">ROUND($AC94/INDEX($E:$E,MATCH(AN$3,$A:$A,0)),2)</f>
        <v>64.23</v>
      </c>
      <c r="AO94" s="53">
        <f t="shared" si="48"/>
        <v>62.2</v>
      </c>
      <c r="AP94" s="53">
        <f t="shared" si="48"/>
        <v>60.29</v>
      </c>
      <c r="AQ94" s="53">
        <f t="shared" si="48"/>
        <v>58.49</v>
      </c>
      <c r="AR94" s="53">
        <f t="shared" si="48"/>
        <v>56.8</v>
      </c>
      <c r="AS94" s="53">
        <f t="shared" si="48"/>
        <v>55.2</v>
      </c>
      <c r="AT94" s="53">
        <f t="shared" si="48"/>
        <v>53.69</v>
      </c>
      <c r="AU94" s="54">
        <f t="shared" si="48"/>
        <v>50.91</v>
      </c>
    </row>
    <row r="95" spans="1:47">
      <c r="A95" s="16">
        <v>7</v>
      </c>
      <c r="B95" s="16">
        <f t="shared" si="37"/>
        <v>1000</v>
      </c>
      <c r="C95" s="16">
        <f t="array" ref="C95">MAX(IF($I$27:$I$43&lt;=B95,$G$27:$G$43))</f>
        <v>3</v>
      </c>
      <c r="D95" s="16">
        <f t="shared" si="38"/>
        <v>489</v>
      </c>
      <c r="E95" s="16">
        <f t="shared" si="39"/>
        <v>5000</v>
      </c>
      <c r="F95" s="16">
        <f t="array" ref="F95">MAX(IF($I$27:$I$43&lt;=E95,$G$27:$G$43))</f>
        <v>5</v>
      </c>
      <c r="G95" s="16">
        <f t="shared" si="40"/>
        <v>559</v>
      </c>
      <c r="H95" s="16">
        <f t="shared" si="41"/>
        <v>15000</v>
      </c>
      <c r="I95" s="16">
        <f t="array" ref="I95">MAX(IF($I$27:$I$43&lt;=H95,$G$27:$G$43))</f>
        <v>7</v>
      </c>
      <c r="J95" s="16">
        <f t="shared" si="42"/>
        <v>629</v>
      </c>
      <c r="K95" s="16">
        <f t="shared" si="43"/>
        <v>25000</v>
      </c>
      <c r="L95" s="16">
        <f t="array" ref="L95">MAX(IF($I$27:$I$43&lt;=K95,$G$27:$G$43))</f>
        <v>8</v>
      </c>
      <c r="M95" s="16">
        <f t="shared" si="44"/>
        <v>674</v>
      </c>
      <c r="N95" s="16">
        <f t="shared" si="45"/>
        <v>50000</v>
      </c>
      <c r="O95" s="16">
        <f t="array" ref="O95">MAX(IF($I$27:$I$43&lt;=N95,$G$27:$G$43))</f>
        <v>9</v>
      </c>
      <c r="P95" s="16">
        <f t="shared" si="46"/>
        <v>729</v>
      </c>
      <c r="U95" s="46">
        <v>92</v>
      </c>
      <c r="V95" s="47">
        <f t="shared" si="28"/>
        <v>2139000</v>
      </c>
      <c r="W95" s="48">
        <v>20</v>
      </c>
      <c r="X95" s="49">
        <v>920</v>
      </c>
      <c r="Y95" s="50">
        <f t="shared" si="27"/>
        <v>2325</v>
      </c>
      <c r="Z95" s="51">
        <f t="shared" si="29"/>
        <v>2325</v>
      </c>
      <c r="AA95" s="51">
        <f t="shared" si="31"/>
        <v>53248</v>
      </c>
      <c r="AB95" s="51">
        <f t="shared" si="32"/>
        <v>1820</v>
      </c>
      <c r="AC95" s="51">
        <f t="shared" si="30"/>
        <v>51378</v>
      </c>
      <c r="AD95" s="52">
        <f t="shared" si="47"/>
        <v>133.80000000000001</v>
      </c>
      <c r="AE95" s="53">
        <f t="shared" si="47"/>
        <v>122.62</v>
      </c>
      <c r="AF95" s="53">
        <f t="shared" si="47"/>
        <v>113.17</v>
      </c>
      <c r="AG95" s="53">
        <f t="shared" si="47"/>
        <v>105.07</v>
      </c>
      <c r="AH95" s="53">
        <f t="shared" si="47"/>
        <v>98.05</v>
      </c>
      <c r="AI95" s="53">
        <f t="shared" si="47"/>
        <v>91.91</v>
      </c>
      <c r="AJ95" s="53">
        <f t="shared" si="47"/>
        <v>86.49</v>
      </c>
      <c r="AK95" s="53">
        <f t="shared" si="47"/>
        <v>81.680000000000007</v>
      </c>
      <c r="AL95" s="53">
        <f t="shared" si="47"/>
        <v>76.23</v>
      </c>
      <c r="AM95" s="53">
        <f t="shared" si="47"/>
        <v>70.48</v>
      </c>
      <c r="AN95" s="53">
        <f t="shared" si="48"/>
        <v>67.25</v>
      </c>
      <c r="AO95" s="53">
        <f t="shared" si="48"/>
        <v>65.12</v>
      </c>
      <c r="AP95" s="53">
        <f t="shared" si="48"/>
        <v>63.12</v>
      </c>
      <c r="AQ95" s="53">
        <f t="shared" si="48"/>
        <v>61.24</v>
      </c>
      <c r="AR95" s="53">
        <f t="shared" si="48"/>
        <v>59.47</v>
      </c>
      <c r="AS95" s="53">
        <f t="shared" si="48"/>
        <v>57.79</v>
      </c>
      <c r="AT95" s="53">
        <f t="shared" si="48"/>
        <v>56.21</v>
      </c>
      <c r="AU95" s="54">
        <f t="shared" si="48"/>
        <v>53.3</v>
      </c>
    </row>
    <row r="96" spans="1:47">
      <c r="A96" s="16">
        <v>14</v>
      </c>
      <c r="B96" s="16">
        <f t="shared" si="37"/>
        <v>2000</v>
      </c>
      <c r="C96" s="16">
        <f t="array" ref="C96">MAX(IF($I$27:$I$43&lt;=B96,$G$27:$G$43))</f>
        <v>3</v>
      </c>
      <c r="D96" s="16">
        <f t="shared" si="38"/>
        <v>489</v>
      </c>
      <c r="E96" s="16">
        <f t="shared" si="39"/>
        <v>10000</v>
      </c>
      <c r="F96" s="16">
        <f t="array" ref="F96">MAX(IF($I$27:$I$43&lt;=E96,$G$27:$G$43))</f>
        <v>7</v>
      </c>
      <c r="G96" s="16">
        <f t="shared" si="40"/>
        <v>629</v>
      </c>
      <c r="H96" s="16">
        <f t="shared" si="41"/>
        <v>30000</v>
      </c>
      <c r="I96" s="16">
        <f t="array" ref="I96">MAX(IF($I$27:$I$43&lt;=H96,$G$27:$G$43))</f>
        <v>8</v>
      </c>
      <c r="J96" s="16">
        <f t="shared" si="42"/>
        <v>674</v>
      </c>
      <c r="K96" s="16">
        <f t="shared" si="43"/>
        <v>50000</v>
      </c>
      <c r="L96" s="16">
        <f t="array" ref="L96">MAX(IF($I$27:$I$43&lt;=K96,$G$27:$G$43))</f>
        <v>9</v>
      </c>
      <c r="M96" s="16">
        <f t="shared" si="44"/>
        <v>729</v>
      </c>
      <c r="N96" s="16">
        <f t="shared" si="45"/>
        <v>100000</v>
      </c>
      <c r="O96" s="16">
        <f t="array" ref="O96">MAX(IF($I$27:$I$43&lt;=N96,$G$27:$G$43))</f>
        <v>11</v>
      </c>
      <c r="P96" s="16">
        <f t="shared" si="46"/>
        <v>789</v>
      </c>
      <c r="U96" s="46">
        <v>93</v>
      </c>
      <c r="V96" s="47">
        <f t="shared" si="28"/>
        <v>2243160</v>
      </c>
      <c r="W96" s="48">
        <v>20</v>
      </c>
      <c r="X96" s="49">
        <v>930</v>
      </c>
      <c r="Y96" s="50">
        <f t="shared" si="27"/>
        <v>2412</v>
      </c>
      <c r="Z96" s="51">
        <f t="shared" si="29"/>
        <v>2412</v>
      </c>
      <c r="AA96" s="51">
        <f t="shared" si="31"/>
        <v>55660</v>
      </c>
      <c r="AB96" s="51">
        <f t="shared" si="32"/>
        <v>1840</v>
      </c>
      <c r="AC96" s="51">
        <f t="shared" si="30"/>
        <v>53770</v>
      </c>
      <c r="AD96" s="52">
        <f t="shared" si="47"/>
        <v>140.03</v>
      </c>
      <c r="AE96" s="53">
        <f t="shared" si="47"/>
        <v>128.33000000000001</v>
      </c>
      <c r="AF96" s="53">
        <f t="shared" si="47"/>
        <v>118.44</v>
      </c>
      <c r="AG96" s="53">
        <f t="shared" si="47"/>
        <v>109.96</v>
      </c>
      <c r="AH96" s="53">
        <f t="shared" si="47"/>
        <v>102.61</v>
      </c>
      <c r="AI96" s="53">
        <f t="shared" si="47"/>
        <v>96.19</v>
      </c>
      <c r="AJ96" s="53">
        <f t="shared" si="47"/>
        <v>90.52</v>
      </c>
      <c r="AK96" s="53">
        <f t="shared" si="47"/>
        <v>85.48</v>
      </c>
      <c r="AL96" s="53">
        <f t="shared" si="47"/>
        <v>79.78</v>
      </c>
      <c r="AM96" s="53">
        <f t="shared" si="47"/>
        <v>73.760000000000005</v>
      </c>
      <c r="AN96" s="53">
        <f t="shared" si="48"/>
        <v>70.38</v>
      </c>
      <c r="AO96" s="53">
        <f t="shared" si="48"/>
        <v>68.150000000000006</v>
      </c>
      <c r="AP96" s="53">
        <f t="shared" si="48"/>
        <v>66.06</v>
      </c>
      <c r="AQ96" s="53">
        <f t="shared" si="48"/>
        <v>64.09</v>
      </c>
      <c r="AR96" s="53">
        <f t="shared" si="48"/>
        <v>62.23</v>
      </c>
      <c r="AS96" s="53">
        <f t="shared" si="48"/>
        <v>60.48</v>
      </c>
      <c r="AT96" s="53">
        <f t="shared" si="48"/>
        <v>58.83</v>
      </c>
      <c r="AU96" s="54">
        <f t="shared" si="48"/>
        <v>55.78</v>
      </c>
    </row>
    <row r="97" spans="1:47">
      <c r="A97" s="16">
        <v>21</v>
      </c>
      <c r="B97" s="16">
        <f t="shared" si="37"/>
        <v>3000</v>
      </c>
      <c r="C97" s="16">
        <f t="array" ref="C97">MAX(IF($I$27:$I$43&lt;=B97,$G$27:$G$43))</f>
        <v>4</v>
      </c>
      <c r="D97" s="16">
        <f t="shared" si="38"/>
        <v>524</v>
      </c>
      <c r="E97" s="16">
        <f t="shared" si="39"/>
        <v>15000</v>
      </c>
      <c r="F97" s="16">
        <f t="array" ref="F97">MAX(IF($I$27:$I$43&lt;=E97,$G$27:$G$43))</f>
        <v>7</v>
      </c>
      <c r="G97" s="16">
        <f t="shared" si="40"/>
        <v>629</v>
      </c>
      <c r="H97" s="16">
        <f t="shared" si="41"/>
        <v>45000</v>
      </c>
      <c r="I97" s="16">
        <f t="array" ref="I97">MAX(IF($I$27:$I$43&lt;=H97,$G$27:$G$43))</f>
        <v>9</v>
      </c>
      <c r="J97" s="16">
        <f t="shared" si="42"/>
        <v>729</v>
      </c>
      <c r="K97" s="16">
        <f t="shared" si="43"/>
        <v>75000</v>
      </c>
      <c r="L97" s="16">
        <f t="array" ref="L97">MAX(IF($I$27:$I$43&lt;=K97,$G$27:$G$43))</f>
        <v>10</v>
      </c>
      <c r="M97" s="16">
        <f t="shared" si="44"/>
        <v>764</v>
      </c>
      <c r="N97" s="16">
        <f t="shared" si="45"/>
        <v>150000</v>
      </c>
      <c r="O97" s="16">
        <f t="array" ref="O97">MAX(IF($I$27:$I$43&lt;=N97,$G$27:$G$43))</f>
        <v>12</v>
      </c>
      <c r="P97" s="16">
        <f t="shared" si="46"/>
        <v>814</v>
      </c>
      <c r="U97" s="46">
        <v>94</v>
      </c>
      <c r="V97" s="47">
        <f t="shared" si="28"/>
        <v>2350000</v>
      </c>
      <c r="W97" s="48">
        <v>20</v>
      </c>
      <c r="X97" s="49">
        <v>940</v>
      </c>
      <c r="Y97" s="50">
        <f t="shared" si="27"/>
        <v>2500</v>
      </c>
      <c r="Z97" s="51">
        <f t="shared" si="29"/>
        <v>2500</v>
      </c>
      <c r="AA97" s="51">
        <f t="shared" si="31"/>
        <v>58160</v>
      </c>
      <c r="AB97" s="51">
        <f t="shared" si="32"/>
        <v>1860</v>
      </c>
      <c r="AC97" s="51">
        <f t="shared" si="30"/>
        <v>56250</v>
      </c>
      <c r="AD97" s="52">
        <f t="shared" si="47"/>
        <v>146.47999999999999</v>
      </c>
      <c r="AE97" s="53">
        <f t="shared" si="47"/>
        <v>134.25</v>
      </c>
      <c r="AF97" s="53">
        <f t="shared" si="47"/>
        <v>123.9</v>
      </c>
      <c r="AG97" s="53">
        <f t="shared" si="47"/>
        <v>115.03</v>
      </c>
      <c r="AH97" s="53">
        <f t="shared" si="47"/>
        <v>107.35</v>
      </c>
      <c r="AI97" s="53">
        <f t="shared" si="47"/>
        <v>100.63</v>
      </c>
      <c r="AJ97" s="53">
        <f t="shared" si="47"/>
        <v>94.7</v>
      </c>
      <c r="AK97" s="53">
        <f t="shared" si="47"/>
        <v>89.43</v>
      </c>
      <c r="AL97" s="53">
        <f t="shared" si="47"/>
        <v>83.46</v>
      </c>
      <c r="AM97" s="53">
        <f t="shared" si="47"/>
        <v>77.16</v>
      </c>
      <c r="AN97" s="53">
        <f t="shared" si="48"/>
        <v>73.63</v>
      </c>
      <c r="AO97" s="53">
        <f t="shared" si="48"/>
        <v>71.290000000000006</v>
      </c>
      <c r="AP97" s="53">
        <f t="shared" si="48"/>
        <v>69.099999999999994</v>
      </c>
      <c r="AQ97" s="53">
        <f t="shared" si="48"/>
        <v>67.040000000000006</v>
      </c>
      <c r="AR97" s="53">
        <f t="shared" si="48"/>
        <v>65.099999999999994</v>
      </c>
      <c r="AS97" s="53">
        <f t="shared" si="48"/>
        <v>63.27</v>
      </c>
      <c r="AT97" s="53">
        <f t="shared" si="48"/>
        <v>61.54</v>
      </c>
      <c r="AU97" s="54">
        <f t="shared" si="48"/>
        <v>58.35</v>
      </c>
    </row>
    <row r="98" spans="1:47">
      <c r="A98" s="16">
        <v>28</v>
      </c>
      <c r="B98" s="16">
        <f t="shared" si="37"/>
        <v>4000</v>
      </c>
      <c r="C98" s="16">
        <f t="array" ref="C98">MAX(IF($I$27:$I$43&lt;=B98,$G$27:$G$43))</f>
        <v>4</v>
      </c>
      <c r="D98" s="16">
        <f t="shared" si="38"/>
        <v>524</v>
      </c>
      <c r="E98" s="16">
        <f t="shared" si="39"/>
        <v>20000</v>
      </c>
      <c r="F98" s="16">
        <f t="array" ref="F98">MAX(IF($I$27:$I$43&lt;=E98,$G$27:$G$43))</f>
        <v>8</v>
      </c>
      <c r="G98" s="16">
        <f t="shared" si="40"/>
        <v>674</v>
      </c>
      <c r="H98" s="16">
        <f t="shared" si="41"/>
        <v>60000</v>
      </c>
      <c r="I98" s="16">
        <f t="array" ref="I98">MAX(IF($I$27:$I$43&lt;=H98,$G$27:$G$43))</f>
        <v>10</v>
      </c>
      <c r="J98" s="16">
        <f t="shared" si="42"/>
        <v>764</v>
      </c>
      <c r="K98" s="16">
        <f t="shared" si="43"/>
        <v>100000</v>
      </c>
      <c r="L98" s="16">
        <f t="array" ref="L98">MAX(IF($I$27:$I$43&lt;=K98,$G$27:$G$43))</f>
        <v>11</v>
      </c>
      <c r="M98" s="16">
        <f t="shared" si="44"/>
        <v>789</v>
      </c>
      <c r="N98" s="16">
        <f t="shared" si="45"/>
        <v>200000</v>
      </c>
      <c r="O98" s="16">
        <f t="array" ref="O98">MAX(IF($I$27:$I$43&lt;=N98,$G$27:$G$43))</f>
        <v>13</v>
      </c>
      <c r="P98" s="16">
        <f t="shared" si="46"/>
        <v>839</v>
      </c>
      <c r="U98" s="46">
        <v>95</v>
      </c>
      <c r="V98" s="47">
        <f t="shared" si="28"/>
        <v>2461450</v>
      </c>
      <c r="W98" s="48">
        <v>20</v>
      </c>
      <c r="X98" s="49">
        <v>950</v>
      </c>
      <c r="Y98" s="50">
        <f t="shared" si="27"/>
        <v>2591</v>
      </c>
      <c r="Z98" s="51">
        <f t="shared" si="29"/>
        <v>2591</v>
      </c>
      <c r="AA98" s="51">
        <f t="shared" si="31"/>
        <v>60751</v>
      </c>
      <c r="AB98" s="51">
        <f t="shared" si="32"/>
        <v>1880</v>
      </c>
      <c r="AC98" s="51">
        <f t="shared" si="30"/>
        <v>58821</v>
      </c>
      <c r="AD98" s="52">
        <f t="shared" si="47"/>
        <v>153.18</v>
      </c>
      <c r="AE98" s="53">
        <f t="shared" si="47"/>
        <v>140.38</v>
      </c>
      <c r="AF98" s="53">
        <f t="shared" si="47"/>
        <v>129.56</v>
      </c>
      <c r="AG98" s="53">
        <f t="shared" si="47"/>
        <v>120.29</v>
      </c>
      <c r="AH98" s="53">
        <f t="shared" si="47"/>
        <v>112.25</v>
      </c>
      <c r="AI98" s="53">
        <f t="shared" si="47"/>
        <v>105.23</v>
      </c>
      <c r="AJ98" s="53">
        <f t="shared" si="47"/>
        <v>99.03</v>
      </c>
      <c r="AK98" s="53">
        <f t="shared" si="47"/>
        <v>93.52</v>
      </c>
      <c r="AL98" s="53">
        <f t="shared" si="47"/>
        <v>87.27</v>
      </c>
      <c r="AM98" s="53">
        <f t="shared" si="47"/>
        <v>80.69</v>
      </c>
      <c r="AN98" s="53">
        <f t="shared" si="48"/>
        <v>76.989999999999995</v>
      </c>
      <c r="AO98" s="53">
        <f t="shared" si="48"/>
        <v>74.55</v>
      </c>
      <c r="AP98" s="53">
        <f t="shared" si="48"/>
        <v>72.260000000000005</v>
      </c>
      <c r="AQ98" s="53">
        <f t="shared" si="48"/>
        <v>70.11</v>
      </c>
      <c r="AR98" s="53">
        <f t="shared" si="48"/>
        <v>68.08</v>
      </c>
      <c r="AS98" s="53">
        <f t="shared" si="48"/>
        <v>66.17</v>
      </c>
      <c r="AT98" s="53">
        <f t="shared" si="48"/>
        <v>64.36</v>
      </c>
      <c r="AU98" s="54">
        <f t="shared" si="48"/>
        <v>61.02</v>
      </c>
    </row>
    <row r="99" spans="1:47">
      <c r="A99" s="16">
        <v>35</v>
      </c>
      <c r="B99" s="16">
        <f t="shared" si="37"/>
        <v>4000</v>
      </c>
      <c r="C99" s="16">
        <f t="array" ref="C99">MAX(IF($I$27:$I$43&lt;=B99,$G$27:$G$43))</f>
        <v>4</v>
      </c>
      <c r="D99" s="16">
        <f t="shared" si="38"/>
        <v>524</v>
      </c>
      <c r="E99" s="16">
        <f t="shared" si="39"/>
        <v>20000</v>
      </c>
      <c r="F99" s="16">
        <f t="array" ref="F99">MAX(IF($I$27:$I$43&lt;=E99,$G$27:$G$43))</f>
        <v>8</v>
      </c>
      <c r="G99" s="16">
        <f t="shared" si="40"/>
        <v>674</v>
      </c>
      <c r="H99" s="16">
        <f t="shared" si="41"/>
        <v>60000</v>
      </c>
      <c r="I99" s="16">
        <f t="array" ref="I99">MAX(IF($I$27:$I$43&lt;=H99,$G$27:$G$43))</f>
        <v>10</v>
      </c>
      <c r="J99" s="16">
        <f t="shared" si="42"/>
        <v>764</v>
      </c>
      <c r="K99" s="16">
        <f t="shared" si="43"/>
        <v>100000</v>
      </c>
      <c r="L99" s="16">
        <f t="array" ref="L99">MAX(IF($I$27:$I$43&lt;=K99,$G$27:$G$43))</f>
        <v>11</v>
      </c>
      <c r="M99" s="16">
        <f t="shared" si="44"/>
        <v>789</v>
      </c>
      <c r="N99" s="16">
        <f t="shared" si="45"/>
        <v>200000</v>
      </c>
      <c r="O99" s="16">
        <f t="array" ref="O99">MAX(IF($I$27:$I$43&lt;=N99,$G$27:$G$43))</f>
        <v>13</v>
      </c>
      <c r="P99" s="16">
        <f t="shared" si="46"/>
        <v>839</v>
      </c>
      <c r="U99" s="46">
        <v>96</v>
      </c>
      <c r="V99" s="47">
        <f t="shared" si="28"/>
        <v>2577600</v>
      </c>
      <c r="W99" s="48">
        <v>20</v>
      </c>
      <c r="X99" s="49">
        <v>960</v>
      </c>
      <c r="Y99" s="50">
        <f t="shared" si="27"/>
        <v>2685</v>
      </c>
      <c r="Z99" s="51">
        <f t="shared" si="29"/>
        <v>2685</v>
      </c>
      <c r="AA99" s="51">
        <f t="shared" si="31"/>
        <v>63436</v>
      </c>
      <c r="AB99" s="51">
        <f t="shared" si="32"/>
        <v>1900</v>
      </c>
      <c r="AC99" s="51">
        <f t="shared" si="30"/>
        <v>61486</v>
      </c>
      <c r="AD99" s="52">
        <f t="shared" si="47"/>
        <v>160.12</v>
      </c>
      <c r="AE99" s="53">
        <f t="shared" si="47"/>
        <v>146.74</v>
      </c>
      <c r="AF99" s="53">
        <f t="shared" si="47"/>
        <v>135.43</v>
      </c>
      <c r="AG99" s="53">
        <f t="shared" si="47"/>
        <v>125.74</v>
      </c>
      <c r="AH99" s="53">
        <f t="shared" si="47"/>
        <v>117.34</v>
      </c>
      <c r="AI99" s="53">
        <f t="shared" si="47"/>
        <v>109.99</v>
      </c>
      <c r="AJ99" s="53">
        <f t="shared" si="47"/>
        <v>103.51</v>
      </c>
      <c r="AK99" s="53">
        <f t="shared" si="47"/>
        <v>97.75</v>
      </c>
      <c r="AL99" s="53">
        <f t="shared" si="47"/>
        <v>91.23</v>
      </c>
      <c r="AM99" s="53">
        <f t="shared" si="47"/>
        <v>84.34</v>
      </c>
      <c r="AN99" s="53">
        <f t="shared" si="48"/>
        <v>80.48</v>
      </c>
      <c r="AO99" s="53">
        <f t="shared" si="48"/>
        <v>77.930000000000007</v>
      </c>
      <c r="AP99" s="53">
        <f t="shared" si="48"/>
        <v>75.540000000000006</v>
      </c>
      <c r="AQ99" s="53">
        <f t="shared" si="48"/>
        <v>73.28</v>
      </c>
      <c r="AR99" s="53">
        <f t="shared" si="48"/>
        <v>71.16</v>
      </c>
      <c r="AS99" s="53">
        <f t="shared" si="48"/>
        <v>69.16</v>
      </c>
      <c r="AT99" s="53">
        <f t="shared" si="48"/>
        <v>67.27</v>
      </c>
      <c r="AU99" s="54">
        <f t="shared" si="48"/>
        <v>63.78</v>
      </c>
    </row>
    <row r="100" spans="1:47">
      <c r="A100" s="16">
        <v>42</v>
      </c>
      <c r="B100" s="16">
        <f t="shared" si="37"/>
        <v>4000</v>
      </c>
      <c r="C100" s="16">
        <f t="array" ref="C100">MAX(IF($I$27:$I$43&lt;=B100,$G$27:$G$43))</f>
        <v>4</v>
      </c>
      <c r="D100" s="16">
        <f t="shared" si="38"/>
        <v>524</v>
      </c>
      <c r="E100" s="16">
        <f t="shared" si="39"/>
        <v>20000</v>
      </c>
      <c r="F100" s="16">
        <f t="array" ref="F100">MAX(IF($I$27:$I$43&lt;=E100,$G$27:$G$43))</f>
        <v>8</v>
      </c>
      <c r="G100" s="16">
        <f t="shared" si="40"/>
        <v>674</v>
      </c>
      <c r="H100" s="16">
        <f t="shared" si="41"/>
        <v>60000</v>
      </c>
      <c r="I100" s="16">
        <f t="array" ref="I100">MAX(IF($I$27:$I$43&lt;=H100,$G$27:$G$43))</f>
        <v>10</v>
      </c>
      <c r="J100" s="16">
        <f t="shared" si="42"/>
        <v>764</v>
      </c>
      <c r="K100" s="16">
        <f t="shared" si="43"/>
        <v>100000</v>
      </c>
      <c r="L100" s="16">
        <f t="array" ref="L100">MAX(IF($I$27:$I$43&lt;=K100,$G$27:$G$43))</f>
        <v>11</v>
      </c>
      <c r="M100" s="16">
        <f t="shared" si="44"/>
        <v>789</v>
      </c>
      <c r="N100" s="16">
        <f t="shared" si="45"/>
        <v>200000</v>
      </c>
      <c r="O100" s="16">
        <f t="array" ref="O100">MAX(IF($I$27:$I$43&lt;=N100,$G$27:$G$43))</f>
        <v>13</v>
      </c>
      <c r="P100" s="16">
        <f t="shared" si="46"/>
        <v>839</v>
      </c>
      <c r="U100" s="46">
        <v>97</v>
      </c>
      <c r="V100" s="47">
        <f t="shared" si="28"/>
        <v>2697570</v>
      </c>
      <c r="W100" s="48">
        <v>20</v>
      </c>
      <c r="X100" s="49">
        <v>970</v>
      </c>
      <c r="Y100" s="50">
        <f t="shared" ref="Y100:Y131" si="49">INT(IF($U100&lt;30,$P$5,IF($U100&gt;100,$P$7,$P$6))*$U100^IF($U100&lt;30,$Q$5,IF($U100&gt;100,$Q$7,$Q$6))+IF($U100&lt;30,$R$5,IF($U100&gt;100,$R$7,$R$6)))</f>
        <v>2781</v>
      </c>
      <c r="Z100" s="51">
        <f t="shared" si="29"/>
        <v>2781</v>
      </c>
      <c r="AA100" s="51">
        <f t="shared" si="31"/>
        <v>66217</v>
      </c>
      <c r="AB100" s="51">
        <f t="shared" si="32"/>
        <v>1920</v>
      </c>
      <c r="AC100" s="51">
        <f t="shared" si="30"/>
        <v>64247</v>
      </c>
      <c r="AD100" s="52">
        <f t="shared" si="47"/>
        <v>167.31</v>
      </c>
      <c r="AE100" s="53">
        <f t="shared" si="47"/>
        <v>153.33000000000001</v>
      </c>
      <c r="AF100" s="53">
        <f t="shared" si="47"/>
        <v>141.51</v>
      </c>
      <c r="AG100" s="53">
        <f t="shared" si="47"/>
        <v>131.38</v>
      </c>
      <c r="AH100" s="53">
        <f t="shared" si="47"/>
        <v>122.61</v>
      </c>
      <c r="AI100" s="53">
        <f t="shared" si="47"/>
        <v>114.93</v>
      </c>
      <c r="AJ100" s="53">
        <f t="shared" si="47"/>
        <v>108.16</v>
      </c>
      <c r="AK100" s="53">
        <f t="shared" si="47"/>
        <v>102.14</v>
      </c>
      <c r="AL100" s="53">
        <f t="shared" si="47"/>
        <v>95.32</v>
      </c>
      <c r="AM100" s="53">
        <f t="shared" si="47"/>
        <v>88.13</v>
      </c>
      <c r="AN100" s="53">
        <f t="shared" si="48"/>
        <v>84.09</v>
      </c>
      <c r="AO100" s="53">
        <f t="shared" si="48"/>
        <v>81.430000000000007</v>
      </c>
      <c r="AP100" s="53">
        <f t="shared" si="48"/>
        <v>78.930000000000007</v>
      </c>
      <c r="AQ100" s="53">
        <f t="shared" si="48"/>
        <v>76.58</v>
      </c>
      <c r="AR100" s="53">
        <f t="shared" si="48"/>
        <v>74.36</v>
      </c>
      <c r="AS100" s="53">
        <f t="shared" si="48"/>
        <v>72.27</v>
      </c>
      <c r="AT100" s="53">
        <f t="shared" si="48"/>
        <v>70.290000000000006</v>
      </c>
      <c r="AU100" s="54">
        <f t="shared" si="48"/>
        <v>66.650000000000006</v>
      </c>
    </row>
    <row r="101" spans="1:47">
      <c r="A101" s="16">
        <v>49</v>
      </c>
      <c r="B101" s="16">
        <f t="shared" si="37"/>
        <v>4000</v>
      </c>
      <c r="C101" s="16">
        <f t="array" ref="C101">MAX(IF($I$27:$I$43&lt;=B101,$G$27:$G$43))</f>
        <v>4</v>
      </c>
      <c r="D101" s="16">
        <f t="shared" si="38"/>
        <v>524</v>
      </c>
      <c r="E101" s="16">
        <f t="shared" si="39"/>
        <v>20000</v>
      </c>
      <c r="F101" s="16">
        <f t="array" ref="F101">MAX(IF($I$27:$I$43&lt;=E101,$G$27:$G$43))</f>
        <v>8</v>
      </c>
      <c r="G101" s="16">
        <f t="shared" si="40"/>
        <v>674</v>
      </c>
      <c r="H101" s="16">
        <f t="shared" si="41"/>
        <v>60000</v>
      </c>
      <c r="I101" s="16">
        <f t="array" ref="I101">MAX(IF($I$27:$I$43&lt;=H101,$G$27:$G$43))</f>
        <v>10</v>
      </c>
      <c r="J101" s="16">
        <f t="shared" si="42"/>
        <v>764</v>
      </c>
      <c r="K101" s="16">
        <f t="shared" si="43"/>
        <v>100000</v>
      </c>
      <c r="L101" s="16">
        <f t="array" ref="L101">MAX(IF($I$27:$I$43&lt;=K101,$G$27:$G$43))</f>
        <v>11</v>
      </c>
      <c r="M101" s="16">
        <f t="shared" si="44"/>
        <v>789</v>
      </c>
      <c r="N101" s="16">
        <f t="shared" si="45"/>
        <v>200000</v>
      </c>
      <c r="O101" s="16">
        <f t="array" ref="O101">MAX(IF($I$27:$I$43&lt;=N101,$G$27:$G$43))</f>
        <v>13</v>
      </c>
      <c r="P101" s="16">
        <f t="shared" si="46"/>
        <v>839</v>
      </c>
      <c r="U101" s="46">
        <v>98</v>
      </c>
      <c r="V101" s="47">
        <f t="shared" si="28"/>
        <v>2822400</v>
      </c>
      <c r="W101" s="48">
        <v>20</v>
      </c>
      <c r="X101" s="49">
        <v>980</v>
      </c>
      <c r="Y101" s="50">
        <f t="shared" si="49"/>
        <v>2880</v>
      </c>
      <c r="Z101" s="51">
        <f t="shared" si="29"/>
        <v>2880</v>
      </c>
      <c r="AA101" s="51">
        <f t="shared" si="31"/>
        <v>69097</v>
      </c>
      <c r="AB101" s="51">
        <f t="shared" si="32"/>
        <v>1940</v>
      </c>
      <c r="AC101" s="51">
        <f t="shared" si="30"/>
        <v>67107</v>
      </c>
      <c r="AD101" s="52">
        <f t="shared" si="47"/>
        <v>174.76</v>
      </c>
      <c r="AE101" s="53">
        <f t="shared" si="47"/>
        <v>160.16</v>
      </c>
      <c r="AF101" s="53">
        <f t="shared" si="47"/>
        <v>147.81</v>
      </c>
      <c r="AG101" s="53">
        <f t="shared" si="47"/>
        <v>137.22999999999999</v>
      </c>
      <c r="AH101" s="53">
        <f t="shared" si="47"/>
        <v>128.07</v>
      </c>
      <c r="AI101" s="53">
        <f t="shared" si="47"/>
        <v>120.05</v>
      </c>
      <c r="AJ101" s="53">
        <f t="shared" si="47"/>
        <v>112.97</v>
      </c>
      <c r="AK101" s="53">
        <f t="shared" si="47"/>
        <v>106.69</v>
      </c>
      <c r="AL101" s="53">
        <f t="shared" si="47"/>
        <v>99.57</v>
      </c>
      <c r="AM101" s="53">
        <f t="shared" si="47"/>
        <v>92.05</v>
      </c>
      <c r="AN101" s="53">
        <f t="shared" si="48"/>
        <v>87.84</v>
      </c>
      <c r="AO101" s="53">
        <f t="shared" si="48"/>
        <v>85.05</v>
      </c>
      <c r="AP101" s="53">
        <f t="shared" si="48"/>
        <v>82.44</v>
      </c>
      <c r="AQ101" s="53">
        <f t="shared" si="48"/>
        <v>79.98</v>
      </c>
      <c r="AR101" s="53">
        <f t="shared" si="48"/>
        <v>77.67</v>
      </c>
      <c r="AS101" s="53">
        <f t="shared" si="48"/>
        <v>75.489999999999995</v>
      </c>
      <c r="AT101" s="53">
        <f t="shared" si="48"/>
        <v>73.42</v>
      </c>
      <c r="AU101" s="54">
        <f t="shared" si="48"/>
        <v>69.61</v>
      </c>
    </row>
    <row r="102" spans="1:47">
      <c r="A102" s="16">
        <v>56</v>
      </c>
      <c r="B102" s="16">
        <f t="shared" si="37"/>
        <v>4000</v>
      </c>
      <c r="C102" s="16">
        <f t="array" ref="C102">MAX(IF($I$27:$I$43&lt;=B102,$G$27:$G$43))</f>
        <v>4</v>
      </c>
      <c r="D102" s="16">
        <f t="shared" si="38"/>
        <v>524</v>
      </c>
      <c r="E102" s="16">
        <f t="shared" si="39"/>
        <v>20000</v>
      </c>
      <c r="F102" s="16">
        <f t="array" ref="F102">MAX(IF($I$27:$I$43&lt;=E102,$G$27:$G$43))</f>
        <v>8</v>
      </c>
      <c r="G102" s="16">
        <f t="shared" si="40"/>
        <v>674</v>
      </c>
      <c r="H102" s="16">
        <f t="shared" si="41"/>
        <v>60000</v>
      </c>
      <c r="I102" s="16">
        <f t="array" ref="I102">MAX(IF($I$27:$I$43&lt;=H102,$G$27:$G$43))</f>
        <v>10</v>
      </c>
      <c r="J102" s="16">
        <f t="shared" si="42"/>
        <v>764</v>
      </c>
      <c r="K102" s="16">
        <f t="shared" si="43"/>
        <v>100000</v>
      </c>
      <c r="L102" s="16">
        <f t="array" ref="L102">MAX(IF($I$27:$I$43&lt;=K102,$G$27:$G$43))</f>
        <v>11</v>
      </c>
      <c r="M102" s="16">
        <f t="shared" si="44"/>
        <v>789</v>
      </c>
      <c r="N102" s="16">
        <f t="shared" si="45"/>
        <v>200000</v>
      </c>
      <c r="O102" s="16">
        <f t="array" ref="O102">MAX(IF($I$27:$I$43&lt;=N102,$G$27:$G$43))</f>
        <v>13</v>
      </c>
      <c r="P102" s="16">
        <f t="shared" si="46"/>
        <v>839</v>
      </c>
      <c r="U102" s="46">
        <v>99</v>
      </c>
      <c r="V102" s="47">
        <f t="shared" si="28"/>
        <v>2951190</v>
      </c>
      <c r="W102" s="48">
        <v>20</v>
      </c>
      <c r="X102" s="49">
        <v>990</v>
      </c>
      <c r="Y102" s="50">
        <f t="shared" si="49"/>
        <v>2981</v>
      </c>
      <c r="Z102" s="51">
        <f t="shared" si="29"/>
        <v>2981</v>
      </c>
      <c r="AA102" s="51">
        <f t="shared" si="31"/>
        <v>72078</v>
      </c>
      <c r="AB102" s="51">
        <f t="shared" si="32"/>
        <v>1960</v>
      </c>
      <c r="AC102" s="51">
        <f t="shared" si="30"/>
        <v>70068</v>
      </c>
      <c r="AD102" s="52">
        <f t="shared" si="47"/>
        <v>182.47</v>
      </c>
      <c r="AE102" s="53">
        <f t="shared" si="47"/>
        <v>167.23</v>
      </c>
      <c r="AF102" s="53">
        <f t="shared" si="47"/>
        <v>154.33000000000001</v>
      </c>
      <c r="AG102" s="53">
        <f t="shared" si="47"/>
        <v>143.29</v>
      </c>
      <c r="AH102" s="53">
        <f t="shared" si="47"/>
        <v>133.72</v>
      </c>
      <c r="AI102" s="53">
        <f t="shared" si="47"/>
        <v>125.35</v>
      </c>
      <c r="AJ102" s="53">
        <f t="shared" si="47"/>
        <v>117.96</v>
      </c>
      <c r="AK102" s="53">
        <f t="shared" si="47"/>
        <v>111.4</v>
      </c>
      <c r="AL102" s="53">
        <f t="shared" si="47"/>
        <v>103.96</v>
      </c>
      <c r="AM102" s="53">
        <f t="shared" si="47"/>
        <v>96.12</v>
      </c>
      <c r="AN102" s="53">
        <f t="shared" si="48"/>
        <v>91.71</v>
      </c>
      <c r="AO102" s="53">
        <f t="shared" si="48"/>
        <v>88.81</v>
      </c>
      <c r="AP102" s="53">
        <f t="shared" si="48"/>
        <v>86.08</v>
      </c>
      <c r="AQ102" s="53">
        <f t="shared" si="48"/>
        <v>83.51</v>
      </c>
      <c r="AR102" s="53">
        <f t="shared" si="48"/>
        <v>81.099999999999994</v>
      </c>
      <c r="AS102" s="53">
        <f t="shared" si="48"/>
        <v>78.819999999999993</v>
      </c>
      <c r="AT102" s="53">
        <f t="shared" si="48"/>
        <v>76.66</v>
      </c>
      <c r="AU102" s="54">
        <f t="shared" si="48"/>
        <v>72.680000000000007</v>
      </c>
    </row>
    <row r="103" spans="1:47">
      <c r="A103" s="16">
        <v>63</v>
      </c>
      <c r="B103" s="16">
        <f t="shared" si="37"/>
        <v>4000</v>
      </c>
      <c r="C103" s="16">
        <f t="array" ref="C103">MAX(IF($I$27:$I$43&lt;=B103,$G$27:$G$43))</f>
        <v>4</v>
      </c>
      <c r="D103" s="16">
        <f t="shared" si="38"/>
        <v>524</v>
      </c>
      <c r="E103" s="16">
        <f t="shared" si="39"/>
        <v>20000</v>
      </c>
      <c r="F103" s="16">
        <f t="array" ref="F103">MAX(IF($I$27:$I$43&lt;=E103,$G$27:$G$43))</f>
        <v>8</v>
      </c>
      <c r="G103" s="16">
        <f t="shared" si="40"/>
        <v>674</v>
      </c>
      <c r="H103" s="16">
        <f t="shared" si="41"/>
        <v>60000</v>
      </c>
      <c r="I103" s="16">
        <f t="array" ref="I103">MAX(IF($I$27:$I$43&lt;=H103,$G$27:$G$43))</f>
        <v>10</v>
      </c>
      <c r="J103" s="16">
        <f t="shared" si="42"/>
        <v>764</v>
      </c>
      <c r="K103" s="16">
        <f t="shared" si="43"/>
        <v>100000</v>
      </c>
      <c r="L103" s="16">
        <f t="array" ref="L103">MAX(IF($I$27:$I$43&lt;=K103,$G$27:$G$43))</f>
        <v>11</v>
      </c>
      <c r="M103" s="16">
        <f t="shared" si="44"/>
        <v>789</v>
      </c>
      <c r="N103" s="16">
        <f t="shared" si="45"/>
        <v>200000</v>
      </c>
      <c r="O103" s="16">
        <f t="array" ref="O103">MAX(IF($I$27:$I$43&lt;=N103,$G$27:$G$43))</f>
        <v>13</v>
      </c>
      <c r="P103" s="16">
        <f t="shared" si="46"/>
        <v>839</v>
      </c>
      <c r="U103" s="46">
        <v>100</v>
      </c>
      <c r="V103" s="47">
        <f t="shared" si="28"/>
        <v>3085000</v>
      </c>
      <c r="W103" s="48">
        <v>20</v>
      </c>
      <c r="X103" s="49">
        <v>1000</v>
      </c>
      <c r="Y103" s="50">
        <f t="shared" si="49"/>
        <v>3085</v>
      </c>
      <c r="Z103" s="51">
        <f t="shared" si="29"/>
        <v>3085</v>
      </c>
      <c r="AA103" s="51">
        <f>Z103+AA102</f>
        <v>75163</v>
      </c>
      <c r="AB103" s="51">
        <f t="shared" si="32"/>
        <v>1980</v>
      </c>
      <c r="AC103" s="51">
        <f t="shared" si="30"/>
        <v>73133</v>
      </c>
      <c r="AD103" s="52">
        <f t="shared" si="47"/>
        <v>190.45</v>
      </c>
      <c r="AE103" s="53">
        <f t="shared" si="47"/>
        <v>174.54</v>
      </c>
      <c r="AF103" s="53">
        <f t="shared" si="47"/>
        <v>161.09</v>
      </c>
      <c r="AG103" s="53">
        <f t="shared" si="47"/>
        <v>149.56</v>
      </c>
      <c r="AH103" s="53">
        <f t="shared" si="47"/>
        <v>139.57</v>
      </c>
      <c r="AI103" s="53">
        <f t="shared" si="47"/>
        <v>130.83000000000001</v>
      </c>
      <c r="AJ103" s="53">
        <f t="shared" si="47"/>
        <v>123.12</v>
      </c>
      <c r="AK103" s="53">
        <f t="shared" si="47"/>
        <v>116.27</v>
      </c>
      <c r="AL103" s="53">
        <f t="shared" si="47"/>
        <v>108.51</v>
      </c>
      <c r="AM103" s="53">
        <f t="shared" si="47"/>
        <v>100.32</v>
      </c>
      <c r="AN103" s="53">
        <f t="shared" si="48"/>
        <v>95.72</v>
      </c>
      <c r="AO103" s="53">
        <f t="shared" si="48"/>
        <v>92.69</v>
      </c>
      <c r="AP103" s="53">
        <f t="shared" si="48"/>
        <v>89.84</v>
      </c>
      <c r="AQ103" s="53">
        <f t="shared" si="48"/>
        <v>87.17</v>
      </c>
      <c r="AR103" s="53">
        <f t="shared" si="48"/>
        <v>84.64</v>
      </c>
      <c r="AS103" s="53">
        <f t="shared" si="48"/>
        <v>82.26</v>
      </c>
      <c r="AT103" s="53">
        <f t="shared" si="48"/>
        <v>80.010000000000005</v>
      </c>
      <c r="AU103" s="54">
        <f t="shared" si="48"/>
        <v>75.86</v>
      </c>
    </row>
    <row r="104" spans="1:47">
      <c r="A104" s="16">
        <v>70</v>
      </c>
      <c r="B104" s="16">
        <f t="shared" si="37"/>
        <v>4000</v>
      </c>
      <c r="C104" s="16">
        <f t="array" ref="C104">MAX(IF($I$27:$I$43&lt;=B104,$G$27:$G$43))</f>
        <v>4</v>
      </c>
      <c r="D104" s="16">
        <f t="shared" si="38"/>
        <v>524</v>
      </c>
      <c r="E104" s="16">
        <f t="shared" si="39"/>
        <v>20000</v>
      </c>
      <c r="F104" s="16">
        <f t="array" ref="F104">MAX(IF($I$27:$I$43&lt;=E104,$G$27:$G$43))</f>
        <v>8</v>
      </c>
      <c r="G104" s="16">
        <f t="shared" si="40"/>
        <v>674</v>
      </c>
      <c r="H104" s="16">
        <f t="shared" si="41"/>
        <v>60000</v>
      </c>
      <c r="I104" s="16">
        <f t="array" ref="I104">MAX(IF($I$27:$I$43&lt;=H104,$G$27:$G$43))</f>
        <v>10</v>
      </c>
      <c r="J104" s="16">
        <f t="shared" si="42"/>
        <v>764</v>
      </c>
      <c r="K104" s="16">
        <f t="shared" si="43"/>
        <v>100000</v>
      </c>
      <c r="L104" s="16">
        <f t="array" ref="L104">MAX(IF($I$27:$I$43&lt;=K104,$G$27:$G$43))</f>
        <v>11</v>
      </c>
      <c r="M104" s="16">
        <f t="shared" si="44"/>
        <v>789</v>
      </c>
      <c r="N104" s="16">
        <f t="shared" si="45"/>
        <v>200000</v>
      </c>
      <c r="O104" s="16">
        <f t="array" ref="O104">MAX(IF($I$27:$I$43&lt;=N104,$G$27:$G$43))</f>
        <v>13</v>
      </c>
      <c r="P104" s="16">
        <f t="shared" si="46"/>
        <v>839</v>
      </c>
      <c r="U104" s="7">
        <v>101</v>
      </c>
      <c r="V104" s="10">
        <f t="shared" si="28"/>
        <v>3230990</v>
      </c>
      <c r="W104" s="28">
        <v>20</v>
      </c>
      <c r="X104" s="29">
        <v>1010</v>
      </c>
      <c r="Y104" s="43">
        <f t="shared" si="49"/>
        <v>3199</v>
      </c>
      <c r="Z104" s="11">
        <f t="shared" si="29"/>
        <v>3199</v>
      </c>
      <c r="AA104" s="11">
        <f t="shared" ref="AA104:AA153" si="50">Z104+AA103</f>
        <v>78362</v>
      </c>
      <c r="AB104" s="11">
        <f t="shared" ref="AB104:AB153" si="51">AB103+W104</f>
        <v>2000</v>
      </c>
      <c r="AC104" s="11">
        <f t="shared" ref="AC104:AC153" si="52">AA104-$B$23-AB104</f>
        <v>76312</v>
      </c>
      <c r="AD104" s="31">
        <f t="shared" ref="AD104:AM113" si="53">ROUND($AC104/INDEX($E:$E,MATCH(AD$3,$A:$A,0)),2)</f>
        <v>198.73</v>
      </c>
      <c r="AE104" s="32">
        <f t="shared" si="53"/>
        <v>182.13</v>
      </c>
      <c r="AF104" s="32">
        <f t="shared" si="53"/>
        <v>168.09</v>
      </c>
      <c r="AG104" s="32">
        <f t="shared" si="53"/>
        <v>156.06</v>
      </c>
      <c r="AH104" s="32">
        <f t="shared" si="53"/>
        <v>145.63</v>
      </c>
      <c r="AI104" s="32">
        <f t="shared" si="53"/>
        <v>136.52000000000001</v>
      </c>
      <c r="AJ104" s="32">
        <f t="shared" si="53"/>
        <v>128.47</v>
      </c>
      <c r="AK104" s="32">
        <f t="shared" si="53"/>
        <v>121.32</v>
      </c>
      <c r="AL104" s="32">
        <f t="shared" si="53"/>
        <v>113.22</v>
      </c>
      <c r="AM104" s="32">
        <f t="shared" si="53"/>
        <v>104.68</v>
      </c>
      <c r="AN104" s="32">
        <f t="shared" ref="AN104:AU113" si="54">ROUND($AC104/INDEX($E:$E,MATCH(AN$3,$A:$A,0)),2)</f>
        <v>99.88</v>
      </c>
      <c r="AO104" s="32">
        <f t="shared" si="54"/>
        <v>96.72</v>
      </c>
      <c r="AP104" s="32">
        <f t="shared" si="54"/>
        <v>93.75</v>
      </c>
      <c r="AQ104" s="32">
        <f t="shared" si="54"/>
        <v>90.96</v>
      </c>
      <c r="AR104" s="32">
        <f t="shared" si="54"/>
        <v>88.32</v>
      </c>
      <c r="AS104" s="32">
        <f t="shared" si="54"/>
        <v>85.84</v>
      </c>
      <c r="AT104" s="32">
        <f t="shared" si="54"/>
        <v>83.49</v>
      </c>
      <c r="AU104" s="33">
        <f t="shared" si="54"/>
        <v>79.16</v>
      </c>
    </row>
    <row r="105" spans="1:47">
      <c r="A105" s="16">
        <v>77</v>
      </c>
      <c r="B105" s="16">
        <f t="shared" si="37"/>
        <v>4000</v>
      </c>
      <c r="C105" s="16">
        <f t="array" ref="C105">MAX(IF($I$27:$I$43&lt;=B105,$G$27:$G$43))</f>
        <v>4</v>
      </c>
      <c r="D105" s="16">
        <f t="shared" si="38"/>
        <v>524</v>
      </c>
      <c r="E105" s="16">
        <f t="shared" si="39"/>
        <v>20000</v>
      </c>
      <c r="F105" s="16">
        <f t="array" ref="F105">MAX(IF($I$27:$I$43&lt;=E105,$G$27:$G$43))</f>
        <v>8</v>
      </c>
      <c r="G105" s="16">
        <f t="shared" si="40"/>
        <v>674</v>
      </c>
      <c r="H105" s="16">
        <f t="shared" si="41"/>
        <v>60000</v>
      </c>
      <c r="I105" s="16">
        <f t="array" ref="I105">MAX(IF($I$27:$I$43&lt;=H105,$G$27:$G$43))</f>
        <v>10</v>
      </c>
      <c r="J105" s="16">
        <f t="shared" si="42"/>
        <v>764</v>
      </c>
      <c r="K105" s="16">
        <f t="shared" si="43"/>
        <v>100000</v>
      </c>
      <c r="L105" s="16">
        <f t="array" ref="L105">MAX(IF($I$27:$I$43&lt;=K105,$G$27:$G$43))</f>
        <v>11</v>
      </c>
      <c r="M105" s="16">
        <f t="shared" si="44"/>
        <v>789</v>
      </c>
      <c r="N105" s="16">
        <f t="shared" si="45"/>
        <v>200000</v>
      </c>
      <c r="O105" s="16">
        <f t="array" ref="O105">MAX(IF($I$27:$I$43&lt;=N105,$G$27:$G$43))</f>
        <v>13</v>
      </c>
      <c r="P105" s="16">
        <f t="shared" si="46"/>
        <v>839</v>
      </c>
      <c r="U105" s="7">
        <v>102</v>
      </c>
      <c r="V105" s="10">
        <f t="shared" si="28"/>
        <v>3313980</v>
      </c>
      <c r="W105" s="28">
        <v>20</v>
      </c>
      <c r="X105" s="29">
        <v>1020</v>
      </c>
      <c r="Y105" s="43">
        <f t="shared" si="49"/>
        <v>3249</v>
      </c>
      <c r="Z105" s="11">
        <f t="shared" si="29"/>
        <v>3249</v>
      </c>
      <c r="AA105" s="11">
        <f t="shared" si="50"/>
        <v>81611</v>
      </c>
      <c r="AB105" s="11">
        <f t="shared" si="51"/>
        <v>2020</v>
      </c>
      <c r="AC105" s="11">
        <f t="shared" si="52"/>
        <v>79541</v>
      </c>
      <c r="AD105" s="31">
        <f t="shared" si="53"/>
        <v>207.14</v>
      </c>
      <c r="AE105" s="32">
        <f t="shared" si="53"/>
        <v>189.84</v>
      </c>
      <c r="AF105" s="32">
        <f t="shared" si="53"/>
        <v>175.2</v>
      </c>
      <c r="AG105" s="32">
        <f t="shared" si="53"/>
        <v>162.66</v>
      </c>
      <c r="AH105" s="32">
        <f t="shared" si="53"/>
        <v>151.80000000000001</v>
      </c>
      <c r="AI105" s="32">
        <f t="shared" si="53"/>
        <v>142.29</v>
      </c>
      <c r="AJ105" s="32">
        <f t="shared" si="53"/>
        <v>133.91</v>
      </c>
      <c r="AK105" s="32">
        <f t="shared" si="53"/>
        <v>126.46</v>
      </c>
      <c r="AL105" s="32">
        <f t="shared" si="53"/>
        <v>118.01</v>
      </c>
      <c r="AM105" s="32">
        <f t="shared" si="53"/>
        <v>109.11</v>
      </c>
      <c r="AN105" s="32">
        <f t="shared" si="54"/>
        <v>104.11</v>
      </c>
      <c r="AO105" s="32">
        <f t="shared" si="54"/>
        <v>100.81</v>
      </c>
      <c r="AP105" s="32">
        <f t="shared" si="54"/>
        <v>97.72</v>
      </c>
      <c r="AQ105" s="32">
        <f t="shared" si="54"/>
        <v>94.8</v>
      </c>
      <c r="AR105" s="32">
        <f t="shared" si="54"/>
        <v>92.06</v>
      </c>
      <c r="AS105" s="32">
        <f t="shared" si="54"/>
        <v>89.47</v>
      </c>
      <c r="AT105" s="32">
        <f t="shared" si="54"/>
        <v>87.03</v>
      </c>
      <c r="AU105" s="33">
        <f t="shared" si="54"/>
        <v>82.51</v>
      </c>
    </row>
    <row r="106" spans="1:47">
      <c r="A106" s="16">
        <v>84</v>
      </c>
      <c r="B106" s="16">
        <f t="shared" si="37"/>
        <v>4000</v>
      </c>
      <c r="C106" s="16">
        <f t="array" ref="C106">MAX(IF($I$27:$I$43&lt;=B106,$G$27:$G$43))</f>
        <v>4</v>
      </c>
      <c r="D106" s="16">
        <f t="shared" si="38"/>
        <v>524</v>
      </c>
      <c r="E106" s="16">
        <f t="shared" si="39"/>
        <v>20000</v>
      </c>
      <c r="F106" s="16">
        <f t="array" ref="F106">MAX(IF($I$27:$I$43&lt;=E106,$G$27:$G$43))</f>
        <v>8</v>
      </c>
      <c r="G106" s="16">
        <f t="shared" si="40"/>
        <v>674</v>
      </c>
      <c r="H106" s="16">
        <f t="shared" si="41"/>
        <v>60000</v>
      </c>
      <c r="I106" s="16">
        <f t="array" ref="I106">MAX(IF($I$27:$I$43&lt;=H106,$G$27:$G$43))</f>
        <v>10</v>
      </c>
      <c r="J106" s="16">
        <f t="shared" si="42"/>
        <v>764</v>
      </c>
      <c r="K106" s="16">
        <f t="shared" si="43"/>
        <v>100000</v>
      </c>
      <c r="L106" s="16">
        <f t="array" ref="L106">MAX(IF($I$27:$I$43&lt;=K106,$G$27:$G$43))</f>
        <v>11</v>
      </c>
      <c r="M106" s="16">
        <f t="shared" si="44"/>
        <v>789</v>
      </c>
      <c r="N106" s="16">
        <f t="shared" si="45"/>
        <v>200000</v>
      </c>
      <c r="O106" s="16">
        <f t="array" ref="O106">MAX(IF($I$27:$I$43&lt;=N106,$G$27:$G$43))</f>
        <v>13</v>
      </c>
      <c r="P106" s="16">
        <f t="shared" si="46"/>
        <v>839</v>
      </c>
      <c r="U106" s="7">
        <v>103</v>
      </c>
      <c r="V106" s="10">
        <f t="shared" si="28"/>
        <v>3396940</v>
      </c>
      <c r="W106" s="28">
        <v>20</v>
      </c>
      <c r="X106" s="29">
        <v>1030</v>
      </c>
      <c r="Y106" s="43">
        <f t="shared" si="49"/>
        <v>3298</v>
      </c>
      <c r="Z106" s="11">
        <f t="shared" si="29"/>
        <v>3298</v>
      </c>
      <c r="AA106" s="11">
        <f t="shared" si="50"/>
        <v>84909</v>
      </c>
      <c r="AB106" s="11">
        <f t="shared" si="51"/>
        <v>2040</v>
      </c>
      <c r="AC106" s="11">
        <f t="shared" si="52"/>
        <v>82819</v>
      </c>
      <c r="AD106" s="31">
        <f t="shared" si="53"/>
        <v>215.67</v>
      </c>
      <c r="AE106" s="32">
        <f t="shared" si="53"/>
        <v>197.66</v>
      </c>
      <c r="AF106" s="32">
        <f t="shared" si="53"/>
        <v>182.42</v>
      </c>
      <c r="AG106" s="32">
        <f t="shared" si="53"/>
        <v>169.36</v>
      </c>
      <c r="AH106" s="32">
        <f t="shared" si="53"/>
        <v>158.05000000000001</v>
      </c>
      <c r="AI106" s="32">
        <f t="shared" si="53"/>
        <v>148.16</v>
      </c>
      <c r="AJ106" s="32">
        <f t="shared" si="53"/>
        <v>139.43</v>
      </c>
      <c r="AK106" s="32">
        <f t="shared" si="53"/>
        <v>131.66999999999999</v>
      </c>
      <c r="AL106" s="32">
        <f t="shared" si="53"/>
        <v>122.88</v>
      </c>
      <c r="AM106" s="32">
        <f t="shared" si="53"/>
        <v>113.61</v>
      </c>
      <c r="AN106" s="32">
        <f t="shared" si="54"/>
        <v>108.4</v>
      </c>
      <c r="AO106" s="32">
        <f t="shared" si="54"/>
        <v>104.97</v>
      </c>
      <c r="AP106" s="32">
        <f t="shared" si="54"/>
        <v>101.74</v>
      </c>
      <c r="AQ106" s="32">
        <f t="shared" si="54"/>
        <v>98.71</v>
      </c>
      <c r="AR106" s="32">
        <f t="shared" si="54"/>
        <v>95.86</v>
      </c>
      <c r="AS106" s="32">
        <f t="shared" si="54"/>
        <v>93.16</v>
      </c>
      <c r="AT106" s="32">
        <f t="shared" si="54"/>
        <v>90.61</v>
      </c>
      <c r="AU106" s="33">
        <f t="shared" si="54"/>
        <v>85.91</v>
      </c>
    </row>
    <row r="107" spans="1:47">
      <c r="A107" s="16">
        <v>91</v>
      </c>
      <c r="B107" s="16">
        <f t="shared" si="37"/>
        <v>4000</v>
      </c>
      <c r="C107" s="16">
        <f t="array" ref="C107">MAX(IF($I$27:$I$43&lt;=B107,$G$27:$G$43))</f>
        <v>4</v>
      </c>
      <c r="D107" s="16">
        <f t="shared" si="38"/>
        <v>524</v>
      </c>
      <c r="E107" s="16">
        <f t="shared" si="39"/>
        <v>20000</v>
      </c>
      <c r="F107" s="16">
        <f t="array" ref="F107">MAX(IF($I$27:$I$43&lt;=E107,$G$27:$G$43))</f>
        <v>8</v>
      </c>
      <c r="G107" s="16">
        <f t="shared" si="40"/>
        <v>674</v>
      </c>
      <c r="H107" s="16">
        <f t="shared" si="41"/>
        <v>60000</v>
      </c>
      <c r="I107" s="16">
        <f t="array" ref="I107">MAX(IF($I$27:$I$43&lt;=H107,$G$27:$G$43))</f>
        <v>10</v>
      </c>
      <c r="J107" s="16">
        <f t="shared" si="42"/>
        <v>764</v>
      </c>
      <c r="K107" s="16">
        <f t="shared" si="43"/>
        <v>100000</v>
      </c>
      <c r="L107" s="16">
        <f t="array" ref="L107">MAX(IF($I$27:$I$43&lt;=K107,$G$27:$G$43))</f>
        <v>11</v>
      </c>
      <c r="M107" s="16">
        <f t="shared" si="44"/>
        <v>789</v>
      </c>
      <c r="N107" s="16">
        <f t="shared" si="45"/>
        <v>200000</v>
      </c>
      <c r="O107" s="16">
        <f t="array" ref="O107">MAX(IF($I$27:$I$43&lt;=N107,$G$27:$G$43))</f>
        <v>13</v>
      </c>
      <c r="P107" s="16">
        <f t="shared" si="46"/>
        <v>839</v>
      </c>
      <c r="U107" s="7">
        <v>104</v>
      </c>
      <c r="V107" s="10">
        <f t="shared" si="28"/>
        <v>3481920</v>
      </c>
      <c r="W107" s="28">
        <v>20</v>
      </c>
      <c r="X107" s="29">
        <v>1040</v>
      </c>
      <c r="Y107" s="43">
        <f t="shared" si="49"/>
        <v>3348</v>
      </c>
      <c r="Z107" s="11">
        <f t="shared" si="29"/>
        <v>3348</v>
      </c>
      <c r="AA107" s="11">
        <f t="shared" si="50"/>
        <v>88257</v>
      </c>
      <c r="AB107" s="11">
        <f t="shared" si="51"/>
        <v>2060</v>
      </c>
      <c r="AC107" s="11">
        <f t="shared" si="52"/>
        <v>86147</v>
      </c>
      <c r="AD107" s="31">
        <f t="shared" si="53"/>
        <v>224.34</v>
      </c>
      <c r="AE107" s="32">
        <f t="shared" si="53"/>
        <v>205.6</v>
      </c>
      <c r="AF107" s="32">
        <f t="shared" si="53"/>
        <v>189.75</v>
      </c>
      <c r="AG107" s="32">
        <f t="shared" si="53"/>
        <v>176.17</v>
      </c>
      <c r="AH107" s="32">
        <f t="shared" si="53"/>
        <v>164.4</v>
      </c>
      <c r="AI107" s="32">
        <f t="shared" si="53"/>
        <v>154.11000000000001</v>
      </c>
      <c r="AJ107" s="32">
        <f t="shared" si="53"/>
        <v>145.03</v>
      </c>
      <c r="AK107" s="32">
        <f t="shared" si="53"/>
        <v>136.96</v>
      </c>
      <c r="AL107" s="32">
        <f t="shared" si="53"/>
        <v>127.81</v>
      </c>
      <c r="AM107" s="32">
        <f t="shared" si="53"/>
        <v>118.17</v>
      </c>
      <c r="AN107" s="32">
        <f t="shared" si="54"/>
        <v>112.76</v>
      </c>
      <c r="AO107" s="32">
        <f t="shared" si="54"/>
        <v>109.19</v>
      </c>
      <c r="AP107" s="32">
        <f t="shared" si="54"/>
        <v>105.83</v>
      </c>
      <c r="AQ107" s="32">
        <f t="shared" si="54"/>
        <v>102.68</v>
      </c>
      <c r="AR107" s="32">
        <f t="shared" si="54"/>
        <v>99.71</v>
      </c>
      <c r="AS107" s="32">
        <f t="shared" si="54"/>
        <v>96.9</v>
      </c>
      <c r="AT107" s="32">
        <f t="shared" si="54"/>
        <v>94.25</v>
      </c>
      <c r="AU107" s="33">
        <f t="shared" si="54"/>
        <v>89.36</v>
      </c>
    </row>
    <row r="108" spans="1:47">
      <c r="A108" s="16">
        <v>98</v>
      </c>
      <c r="B108" s="16">
        <f t="shared" si="37"/>
        <v>4000</v>
      </c>
      <c r="C108" s="16">
        <f t="array" ref="C108">MAX(IF($I$27:$I$43&lt;=B108,$G$27:$G$43))</f>
        <v>4</v>
      </c>
      <c r="D108" s="16">
        <f t="shared" si="38"/>
        <v>524</v>
      </c>
      <c r="E108" s="16">
        <f t="shared" si="39"/>
        <v>20000</v>
      </c>
      <c r="F108" s="16">
        <f t="array" ref="F108">MAX(IF($I$27:$I$43&lt;=E108,$G$27:$G$43))</f>
        <v>8</v>
      </c>
      <c r="G108" s="16">
        <f t="shared" si="40"/>
        <v>674</v>
      </c>
      <c r="H108" s="16">
        <f t="shared" si="41"/>
        <v>60000</v>
      </c>
      <c r="I108" s="16">
        <f t="array" ref="I108">MAX(IF($I$27:$I$43&lt;=H108,$G$27:$G$43))</f>
        <v>10</v>
      </c>
      <c r="J108" s="16">
        <f t="shared" si="42"/>
        <v>764</v>
      </c>
      <c r="K108" s="16">
        <f t="shared" si="43"/>
        <v>100000</v>
      </c>
      <c r="L108" s="16">
        <f t="array" ref="L108">MAX(IF($I$27:$I$43&lt;=K108,$G$27:$G$43))</f>
        <v>11</v>
      </c>
      <c r="M108" s="16">
        <f t="shared" si="44"/>
        <v>789</v>
      </c>
      <c r="N108" s="16">
        <f t="shared" si="45"/>
        <v>200000</v>
      </c>
      <c r="O108" s="16">
        <f t="array" ref="O108">MAX(IF($I$27:$I$43&lt;=N108,$G$27:$G$43))</f>
        <v>13</v>
      </c>
      <c r="P108" s="16">
        <f t="shared" si="46"/>
        <v>839</v>
      </c>
      <c r="U108" s="7">
        <v>105</v>
      </c>
      <c r="V108" s="10">
        <f t="shared" si="28"/>
        <v>3565800</v>
      </c>
      <c r="W108" s="28">
        <v>20</v>
      </c>
      <c r="X108" s="29">
        <v>1050</v>
      </c>
      <c r="Y108" s="43">
        <f t="shared" si="49"/>
        <v>3396</v>
      </c>
      <c r="Z108" s="11">
        <f t="shared" si="29"/>
        <v>3396</v>
      </c>
      <c r="AA108" s="11">
        <f t="shared" si="50"/>
        <v>91653</v>
      </c>
      <c r="AB108" s="11">
        <f t="shared" si="51"/>
        <v>2080</v>
      </c>
      <c r="AC108" s="11">
        <f t="shared" si="52"/>
        <v>89523</v>
      </c>
      <c r="AD108" s="31">
        <f t="shared" si="53"/>
        <v>233.13</v>
      </c>
      <c r="AE108" s="32">
        <f t="shared" si="53"/>
        <v>213.66</v>
      </c>
      <c r="AF108" s="32">
        <f t="shared" si="53"/>
        <v>197.19</v>
      </c>
      <c r="AG108" s="32">
        <f t="shared" si="53"/>
        <v>183.07</v>
      </c>
      <c r="AH108" s="32">
        <f t="shared" si="53"/>
        <v>170.85</v>
      </c>
      <c r="AI108" s="32">
        <f t="shared" si="53"/>
        <v>160.15</v>
      </c>
      <c r="AJ108" s="32">
        <f t="shared" si="53"/>
        <v>150.71</v>
      </c>
      <c r="AK108" s="32">
        <f t="shared" si="53"/>
        <v>142.33000000000001</v>
      </c>
      <c r="AL108" s="32">
        <f t="shared" si="53"/>
        <v>132.82</v>
      </c>
      <c r="AM108" s="32">
        <f t="shared" si="53"/>
        <v>122.8</v>
      </c>
      <c r="AN108" s="32">
        <f t="shared" si="54"/>
        <v>117.18</v>
      </c>
      <c r="AO108" s="32">
        <f t="shared" si="54"/>
        <v>113.46</v>
      </c>
      <c r="AP108" s="32">
        <f t="shared" si="54"/>
        <v>109.98</v>
      </c>
      <c r="AQ108" s="32">
        <f t="shared" si="54"/>
        <v>106.7</v>
      </c>
      <c r="AR108" s="32">
        <f t="shared" si="54"/>
        <v>103.61</v>
      </c>
      <c r="AS108" s="32">
        <f t="shared" si="54"/>
        <v>100.7</v>
      </c>
      <c r="AT108" s="32">
        <f t="shared" si="54"/>
        <v>97.95</v>
      </c>
      <c r="AU108" s="33">
        <f t="shared" si="54"/>
        <v>92.87</v>
      </c>
    </row>
    <row r="109" spans="1:47">
      <c r="A109" s="16">
        <v>105</v>
      </c>
      <c r="B109" s="16">
        <f t="shared" si="37"/>
        <v>4000</v>
      </c>
      <c r="C109" s="16">
        <f t="array" ref="C109">MAX(IF($I$27:$I$43&lt;=B109,$G$27:$G$43))</f>
        <v>4</v>
      </c>
      <c r="D109" s="16">
        <f t="shared" si="38"/>
        <v>524</v>
      </c>
      <c r="E109" s="16">
        <f t="shared" si="39"/>
        <v>20000</v>
      </c>
      <c r="F109" s="16">
        <f t="array" ref="F109">MAX(IF($I$27:$I$43&lt;=E109,$G$27:$G$43))</f>
        <v>8</v>
      </c>
      <c r="G109" s="16">
        <f t="shared" si="40"/>
        <v>674</v>
      </c>
      <c r="H109" s="16">
        <f t="shared" si="41"/>
        <v>60000</v>
      </c>
      <c r="I109" s="16">
        <f t="array" ref="I109">MAX(IF($I$27:$I$43&lt;=H109,$G$27:$G$43))</f>
        <v>10</v>
      </c>
      <c r="J109" s="16">
        <f t="shared" si="42"/>
        <v>764</v>
      </c>
      <c r="K109" s="16">
        <f t="shared" si="43"/>
        <v>100000</v>
      </c>
      <c r="L109" s="16">
        <f t="array" ref="L109">MAX(IF($I$27:$I$43&lt;=K109,$G$27:$G$43))</f>
        <v>11</v>
      </c>
      <c r="M109" s="16">
        <f t="shared" si="44"/>
        <v>789</v>
      </c>
      <c r="N109" s="16">
        <f t="shared" si="45"/>
        <v>200000</v>
      </c>
      <c r="O109" s="16">
        <f t="array" ref="O109">MAX(IF($I$27:$I$43&lt;=N109,$G$27:$G$43))</f>
        <v>13</v>
      </c>
      <c r="P109" s="16">
        <f t="shared" si="46"/>
        <v>839</v>
      </c>
      <c r="U109" s="7">
        <v>106</v>
      </c>
      <c r="V109" s="10">
        <f t="shared" si="28"/>
        <v>3651700</v>
      </c>
      <c r="W109" s="28">
        <v>20</v>
      </c>
      <c r="X109" s="29">
        <v>1060</v>
      </c>
      <c r="Y109" s="43">
        <f t="shared" si="49"/>
        <v>3445</v>
      </c>
      <c r="Z109" s="11">
        <f t="shared" si="29"/>
        <v>3445</v>
      </c>
      <c r="AA109" s="11">
        <f t="shared" si="50"/>
        <v>95098</v>
      </c>
      <c r="AB109" s="11">
        <f t="shared" si="51"/>
        <v>2100</v>
      </c>
      <c r="AC109" s="11">
        <f t="shared" si="52"/>
        <v>92948</v>
      </c>
      <c r="AD109" s="31">
        <f t="shared" si="53"/>
        <v>242.05</v>
      </c>
      <c r="AE109" s="32">
        <f t="shared" si="53"/>
        <v>221.83</v>
      </c>
      <c r="AF109" s="32">
        <f t="shared" si="53"/>
        <v>204.73</v>
      </c>
      <c r="AG109" s="32">
        <f t="shared" si="53"/>
        <v>190.08</v>
      </c>
      <c r="AH109" s="32">
        <f t="shared" si="53"/>
        <v>177.38</v>
      </c>
      <c r="AI109" s="32">
        <f t="shared" si="53"/>
        <v>166.28</v>
      </c>
      <c r="AJ109" s="32">
        <f t="shared" si="53"/>
        <v>156.47999999999999</v>
      </c>
      <c r="AK109" s="32">
        <f t="shared" si="53"/>
        <v>147.77000000000001</v>
      </c>
      <c r="AL109" s="32">
        <f t="shared" si="53"/>
        <v>137.91</v>
      </c>
      <c r="AM109" s="32">
        <f t="shared" si="53"/>
        <v>127.5</v>
      </c>
      <c r="AN109" s="32">
        <f t="shared" si="54"/>
        <v>121.66</v>
      </c>
      <c r="AO109" s="32">
        <f t="shared" si="54"/>
        <v>117.8</v>
      </c>
      <c r="AP109" s="32">
        <f t="shared" si="54"/>
        <v>114.19</v>
      </c>
      <c r="AQ109" s="32">
        <f t="shared" si="54"/>
        <v>110.78</v>
      </c>
      <c r="AR109" s="32">
        <f t="shared" si="54"/>
        <v>107.58</v>
      </c>
      <c r="AS109" s="32">
        <f t="shared" si="54"/>
        <v>104.55</v>
      </c>
      <c r="AT109" s="32">
        <f t="shared" si="54"/>
        <v>101.69</v>
      </c>
      <c r="AU109" s="33">
        <f t="shared" si="54"/>
        <v>96.42</v>
      </c>
    </row>
    <row r="110" spans="1:47">
      <c r="A110" s="16">
        <v>112</v>
      </c>
      <c r="B110" s="16">
        <f t="shared" si="37"/>
        <v>4000</v>
      </c>
      <c r="C110" s="16">
        <f t="array" ref="C110">MAX(IF($I$27:$I$43&lt;=B110,$G$27:$G$43))</f>
        <v>4</v>
      </c>
      <c r="D110" s="16">
        <f t="shared" si="38"/>
        <v>524</v>
      </c>
      <c r="E110" s="16">
        <f t="shared" si="39"/>
        <v>20000</v>
      </c>
      <c r="F110" s="16">
        <f t="array" ref="F110">MAX(IF($I$27:$I$43&lt;=E110,$G$27:$G$43))</f>
        <v>8</v>
      </c>
      <c r="G110" s="16">
        <f t="shared" si="40"/>
        <v>674</v>
      </c>
      <c r="H110" s="16">
        <f t="shared" si="41"/>
        <v>60000</v>
      </c>
      <c r="I110" s="16">
        <f t="array" ref="I110">MAX(IF($I$27:$I$43&lt;=H110,$G$27:$G$43))</f>
        <v>10</v>
      </c>
      <c r="J110" s="16">
        <f t="shared" si="42"/>
        <v>764</v>
      </c>
      <c r="K110" s="16">
        <f t="shared" si="43"/>
        <v>100000</v>
      </c>
      <c r="L110" s="16">
        <f t="array" ref="L110">MAX(IF($I$27:$I$43&lt;=K110,$G$27:$G$43))</f>
        <v>11</v>
      </c>
      <c r="M110" s="16">
        <f t="shared" si="44"/>
        <v>789</v>
      </c>
      <c r="N110" s="16">
        <f t="shared" si="45"/>
        <v>200000</v>
      </c>
      <c r="O110" s="16">
        <f t="array" ref="O110">MAX(IF($I$27:$I$43&lt;=N110,$G$27:$G$43))</f>
        <v>13</v>
      </c>
      <c r="P110" s="16">
        <f t="shared" si="46"/>
        <v>839</v>
      </c>
      <c r="U110" s="7">
        <v>107</v>
      </c>
      <c r="V110" s="10">
        <f t="shared" si="28"/>
        <v>3738580</v>
      </c>
      <c r="W110" s="28">
        <v>20</v>
      </c>
      <c r="X110" s="29">
        <v>1070</v>
      </c>
      <c r="Y110" s="43">
        <f t="shared" si="49"/>
        <v>3494</v>
      </c>
      <c r="Z110" s="11">
        <f t="shared" si="29"/>
        <v>3494</v>
      </c>
      <c r="AA110" s="11">
        <f t="shared" si="50"/>
        <v>98592</v>
      </c>
      <c r="AB110" s="11">
        <f t="shared" si="51"/>
        <v>2120</v>
      </c>
      <c r="AC110" s="11">
        <f t="shared" si="52"/>
        <v>96422</v>
      </c>
      <c r="AD110" s="31">
        <f t="shared" si="53"/>
        <v>251.1</v>
      </c>
      <c r="AE110" s="32">
        <f t="shared" si="53"/>
        <v>230.12</v>
      </c>
      <c r="AF110" s="32">
        <f t="shared" si="53"/>
        <v>212.38</v>
      </c>
      <c r="AG110" s="32">
        <f t="shared" si="53"/>
        <v>197.18</v>
      </c>
      <c r="AH110" s="32">
        <f t="shared" si="53"/>
        <v>184.01</v>
      </c>
      <c r="AI110" s="32">
        <f t="shared" si="53"/>
        <v>172.49</v>
      </c>
      <c r="AJ110" s="32">
        <f t="shared" si="53"/>
        <v>162.33000000000001</v>
      </c>
      <c r="AK110" s="32">
        <f t="shared" si="53"/>
        <v>153.29</v>
      </c>
      <c r="AL110" s="32">
        <f t="shared" si="53"/>
        <v>143.06</v>
      </c>
      <c r="AM110" s="32">
        <f t="shared" si="53"/>
        <v>132.27000000000001</v>
      </c>
      <c r="AN110" s="32">
        <f t="shared" si="54"/>
        <v>126.21</v>
      </c>
      <c r="AO110" s="32">
        <f t="shared" si="54"/>
        <v>122.21</v>
      </c>
      <c r="AP110" s="32">
        <f t="shared" si="54"/>
        <v>118.45</v>
      </c>
      <c r="AQ110" s="32">
        <f t="shared" si="54"/>
        <v>114.92</v>
      </c>
      <c r="AR110" s="32">
        <f t="shared" si="54"/>
        <v>111.6</v>
      </c>
      <c r="AS110" s="32">
        <f t="shared" si="54"/>
        <v>108.46</v>
      </c>
      <c r="AT110" s="32">
        <f t="shared" si="54"/>
        <v>105.49</v>
      </c>
      <c r="AU110" s="33">
        <f t="shared" si="54"/>
        <v>100.02</v>
      </c>
    </row>
    <row r="111" spans="1:47">
      <c r="A111" s="16">
        <v>119</v>
      </c>
      <c r="B111" s="16">
        <f t="shared" si="37"/>
        <v>4000</v>
      </c>
      <c r="C111" s="16">
        <f t="array" ref="C111">MAX(IF($I$27:$I$43&lt;=B111,$G$27:$G$43))</f>
        <v>4</v>
      </c>
      <c r="D111" s="16">
        <f t="shared" si="38"/>
        <v>524</v>
      </c>
      <c r="E111" s="16">
        <f t="shared" si="39"/>
        <v>20000</v>
      </c>
      <c r="F111" s="16">
        <f t="array" ref="F111">MAX(IF($I$27:$I$43&lt;=E111,$G$27:$G$43))</f>
        <v>8</v>
      </c>
      <c r="G111" s="16">
        <f t="shared" si="40"/>
        <v>674</v>
      </c>
      <c r="H111" s="16">
        <f t="shared" si="41"/>
        <v>60000</v>
      </c>
      <c r="I111" s="16">
        <f t="array" ref="I111">MAX(IF($I$27:$I$43&lt;=H111,$G$27:$G$43))</f>
        <v>10</v>
      </c>
      <c r="J111" s="16">
        <f t="shared" si="42"/>
        <v>764</v>
      </c>
      <c r="K111" s="16">
        <f t="shared" si="43"/>
        <v>100000</v>
      </c>
      <c r="L111" s="16">
        <f t="array" ref="L111">MAX(IF($I$27:$I$43&lt;=K111,$G$27:$G$43))</f>
        <v>11</v>
      </c>
      <c r="M111" s="16">
        <f t="shared" si="44"/>
        <v>789</v>
      </c>
      <c r="N111" s="16">
        <f t="shared" si="45"/>
        <v>200000</v>
      </c>
      <c r="O111" s="16">
        <f t="array" ref="O111">MAX(IF($I$27:$I$43&lt;=N111,$G$27:$G$43))</f>
        <v>13</v>
      </c>
      <c r="P111" s="16">
        <f t="shared" si="46"/>
        <v>839</v>
      </c>
      <c r="U111" s="7">
        <v>108</v>
      </c>
      <c r="V111" s="10">
        <f t="shared" si="28"/>
        <v>3825360</v>
      </c>
      <c r="W111" s="28">
        <v>20</v>
      </c>
      <c r="X111" s="29">
        <v>1080</v>
      </c>
      <c r="Y111" s="43">
        <f t="shared" si="49"/>
        <v>3542</v>
      </c>
      <c r="Z111" s="11">
        <f t="shared" si="29"/>
        <v>3542</v>
      </c>
      <c r="AA111" s="11">
        <f t="shared" si="50"/>
        <v>102134</v>
      </c>
      <c r="AB111" s="11">
        <f t="shared" si="51"/>
        <v>2140</v>
      </c>
      <c r="AC111" s="11">
        <f t="shared" si="52"/>
        <v>99944</v>
      </c>
      <c r="AD111" s="31">
        <f t="shared" si="53"/>
        <v>260.27</v>
      </c>
      <c r="AE111" s="32">
        <f t="shared" si="53"/>
        <v>238.53</v>
      </c>
      <c r="AF111" s="32">
        <f t="shared" si="53"/>
        <v>220.14</v>
      </c>
      <c r="AG111" s="32">
        <f t="shared" si="53"/>
        <v>204.38</v>
      </c>
      <c r="AH111" s="32">
        <f t="shared" si="53"/>
        <v>190.73</v>
      </c>
      <c r="AI111" s="32">
        <f t="shared" si="53"/>
        <v>178.79</v>
      </c>
      <c r="AJ111" s="32">
        <f t="shared" si="53"/>
        <v>168.26</v>
      </c>
      <c r="AK111" s="32">
        <f t="shared" si="53"/>
        <v>158.88999999999999</v>
      </c>
      <c r="AL111" s="32">
        <f t="shared" si="53"/>
        <v>148.28</v>
      </c>
      <c r="AM111" s="32">
        <f t="shared" si="53"/>
        <v>137.1</v>
      </c>
      <c r="AN111" s="32">
        <f t="shared" si="54"/>
        <v>130.82</v>
      </c>
      <c r="AO111" s="32">
        <f t="shared" si="54"/>
        <v>126.67</v>
      </c>
      <c r="AP111" s="32">
        <f t="shared" si="54"/>
        <v>122.78</v>
      </c>
      <c r="AQ111" s="32">
        <f t="shared" si="54"/>
        <v>119.12</v>
      </c>
      <c r="AR111" s="32">
        <f t="shared" si="54"/>
        <v>115.68</v>
      </c>
      <c r="AS111" s="32">
        <f t="shared" si="54"/>
        <v>112.42</v>
      </c>
      <c r="AT111" s="32">
        <f t="shared" si="54"/>
        <v>109.35</v>
      </c>
      <c r="AU111" s="33">
        <f t="shared" si="54"/>
        <v>103.68</v>
      </c>
    </row>
    <row r="112" spans="1:47">
      <c r="A112" s="16">
        <v>126</v>
      </c>
      <c r="B112" s="16">
        <f t="shared" si="37"/>
        <v>4000</v>
      </c>
      <c r="C112" s="16">
        <f t="array" ref="C112">MAX(IF($I$27:$I$43&lt;=B112,$G$27:$G$43))</f>
        <v>4</v>
      </c>
      <c r="D112" s="16">
        <f t="shared" si="38"/>
        <v>524</v>
      </c>
      <c r="E112" s="16">
        <f t="shared" si="39"/>
        <v>20000</v>
      </c>
      <c r="F112" s="16">
        <f t="array" ref="F112">MAX(IF($I$27:$I$43&lt;=E112,$G$27:$G$43))</f>
        <v>8</v>
      </c>
      <c r="G112" s="16">
        <f t="shared" si="40"/>
        <v>674</v>
      </c>
      <c r="H112" s="16">
        <f t="shared" si="41"/>
        <v>60000</v>
      </c>
      <c r="I112" s="16">
        <f t="array" ref="I112">MAX(IF($I$27:$I$43&lt;=H112,$G$27:$G$43))</f>
        <v>10</v>
      </c>
      <c r="J112" s="16">
        <f t="shared" si="42"/>
        <v>764</v>
      </c>
      <c r="K112" s="16">
        <f t="shared" si="43"/>
        <v>100000</v>
      </c>
      <c r="L112" s="16">
        <f t="array" ref="L112">MAX(IF($I$27:$I$43&lt;=K112,$G$27:$G$43))</f>
        <v>11</v>
      </c>
      <c r="M112" s="16">
        <f t="shared" si="44"/>
        <v>789</v>
      </c>
      <c r="N112" s="16">
        <f t="shared" si="45"/>
        <v>200000</v>
      </c>
      <c r="O112" s="16">
        <f t="array" ref="O112">MAX(IF($I$27:$I$43&lt;=N112,$G$27:$G$43))</f>
        <v>13</v>
      </c>
      <c r="P112" s="16">
        <f t="shared" si="46"/>
        <v>839</v>
      </c>
      <c r="U112" s="7">
        <v>109</v>
      </c>
      <c r="V112" s="10">
        <f t="shared" si="28"/>
        <v>3913100</v>
      </c>
      <c r="W112" s="28">
        <v>20</v>
      </c>
      <c r="X112" s="29">
        <v>1090</v>
      </c>
      <c r="Y112" s="43">
        <f t="shared" si="49"/>
        <v>3590</v>
      </c>
      <c r="Z112" s="11">
        <f t="shared" si="29"/>
        <v>3590</v>
      </c>
      <c r="AA112" s="11">
        <f t="shared" si="50"/>
        <v>105724</v>
      </c>
      <c r="AB112" s="11">
        <f t="shared" si="51"/>
        <v>2160</v>
      </c>
      <c r="AC112" s="11">
        <f t="shared" si="52"/>
        <v>103514</v>
      </c>
      <c r="AD112" s="31">
        <f t="shared" si="53"/>
        <v>269.57</v>
      </c>
      <c r="AE112" s="32">
        <f t="shared" si="53"/>
        <v>247.05</v>
      </c>
      <c r="AF112" s="32">
        <f t="shared" si="53"/>
        <v>228</v>
      </c>
      <c r="AG112" s="32">
        <f t="shared" si="53"/>
        <v>211.69</v>
      </c>
      <c r="AH112" s="32">
        <f t="shared" si="53"/>
        <v>197.55</v>
      </c>
      <c r="AI112" s="32">
        <f t="shared" si="53"/>
        <v>185.18</v>
      </c>
      <c r="AJ112" s="32">
        <f t="shared" si="53"/>
        <v>174.27</v>
      </c>
      <c r="AK112" s="32">
        <f t="shared" si="53"/>
        <v>164.57</v>
      </c>
      <c r="AL112" s="32">
        <f t="shared" si="53"/>
        <v>153.58000000000001</v>
      </c>
      <c r="AM112" s="32">
        <f t="shared" si="53"/>
        <v>141.99</v>
      </c>
      <c r="AN112" s="32">
        <f t="shared" si="54"/>
        <v>135.49</v>
      </c>
      <c r="AO112" s="32">
        <f t="shared" si="54"/>
        <v>131.19999999999999</v>
      </c>
      <c r="AP112" s="32">
        <f t="shared" si="54"/>
        <v>127.17</v>
      </c>
      <c r="AQ112" s="32">
        <f t="shared" si="54"/>
        <v>123.38</v>
      </c>
      <c r="AR112" s="32">
        <f t="shared" si="54"/>
        <v>119.81</v>
      </c>
      <c r="AS112" s="32">
        <f t="shared" si="54"/>
        <v>116.44</v>
      </c>
      <c r="AT112" s="32">
        <f t="shared" si="54"/>
        <v>113.25</v>
      </c>
      <c r="AU112" s="33">
        <f t="shared" si="54"/>
        <v>107.38</v>
      </c>
    </row>
    <row r="113" spans="1:47">
      <c r="A113" s="16">
        <v>133</v>
      </c>
      <c r="B113" s="16">
        <f t="shared" si="37"/>
        <v>4000</v>
      </c>
      <c r="C113" s="16">
        <f t="array" ref="C113">MAX(IF($I$27:$I$43&lt;=B113,$G$27:$G$43))</f>
        <v>4</v>
      </c>
      <c r="D113" s="16">
        <f t="shared" si="38"/>
        <v>524</v>
      </c>
      <c r="E113" s="16">
        <f t="shared" si="39"/>
        <v>20000</v>
      </c>
      <c r="F113" s="16">
        <f t="array" ref="F113">MAX(IF($I$27:$I$43&lt;=E113,$G$27:$G$43))</f>
        <v>8</v>
      </c>
      <c r="G113" s="16">
        <f t="shared" si="40"/>
        <v>674</v>
      </c>
      <c r="H113" s="16">
        <f t="shared" si="41"/>
        <v>60000</v>
      </c>
      <c r="I113" s="16">
        <f t="array" ref="I113">MAX(IF($I$27:$I$43&lt;=H113,$G$27:$G$43))</f>
        <v>10</v>
      </c>
      <c r="J113" s="16">
        <f t="shared" si="42"/>
        <v>764</v>
      </c>
      <c r="K113" s="16">
        <f t="shared" si="43"/>
        <v>100000</v>
      </c>
      <c r="L113" s="16">
        <f t="array" ref="L113">MAX(IF($I$27:$I$43&lt;=K113,$G$27:$G$43))</f>
        <v>11</v>
      </c>
      <c r="M113" s="16">
        <f t="shared" si="44"/>
        <v>789</v>
      </c>
      <c r="N113" s="16">
        <f t="shared" si="45"/>
        <v>200000</v>
      </c>
      <c r="O113" s="16">
        <f t="array" ref="O113">MAX(IF($I$27:$I$43&lt;=N113,$G$27:$G$43))</f>
        <v>13</v>
      </c>
      <c r="P113" s="16">
        <f t="shared" si="46"/>
        <v>839</v>
      </c>
      <c r="U113" s="7">
        <v>110</v>
      </c>
      <c r="V113" s="10">
        <f t="shared" si="28"/>
        <v>4001800</v>
      </c>
      <c r="W113" s="28">
        <v>20</v>
      </c>
      <c r="X113" s="29">
        <v>1100</v>
      </c>
      <c r="Y113" s="43">
        <f t="shared" si="49"/>
        <v>3638</v>
      </c>
      <c r="Z113" s="11">
        <f t="shared" si="29"/>
        <v>3638</v>
      </c>
      <c r="AA113" s="11">
        <f t="shared" si="50"/>
        <v>109362</v>
      </c>
      <c r="AB113" s="11">
        <f t="shared" si="51"/>
        <v>2180</v>
      </c>
      <c r="AC113" s="11">
        <f t="shared" si="52"/>
        <v>107132</v>
      </c>
      <c r="AD113" s="31">
        <f t="shared" si="53"/>
        <v>278.99</v>
      </c>
      <c r="AE113" s="32">
        <f t="shared" si="53"/>
        <v>255.68</v>
      </c>
      <c r="AF113" s="32">
        <f t="shared" si="53"/>
        <v>235.97</v>
      </c>
      <c r="AG113" s="32">
        <f t="shared" si="53"/>
        <v>219.08</v>
      </c>
      <c r="AH113" s="32">
        <f t="shared" si="53"/>
        <v>204.45</v>
      </c>
      <c r="AI113" s="32">
        <f t="shared" si="53"/>
        <v>191.65</v>
      </c>
      <c r="AJ113" s="32">
        <f t="shared" si="53"/>
        <v>180.36</v>
      </c>
      <c r="AK113" s="32">
        <f t="shared" si="53"/>
        <v>170.32</v>
      </c>
      <c r="AL113" s="32">
        <f t="shared" si="53"/>
        <v>158.94999999999999</v>
      </c>
      <c r="AM113" s="32">
        <f t="shared" si="53"/>
        <v>146.96</v>
      </c>
      <c r="AN113" s="32">
        <f t="shared" si="54"/>
        <v>140.22999999999999</v>
      </c>
      <c r="AO113" s="32">
        <f t="shared" si="54"/>
        <v>135.78</v>
      </c>
      <c r="AP113" s="32">
        <f t="shared" si="54"/>
        <v>131.61000000000001</v>
      </c>
      <c r="AQ113" s="32">
        <f t="shared" si="54"/>
        <v>127.69</v>
      </c>
      <c r="AR113" s="32">
        <f t="shared" si="54"/>
        <v>124</v>
      </c>
      <c r="AS113" s="32">
        <f t="shared" si="54"/>
        <v>120.51</v>
      </c>
      <c r="AT113" s="32">
        <f t="shared" si="54"/>
        <v>117.21</v>
      </c>
      <c r="AU113" s="33">
        <f t="shared" si="54"/>
        <v>111.13</v>
      </c>
    </row>
    <row r="114" spans="1:47">
      <c r="A114" s="16">
        <v>140</v>
      </c>
      <c r="B114" s="16">
        <f t="shared" si="37"/>
        <v>4000</v>
      </c>
      <c r="C114" s="16">
        <f t="array" ref="C114">MAX(IF($I$27:$I$43&lt;=B114,$G$27:$G$43))</f>
        <v>4</v>
      </c>
      <c r="D114" s="16">
        <f t="shared" si="38"/>
        <v>524</v>
      </c>
      <c r="E114" s="16">
        <f t="shared" si="39"/>
        <v>20000</v>
      </c>
      <c r="F114" s="16">
        <f t="array" ref="F114">MAX(IF($I$27:$I$43&lt;=E114,$G$27:$G$43))</f>
        <v>8</v>
      </c>
      <c r="G114" s="16">
        <f t="shared" si="40"/>
        <v>674</v>
      </c>
      <c r="H114" s="16">
        <f t="shared" si="41"/>
        <v>60000</v>
      </c>
      <c r="I114" s="16">
        <f t="array" ref="I114">MAX(IF($I$27:$I$43&lt;=H114,$G$27:$G$43))</f>
        <v>10</v>
      </c>
      <c r="J114" s="16">
        <f t="shared" si="42"/>
        <v>764</v>
      </c>
      <c r="K114" s="16">
        <f t="shared" si="43"/>
        <v>100000</v>
      </c>
      <c r="L114" s="16">
        <f t="array" ref="L114">MAX(IF($I$27:$I$43&lt;=K114,$G$27:$G$43))</f>
        <v>11</v>
      </c>
      <c r="M114" s="16">
        <f t="shared" si="44"/>
        <v>789</v>
      </c>
      <c r="N114" s="16">
        <f t="shared" si="45"/>
        <v>200000</v>
      </c>
      <c r="O114" s="16">
        <f t="array" ref="O114">MAX(IF($I$27:$I$43&lt;=N114,$G$27:$G$43))</f>
        <v>13</v>
      </c>
      <c r="P114" s="16">
        <f t="shared" si="46"/>
        <v>839</v>
      </c>
      <c r="U114" s="7">
        <v>111</v>
      </c>
      <c r="V114" s="10">
        <f t="shared" si="28"/>
        <v>4090350</v>
      </c>
      <c r="W114" s="28">
        <v>20</v>
      </c>
      <c r="X114" s="29">
        <v>1110</v>
      </c>
      <c r="Y114" s="43">
        <f t="shared" si="49"/>
        <v>3685</v>
      </c>
      <c r="Z114" s="11">
        <f t="shared" si="29"/>
        <v>3685</v>
      </c>
      <c r="AA114" s="11">
        <f t="shared" si="50"/>
        <v>113047</v>
      </c>
      <c r="AB114" s="11">
        <f t="shared" si="51"/>
        <v>2200</v>
      </c>
      <c r="AC114" s="11">
        <f t="shared" si="52"/>
        <v>110797</v>
      </c>
      <c r="AD114" s="31">
        <f t="shared" ref="AD114:AM123" si="55">ROUND($AC114/INDEX($E:$E,MATCH(AD$3,$A:$A,0)),2)</f>
        <v>288.52999999999997</v>
      </c>
      <c r="AE114" s="32">
        <f t="shared" si="55"/>
        <v>264.43</v>
      </c>
      <c r="AF114" s="32">
        <f t="shared" si="55"/>
        <v>244.05</v>
      </c>
      <c r="AG114" s="32">
        <f t="shared" si="55"/>
        <v>226.58</v>
      </c>
      <c r="AH114" s="32">
        <f t="shared" si="55"/>
        <v>211.44</v>
      </c>
      <c r="AI114" s="32">
        <f t="shared" si="55"/>
        <v>198.21</v>
      </c>
      <c r="AJ114" s="32">
        <f t="shared" si="55"/>
        <v>186.53</v>
      </c>
      <c r="AK114" s="32">
        <f t="shared" si="55"/>
        <v>176.15</v>
      </c>
      <c r="AL114" s="32">
        <f t="shared" si="55"/>
        <v>164.39</v>
      </c>
      <c r="AM114" s="32">
        <f t="shared" si="55"/>
        <v>151.97999999999999</v>
      </c>
      <c r="AN114" s="32">
        <f t="shared" ref="AN114:AU123" si="56">ROUND($AC114/INDEX($E:$E,MATCH(AN$3,$A:$A,0)),2)</f>
        <v>145.02000000000001</v>
      </c>
      <c r="AO114" s="32">
        <f t="shared" si="56"/>
        <v>140.43</v>
      </c>
      <c r="AP114" s="32">
        <f t="shared" si="56"/>
        <v>136.11000000000001</v>
      </c>
      <c r="AQ114" s="32">
        <f t="shared" si="56"/>
        <v>132.06</v>
      </c>
      <c r="AR114" s="32">
        <f t="shared" si="56"/>
        <v>128.24</v>
      </c>
      <c r="AS114" s="32">
        <f t="shared" si="56"/>
        <v>124.63</v>
      </c>
      <c r="AT114" s="32">
        <f t="shared" si="56"/>
        <v>121.22</v>
      </c>
      <c r="AU114" s="33">
        <f t="shared" si="56"/>
        <v>114.93</v>
      </c>
    </row>
    <row r="115" spans="1:47">
      <c r="A115" s="16">
        <v>147</v>
      </c>
      <c r="B115" s="16">
        <f t="shared" si="37"/>
        <v>4000</v>
      </c>
      <c r="C115" s="16">
        <f t="array" ref="C115">MAX(IF($I$27:$I$43&lt;=B115,$G$27:$G$43))</f>
        <v>4</v>
      </c>
      <c r="D115" s="16">
        <f t="shared" si="38"/>
        <v>524</v>
      </c>
      <c r="E115" s="16">
        <f t="shared" si="39"/>
        <v>20000</v>
      </c>
      <c r="F115" s="16">
        <f t="array" ref="F115">MAX(IF($I$27:$I$43&lt;=E115,$G$27:$G$43))</f>
        <v>8</v>
      </c>
      <c r="G115" s="16">
        <f t="shared" si="40"/>
        <v>674</v>
      </c>
      <c r="H115" s="16">
        <f t="shared" si="41"/>
        <v>60000</v>
      </c>
      <c r="I115" s="16">
        <f t="array" ref="I115">MAX(IF($I$27:$I$43&lt;=H115,$G$27:$G$43))</f>
        <v>10</v>
      </c>
      <c r="J115" s="16">
        <f t="shared" si="42"/>
        <v>764</v>
      </c>
      <c r="K115" s="16">
        <f t="shared" si="43"/>
        <v>100000</v>
      </c>
      <c r="L115" s="16">
        <f t="array" ref="L115">MAX(IF($I$27:$I$43&lt;=K115,$G$27:$G$43))</f>
        <v>11</v>
      </c>
      <c r="M115" s="16">
        <f t="shared" si="44"/>
        <v>789</v>
      </c>
      <c r="N115" s="16">
        <f t="shared" si="45"/>
        <v>200000</v>
      </c>
      <c r="O115" s="16">
        <f t="array" ref="O115">MAX(IF($I$27:$I$43&lt;=N115,$G$27:$G$43))</f>
        <v>13</v>
      </c>
      <c r="P115" s="16">
        <f t="shared" si="46"/>
        <v>839</v>
      </c>
      <c r="U115" s="7">
        <v>112</v>
      </c>
      <c r="V115" s="10">
        <f t="shared" si="28"/>
        <v>4180960</v>
      </c>
      <c r="W115" s="28">
        <v>20</v>
      </c>
      <c r="X115" s="29">
        <v>1120</v>
      </c>
      <c r="Y115" s="43">
        <f t="shared" si="49"/>
        <v>3733</v>
      </c>
      <c r="Z115" s="11">
        <f t="shared" si="29"/>
        <v>3733</v>
      </c>
      <c r="AA115" s="11">
        <f t="shared" si="50"/>
        <v>116780</v>
      </c>
      <c r="AB115" s="11">
        <f t="shared" si="51"/>
        <v>2220</v>
      </c>
      <c r="AC115" s="11">
        <f t="shared" si="52"/>
        <v>114510</v>
      </c>
      <c r="AD115" s="31">
        <f t="shared" si="55"/>
        <v>298.2</v>
      </c>
      <c r="AE115" s="32">
        <f t="shared" si="55"/>
        <v>273.29000000000002</v>
      </c>
      <c r="AF115" s="32">
        <f t="shared" si="55"/>
        <v>252.22</v>
      </c>
      <c r="AG115" s="32">
        <f t="shared" si="55"/>
        <v>234.17</v>
      </c>
      <c r="AH115" s="32">
        <f t="shared" si="55"/>
        <v>218.53</v>
      </c>
      <c r="AI115" s="32">
        <f t="shared" si="55"/>
        <v>204.85</v>
      </c>
      <c r="AJ115" s="32">
        <f t="shared" si="55"/>
        <v>192.78</v>
      </c>
      <c r="AK115" s="32">
        <f t="shared" si="55"/>
        <v>182.05</v>
      </c>
      <c r="AL115" s="32">
        <f t="shared" si="55"/>
        <v>169.9</v>
      </c>
      <c r="AM115" s="32">
        <f t="shared" si="55"/>
        <v>157.08000000000001</v>
      </c>
      <c r="AN115" s="32">
        <f t="shared" si="56"/>
        <v>149.88</v>
      </c>
      <c r="AO115" s="32">
        <f t="shared" si="56"/>
        <v>145.13</v>
      </c>
      <c r="AP115" s="32">
        <f t="shared" si="56"/>
        <v>140.68</v>
      </c>
      <c r="AQ115" s="32">
        <f t="shared" si="56"/>
        <v>136.47999999999999</v>
      </c>
      <c r="AR115" s="32">
        <f t="shared" si="56"/>
        <v>132.53</v>
      </c>
      <c r="AS115" s="32">
        <f t="shared" si="56"/>
        <v>128.81</v>
      </c>
      <c r="AT115" s="32">
        <f t="shared" si="56"/>
        <v>125.28</v>
      </c>
      <c r="AU115" s="33">
        <f t="shared" si="56"/>
        <v>118.79</v>
      </c>
    </row>
    <row r="116" spans="1:47">
      <c r="A116" s="16">
        <v>154</v>
      </c>
      <c r="B116" s="16">
        <f t="shared" si="37"/>
        <v>4000</v>
      </c>
      <c r="C116" s="16">
        <f t="array" ref="C116">MAX(IF($I$27:$I$43&lt;=B116,$G$27:$G$43))</f>
        <v>4</v>
      </c>
      <c r="D116" s="16">
        <f t="shared" si="38"/>
        <v>524</v>
      </c>
      <c r="E116" s="16">
        <f t="shared" si="39"/>
        <v>20000</v>
      </c>
      <c r="F116" s="16">
        <f t="array" ref="F116">MAX(IF($I$27:$I$43&lt;=E116,$G$27:$G$43))</f>
        <v>8</v>
      </c>
      <c r="G116" s="16">
        <f t="shared" si="40"/>
        <v>674</v>
      </c>
      <c r="H116" s="16">
        <f t="shared" si="41"/>
        <v>60000</v>
      </c>
      <c r="I116" s="16">
        <f t="array" ref="I116">MAX(IF($I$27:$I$43&lt;=H116,$G$27:$G$43))</f>
        <v>10</v>
      </c>
      <c r="J116" s="16">
        <f t="shared" si="42"/>
        <v>764</v>
      </c>
      <c r="K116" s="16">
        <f t="shared" si="43"/>
        <v>100000</v>
      </c>
      <c r="L116" s="16">
        <f t="array" ref="L116">MAX(IF($I$27:$I$43&lt;=K116,$G$27:$G$43))</f>
        <v>11</v>
      </c>
      <c r="M116" s="16">
        <f t="shared" si="44"/>
        <v>789</v>
      </c>
      <c r="N116" s="16">
        <f t="shared" si="45"/>
        <v>200000</v>
      </c>
      <c r="O116" s="16">
        <f t="array" ref="O116">MAX(IF($I$27:$I$43&lt;=N116,$G$27:$G$43))</f>
        <v>13</v>
      </c>
      <c r="P116" s="16">
        <f t="shared" si="46"/>
        <v>839</v>
      </c>
      <c r="U116" s="7">
        <v>113</v>
      </c>
      <c r="V116" s="10">
        <f t="shared" si="28"/>
        <v>4271400</v>
      </c>
      <c r="W116" s="28">
        <v>20</v>
      </c>
      <c r="X116" s="29">
        <v>1130</v>
      </c>
      <c r="Y116" s="43">
        <f t="shared" si="49"/>
        <v>3780</v>
      </c>
      <c r="Z116" s="11">
        <f t="shared" si="29"/>
        <v>3780</v>
      </c>
      <c r="AA116" s="11">
        <f t="shared" si="50"/>
        <v>120560</v>
      </c>
      <c r="AB116" s="11">
        <f t="shared" si="51"/>
        <v>2240</v>
      </c>
      <c r="AC116" s="11">
        <f t="shared" si="52"/>
        <v>118270</v>
      </c>
      <c r="AD116" s="31">
        <f t="shared" si="55"/>
        <v>307.99</v>
      </c>
      <c r="AE116" s="32">
        <f t="shared" si="55"/>
        <v>282.27</v>
      </c>
      <c r="AF116" s="32">
        <f t="shared" si="55"/>
        <v>260.51</v>
      </c>
      <c r="AG116" s="32">
        <f t="shared" si="55"/>
        <v>241.86</v>
      </c>
      <c r="AH116" s="32">
        <f t="shared" si="55"/>
        <v>225.71</v>
      </c>
      <c r="AI116" s="32">
        <f t="shared" si="55"/>
        <v>211.57</v>
      </c>
      <c r="AJ116" s="32">
        <f t="shared" si="55"/>
        <v>199.11</v>
      </c>
      <c r="AK116" s="32">
        <f t="shared" si="55"/>
        <v>188.03</v>
      </c>
      <c r="AL116" s="32">
        <f t="shared" si="55"/>
        <v>175.47</v>
      </c>
      <c r="AM116" s="32">
        <f t="shared" si="55"/>
        <v>162.24</v>
      </c>
      <c r="AN116" s="32">
        <f t="shared" si="56"/>
        <v>154.80000000000001</v>
      </c>
      <c r="AO116" s="32">
        <f t="shared" si="56"/>
        <v>149.9</v>
      </c>
      <c r="AP116" s="32">
        <f t="shared" si="56"/>
        <v>145.29</v>
      </c>
      <c r="AQ116" s="32">
        <f t="shared" si="56"/>
        <v>140.97</v>
      </c>
      <c r="AR116" s="32">
        <f t="shared" si="56"/>
        <v>136.88999999999999</v>
      </c>
      <c r="AS116" s="32">
        <f t="shared" si="56"/>
        <v>133.04</v>
      </c>
      <c r="AT116" s="32">
        <f t="shared" si="56"/>
        <v>129.4</v>
      </c>
      <c r="AU116" s="33">
        <f t="shared" si="56"/>
        <v>122.69</v>
      </c>
    </row>
    <row r="117" spans="1:47">
      <c r="A117" s="16">
        <v>161</v>
      </c>
      <c r="B117" s="16">
        <f t="shared" si="37"/>
        <v>4000</v>
      </c>
      <c r="C117" s="16">
        <f t="array" ref="C117">MAX(IF($I$27:$I$43&lt;=B117,$G$27:$G$43))</f>
        <v>4</v>
      </c>
      <c r="D117" s="16">
        <f t="shared" si="38"/>
        <v>524</v>
      </c>
      <c r="E117" s="16">
        <f t="shared" si="39"/>
        <v>20000</v>
      </c>
      <c r="F117" s="16">
        <f t="array" ref="F117">MAX(IF($I$27:$I$43&lt;=E117,$G$27:$G$43))</f>
        <v>8</v>
      </c>
      <c r="G117" s="16">
        <f t="shared" si="40"/>
        <v>674</v>
      </c>
      <c r="H117" s="16">
        <f t="shared" si="41"/>
        <v>60000</v>
      </c>
      <c r="I117" s="16">
        <f t="array" ref="I117">MAX(IF($I$27:$I$43&lt;=H117,$G$27:$G$43))</f>
        <v>10</v>
      </c>
      <c r="J117" s="16">
        <f t="shared" si="42"/>
        <v>764</v>
      </c>
      <c r="K117" s="16">
        <f t="shared" si="43"/>
        <v>100000</v>
      </c>
      <c r="L117" s="16">
        <f t="array" ref="L117">MAX(IF($I$27:$I$43&lt;=K117,$G$27:$G$43))</f>
        <v>11</v>
      </c>
      <c r="M117" s="16">
        <f t="shared" si="44"/>
        <v>789</v>
      </c>
      <c r="N117" s="16">
        <f t="shared" si="45"/>
        <v>200000</v>
      </c>
      <c r="O117" s="16">
        <f t="array" ref="O117">MAX(IF($I$27:$I$43&lt;=N117,$G$27:$G$43))</f>
        <v>13</v>
      </c>
      <c r="P117" s="16">
        <f t="shared" si="46"/>
        <v>839</v>
      </c>
      <c r="U117" s="7">
        <v>114</v>
      </c>
      <c r="V117" s="10">
        <f t="shared" si="28"/>
        <v>4362780</v>
      </c>
      <c r="W117" s="28">
        <v>20</v>
      </c>
      <c r="X117" s="29">
        <v>1140</v>
      </c>
      <c r="Y117" s="43">
        <f t="shared" si="49"/>
        <v>3827</v>
      </c>
      <c r="Z117" s="11">
        <f t="shared" si="29"/>
        <v>3827</v>
      </c>
      <c r="AA117" s="11">
        <f t="shared" si="50"/>
        <v>124387</v>
      </c>
      <c r="AB117" s="11">
        <f t="shared" si="51"/>
        <v>2260</v>
      </c>
      <c r="AC117" s="11">
        <f t="shared" si="52"/>
        <v>122077</v>
      </c>
      <c r="AD117" s="31">
        <f t="shared" si="55"/>
        <v>317.91000000000003</v>
      </c>
      <c r="AE117" s="32">
        <f t="shared" si="55"/>
        <v>291.35000000000002</v>
      </c>
      <c r="AF117" s="32">
        <f t="shared" si="55"/>
        <v>268.89</v>
      </c>
      <c r="AG117" s="32">
        <f t="shared" si="55"/>
        <v>249.65</v>
      </c>
      <c r="AH117" s="32">
        <f t="shared" si="55"/>
        <v>232.97</v>
      </c>
      <c r="AI117" s="32">
        <f t="shared" si="55"/>
        <v>218.38</v>
      </c>
      <c r="AJ117" s="32">
        <f t="shared" si="55"/>
        <v>205.52</v>
      </c>
      <c r="AK117" s="32">
        <f t="shared" si="55"/>
        <v>194.08</v>
      </c>
      <c r="AL117" s="32">
        <f t="shared" si="55"/>
        <v>181.12</v>
      </c>
      <c r="AM117" s="32">
        <f t="shared" si="55"/>
        <v>167.46</v>
      </c>
      <c r="AN117" s="32">
        <f t="shared" si="56"/>
        <v>159.79</v>
      </c>
      <c r="AO117" s="32">
        <f t="shared" si="56"/>
        <v>154.72</v>
      </c>
      <c r="AP117" s="32">
        <f t="shared" si="56"/>
        <v>149.97</v>
      </c>
      <c r="AQ117" s="32">
        <f t="shared" si="56"/>
        <v>145.5</v>
      </c>
      <c r="AR117" s="32">
        <f t="shared" si="56"/>
        <v>141.29</v>
      </c>
      <c r="AS117" s="32">
        <f t="shared" si="56"/>
        <v>137.32</v>
      </c>
      <c r="AT117" s="32">
        <f t="shared" si="56"/>
        <v>133.56</v>
      </c>
      <c r="AU117" s="33">
        <f t="shared" si="56"/>
        <v>126.64</v>
      </c>
    </row>
    <row r="118" spans="1:47">
      <c r="A118" s="16">
        <v>168</v>
      </c>
      <c r="B118" s="16">
        <f t="shared" si="37"/>
        <v>4000</v>
      </c>
      <c r="C118" s="16">
        <f t="array" ref="C118">MAX(IF($I$27:$I$43&lt;=B118,$G$27:$G$43))</f>
        <v>4</v>
      </c>
      <c r="D118" s="16">
        <f t="shared" si="38"/>
        <v>524</v>
      </c>
      <c r="E118" s="16">
        <f t="shared" si="39"/>
        <v>20000</v>
      </c>
      <c r="F118" s="16">
        <f t="array" ref="F118">MAX(IF($I$27:$I$43&lt;=E118,$G$27:$G$43))</f>
        <v>8</v>
      </c>
      <c r="G118" s="16">
        <f t="shared" si="40"/>
        <v>674</v>
      </c>
      <c r="H118" s="16">
        <f t="shared" si="41"/>
        <v>60000</v>
      </c>
      <c r="I118" s="16">
        <f t="array" ref="I118">MAX(IF($I$27:$I$43&lt;=H118,$G$27:$G$43))</f>
        <v>10</v>
      </c>
      <c r="J118" s="16">
        <f t="shared" si="42"/>
        <v>764</v>
      </c>
      <c r="K118" s="16">
        <f t="shared" si="43"/>
        <v>100000</v>
      </c>
      <c r="L118" s="16">
        <f t="array" ref="L118">MAX(IF($I$27:$I$43&lt;=K118,$G$27:$G$43))</f>
        <v>11</v>
      </c>
      <c r="M118" s="16">
        <f t="shared" si="44"/>
        <v>789</v>
      </c>
      <c r="N118" s="16">
        <f t="shared" si="45"/>
        <v>200000</v>
      </c>
      <c r="O118" s="16">
        <f t="array" ref="O118">MAX(IF($I$27:$I$43&lt;=N118,$G$27:$G$43))</f>
        <v>13</v>
      </c>
      <c r="P118" s="16">
        <f t="shared" si="46"/>
        <v>839</v>
      </c>
      <c r="U118" s="7">
        <v>115</v>
      </c>
      <c r="V118" s="10">
        <f t="shared" si="28"/>
        <v>4453950</v>
      </c>
      <c r="W118" s="28">
        <v>20</v>
      </c>
      <c r="X118" s="29">
        <v>1150</v>
      </c>
      <c r="Y118" s="43">
        <f t="shared" si="49"/>
        <v>3873</v>
      </c>
      <c r="Z118" s="11">
        <f t="shared" si="29"/>
        <v>3873</v>
      </c>
      <c r="AA118" s="11">
        <f t="shared" si="50"/>
        <v>128260</v>
      </c>
      <c r="AB118" s="11">
        <f t="shared" si="51"/>
        <v>2280</v>
      </c>
      <c r="AC118" s="11">
        <f t="shared" si="52"/>
        <v>125930</v>
      </c>
      <c r="AD118" s="31">
        <f t="shared" si="55"/>
        <v>327.94</v>
      </c>
      <c r="AE118" s="32">
        <f t="shared" si="55"/>
        <v>300.55</v>
      </c>
      <c r="AF118" s="32">
        <f t="shared" si="55"/>
        <v>277.38</v>
      </c>
      <c r="AG118" s="32">
        <f t="shared" si="55"/>
        <v>257.52999999999997</v>
      </c>
      <c r="AH118" s="32">
        <f t="shared" si="55"/>
        <v>240.32</v>
      </c>
      <c r="AI118" s="32">
        <f t="shared" si="55"/>
        <v>225.28</v>
      </c>
      <c r="AJ118" s="32">
        <f t="shared" si="55"/>
        <v>212</v>
      </c>
      <c r="AK118" s="32">
        <f t="shared" si="55"/>
        <v>200.21</v>
      </c>
      <c r="AL118" s="32">
        <f t="shared" si="55"/>
        <v>186.84</v>
      </c>
      <c r="AM118" s="32">
        <f t="shared" si="55"/>
        <v>172.74</v>
      </c>
      <c r="AN118" s="32">
        <f t="shared" si="56"/>
        <v>164.83</v>
      </c>
      <c r="AO118" s="32">
        <f t="shared" si="56"/>
        <v>159.61000000000001</v>
      </c>
      <c r="AP118" s="32">
        <f t="shared" si="56"/>
        <v>154.71</v>
      </c>
      <c r="AQ118" s="32">
        <f t="shared" si="56"/>
        <v>150.1</v>
      </c>
      <c r="AR118" s="32">
        <f t="shared" si="56"/>
        <v>145.75</v>
      </c>
      <c r="AS118" s="32">
        <f t="shared" si="56"/>
        <v>141.65</v>
      </c>
      <c r="AT118" s="32">
        <f t="shared" si="56"/>
        <v>137.78</v>
      </c>
      <c r="AU118" s="33">
        <f t="shared" si="56"/>
        <v>130.63</v>
      </c>
    </row>
    <row r="119" spans="1:47">
      <c r="A119" s="16">
        <v>175</v>
      </c>
      <c r="B119" s="16">
        <f t="shared" si="37"/>
        <v>4000</v>
      </c>
      <c r="C119" s="16">
        <f t="array" ref="C119">MAX(IF($I$27:$I$43&lt;=B119,$G$27:$G$43))</f>
        <v>4</v>
      </c>
      <c r="D119" s="16">
        <f t="shared" si="38"/>
        <v>524</v>
      </c>
      <c r="E119" s="16">
        <f t="shared" si="39"/>
        <v>20000</v>
      </c>
      <c r="F119" s="16">
        <f t="array" ref="F119">MAX(IF($I$27:$I$43&lt;=E119,$G$27:$G$43))</f>
        <v>8</v>
      </c>
      <c r="G119" s="16">
        <f t="shared" si="40"/>
        <v>674</v>
      </c>
      <c r="H119" s="16">
        <f t="shared" si="41"/>
        <v>60000</v>
      </c>
      <c r="I119" s="16">
        <f t="array" ref="I119">MAX(IF($I$27:$I$43&lt;=H119,$G$27:$G$43))</f>
        <v>10</v>
      </c>
      <c r="J119" s="16">
        <f t="shared" si="42"/>
        <v>764</v>
      </c>
      <c r="K119" s="16">
        <f t="shared" si="43"/>
        <v>100000</v>
      </c>
      <c r="L119" s="16">
        <f t="array" ref="L119">MAX(IF($I$27:$I$43&lt;=K119,$G$27:$G$43))</f>
        <v>11</v>
      </c>
      <c r="M119" s="16">
        <f t="shared" si="44"/>
        <v>789</v>
      </c>
      <c r="N119" s="16">
        <f t="shared" si="45"/>
        <v>200000</v>
      </c>
      <c r="O119" s="16">
        <f t="array" ref="O119">MAX(IF($I$27:$I$43&lt;=N119,$G$27:$G$43))</f>
        <v>13</v>
      </c>
      <c r="P119" s="16">
        <f t="shared" si="46"/>
        <v>839</v>
      </c>
      <c r="U119" s="7">
        <v>116</v>
      </c>
      <c r="V119" s="10">
        <f t="shared" si="28"/>
        <v>4547200</v>
      </c>
      <c r="W119" s="28">
        <v>20</v>
      </c>
      <c r="X119" s="29">
        <v>1160</v>
      </c>
      <c r="Y119" s="43">
        <f t="shared" si="49"/>
        <v>3920</v>
      </c>
      <c r="Z119" s="11">
        <f t="shared" si="29"/>
        <v>3920</v>
      </c>
      <c r="AA119" s="11">
        <f t="shared" si="50"/>
        <v>132180</v>
      </c>
      <c r="AB119" s="11">
        <f t="shared" si="51"/>
        <v>2300</v>
      </c>
      <c r="AC119" s="11">
        <f t="shared" si="52"/>
        <v>129830</v>
      </c>
      <c r="AD119" s="31">
        <f t="shared" si="55"/>
        <v>338.1</v>
      </c>
      <c r="AE119" s="32">
        <f t="shared" si="55"/>
        <v>309.86</v>
      </c>
      <c r="AF119" s="32">
        <f t="shared" si="55"/>
        <v>285.97000000000003</v>
      </c>
      <c r="AG119" s="32">
        <f t="shared" si="55"/>
        <v>265.5</v>
      </c>
      <c r="AH119" s="32">
        <f t="shared" si="55"/>
        <v>247.77</v>
      </c>
      <c r="AI119" s="32">
        <f t="shared" si="55"/>
        <v>232.25</v>
      </c>
      <c r="AJ119" s="32">
        <f t="shared" si="55"/>
        <v>218.57</v>
      </c>
      <c r="AK119" s="32">
        <f t="shared" si="55"/>
        <v>206.41</v>
      </c>
      <c r="AL119" s="32">
        <f t="shared" si="55"/>
        <v>192.63</v>
      </c>
      <c r="AM119" s="32">
        <f t="shared" si="55"/>
        <v>178.09</v>
      </c>
      <c r="AN119" s="32">
        <f t="shared" si="56"/>
        <v>169.93</v>
      </c>
      <c r="AO119" s="32">
        <f t="shared" si="56"/>
        <v>164.55</v>
      </c>
      <c r="AP119" s="32">
        <f t="shared" si="56"/>
        <v>159.5</v>
      </c>
      <c r="AQ119" s="32">
        <f t="shared" si="56"/>
        <v>154.74</v>
      </c>
      <c r="AR119" s="32">
        <f t="shared" si="56"/>
        <v>150.27000000000001</v>
      </c>
      <c r="AS119" s="32">
        <f t="shared" si="56"/>
        <v>146.04</v>
      </c>
      <c r="AT119" s="32">
        <f t="shared" si="56"/>
        <v>142.05000000000001</v>
      </c>
      <c r="AU119" s="33">
        <f t="shared" si="56"/>
        <v>134.68</v>
      </c>
    </row>
    <row r="120" spans="1:47">
      <c r="A120" s="16">
        <v>182</v>
      </c>
      <c r="B120" s="16">
        <f t="shared" si="37"/>
        <v>4000</v>
      </c>
      <c r="C120" s="16">
        <f t="array" ref="C120">MAX(IF($I$27:$I$43&lt;=B120,$G$27:$G$43))</f>
        <v>4</v>
      </c>
      <c r="D120" s="16">
        <f t="shared" si="38"/>
        <v>524</v>
      </c>
      <c r="E120" s="16">
        <f t="shared" si="39"/>
        <v>20000</v>
      </c>
      <c r="F120" s="16">
        <f t="array" ref="F120">MAX(IF($I$27:$I$43&lt;=E120,$G$27:$G$43))</f>
        <v>8</v>
      </c>
      <c r="G120" s="16">
        <f t="shared" si="40"/>
        <v>674</v>
      </c>
      <c r="H120" s="16">
        <f t="shared" si="41"/>
        <v>60000</v>
      </c>
      <c r="I120" s="16">
        <f t="array" ref="I120">MAX(IF($I$27:$I$43&lt;=H120,$G$27:$G$43))</f>
        <v>10</v>
      </c>
      <c r="J120" s="16">
        <f t="shared" si="42"/>
        <v>764</v>
      </c>
      <c r="K120" s="16">
        <f t="shared" si="43"/>
        <v>100000</v>
      </c>
      <c r="L120" s="16">
        <f t="array" ref="L120">MAX(IF($I$27:$I$43&lt;=K120,$G$27:$G$43))</f>
        <v>11</v>
      </c>
      <c r="M120" s="16">
        <f t="shared" si="44"/>
        <v>789</v>
      </c>
      <c r="N120" s="16">
        <f t="shared" si="45"/>
        <v>200000</v>
      </c>
      <c r="O120" s="16">
        <f t="array" ref="O120">MAX(IF($I$27:$I$43&lt;=N120,$G$27:$G$43))</f>
        <v>13</v>
      </c>
      <c r="P120" s="16">
        <f t="shared" si="46"/>
        <v>839</v>
      </c>
      <c r="U120" s="7">
        <v>117</v>
      </c>
      <c r="V120" s="10">
        <f t="shared" si="28"/>
        <v>4640220</v>
      </c>
      <c r="W120" s="28">
        <v>20</v>
      </c>
      <c r="X120" s="29">
        <v>1170</v>
      </c>
      <c r="Y120" s="43">
        <f t="shared" si="49"/>
        <v>3966</v>
      </c>
      <c r="Z120" s="11">
        <f t="shared" si="29"/>
        <v>3966</v>
      </c>
      <c r="AA120" s="11">
        <f t="shared" si="50"/>
        <v>136146</v>
      </c>
      <c r="AB120" s="11">
        <f t="shared" si="51"/>
        <v>2320</v>
      </c>
      <c r="AC120" s="11">
        <f t="shared" si="52"/>
        <v>133776</v>
      </c>
      <c r="AD120" s="31">
        <f t="shared" si="55"/>
        <v>348.38</v>
      </c>
      <c r="AE120" s="32">
        <f t="shared" si="55"/>
        <v>319.27</v>
      </c>
      <c r="AF120" s="32">
        <f t="shared" si="55"/>
        <v>294.66000000000003</v>
      </c>
      <c r="AG120" s="32">
        <f t="shared" si="55"/>
        <v>273.57</v>
      </c>
      <c r="AH120" s="32">
        <f t="shared" si="55"/>
        <v>255.3</v>
      </c>
      <c r="AI120" s="32">
        <f t="shared" si="55"/>
        <v>239.31</v>
      </c>
      <c r="AJ120" s="32">
        <f t="shared" si="55"/>
        <v>225.21</v>
      </c>
      <c r="AK120" s="32">
        <f t="shared" si="55"/>
        <v>212.68</v>
      </c>
      <c r="AL120" s="32">
        <f t="shared" si="55"/>
        <v>198.48</v>
      </c>
      <c r="AM120" s="32">
        <f t="shared" si="55"/>
        <v>183.51</v>
      </c>
      <c r="AN120" s="32">
        <f t="shared" si="56"/>
        <v>175.1</v>
      </c>
      <c r="AO120" s="32">
        <f t="shared" si="56"/>
        <v>169.55</v>
      </c>
      <c r="AP120" s="32">
        <f t="shared" si="56"/>
        <v>164.34</v>
      </c>
      <c r="AQ120" s="32">
        <f t="shared" si="56"/>
        <v>159.44999999999999</v>
      </c>
      <c r="AR120" s="32">
        <f t="shared" si="56"/>
        <v>154.83000000000001</v>
      </c>
      <c r="AS120" s="32">
        <f t="shared" si="56"/>
        <v>150.47999999999999</v>
      </c>
      <c r="AT120" s="32">
        <f t="shared" si="56"/>
        <v>146.36000000000001</v>
      </c>
      <c r="AU120" s="33">
        <f t="shared" si="56"/>
        <v>138.77000000000001</v>
      </c>
    </row>
    <row r="121" spans="1:47">
      <c r="U121" s="7">
        <v>118</v>
      </c>
      <c r="V121" s="10">
        <f t="shared" si="28"/>
        <v>4734160</v>
      </c>
      <c r="W121" s="28">
        <v>20</v>
      </c>
      <c r="X121" s="29">
        <v>1180</v>
      </c>
      <c r="Y121" s="43">
        <f t="shared" si="49"/>
        <v>4012</v>
      </c>
      <c r="Z121" s="11">
        <f t="shared" si="29"/>
        <v>4012</v>
      </c>
      <c r="AA121" s="11">
        <f t="shared" si="50"/>
        <v>140158</v>
      </c>
      <c r="AB121" s="11">
        <f t="shared" si="51"/>
        <v>2340</v>
      </c>
      <c r="AC121" s="11">
        <f t="shared" si="52"/>
        <v>137768</v>
      </c>
      <c r="AD121" s="31">
        <f t="shared" si="55"/>
        <v>358.77</v>
      </c>
      <c r="AE121" s="32">
        <f t="shared" si="55"/>
        <v>328.8</v>
      </c>
      <c r="AF121" s="32">
        <f t="shared" si="55"/>
        <v>303.45</v>
      </c>
      <c r="AG121" s="32">
        <f t="shared" si="55"/>
        <v>281.73</v>
      </c>
      <c r="AH121" s="32">
        <f t="shared" si="55"/>
        <v>262.92</v>
      </c>
      <c r="AI121" s="32">
        <f t="shared" si="55"/>
        <v>246.45</v>
      </c>
      <c r="AJ121" s="32">
        <f t="shared" si="55"/>
        <v>231.93</v>
      </c>
      <c r="AK121" s="32">
        <f t="shared" si="55"/>
        <v>219.03</v>
      </c>
      <c r="AL121" s="32">
        <f t="shared" si="55"/>
        <v>204.4</v>
      </c>
      <c r="AM121" s="32">
        <f t="shared" si="55"/>
        <v>188.98</v>
      </c>
      <c r="AN121" s="32">
        <f t="shared" si="56"/>
        <v>180.32</v>
      </c>
      <c r="AO121" s="32">
        <f t="shared" si="56"/>
        <v>174.61</v>
      </c>
      <c r="AP121" s="32">
        <f t="shared" si="56"/>
        <v>169.25</v>
      </c>
      <c r="AQ121" s="32">
        <f t="shared" si="56"/>
        <v>164.21</v>
      </c>
      <c r="AR121" s="32">
        <f t="shared" si="56"/>
        <v>159.44999999999999</v>
      </c>
      <c r="AS121" s="32">
        <f t="shared" si="56"/>
        <v>154.97</v>
      </c>
      <c r="AT121" s="32">
        <f t="shared" si="56"/>
        <v>150.72999999999999</v>
      </c>
      <c r="AU121" s="33">
        <f t="shared" si="56"/>
        <v>142.91</v>
      </c>
    </row>
    <row r="122" spans="1:47">
      <c r="U122" s="7">
        <v>119</v>
      </c>
      <c r="V122" s="10">
        <f t="shared" si="28"/>
        <v>4829020</v>
      </c>
      <c r="W122" s="28">
        <v>20</v>
      </c>
      <c r="X122" s="29">
        <v>1190</v>
      </c>
      <c r="Y122" s="43">
        <f t="shared" si="49"/>
        <v>4058</v>
      </c>
      <c r="Z122" s="11">
        <f t="shared" si="29"/>
        <v>4058</v>
      </c>
      <c r="AA122" s="11">
        <f t="shared" si="50"/>
        <v>144216</v>
      </c>
      <c r="AB122" s="11">
        <f t="shared" si="51"/>
        <v>2360</v>
      </c>
      <c r="AC122" s="11">
        <f t="shared" si="52"/>
        <v>141806</v>
      </c>
      <c r="AD122" s="31">
        <f t="shared" si="55"/>
        <v>369.29</v>
      </c>
      <c r="AE122" s="32">
        <f t="shared" si="55"/>
        <v>338.44</v>
      </c>
      <c r="AF122" s="32">
        <f t="shared" si="55"/>
        <v>312.35000000000002</v>
      </c>
      <c r="AG122" s="32">
        <f t="shared" si="55"/>
        <v>289.99</v>
      </c>
      <c r="AH122" s="32">
        <f t="shared" si="55"/>
        <v>270.62</v>
      </c>
      <c r="AI122" s="32">
        <f t="shared" si="55"/>
        <v>253.68</v>
      </c>
      <c r="AJ122" s="32">
        <f t="shared" si="55"/>
        <v>238.73</v>
      </c>
      <c r="AK122" s="32">
        <f t="shared" si="55"/>
        <v>225.45</v>
      </c>
      <c r="AL122" s="32">
        <f t="shared" si="55"/>
        <v>210.39</v>
      </c>
      <c r="AM122" s="32">
        <f t="shared" si="55"/>
        <v>194.52</v>
      </c>
      <c r="AN122" s="32">
        <f t="shared" si="56"/>
        <v>185.61</v>
      </c>
      <c r="AO122" s="32">
        <f t="shared" si="56"/>
        <v>179.73</v>
      </c>
      <c r="AP122" s="32">
        <f t="shared" si="56"/>
        <v>174.21</v>
      </c>
      <c r="AQ122" s="32">
        <f t="shared" si="56"/>
        <v>169.02</v>
      </c>
      <c r="AR122" s="32">
        <f t="shared" si="56"/>
        <v>164.13</v>
      </c>
      <c r="AS122" s="32">
        <f t="shared" si="56"/>
        <v>159.51</v>
      </c>
      <c r="AT122" s="32">
        <f t="shared" si="56"/>
        <v>155.15</v>
      </c>
      <c r="AU122" s="33">
        <f t="shared" si="56"/>
        <v>147.1</v>
      </c>
    </row>
    <row r="123" spans="1:47">
      <c r="U123" s="7">
        <v>120</v>
      </c>
      <c r="V123" s="10">
        <f t="shared" si="28"/>
        <v>4924800</v>
      </c>
      <c r="W123" s="28">
        <v>20</v>
      </c>
      <c r="X123" s="29">
        <v>1200</v>
      </c>
      <c r="Y123" s="43">
        <f t="shared" si="49"/>
        <v>4104</v>
      </c>
      <c r="Z123" s="11">
        <f t="shared" si="29"/>
        <v>4104</v>
      </c>
      <c r="AA123" s="11">
        <f t="shared" si="50"/>
        <v>148320</v>
      </c>
      <c r="AB123" s="11">
        <f t="shared" si="51"/>
        <v>2380</v>
      </c>
      <c r="AC123" s="11">
        <f t="shared" si="52"/>
        <v>145890</v>
      </c>
      <c r="AD123" s="31">
        <f t="shared" si="55"/>
        <v>379.92</v>
      </c>
      <c r="AE123" s="32">
        <f t="shared" si="55"/>
        <v>348.19</v>
      </c>
      <c r="AF123" s="32">
        <f t="shared" si="55"/>
        <v>321.33999999999997</v>
      </c>
      <c r="AG123" s="32">
        <f t="shared" si="55"/>
        <v>298.33999999999997</v>
      </c>
      <c r="AH123" s="32">
        <f t="shared" si="55"/>
        <v>278.42</v>
      </c>
      <c r="AI123" s="32">
        <f t="shared" si="55"/>
        <v>260.98</v>
      </c>
      <c r="AJ123" s="32">
        <f t="shared" si="55"/>
        <v>245.61</v>
      </c>
      <c r="AK123" s="32">
        <f t="shared" si="55"/>
        <v>231.94</v>
      </c>
      <c r="AL123" s="32">
        <f t="shared" si="55"/>
        <v>216.45</v>
      </c>
      <c r="AM123" s="32">
        <f t="shared" si="55"/>
        <v>200.12</v>
      </c>
      <c r="AN123" s="32">
        <f t="shared" si="56"/>
        <v>190.96</v>
      </c>
      <c r="AO123" s="32">
        <f t="shared" si="56"/>
        <v>184.9</v>
      </c>
      <c r="AP123" s="32">
        <f t="shared" si="56"/>
        <v>179.23</v>
      </c>
      <c r="AQ123" s="32">
        <f t="shared" si="56"/>
        <v>173.89</v>
      </c>
      <c r="AR123" s="32">
        <f t="shared" si="56"/>
        <v>168.85</v>
      </c>
      <c r="AS123" s="32">
        <f t="shared" si="56"/>
        <v>164.11</v>
      </c>
      <c r="AT123" s="32">
        <f t="shared" si="56"/>
        <v>159.62</v>
      </c>
      <c r="AU123" s="33">
        <f t="shared" si="56"/>
        <v>151.34</v>
      </c>
    </row>
    <row r="124" spans="1:47">
      <c r="U124" s="7">
        <v>121</v>
      </c>
      <c r="V124" s="10">
        <f t="shared" si="28"/>
        <v>5021500</v>
      </c>
      <c r="W124" s="28">
        <v>20</v>
      </c>
      <c r="X124" s="29">
        <v>1210</v>
      </c>
      <c r="Y124" s="43">
        <f t="shared" si="49"/>
        <v>4150</v>
      </c>
      <c r="Z124" s="11">
        <f t="shared" si="29"/>
        <v>4150</v>
      </c>
      <c r="AA124" s="11">
        <f t="shared" si="50"/>
        <v>152470</v>
      </c>
      <c r="AB124" s="11">
        <f t="shared" si="51"/>
        <v>2400</v>
      </c>
      <c r="AC124" s="11">
        <f t="shared" si="52"/>
        <v>150020</v>
      </c>
      <c r="AD124" s="31">
        <f t="shared" ref="AD124:AM133" si="57">ROUND($AC124/INDEX($E:$E,MATCH(AD$3,$A:$A,0)),2)</f>
        <v>390.68</v>
      </c>
      <c r="AE124" s="32">
        <f t="shared" si="57"/>
        <v>358.04</v>
      </c>
      <c r="AF124" s="32">
        <f t="shared" si="57"/>
        <v>330.44</v>
      </c>
      <c r="AG124" s="32">
        <f t="shared" si="57"/>
        <v>306.79000000000002</v>
      </c>
      <c r="AH124" s="32">
        <f t="shared" si="57"/>
        <v>286.3</v>
      </c>
      <c r="AI124" s="32">
        <f t="shared" si="57"/>
        <v>268.37</v>
      </c>
      <c r="AJ124" s="32">
        <f t="shared" si="57"/>
        <v>252.56</v>
      </c>
      <c r="AK124" s="32">
        <f t="shared" si="57"/>
        <v>238.51</v>
      </c>
      <c r="AL124" s="32">
        <f t="shared" si="57"/>
        <v>222.58</v>
      </c>
      <c r="AM124" s="32">
        <f t="shared" si="57"/>
        <v>205.79</v>
      </c>
      <c r="AN124" s="32">
        <f t="shared" ref="AN124:AU133" si="58">ROUND($AC124/INDEX($E:$E,MATCH(AN$3,$A:$A,0)),2)</f>
        <v>196.36</v>
      </c>
      <c r="AO124" s="32">
        <f t="shared" si="58"/>
        <v>190.14</v>
      </c>
      <c r="AP124" s="32">
        <f t="shared" si="58"/>
        <v>184.3</v>
      </c>
      <c r="AQ124" s="32">
        <f t="shared" si="58"/>
        <v>178.81</v>
      </c>
      <c r="AR124" s="32">
        <f t="shared" si="58"/>
        <v>173.63</v>
      </c>
      <c r="AS124" s="32">
        <f t="shared" si="58"/>
        <v>168.75</v>
      </c>
      <c r="AT124" s="32">
        <f t="shared" si="58"/>
        <v>164.14</v>
      </c>
      <c r="AU124" s="33">
        <f t="shared" si="58"/>
        <v>155.62</v>
      </c>
    </row>
    <row r="125" spans="1:47">
      <c r="U125" s="7">
        <v>122</v>
      </c>
      <c r="V125" s="10">
        <f t="shared" si="28"/>
        <v>5117900</v>
      </c>
      <c r="W125" s="28">
        <v>20</v>
      </c>
      <c r="X125" s="29">
        <v>1220</v>
      </c>
      <c r="Y125" s="43">
        <f t="shared" si="49"/>
        <v>4195</v>
      </c>
      <c r="Z125" s="11">
        <f t="shared" si="29"/>
        <v>4195</v>
      </c>
      <c r="AA125" s="11">
        <f t="shared" si="50"/>
        <v>156665</v>
      </c>
      <c r="AB125" s="11">
        <f t="shared" si="51"/>
        <v>2420</v>
      </c>
      <c r="AC125" s="11">
        <f t="shared" si="52"/>
        <v>154195</v>
      </c>
      <c r="AD125" s="31">
        <f t="shared" si="57"/>
        <v>401.55</v>
      </c>
      <c r="AE125" s="32">
        <f t="shared" si="57"/>
        <v>368.01</v>
      </c>
      <c r="AF125" s="32">
        <f t="shared" si="57"/>
        <v>339.64</v>
      </c>
      <c r="AG125" s="32">
        <f t="shared" si="57"/>
        <v>315.33</v>
      </c>
      <c r="AH125" s="32">
        <f t="shared" si="57"/>
        <v>294.27</v>
      </c>
      <c r="AI125" s="32">
        <f t="shared" si="57"/>
        <v>275.83999999999997</v>
      </c>
      <c r="AJ125" s="32">
        <f t="shared" si="57"/>
        <v>259.58999999999997</v>
      </c>
      <c r="AK125" s="32">
        <f t="shared" si="57"/>
        <v>245.14</v>
      </c>
      <c r="AL125" s="32">
        <f t="shared" si="57"/>
        <v>228.78</v>
      </c>
      <c r="AM125" s="32">
        <f t="shared" si="57"/>
        <v>211.52</v>
      </c>
      <c r="AN125" s="32">
        <f t="shared" si="58"/>
        <v>201.83</v>
      </c>
      <c r="AO125" s="32">
        <f t="shared" si="58"/>
        <v>195.43</v>
      </c>
      <c r="AP125" s="32">
        <f t="shared" si="58"/>
        <v>189.43</v>
      </c>
      <c r="AQ125" s="32">
        <f t="shared" si="58"/>
        <v>183.78</v>
      </c>
      <c r="AR125" s="32">
        <f t="shared" si="58"/>
        <v>178.47</v>
      </c>
      <c r="AS125" s="32">
        <f t="shared" si="58"/>
        <v>173.45</v>
      </c>
      <c r="AT125" s="32">
        <f t="shared" si="58"/>
        <v>168.7</v>
      </c>
      <c r="AU125" s="33">
        <f t="shared" si="58"/>
        <v>159.94999999999999</v>
      </c>
    </row>
    <row r="126" spans="1:47">
      <c r="U126" s="7">
        <v>123</v>
      </c>
      <c r="V126" s="10">
        <f t="shared" si="28"/>
        <v>5215200</v>
      </c>
      <c r="W126" s="28">
        <v>20</v>
      </c>
      <c r="X126" s="29">
        <v>1230</v>
      </c>
      <c r="Y126" s="43">
        <f t="shared" si="49"/>
        <v>4240</v>
      </c>
      <c r="Z126" s="11">
        <f t="shared" si="29"/>
        <v>4240</v>
      </c>
      <c r="AA126" s="11">
        <f t="shared" si="50"/>
        <v>160905</v>
      </c>
      <c r="AB126" s="11">
        <f t="shared" si="51"/>
        <v>2440</v>
      </c>
      <c r="AC126" s="11">
        <f t="shared" si="52"/>
        <v>158415</v>
      </c>
      <c r="AD126" s="31">
        <f t="shared" si="57"/>
        <v>412.54</v>
      </c>
      <c r="AE126" s="32">
        <f t="shared" si="57"/>
        <v>378.08</v>
      </c>
      <c r="AF126" s="32">
        <f t="shared" si="57"/>
        <v>348.93</v>
      </c>
      <c r="AG126" s="32">
        <f t="shared" si="57"/>
        <v>323.95999999999998</v>
      </c>
      <c r="AH126" s="32">
        <f t="shared" si="57"/>
        <v>302.32</v>
      </c>
      <c r="AI126" s="32">
        <f t="shared" si="57"/>
        <v>283.39</v>
      </c>
      <c r="AJ126" s="32">
        <f t="shared" si="57"/>
        <v>266.69</v>
      </c>
      <c r="AK126" s="32">
        <f t="shared" si="57"/>
        <v>251.85</v>
      </c>
      <c r="AL126" s="32">
        <f t="shared" si="57"/>
        <v>235.04</v>
      </c>
      <c r="AM126" s="32">
        <f t="shared" si="57"/>
        <v>217.3</v>
      </c>
      <c r="AN126" s="32">
        <f t="shared" si="58"/>
        <v>207.35</v>
      </c>
      <c r="AO126" s="32">
        <f t="shared" si="58"/>
        <v>200.78</v>
      </c>
      <c r="AP126" s="32">
        <f t="shared" si="58"/>
        <v>194.61</v>
      </c>
      <c r="AQ126" s="32">
        <f t="shared" si="58"/>
        <v>188.81</v>
      </c>
      <c r="AR126" s="32">
        <f t="shared" si="58"/>
        <v>183.35</v>
      </c>
      <c r="AS126" s="32">
        <f t="shared" si="58"/>
        <v>178.19</v>
      </c>
      <c r="AT126" s="32">
        <f t="shared" si="58"/>
        <v>173.32</v>
      </c>
      <c r="AU126" s="33">
        <f t="shared" si="58"/>
        <v>164.33</v>
      </c>
    </row>
    <row r="127" spans="1:47">
      <c r="U127" s="7">
        <v>124</v>
      </c>
      <c r="V127" s="10">
        <f t="shared" si="28"/>
        <v>5313400</v>
      </c>
      <c r="W127" s="28">
        <v>20</v>
      </c>
      <c r="X127" s="29">
        <v>1240</v>
      </c>
      <c r="Y127" s="43">
        <f t="shared" si="49"/>
        <v>4285</v>
      </c>
      <c r="Z127" s="11">
        <f t="shared" si="29"/>
        <v>4285</v>
      </c>
      <c r="AA127" s="11">
        <f t="shared" si="50"/>
        <v>165190</v>
      </c>
      <c r="AB127" s="11">
        <f t="shared" si="51"/>
        <v>2460</v>
      </c>
      <c r="AC127" s="11">
        <f t="shared" si="52"/>
        <v>162680</v>
      </c>
      <c r="AD127" s="31">
        <f t="shared" si="57"/>
        <v>423.65</v>
      </c>
      <c r="AE127" s="32">
        <f t="shared" si="57"/>
        <v>388.26</v>
      </c>
      <c r="AF127" s="32">
        <f t="shared" si="57"/>
        <v>358.33</v>
      </c>
      <c r="AG127" s="32">
        <f t="shared" si="57"/>
        <v>332.68</v>
      </c>
      <c r="AH127" s="32">
        <f t="shared" si="57"/>
        <v>310.45999999999998</v>
      </c>
      <c r="AI127" s="32">
        <f t="shared" si="57"/>
        <v>291.02</v>
      </c>
      <c r="AJ127" s="32">
        <f t="shared" si="57"/>
        <v>273.87</v>
      </c>
      <c r="AK127" s="32">
        <f t="shared" si="57"/>
        <v>258.63</v>
      </c>
      <c r="AL127" s="32">
        <f t="shared" si="57"/>
        <v>241.36</v>
      </c>
      <c r="AM127" s="32">
        <f t="shared" si="57"/>
        <v>223.16</v>
      </c>
      <c r="AN127" s="32">
        <f t="shared" si="58"/>
        <v>212.93</v>
      </c>
      <c r="AO127" s="32">
        <f t="shared" si="58"/>
        <v>206.19</v>
      </c>
      <c r="AP127" s="32">
        <f t="shared" si="58"/>
        <v>199.85</v>
      </c>
      <c r="AQ127" s="32">
        <f t="shared" si="58"/>
        <v>193.9</v>
      </c>
      <c r="AR127" s="32">
        <f t="shared" si="58"/>
        <v>188.29</v>
      </c>
      <c r="AS127" s="32">
        <f t="shared" si="58"/>
        <v>182.99</v>
      </c>
      <c r="AT127" s="32">
        <f t="shared" si="58"/>
        <v>177.99</v>
      </c>
      <c r="AU127" s="33">
        <f t="shared" si="58"/>
        <v>168.76</v>
      </c>
    </row>
    <row r="128" spans="1:47">
      <c r="U128" s="7">
        <v>125</v>
      </c>
      <c r="V128" s="10">
        <f t="shared" si="28"/>
        <v>5412500</v>
      </c>
      <c r="W128" s="28">
        <v>20</v>
      </c>
      <c r="X128" s="29">
        <v>1250</v>
      </c>
      <c r="Y128" s="43">
        <f t="shared" si="49"/>
        <v>4330</v>
      </c>
      <c r="Z128" s="11">
        <f t="shared" si="29"/>
        <v>4330</v>
      </c>
      <c r="AA128" s="11">
        <f t="shared" si="50"/>
        <v>169520</v>
      </c>
      <c r="AB128" s="11">
        <f t="shared" si="51"/>
        <v>2480</v>
      </c>
      <c r="AC128" s="11">
        <f t="shared" si="52"/>
        <v>166990</v>
      </c>
      <c r="AD128" s="31">
        <f t="shared" si="57"/>
        <v>434.87</v>
      </c>
      <c r="AE128" s="32">
        <f t="shared" si="57"/>
        <v>398.54</v>
      </c>
      <c r="AF128" s="32">
        <f t="shared" si="57"/>
        <v>367.82</v>
      </c>
      <c r="AG128" s="32">
        <f t="shared" si="57"/>
        <v>341.49</v>
      </c>
      <c r="AH128" s="32">
        <f t="shared" si="57"/>
        <v>318.68</v>
      </c>
      <c r="AI128" s="32">
        <f t="shared" si="57"/>
        <v>298.73</v>
      </c>
      <c r="AJ128" s="32">
        <f t="shared" si="57"/>
        <v>281.13</v>
      </c>
      <c r="AK128" s="32">
        <f t="shared" si="57"/>
        <v>265.48</v>
      </c>
      <c r="AL128" s="32">
        <f t="shared" si="57"/>
        <v>247.76</v>
      </c>
      <c r="AM128" s="32">
        <f t="shared" si="57"/>
        <v>229.07</v>
      </c>
      <c r="AN128" s="32">
        <f t="shared" si="58"/>
        <v>218.57</v>
      </c>
      <c r="AO128" s="32">
        <f t="shared" si="58"/>
        <v>211.65</v>
      </c>
      <c r="AP128" s="32">
        <f t="shared" si="58"/>
        <v>205.15</v>
      </c>
      <c r="AQ128" s="32">
        <f t="shared" si="58"/>
        <v>199.03</v>
      </c>
      <c r="AR128" s="32">
        <f t="shared" si="58"/>
        <v>193.28</v>
      </c>
      <c r="AS128" s="32">
        <f t="shared" si="58"/>
        <v>187.84</v>
      </c>
      <c r="AT128" s="32">
        <f t="shared" si="58"/>
        <v>182.7</v>
      </c>
      <c r="AU128" s="33">
        <f t="shared" si="58"/>
        <v>173.23</v>
      </c>
    </row>
    <row r="129" spans="21:47">
      <c r="U129" s="7">
        <v>126</v>
      </c>
      <c r="V129" s="10">
        <f t="shared" si="28"/>
        <v>5511240</v>
      </c>
      <c r="W129" s="28">
        <v>20</v>
      </c>
      <c r="X129" s="29">
        <v>1260</v>
      </c>
      <c r="Y129" s="43">
        <f t="shared" si="49"/>
        <v>4374</v>
      </c>
      <c r="Z129" s="11">
        <f t="shared" si="29"/>
        <v>4374</v>
      </c>
      <c r="AA129" s="11">
        <f t="shared" si="50"/>
        <v>173894</v>
      </c>
      <c r="AB129" s="11">
        <f t="shared" si="51"/>
        <v>2500</v>
      </c>
      <c r="AC129" s="11">
        <f t="shared" si="52"/>
        <v>171344</v>
      </c>
      <c r="AD129" s="31">
        <f t="shared" si="57"/>
        <v>446.21</v>
      </c>
      <c r="AE129" s="32">
        <f t="shared" si="57"/>
        <v>408.94</v>
      </c>
      <c r="AF129" s="32">
        <f t="shared" si="57"/>
        <v>377.41</v>
      </c>
      <c r="AG129" s="32">
        <f t="shared" si="57"/>
        <v>350.4</v>
      </c>
      <c r="AH129" s="32">
        <f t="shared" si="57"/>
        <v>326.99</v>
      </c>
      <c r="AI129" s="32">
        <f t="shared" si="57"/>
        <v>306.52</v>
      </c>
      <c r="AJ129" s="32">
        <f t="shared" si="57"/>
        <v>288.45999999999998</v>
      </c>
      <c r="AK129" s="32">
        <f t="shared" si="57"/>
        <v>272.41000000000003</v>
      </c>
      <c r="AL129" s="32">
        <f t="shared" si="57"/>
        <v>254.22</v>
      </c>
      <c r="AM129" s="32">
        <f t="shared" si="57"/>
        <v>235.04</v>
      </c>
      <c r="AN129" s="32">
        <f t="shared" si="58"/>
        <v>224.27</v>
      </c>
      <c r="AO129" s="32">
        <f t="shared" si="58"/>
        <v>217.17</v>
      </c>
      <c r="AP129" s="32">
        <f t="shared" si="58"/>
        <v>210.5</v>
      </c>
      <c r="AQ129" s="32">
        <f t="shared" si="58"/>
        <v>204.22</v>
      </c>
      <c r="AR129" s="32">
        <f t="shared" si="58"/>
        <v>198.31</v>
      </c>
      <c r="AS129" s="32">
        <f t="shared" si="58"/>
        <v>192.74</v>
      </c>
      <c r="AT129" s="32">
        <f t="shared" si="58"/>
        <v>187.47</v>
      </c>
      <c r="AU129" s="33">
        <f t="shared" si="58"/>
        <v>177.74</v>
      </c>
    </row>
    <row r="130" spans="21:47">
      <c r="U130" s="7">
        <v>127</v>
      </c>
      <c r="V130" s="10">
        <f t="shared" si="28"/>
        <v>5612130</v>
      </c>
      <c r="W130" s="28">
        <v>20</v>
      </c>
      <c r="X130" s="29">
        <v>1270</v>
      </c>
      <c r="Y130" s="43">
        <f t="shared" si="49"/>
        <v>4419</v>
      </c>
      <c r="Z130" s="11">
        <f t="shared" si="29"/>
        <v>4419</v>
      </c>
      <c r="AA130" s="11">
        <f t="shared" si="50"/>
        <v>178313</v>
      </c>
      <c r="AB130" s="11">
        <f t="shared" si="51"/>
        <v>2520</v>
      </c>
      <c r="AC130" s="11">
        <f t="shared" si="52"/>
        <v>175743</v>
      </c>
      <c r="AD130" s="31">
        <f t="shared" si="57"/>
        <v>457.66</v>
      </c>
      <c r="AE130" s="32">
        <f t="shared" si="57"/>
        <v>419.43</v>
      </c>
      <c r="AF130" s="32">
        <f t="shared" si="57"/>
        <v>387.1</v>
      </c>
      <c r="AG130" s="32">
        <f t="shared" si="57"/>
        <v>359.39</v>
      </c>
      <c r="AH130" s="32">
        <f t="shared" si="57"/>
        <v>335.39</v>
      </c>
      <c r="AI130" s="32">
        <f t="shared" si="57"/>
        <v>314.39</v>
      </c>
      <c r="AJ130" s="32">
        <f t="shared" si="57"/>
        <v>295.86</v>
      </c>
      <c r="AK130" s="32">
        <f t="shared" si="57"/>
        <v>279.39999999999998</v>
      </c>
      <c r="AL130" s="32">
        <f t="shared" si="57"/>
        <v>260.75</v>
      </c>
      <c r="AM130" s="32">
        <f t="shared" si="57"/>
        <v>241.07</v>
      </c>
      <c r="AN130" s="32">
        <f t="shared" si="58"/>
        <v>230.03</v>
      </c>
      <c r="AO130" s="32">
        <f t="shared" si="58"/>
        <v>222.74</v>
      </c>
      <c r="AP130" s="32">
        <f t="shared" si="58"/>
        <v>215.9</v>
      </c>
      <c r="AQ130" s="32">
        <f t="shared" si="58"/>
        <v>209.47</v>
      </c>
      <c r="AR130" s="32">
        <f t="shared" si="58"/>
        <v>203.41</v>
      </c>
      <c r="AS130" s="32">
        <f t="shared" si="58"/>
        <v>197.69</v>
      </c>
      <c r="AT130" s="32">
        <f t="shared" si="58"/>
        <v>192.28</v>
      </c>
      <c r="AU130" s="33">
        <f t="shared" si="58"/>
        <v>182.31</v>
      </c>
    </row>
    <row r="131" spans="21:47">
      <c r="U131" s="7">
        <v>128</v>
      </c>
      <c r="V131" s="10">
        <f t="shared" si="28"/>
        <v>5712640</v>
      </c>
      <c r="W131" s="28">
        <v>20</v>
      </c>
      <c r="X131" s="29">
        <v>1280</v>
      </c>
      <c r="Y131" s="43">
        <f t="shared" si="49"/>
        <v>4463</v>
      </c>
      <c r="Z131" s="11">
        <f t="shared" si="29"/>
        <v>4463</v>
      </c>
      <c r="AA131" s="11">
        <f t="shared" si="50"/>
        <v>182776</v>
      </c>
      <c r="AB131" s="11">
        <f t="shared" si="51"/>
        <v>2540</v>
      </c>
      <c r="AC131" s="11">
        <f t="shared" si="52"/>
        <v>180186</v>
      </c>
      <c r="AD131" s="31">
        <f t="shared" si="57"/>
        <v>469.23</v>
      </c>
      <c r="AE131" s="32">
        <f t="shared" si="57"/>
        <v>430.04</v>
      </c>
      <c r="AF131" s="32">
        <f t="shared" si="57"/>
        <v>396.89</v>
      </c>
      <c r="AG131" s="32">
        <f t="shared" si="57"/>
        <v>368.48</v>
      </c>
      <c r="AH131" s="32">
        <f t="shared" si="57"/>
        <v>343.87</v>
      </c>
      <c r="AI131" s="32">
        <f t="shared" si="57"/>
        <v>322.33999999999997</v>
      </c>
      <c r="AJ131" s="32">
        <f t="shared" si="57"/>
        <v>303.33999999999997</v>
      </c>
      <c r="AK131" s="32">
        <f t="shared" si="57"/>
        <v>286.45999999999998</v>
      </c>
      <c r="AL131" s="32">
        <f t="shared" si="57"/>
        <v>267.33999999999997</v>
      </c>
      <c r="AM131" s="32">
        <f t="shared" si="57"/>
        <v>247.17</v>
      </c>
      <c r="AN131" s="32">
        <f t="shared" si="58"/>
        <v>235.85</v>
      </c>
      <c r="AO131" s="32">
        <f t="shared" si="58"/>
        <v>228.37</v>
      </c>
      <c r="AP131" s="32">
        <f t="shared" si="58"/>
        <v>221.36</v>
      </c>
      <c r="AQ131" s="32">
        <f t="shared" si="58"/>
        <v>214.76</v>
      </c>
      <c r="AR131" s="32">
        <f t="shared" si="58"/>
        <v>208.55</v>
      </c>
      <c r="AS131" s="32">
        <f t="shared" si="58"/>
        <v>202.68</v>
      </c>
      <c r="AT131" s="32">
        <f t="shared" si="58"/>
        <v>197.14</v>
      </c>
      <c r="AU131" s="33">
        <f t="shared" si="58"/>
        <v>186.91</v>
      </c>
    </row>
    <row r="132" spans="21:47">
      <c r="U132" s="7">
        <v>129</v>
      </c>
      <c r="V132" s="10">
        <f t="shared" si="28"/>
        <v>5814030</v>
      </c>
      <c r="W132" s="28">
        <v>20</v>
      </c>
      <c r="X132" s="29">
        <v>1290</v>
      </c>
      <c r="Y132" s="43">
        <f t="shared" ref="Y132:Y163" si="59">INT(IF($U132&lt;30,$P$5,IF($U132&gt;100,$P$7,$P$6))*$U132^IF($U132&lt;30,$Q$5,IF($U132&gt;100,$Q$7,$Q$6))+IF($U132&lt;30,$R$5,IF($U132&gt;100,$R$7,$R$6)))</f>
        <v>4507</v>
      </c>
      <c r="Z132" s="11">
        <f t="shared" si="29"/>
        <v>4507</v>
      </c>
      <c r="AA132" s="11">
        <f t="shared" si="50"/>
        <v>187283</v>
      </c>
      <c r="AB132" s="11">
        <f t="shared" si="51"/>
        <v>2560</v>
      </c>
      <c r="AC132" s="11">
        <f t="shared" si="52"/>
        <v>184673</v>
      </c>
      <c r="AD132" s="31">
        <f t="shared" si="57"/>
        <v>480.92</v>
      </c>
      <c r="AE132" s="32">
        <f t="shared" si="57"/>
        <v>440.75</v>
      </c>
      <c r="AF132" s="32">
        <f t="shared" si="57"/>
        <v>406.77</v>
      </c>
      <c r="AG132" s="32">
        <f t="shared" si="57"/>
        <v>377.65</v>
      </c>
      <c r="AH132" s="32">
        <f t="shared" si="57"/>
        <v>352.43</v>
      </c>
      <c r="AI132" s="32">
        <f t="shared" si="57"/>
        <v>330.36</v>
      </c>
      <c r="AJ132" s="32">
        <f t="shared" si="57"/>
        <v>310.89999999999998</v>
      </c>
      <c r="AK132" s="32">
        <f t="shared" si="57"/>
        <v>293.60000000000002</v>
      </c>
      <c r="AL132" s="32">
        <f t="shared" si="57"/>
        <v>274</v>
      </c>
      <c r="AM132" s="32">
        <f t="shared" si="57"/>
        <v>253.32</v>
      </c>
      <c r="AN132" s="32">
        <f t="shared" si="58"/>
        <v>241.72</v>
      </c>
      <c r="AO132" s="32">
        <f t="shared" si="58"/>
        <v>234.06</v>
      </c>
      <c r="AP132" s="32">
        <f t="shared" si="58"/>
        <v>226.87</v>
      </c>
      <c r="AQ132" s="32">
        <f t="shared" si="58"/>
        <v>220.11</v>
      </c>
      <c r="AR132" s="32">
        <f t="shared" si="58"/>
        <v>213.74</v>
      </c>
      <c r="AS132" s="32">
        <f t="shared" si="58"/>
        <v>207.73</v>
      </c>
      <c r="AT132" s="32">
        <f t="shared" si="58"/>
        <v>202.05</v>
      </c>
      <c r="AU132" s="33">
        <f t="shared" si="58"/>
        <v>191.57</v>
      </c>
    </row>
    <row r="133" spans="21:47">
      <c r="U133" s="7">
        <v>130</v>
      </c>
      <c r="V133" s="10">
        <f t="shared" ref="V133:V196" si="60">X133*Y133</f>
        <v>5916300</v>
      </c>
      <c r="W133" s="28">
        <v>20</v>
      </c>
      <c r="X133" s="29">
        <v>1300</v>
      </c>
      <c r="Y133" s="43">
        <f t="shared" si="59"/>
        <v>4551</v>
      </c>
      <c r="Z133" s="11">
        <f t="shared" ref="Z133:Z196" si="61">Y133*$B$24</f>
        <v>4551</v>
      </c>
      <c r="AA133" s="11">
        <f t="shared" si="50"/>
        <v>191834</v>
      </c>
      <c r="AB133" s="11">
        <f t="shared" si="51"/>
        <v>2580</v>
      </c>
      <c r="AC133" s="11">
        <f t="shared" si="52"/>
        <v>189204</v>
      </c>
      <c r="AD133" s="31">
        <f t="shared" si="57"/>
        <v>492.72</v>
      </c>
      <c r="AE133" s="32">
        <f t="shared" si="57"/>
        <v>451.56</v>
      </c>
      <c r="AF133" s="32">
        <f t="shared" si="57"/>
        <v>416.75</v>
      </c>
      <c r="AG133" s="32">
        <f t="shared" si="57"/>
        <v>386.92</v>
      </c>
      <c r="AH133" s="32">
        <f t="shared" si="57"/>
        <v>361.08</v>
      </c>
      <c r="AI133" s="32">
        <f t="shared" si="57"/>
        <v>338.47</v>
      </c>
      <c r="AJ133" s="32">
        <f t="shared" si="57"/>
        <v>318.52999999999997</v>
      </c>
      <c r="AK133" s="32">
        <f t="shared" si="57"/>
        <v>300.8</v>
      </c>
      <c r="AL133" s="32">
        <f t="shared" si="57"/>
        <v>280.72000000000003</v>
      </c>
      <c r="AM133" s="32">
        <f t="shared" si="57"/>
        <v>259.54000000000002</v>
      </c>
      <c r="AN133" s="32">
        <f t="shared" si="58"/>
        <v>247.65</v>
      </c>
      <c r="AO133" s="32">
        <f t="shared" si="58"/>
        <v>239.8</v>
      </c>
      <c r="AP133" s="32">
        <f t="shared" si="58"/>
        <v>232.44</v>
      </c>
      <c r="AQ133" s="32">
        <f t="shared" si="58"/>
        <v>225.51</v>
      </c>
      <c r="AR133" s="32">
        <f t="shared" si="58"/>
        <v>218.99</v>
      </c>
      <c r="AS133" s="32">
        <f t="shared" si="58"/>
        <v>212.83</v>
      </c>
      <c r="AT133" s="32">
        <f t="shared" si="58"/>
        <v>207.01</v>
      </c>
      <c r="AU133" s="33">
        <f t="shared" si="58"/>
        <v>196.27</v>
      </c>
    </row>
    <row r="134" spans="21:47">
      <c r="U134" s="7">
        <v>131</v>
      </c>
      <c r="V134" s="10">
        <f t="shared" si="60"/>
        <v>6019450</v>
      </c>
      <c r="W134" s="28">
        <v>20</v>
      </c>
      <c r="X134" s="29">
        <v>1310</v>
      </c>
      <c r="Y134" s="43">
        <f t="shared" si="59"/>
        <v>4595</v>
      </c>
      <c r="Z134" s="11">
        <f t="shared" si="61"/>
        <v>4595</v>
      </c>
      <c r="AA134" s="11">
        <f t="shared" si="50"/>
        <v>196429</v>
      </c>
      <c r="AB134" s="11">
        <f t="shared" si="51"/>
        <v>2600</v>
      </c>
      <c r="AC134" s="11">
        <f t="shared" si="52"/>
        <v>193779</v>
      </c>
      <c r="AD134" s="31">
        <f t="shared" ref="AD134:AM143" si="62">ROUND($AC134/INDEX($E:$E,MATCH(AD$3,$A:$A,0)),2)</f>
        <v>504.63</v>
      </c>
      <c r="AE134" s="32">
        <f t="shared" si="62"/>
        <v>462.48</v>
      </c>
      <c r="AF134" s="32">
        <f t="shared" si="62"/>
        <v>426.83</v>
      </c>
      <c r="AG134" s="32">
        <f t="shared" si="62"/>
        <v>396.28</v>
      </c>
      <c r="AH134" s="32">
        <f t="shared" si="62"/>
        <v>369.81</v>
      </c>
      <c r="AI134" s="32">
        <f t="shared" si="62"/>
        <v>346.65</v>
      </c>
      <c r="AJ134" s="32">
        <f t="shared" si="62"/>
        <v>326.23</v>
      </c>
      <c r="AK134" s="32">
        <f t="shared" si="62"/>
        <v>308.07</v>
      </c>
      <c r="AL134" s="32">
        <f t="shared" si="62"/>
        <v>287.51</v>
      </c>
      <c r="AM134" s="32">
        <f t="shared" si="62"/>
        <v>265.81</v>
      </c>
      <c r="AN134" s="32">
        <f t="shared" ref="AN134:AU143" si="63">ROUND($AC134/INDEX($E:$E,MATCH(AN$3,$A:$A,0)),2)</f>
        <v>253.64</v>
      </c>
      <c r="AO134" s="32">
        <f t="shared" si="63"/>
        <v>245.6</v>
      </c>
      <c r="AP134" s="32">
        <f t="shared" si="63"/>
        <v>238.06</v>
      </c>
      <c r="AQ134" s="32">
        <f t="shared" si="63"/>
        <v>230.96</v>
      </c>
      <c r="AR134" s="32">
        <f t="shared" si="63"/>
        <v>224.28</v>
      </c>
      <c r="AS134" s="32">
        <f t="shared" si="63"/>
        <v>217.97</v>
      </c>
      <c r="AT134" s="32">
        <f t="shared" si="63"/>
        <v>212.01</v>
      </c>
      <c r="AU134" s="33">
        <f t="shared" si="63"/>
        <v>201.02</v>
      </c>
    </row>
    <row r="135" spans="21:47">
      <c r="U135" s="7">
        <v>132</v>
      </c>
      <c r="V135" s="10">
        <f t="shared" si="60"/>
        <v>6123480</v>
      </c>
      <c r="W135" s="28">
        <v>20</v>
      </c>
      <c r="X135" s="29">
        <v>1320</v>
      </c>
      <c r="Y135" s="43">
        <f t="shared" si="59"/>
        <v>4639</v>
      </c>
      <c r="Z135" s="11">
        <f t="shared" si="61"/>
        <v>4639</v>
      </c>
      <c r="AA135" s="11">
        <f t="shared" si="50"/>
        <v>201068</v>
      </c>
      <c r="AB135" s="11">
        <f t="shared" si="51"/>
        <v>2620</v>
      </c>
      <c r="AC135" s="11">
        <f t="shared" si="52"/>
        <v>198398</v>
      </c>
      <c r="AD135" s="31">
        <f t="shared" si="62"/>
        <v>516.66</v>
      </c>
      <c r="AE135" s="32">
        <f t="shared" si="62"/>
        <v>473.5</v>
      </c>
      <c r="AF135" s="32">
        <f t="shared" si="62"/>
        <v>437</v>
      </c>
      <c r="AG135" s="32">
        <f t="shared" si="62"/>
        <v>405.72</v>
      </c>
      <c r="AH135" s="32">
        <f t="shared" si="62"/>
        <v>378.62</v>
      </c>
      <c r="AI135" s="32">
        <f t="shared" si="62"/>
        <v>354.92</v>
      </c>
      <c r="AJ135" s="32">
        <f t="shared" si="62"/>
        <v>334</v>
      </c>
      <c r="AK135" s="32">
        <f t="shared" si="62"/>
        <v>315.42</v>
      </c>
      <c r="AL135" s="32">
        <f t="shared" si="62"/>
        <v>294.36</v>
      </c>
      <c r="AM135" s="32">
        <f t="shared" si="62"/>
        <v>272.14999999999998</v>
      </c>
      <c r="AN135" s="32">
        <f t="shared" si="63"/>
        <v>259.68</v>
      </c>
      <c r="AO135" s="32">
        <f t="shared" si="63"/>
        <v>251.46</v>
      </c>
      <c r="AP135" s="32">
        <f t="shared" si="63"/>
        <v>243.73</v>
      </c>
      <c r="AQ135" s="32">
        <f t="shared" si="63"/>
        <v>236.47</v>
      </c>
      <c r="AR135" s="32">
        <f t="shared" si="63"/>
        <v>229.63</v>
      </c>
      <c r="AS135" s="32">
        <f t="shared" si="63"/>
        <v>223.17</v>
      </c>
      <c r="AT135" s="32">
        <f t="shared" si="63"/>
        <v>217.07</v>
      </c>
      <c r="AU135" s="33">
        <f t="shared" si="63"/>
        <v>205.81</v>
      </c>
    </row>
    <row r="136" spans="21:47">
      <c r="U136" s="7">
        <v>133</v>
      </c>
      <c r="V136" s="10">
        <f t="shared" si="60"/>
        <v>6227060</v>
      </c>
      <c r="W136" s="28">
        <v>20</v>
      </c>
      <c r="X136" s="29">
        <v>1330</v>
      </c>
      <c r="Y136" s="43">
        <f t="shared" si="59"/>
        <v>4682</v>
      </c>
      <c r="Z136" s="11">
        <f t="shared" si="61"/>
        <v>4682</v>
      </c>
      <c r="AA136" s="11">
        <f t="shared" si="50"/>
        <v>205750</v>
      </c>
      <c r="AB136" s="11">
        <f t="shared" si="51"/>
        <v>2640</v>
      </c>
      <c r="AC136" s="11">
        <f t="shared" si="52"/>
        <v>203060</v>
      </c>
      <c r="AD136" s="31">
        <f t="shared" si="62"/>
        <v>528.79999999999995</v>
      </c>
      <c r="AE136" s="32">
        <f t="shared" si="62"/>
        <v>484.63</v>
      </c>
      <c r="AF136" s="32">
        <f t="shared" si="62"/>
        <v>447.27</v>
      </c>
      <c r="AG136" s="32">
        <f t="shared" si="62"/>
        <v>415.26</v>
      </c>
      <c r="AH136" s="32">
        <f t="shared" si="62"/>
        <v>387.52</v>
      </c>
      <c r="AI136" s="32">
        <f t="shared" si="62"/>
        <v>363.26</v>
      </c>
      <c r="AJ136" s="32">
        <f t="shared" si="62"/>
        <v>341.85</v>
      </c>
      <c r="AK136" s="32">
        <f t="shared" si="62"/>
        <v>322.83</v>
      </c>
      <c r="AL136" s="32">
        <f t="shared" si="62"/>
        <v>301.27999999999997</v>
      </c>
      <c r="AM136" s="32">
        <f t="shared" si="62"/>
        <v>278.55</v>
      </c>
      <c r="AN136" s="32">
        <f t="shared" si="63"/>
        <v>265.79000000000002</v>
      </c>
      <c r="AO136" s="32">
        <f t="shared" si="63"/>
        <v>257.36</v>
      </c>
      <c r="AP136" s="32">
        <f t="shared" si="63"/>
        <v>249.46</v>
      </c>
      <c r="AQ136" s="32">
        <f t="shared" si="63"/>
        <v>242.03</v>
      </c>
      <c r="AR136" s="32">
        <f t="shared" si="63"/>
        <v>235.02</v>
      </c>
      <c r="AS136" s="32">
        <f t="shared" si="63"/>
        <v>228.41</v>
      </c>
      <c r="AT136" s="32">
        <f t="shared" si="63"/>
        <v>222.17</v>
      </c>
      <c r="AU136" s="33">
        <f t="shared" si="63"/>
        <v>210.64</v>
      </c>
    </row>
    <row r="137" spans="21:47">
      <c r="U137" s="7">
        <v>134</v>
      </c>
      <c r="V137" s="10">
        <f t="shared" si="60"/>
        <v>6331500</v>
      </c>
      <c r="W137" s="28">
        <v>20</v>
      </c>
      <c r="X137" s="29">
        <v>1340</v>
      </c>
      <c r="Y137" s="43">
        <f t="shared" si="59"/>
        <v>4725</v>
      </c>
      <c r="Z137" s="11">
        <f t="shared" si="61"/>
        <v>4725</v>
      </c>
      <c r="AA137" s="11">
        <f t="shared" si="50"/>
        <v>210475</v>
      </c>
      <c r="AB137" s="11">
        <f t="shared" si="51"/>
        <v>2660</v>
      </c>
      <c r="AC137" s="11">
        <f t="shared" si="52"/>
        <v>207765</v>
      </c>
      <c r="AD137" s="31">
        <f t="shared" si="62"/>
        <v>541.04999999999995</v>
      </c>
      <c r="AE137" s="32">
        <f t="shared" si="62"/>
        <v>495.86</v>
      </c>
      <c r="AF137" s="32">
        <f t="shared" si="62"/>
        <v>457.63</v>
      </c>
      <c r="AG137" s="32">
        <f t="shared" si="62"/>
        <v>424.88</v>
      </c>
      <c r="AH137" s="32">
        <f t="shared" si="62"/>
        <v>396.5</v>
      </c>
      <c r="AI137" s="32">
        <f t="shared" si="62"/>
        <v>371.67</v>
      </c>
      <c r="AJ137" s="32">
        <f t="shared" si="62"/>
        <v>349.77</v>
      </c>
      <c r="AK137" s="32">
        <f t="shared" si="62"/>
        <v>330.31</v>
      </c>
      <c r="AL137" s="32">
        <f t="shared" si="62"/>
        <v>308.26</v>
      </c>
      <c r="AM137" s="32">
        <f t="shared" si="62"/>
        <v>285</v>
      </c>
      <c r="AN137" s="32">
        <f t="shared" si="63"/>
        <v>271.94</v>
      </c>
      <c r="AO137" s="32">
        <f t="shared" si="63"/>
        <v>263.33</v>
      </c>
      <c r="AP137" s="32">
        <f t="shared" si="63"/>
        <v>255.24</v>
      </c>
      <c r="AQ137" s="32">
        <f t="shared" si="63"/>
        <v>247.63</v>
      </c>
      <c r="AR137" s="32">
        <f t="shared" si="63"/>
        <v>240.47</v>
      </c>
      <c r="AS137" s="32">
        <f t="shared" si="63"/>
        <v>233.71</v>
      </c>
      <c r="AT137" s="32">
        <f t="shared" si="63"/>
        <v>227.31</v>
      </c>
      <c r="AU137" s="33">
        <f t="shared" si="63"/>
        <v>215.52</v>
      </c>
    </row>
    <row r="138" spans="21:47">
      <c r="U138" s="7">
        <v>135</v>
      </c>
      <c r="V138" s="10">
        <f t="shared" si="60"/>
        <v>6436800</v>
      </c>
      <c r="W138" s="28">
        <v>20</v>
      </c>
      <c r="X138" s="29">
        <v>1350</v>
      </c>
      <c r="Y138" s="43">
        <f t="shared" si="59"/>
        <v>4768</v>
      </c>
      <c r="Z138" s="11">
        <f t="shared" si="61"/>
        <v>4768</v>
      </c>
      <c r="AA138" s="11">
        <f t="shared" si="50"/>
        <v>215243</v>
      </c>
      <c r="AB138" s="11">
        <f t="shared" si="51"/>
        <v>2680</v>
      </c>
      <c r="AC138" s="11">
        <f t="shared" si="52"/>
        <v>212513</v>
      </c>
      <c r="AD138" s="31">
        <f t="shared" si="62"/>
        <v>553.41999999999996</v>
      </c>
      <c r="AE138" s="32">
        <f t="shared" si="62"/>
        <v>507.19</v>
      </c>
      <c r="AF138" s="32">
        <f t="shared" si="62"/>
        <v>468.09</v>
      </c>
      <c r="AG138" s="32">
        <f t="shared" si="62"/>
        <v>434.59</v>
      </c>
      <c r="AH138" s="32">
        <f t="shared" si="62"/>
        <v>405.56</v>
      </c>
      <c r="AI138" s="32">
        <f t="shared" si="62"/>
        <v>380.17</v>
      </c>
      <c r="AJ138" s="32">
        <f t="shared" si="62"/>
        <v>357.77</v>
      </c>
      <c r="AK138" s="32">
        <f t="shared" si="62"/>
        <v>337.86</v>
      </c>
      <c r="AL138" s="32">
        <f t="shared" si="62"/>
        <v>315.3</v>
      </c>
      <c r="AM138" s="32">
        <f t="shared" si="62"/>
        <v>291.51</v>
      </c>
      <c r="AN138" s="32">
        <f t="shared" si="63"/>
        <v>278.16000000000003</v>
      </c>
      <c r="AO138" s="32">
        <f t="shared" si="63"/>
        <v>269.33999999999997</v>
      </c>
      <c r="AP138" s="32">
        <f t="shared" si="63"/>
        <v>261.07</v>
      </c>
      <c r="AQ138" s="32">
        <f t="shared" si="63"/>
        <v>253.29</v>
      </c>
      <c r="AR138" s="32">
        <f t="shared" si="63"/>
        <v>245.96</v>
      </c>
      <c r="AS138" s="32">
        <f t="shared" si="63"/>
        <v>239.05</v>
      </c>
      <c r="AT138" s="32">
        <f t="shared" si="63"/>
        <v>232.51</v>
      </c>
      <c r="AU138" s="33">
        <f t="shared" si="63"/>
        <v>220.45</v>
      </c>
    </row>
    <row r="139" spans="21:47">
      <c r="U139" s="7">
        <v>136</v>
      </c>
      <c r="V139" s="10">
        <f t="shared" si="60"/>
        <v>6542960</v>
      </c>
      <c r="W139" s="28">
        <v>20</v>
      </c>
      <c r="X139" s="29">
        <v>1360</v>
      </c>
      <c r="Y139" s="43">
        <f t="shared" si="59"/>
        <v>4811</v>
      </c>
      <c r="Z139" s="11">
        <f t="shared" si="61"/>
        <v>4811</v>
      </c>
      <c r="AA139" s="11">
        <f t="shared" si="50"/>
        <v>220054</v>
      </c>
      <c r="AB139" s="11">
        <f t="shared" si="51"/>
        <v>2700</v>
      </c>
      <c r="AC139" s="11">
        <f t="shared" si="52"/>
        <v>217304</v>
      </c>
      <c r="AD139" s="31">
        <f t="shared" si="62"/>
        <v>565.9</v>
      </c>
      <c r="AE139" s="32">
        <f t="shared" si="62"/>
        <v>518.63</v>
      </c>
      <c r="AF139" s="32">
        <f t="shared" si="62"/>
        <v>478.64</v>
      </c>
      <c r="AG139" s="32">
        <f t="shared" si="62"/>
        <v>444.38</v>
      </c>
      <c r="AH139" s="32">
        <f t="shared" si="62"/>
        <v>414.7</v>
      </c>
      <c r="AI139" s="32">
        <f t="shared" si="62"/>
        <v>388.74</v>
      </c>
      <c r="AJ139" s="32">
        <f t="shared" si="62"/>
        <v>365.83</v>
      </c>
      <c r="AK139" s="32">
        <f t="shared" si="62"/>
        <v>345.48</v>
      </c>
      <c r="AL139" s="32">
        <f t="shared" si="62"/>
        <v>322.41000000000003</v>
      </c>
      <c r="AM139" s="32">
        <f t="shared" si="62"/>
        <v>298.08999999999997</v>
      </c>
      <c r="AN139" s="32">
        <f t="shared" si="63"/>
        <v>284.43</v>
      </c>
      <c r="AO139" s="32">
        <f t="shared" si="63"/>
        <v>275.42</v>
      </c>
      <c r="AP139" s="32">
        <f t="shared" si="63"/>
        <v>266.95999999999998</v>
      </c>
      <c r="AQ139" s="32">
        <f t="shared" si="63"/>
        <v>259</v>
      </c>
      <c r="AR139" s="32">
        <f t="shared" si="63"/>
        <v>251.51</v>
      </c>
      <c r="AS139" s="32">
        <f t="shared" si="63"/>
        <v>244.44</v>
      </c>
      <c r="AT139" s="32">
        <f t="shared" si="63"/>
        <v>237.75</v>
      </c>
      <c r="AU139" s="33">
        <f t="shared" si="63"/>
        <v>225.42</v>
      </c>
    </row>
    <row r="140" spans="21:47">
      <c r="U140" s="7">
        <v>137</v>
      </c>
      <c r="V140" s="10">
        <f t="shared" si="60"/>
        <v>6649980</v>
      </c>
      <c r="W140" s="28">
        <v>20</v>
      </c>
      <c r="X140" s="29">
        <v>1370</v>
      </c>
      <c r="Y140" s="43">
        <f t="shared" si="59"/>
        <v>4854</v>
      </c>
      <c r="Z140" s="11">
        <f t="shared" si="61"/>
        <v>4854</v>
      </c>
      <c r="AA140" s="11">
        <f t="shared" si="50"/>
        <v>224908</v>
      </c>
      <c r="AB140" s="11">
        <f t="shared" si="51"/>
        <v>2720</v>
      </c>
      <c r="AC140" s="11">
        <f t="shared" si="52"/>
        <v>222138</v>
      </c>
      <c r="AD140" s="31">
        <f t="shared" si="62"/>
        <v>578.48</v>
      </c>
      <c r="AE140" s="32">
        <f t="shared" si="62"/>
        <v>530.16</v>
      </c>
      <c r="AF140" s="32">
        <f t="shared" si="62"/>
        <v>489.29</v>
      </c>
      <c r="AG140" s="32">
        <f t="shared" si="62"/>
        <v>454.27</v>
      </c>
      <c r="AH140" s="32">
        <f t="shared" si="62"/>
        <v>423.93</v>
      </c>
      <c r="AI140" s="32">
        <f t="shared" si="62"/>
        <v>397.38</v>
      </c>
      <c r="AJ140" s="32">
        <f t="shared" si="62"/>
        <v>373.97</v>
      </c>
      <c r="AK140" s="32">
        <f t="shared" si="62"/>
        <v>353.16</v>
      </c>
      <c r="AL140" s="32">
        <f t="shared" si="62"/>
        <v>329.58</v>
      </c>
      <c r="AM140" s="32">
        <f t="shared" si="62"/>
        <v>304.72000000000003</v>
      </c>
      <c r="AN140" s="32">
        <f t="shared" si="63"/>
        <v>290.76</v>
      </c>
      <c r="AO140" s="32">
        <f t="shared" si="63"/>
        <v>281.54000000000002</v>
      </c>
      <c r="AP140" s="32">
        <f t="shared" si="63"/>
        <v>272.89999999999998</v>
      </c>
      <c r="AQ140" s="32">
        <f t="shared" si="63"/>
        <v>264.77</v>
      </c>
      <c r="AR140" s="32">
        <f t="shared" si="63"/>
        <v>257.10000000000002</v>
      </c>
      <c r="AS140" s="32">
        <f t="shared" si="63"/>
        <v>249.87</v>
      </c>
      <c r="AT140" s="32">
        <f t="shared" si="63"/>
        <v>243.04</v>
      </c>
      <c r="AU140" s="33">
        <f t="shared" si="63"/>
        <v>230.43</v>
      </c>
    </row>
    <row r="141" spans="21:47">
      <c r="U141" s="7">
        <v>138</v>
      </c>
      <c r="V141" s="10">
        <f t="shared" si="60"/>
        <v>6757860</v>
      </c>
      <c r="W141" s="28">
        <v>20</v>
      </c>
      <c r="X141" s="29">
        <v>1380</v>
      </c>
      <c r="Y141" s="43">
        <f t="shared" si="59"/>
        <v>4897</v>
      </c>
      <c r="Z141" s="11">
        <f t="shared" si="61"/>
        <v>4897</v>
      </c>
      <c r="AA141" s="11">
        <f t="shared" si="50"/>
        <v>229805</v>
      </c>
      <c r="AB141" s="11">
        <f t="shared" si="51"/>
        <v>2740</v>
      </c>
      <c r="AC141" s="11">
        <f t="shared" si="52"/>
        <v>227015</v>
      </c>
      <c r="AD141" s="31">
        <f t="shared" si="62"/>
        <v>591.17999999999995</v>
      </c>
      <c r="AE141" s="32">
        <f t="shared" si="62"/>
        <v>541.79999999999995</v>
      </c>
      <c r="AF141" s="32">
        <f t="shared" si="62"/>
        <v>500.03</v>
      </c>
      <c r="AG141" s="32">
        <f t="shared" si="62"/>
        <v>464.24</v>
      </c>
      <c r="AH141" s="32">
        <f t="shared" si="62"/>
        <v>433.23</v>
      </c>
      <c r="AI141" s="32">
        <f t="shared" si="62"/>
        <v>406.11</v>
      </c>
      <c r="AJ141" s="32">
        <f t="shared" si="62"/>
        <v>382.18</v>
      </c>
      <c r="AK141" s="32">
        <f t="shared" si="62"/>
        <v>360.91</v>
      </c>
      <c r="AL141" s="32">
        <f t="shared" si="62"/>
        <v>336.82</v>
      </c>
      <c r="AM141" s="32">
        <f t="shared" si="62"/>
        <v>311.41000000000003</v>
      </c>
      <c r="AN141" s="32">
        <f t="shared" si="63"/>
        <v>297.14</v>
      </c>
      <c r="AO141" s="32">
        <f t="shared" si="63"/>
        <v>287.72000000000003</v>
      </c>
      <c r="AP141" s="32">
        <f t="shared" si="63"/>
        <v>278.89</v>
      </c>
      <c r="AQ141" s="32">
        <f t="shared" si="63"/>
        <v>270.58</v>
      </c>
      <c r="AR141" s="32">
        <f t="shared" si="63"/>
        <v>262.75</v>
      </c>
      <c r="AS141" s="32">
        <f t="shared" si="63"/>
        <v>255.36</v>
      </c>
      <c r="AT141" s="32">
        <f t="shared" si="63"/>
        <v>248.38</v>
      </c>
      <c r="AU141" s="33">
        <f t="shared" si="63"/>
        <v>235.49</v>
      </c>
    </row>
    <row r="142" spans="21:47">
      <c r="U142" s="7">
        <v>139</v>
      </c>
      <c r="V142" s="10">
        <f t="shared" si="60"/>
        <v>6865210</v>
      </c>
      <c r="W142" s="28">
        <v>20</v>
      </c>
      <c r="X142" s="29">
        <v>1390</v>
      </c>
      <c r="Y142" s="43">
        <f t="shared" si="59"/>
        <v>4939</v>
      </c>
      <c r="Z142" s="11">
        <f t="shared" si="61"/>
        <v>4939</v>
      </c>
      <c r="AA142" s="11">
        <f t="shared" si="50"/>
        <v>234744</v>
      </c>
      <c r="AB142" s="11">
        <f t="shared" si="51"/>
        <v>2760</v>
      </c>
      <c r="AC142" s="11">
        <f t="shared" si="52"/>
        <v>231934</v>
      </c>
      <c r="AD142" s="31">
        <f t="shared" si="62"/>
        <v>603.99</v>
      </c>
      <c r="AE142" s="32">
        <f t="shared" si="62"/>
        <v>553.54</v>
      </c>
      <c r="AF142" s="32">
        <f t="shared" si="62"/>
        <v>510.87</v>
      </c>
      <c r="AG142" s="32">
        <f t="shared" si="62"/>
        <v>474.3</v>
      </c>
      <c r="AH142" s="32">
        <f t="shared" si="62"/>
        <v>442.62</v>
      </c>
      <c r="AI142" s="32">
        <f t="shared" si="62"/>
        <v>414.91</v>
      </c>
      <c r="AJ142" s="32">
        <f t="shared" si="62"/>
        <v>390.46</v>
      </c>
      <c r="AK142" s="32">
        <f t="shared" si="62"/>
        <v>368.73</v>
      </c>
      <c r="AL142" s="32">
        <f t="shared" si="62"/>
        <v>344.12</v>
      </c>
      <c r="AM142" s="32">
        <f t="shared" si="62"/>
        <v>318.14999999999998</v>
      </c>
      <c r="AN142" s="32">
        <f t="shared" si="63"/>
        <v>303.58</v>
      </c>
      <c r="AO142" s="32">
        <f t="shared" si="63"/>
        <v>293.95999999999998</v>
      </c>
      <c r="AP142" s="32">
        <f t="shared" si="63"/>
        <v>284.93</v>
      </c>
      <c r="AQ142" s="32">
        <f t="shared" si="63"/>
        <v>276.44</v>
      </c>
      <c r="AR142" s="32">
        <f t="shared" si="63"/>
        <v>268.44</v>
      </c>
      <c r="AS142" s="32">
        <f t="shared" si="63"/>
        <v>260.89</v>
      </c>
      <c r="AT142" s="32">
        <f t="shared" si="63"/>
        <v>253.76</v>
      </c>
      <c r="AU142" s="33">
        <f t="shared" si="63"/>
        <v>240.6</v>
      </c>
    </row>
    <row r="143" spans="21:47">
      <c r="U143" s="7">
        <v>140</v>
      </c>
      <c r="V143" s="10">
        <f t="shared" si="60"/>
        <v>6974800</v>
      </c>
      <c r="W143" s="28">
        <v>20</v>
      </c>
      <c r="X143" s="29">
        <v>1400</v>
      </c>
      <c r="Y143" s="43">
        <f t="shared" si="59"/>
        <v>4982</v>
      </c>
      <c r="Z143" s="11">
        <f t="shared" si="61"/>
        <v>4982</v>
      </c>
      <c r="AA143" s="11">
        <f t="shared" si="50"/>
        <v>239726</v>
      </c>
      <c r="AB143" s="11">
        <f t="shared" si="51"/>
        <v>2780</v>
      </c>
      <c r="AC143" s="11">
        <f t="shared" si="52"/>
        <v>236896</v>
      </c>
      <c r="AD143" s="31">
        <f t="shared" si="62"/>
        <v>616.91999999999996</v>
      </c>
      <c r="AE143" s="32">
        <f t="shared" si="62"/>
        <v>565.38</v>
      </c>
      <c r="AF143" s="32">
        <f t="shared" si="62"/>
        <v>521.79999999999995</v>
      </c>
      <c r="AG143" s="32">
        <f t="shared" si="62"/>
        <v>484.45</v>
      </c>
      <c r="AH143" s="32">
        <f t="shared" si="62"/>
        <v>452.09</v>
      </c>
      <c r="AI143" s="32">
        <f t="shared" si="62"/>
        <v>423.79</v>
      </c>
      <c r="AJ143" s="32">
        <f t="shared" si="62"/>
        <v>398.81</v>
      </c>
      <c r="AK143" s="32">
        <f t="shared" si="62"/>
        <v>376.62</v>
      </c>
      <c r="AL143" s="32">
        <f t="shared" si="62"/>
        <v>351.48</v>
      </c>
      <c r="AM143" s="32">
        <f t="shared" si="62"/>
        <v>324.95999999999998</v>
      </c>
      <c r="AN143" s="32">
        <f t="shared" si="63"/>
        <v>310.07</v>
      </c>
      <c r="AO143" s="32">
        <f t="shared" si="63"/>
        <v>300.25</v>
      </c>
      <c r="AP143" s="32">
        <f t="shared" si="63"/>
        <v>291.02999999999997</v>
      </c>
      <c r="AQ143" s="32">
        <f t="shared" si="63"/>
        <v>282.36</v>
      </c>
      <c r="AR143" s="32">
        <f t="shared" si="63"/>
        <v>274.19</v>
      </c>
      <c r="AS143" s="32">
        <f t="shared" si="63"/>
        <v>266.47000000000003</v>
      </c>
      <c r="AT143" s="32">
        <f t="shared" si="63"/>
        <v>259.19</v>
      </c>
      <c r="AU143" s="33">
        <f t="shared" si="63"/>
        <v>245.74</v>
      </c>
    </row>
    <row r="144" spans="21:47">
      <c r="U144" s="7">
        <v>141</v>
      </c>
      <c r="V144" s="10">
        <f t="shared" si="60"/>
        <v>7083840</v>
      </c>
      <c r="W144" s="28">
        <v>20</v>
      </c>
      <c r="X144" s="29">
        <v>1410</v>
      </c>
      <c r="Y144" s="43">
        <f t="shared" si="59"/>
        <v>5024</v>
      </c>
      <c r="Z144" s="11">
        <f t="shared" si="61"/>
        <v>5024</v>
      </c>
      <c r="AA144" s="11">
        <f t="shared" si="50"/>
        <v>244750</v>
      </c>
      <c r="AB144" s="11">
        <f t="shared" si="51"/>
        <v>2800</v>
      </c>
      <c r="AC144" s="11">
        <f t="shared" si="52"/>
        <v>241900</v>
      </c>
      <c r="AD144" s="31">
        <f t="shared" ref="AD144:AM153" si="64">ROUND($AC144/INDEX($E:$E,MATCH(AD$3,$A:$A,0)),2)</f>
        <v>629.95000000000005</v>
      </c>
      <c r="AE144" s="32">
        <f t="shared" si="64"/>
        <v>577.33000000000004</v>
      </c>
      <c r="AF144" s="32">
        <f t="shared" si="64"/>
        <v>532.82000000000005</v>
      </c>
      <c r="AG144" s="32">
        <f t="shared" si="64"/>
        <v>494.68</v>
      </c>
      <c r="AH144" s="32">
        <f t="shared" si="64"/>
        <v>461.64</v>
      </c>
      <c r="AI144" s="32">
        <f t="shared" si="64"/>
        <v>432.74</v>
      </c>
      <c r="AJ144" s="32">
        <f t="shared" si="64"/>
        <v>407.24</v>
      </c>
      <c r="AK144" s="32">
        <f t="shared" si="64"/>
        <v>384.58</v>
      </c>
      <c r="AL144" s="32">
        <f t="shared" si="64"/>
        <v>358.9</v>
      </c>
      <c r="AM144" s="32">
        <f t="shared" si="64"/>
        <v>331.82</v>
      </c>
      <c r="AN144" s="32">
        <f t="shared" ref="AN144:AU153" si="65">ROUND($AC144/INDEX($E:$E,MATCH(AN$3,$A:$A,0)),2)</f>
        <v>316.62</v>
      </c>
      <c r="AO144" s="32">
        <f t="shared" si="65"/>
        <v>306.58999999999997</v>
      </c>
      <c r="AP144" s="32">
        <f t="shared" si="65"/>
        <v>297.17</v>
      </c>
      <c r="AQ144" s="32">
        <f t="shared" si="65"/>
        <v>288.32</v>
      </c>
      <c r="AR144" s="32">
        <f t="shared" si="65"/>
        <v>279.98</v>
      </c>
      <c r="AS144" s="32">
        <f t="shared" si="65"/>
        <v>272.10000000000002</v>
      </c>
      <c r="AT144" s="32">
        <f t="shared" si="65"/>
        <v>264.66000000000003</v>
      </c>
      <c r="AU144" s="33">
        <f t="shared" si="65"/>
        <v>250.93</v>
      </c>
    </row>
    <row r="145" spans="21:47">
      <c r="U145" s="7">
        <v>142</v>
      </c>
      <c r="V145" s="10">
        <f t="shared" si="60"/>
        <v>7193720</v>
      </c>
      <c r="W145" s="28">
        <v>20</v>
      </c>
      <c r="X145" s="29">
        <v>1420</v>
      </c>
      <c r="Y145" s="43">
        <f t="shared" si="59"/>
        <v>5066</v>
      </c>
      <c r="Z145" s="11">
        <f t="shared" si="61"/>
        <v>5066</v>
      </c>
      <c r="AA145" s="11">
        <f t="shared" si="50"/>
        <v>249816</v>
      </c>
      <c r="AB145" s="11">
        <f t="shared" si="51"/>
        <v>2820</v>
      </c>
      <c r="AC145" s="11">
        <f t="shared" si="52"/>
        <v>246946</v>
      </c>
      <c r="AD145" s="31">
        <f t="shared" si="64"/>
        <v>643.09</v>
      </c>
      <c r="AE145" s="32">
        <f t="shared" si="64"/>
        <v>589.37</v>
      </c>
      <c r="AF145" s="32">
        <f t="shared" si="64"/>
        <v>543.92999999999995</v>
      </c>
      <c r="AG145" s="32">
        <f t="shared" si="64"/>
        <v>505</v>
      </c>
      <c r="AH145" s="32">
        <f t="shared" si="64"/>
        <v>471.27</v>
      </c>
      <c r="AI145" s="32">
        <f t="shared" si="64"/>
        <v>441.76</v>
      </c>
      <c r="AJ145" s="32">
        <f t="shared" si="64"/>
        <v>415.73</v>
      </c>
      <c r="AK145" s="32">
        <f t="shared" si="64"/>
        <v>392.6</v>
      </c>
      <c r="AL145" s="32">
        <f t="shared" si="64"/>
        <v>366.39</v>
      </c>
      <c r="AM145" s="32">
        <f t="shared" si="64"/>
        <v>338.75</v>
      </c>
      <c r="AN145" s="32">
        <f t="shared" si="65"/>
        <v>323.23</v>
      </c>
      <c r="AO145" s="32">
        <f t="shared" si="65"/>
        <v>312.99</v>
      </c>
      <c r="AP145" s="32">
        <f t="shared" si="65"/>
        <v>303.37</v>
      </c>
      <c r="AQ145" s="32">
        <f t="shared" si="65"/>
        <v>294.33</v>
      </c>
      <c r="AR145" s="32">
        <f t="shared" si="65"/>
        <v>285.82</v>
      </c>
      <c r="AS145" s="32">
        <f t="shared" si="65"/>
        <v>277.77999999999997</v>
      </c>
      <c r="AT145" s="32">
        <f t="shared" si="65"/>
        <v>270.18</v>
      </c>
      <c r="AU145" s="33">
        <f t="shared" si="65"/>
        <v>256.17</v>
      </c>
    </row>
    <row r="146" spans="21:47">
      <c r="U146" s="7">
        <v>143</v>
      </c>
      <c r="V146" s="10">
        <f t="shared" si="60"/>
        <v>7304440</v>
      </c>
      <c r="W146" s="28">
        <v>20</v>
      </c>
      <c r="X146" s="29">
        <v>1430</v>
      </c>
      <c r="Y146" s="43">
        <f t="shared" si="59"/>
        <v>5108</v>
      </c>
      <c r="Z146" s="11">
        <f t="shared" si="61"/>
        <v>5108</v>
      </c>
      <c r="AA146" s="11">
        <f t="shared" si="50"/>
        <v>254924</v>
      </c>
      <c r="AB146" s="11">
        <f t="shared" si="51"/>
        <v>2840</v>
      </c>
      <c r="AC146" s="11">
        <f t="shared" si="52"/>
        <v>252034</v>
      </c>
      <c r="AD146" s="31">
        <f t="shared" si="64"/>
        <v>656.34</v>
      </c>
      <c r="AE146" s="32">
        <f t="shared" si="64"/>
        <v>601.51</v>
      </c>
      <c r="AF146" s="32">
        <f t="shared" si="64"/>
        <v>555.14</v>
      </c>
      <c r="AG146" s="32">
        <f t="shared" si="64"/>
        <v>515.41</v>
      </c>
      <c r="AH146" s="32">
        <f t="shared" si="64"/>
        <v>480.98</v>
      </c>
      <c r="AI146" s="32">
        <f t="shared" si="64"/>
        <v>450.87</v>
      </c>
      <c r="AJ146" s="32">
        <f t="shared" si="64"/>
        <v>424.3</v>
      </c>
      <c r="AK146" s="32">
        <f t="shared" si="64"/>
        <v>400.69</v>
      </c>
      <c r="AL146" s="32">
        <f t="shared" si="64"/>
        <v>373.94</v>
      </c>
      <c r="AM146" s="32">
        <f t="shared" si="64"/>
        <v>345.73</v>
      </c>
      <c r="AN146" s="32">
        <f t="shared" si="65"/>
        <v>329.89</v>
      </c>
      <c r="AO146" s="32">
        <f t="shared" si="65"/>
        <v>319.43</v>
      </c>
      <c r="AP146" s="32">
        <f t="shared" si="65"/>
        <v>309.62</v>
      </c>
      <c r="AQ146" s="32">
        <f t="shared" si="65"/>
        <v>300.39999999999998</v>
      </c>
      <c r="AR146" s="32">
        <f t="shared" si="65"/>
        <v>291.70999999999998</v>
      </c>
      <c r="AS146" s="32">
        <f t="shared" si="65"/>
        <v>283.5</v>
      </c>
      <c r="AT146" s="32">
        <f t="shared" si="65"/>
        <v>275.75</v>
      </c>
      <c r="AU146" s="33">
        <f t="shared" si="65"/>
        <v>261.45</v>
      </c>
    </row>
    <row r="147" spans="21:47">
      <c r="U147" s="7">
        <v>144</v>
      </c>
      <c r="V147" s="10">
        <f t="shared" si="60"/>
        <v>7416000</v>
      </c>
      <c r="W147" s="28">
        <v>20</v>
      </c>
      <c r="X147" s="29">
        <v>1440</v>
      </c>
      <c r="Y147" s="43">
        <f t="shared" si="59"/>
        <v>5150</v>
      </c>
      <c r="Z147" s="11">
        <f t="shared" si="61"/>
        <v>5150</v>
      </c>
      <c r="AA147" s="11">
        <f t="shared" si="50"/>
        <v>260074</v>
      </c>
      <c r="AB147" s="11">
        <f t="shared" si="51"/>
        <v>2860</v>
      </c>
      <c r="AC147" s="11">
        <f t="shared" si="52"/>
        <v>257164</v>
      </c>
      <c r="AD147" s="31">
        <f t="shared" si="64"/>
        <v>669.7</v>
      </c>
      <c r="AE147" s="32">
        <f t="shared" si="64"/>
        <v>613.76</v>
      </c>
      <c r="AF147" s="32">
        <f t="shared" si="64"/>
        <v>566.44000000000005</v>
      </c>
      <c r="AG147" s="32">
        <f t="shared" si="64"/>
        <v>525.9</v>
      </c>
      <c r="AH147" s="32">
        <f t="shared" si="64"/>
        <v>490.77</v>
      </c>
      <c r="AI147" s="32">
        <f t="shared" si="64"/>
        <v>460.04</v>
      </c>
      <c r="AJ147" s="32">
        <f t="shared" si="64"/>
        <v>432.94</v>
      </c>
      <c r="AK147" s="32">
        <f t="shared" si="64"/>
        <v>408.85</v>
      </c>
      <c r="AL147" s="32">
        <f t="shared" si="64"/>
        <v>381.55</v>
      </c>
      <c r="AM147" s="32">
        <f t="shared" si="64"/>
        <v>352.76</v>
      </c>
      <c r="AN147" s="32">
        <f t="shared" si="65"/>
        <v>336.6</v>
      </c>
      <c r="AO147" s="32">
        <f t="shared" si="65"/>
        <v>325.94</v>
      </c>
      <c r="AP147" s="32">
        <f t="shared" si="65"/>
        <v>315.93</v>
      </c>
      <c r="AQ147" s="32">
        <f t="shared" si="65"/>
        <v>306.51</v>
      </c>
      <c r="AR147" s="32">
        <f t="shared" si="65"/>
        <v>297.64</v>
      </c>
      <c r="AS147" s="32">
        <f t="shared" si="65"/>
        <v>289.27</v>
      </c>
      <c r="AT147" s="32">
        <f t="shared" si="65"/>
        <v>281.36</v>
      </c>
      <c r="AU147" s="33">
        <f t="shared" si="65"/>
        <v>266.77</v>
      </c>
    </row>
    <row r="148" spans="21:47">
      <c r="U148" s="7">
        <v>145</v>
      </c>
      <c r="V148" s="10">
        <f t="shared" si="60"/>
        <v>7526950</v>
      </c>
      <c r="W148" s="28">
        <v>20</v>
      </c>
      <c r="X148" s="29">
        <v>1450</v>
      </c>
      <c r="Y148" s="43">
        <f t="shared" si="59"/>
        <v>5191</v>
      </c>
      <c r="Z148" s="11">
        <f t="shared" si="61"/>
        <v>5191</v>
      </c>
      <c r="AA148" s="11">
        <f t="shared" si="50"/>
        <v>265265</v>
      </c>
      <c r="AB148" s="11">
        <f t="shared" si="51"/>
        <v>2880</v>
      </c>
      <c r="AC148" s="11">
        <f t="shared" si="52"/>
        <v>262335</v>
      </c>
      <c r="AD148" s="31">
        <f t="shared" si="64"/>
        <v>683.16</v>
      </c>
      <c r="AE148" s="32">
        <f t="shared" si="64"/>
        <v>626.1</v>
      </c>
      <c r="AF148" s="32">
        <f t="shared" si="64"/>
        <v>577.83000000000004</v>
      </c>
      <c r="AG148" s="32">
        <f t="shared" si="64"/>
        <v>536.47</v>
      </c>
      <c r="AH148" s="32">
        <f t="shared" si="64"/>
        <v>500.64</v>
      </c>
      <c r="AI148" s="32">
        <f t="shared" si="64"/>
        <v>469.29</v>
      </c>
      <c r="AJ148" s="32">
        <f t="shared" si="64"/>
        <v>441.64</v>
      </c>
      <c r="AK148" s="32">
        <f t="shared" si="64"/>
        <v>417.07</v>
      </c>
      <c r="AL148" s="32">
        <f t="shared" si="64"/>
        <v>389.22</v>
      </c>
      <c r="AM148" s="32">
        <f t="shared" si="64"/>
        <v>359.86</v>
      </c>
      <c r="AN148" s="32">
        <f t="shared" si="65"/>
        <v>343.37</v>
      </c>
      <c r="AO148" s="32">
        <f t="shared" si="65"/>
        <v>332.49</v>
      </c>
      <c r="AP148" s="32">
        <f t="shared" si="65"/>
        <v>322.27999999999997</v>
      </c>
      <c r="AQ148" s="32">
        <f t="shared" si="65"/>
        <v>312.68</v>
      </c>
      <c r="AR148" s="32">
        <f t="shared" si="65"/>
        <v>303.63</v>
      </c>
      <c r="AS148" s="32">
        <f t="shared" si="65"/>
        <v>295.08999999999997</v>
      </c>
      <c r="AT148" s="32">
        <f t="shared" si="65"/>
        <v>287.02</v>
      </c>
      <c r="AU148" s="33">
        <f t="shared" si="65"/>
        <v>272.13</v>
      </c>
    </row>
    <row r="149" spans="21:47">
      <c r="U149" s="7">
        <v>146</v>
      </c>
      <c r="V149" s="10">
        <f t="shared" si="60"/>
        <v>7640180</v>
      </c>
      <c r="W149" s="28">
        <v>20</v>
      </c>
      <c r="X149" s="29">
        <v>1460</v>
      </c>
      <c r="Y149" s="43">
        <f t="shared" si="59"/>
        <v>5233</v>
      </c>
      <c r="Z149" s="11">
        <f t="shared" si="61"/>
        <v>5233</v>
      </c>
      <c r="AA149" s="11">
        <f t="shared" si="50"/>
        <v>270498</v>
      </c>
      <c r="AB149" s="11">
        <f t="shared" si="51"/>
        <v>2900</v>
      </c>
      <c r="AC149" s="11">
        <f t="shared" si="52"/>
        <v>267548</v>
      </c>
      <c r="AD149" s="31">
        <f t="shared" si="64"/>
        <v>696.74</v>
      </c>
      <c r="AE149" s="32">
        <f t="shared" si="64"/>
        <v>638.54</v>
      </c>
      <c r="AF149" s="32">
        <f t="shared" si="64"/>
        <v>589.30999999999995</v>
      </c>
      <c r="AG149" s="32">
        <f t="shared" si="64"/>
        <v>547.13</v>
      </c>
      <c r="AH149" s="32">
        <f t="shared" si="64"/>
        <v>510.59</v>
      </c>
      <c r="AI149" s="32">
        <f t="shared" si="64"/>
        <v>478.62</v>
      </c>
      <c r="AJ149" s="32">
        <f t="shared" si="64"/>
        <v>450.42</v>
      </c>
      <c r="AK149" s="32">
        <f t="shared" si="64"/>
        <v>425.35</v>
      </c>
      <c r="AL149" s="32">
        <f t="shared" si="64"/>
        <v>396.96</v>
      </c>
      <c r="AM149" s="32">
        <f t="shared" si="64"/>
        <v>367.01</v>
      </c>
      <c r="AN149" s="32">
        <f t="shared" si="65"/>
        <v>350.19</v>
      </c>
      <c r="AO149" s="32">
        <f t="shared" si="65"/>
        <v>339.1</v>
      </c>
      <c r="AP149" s="32">
        <f t="shared" si="65"/>
        <v>328.68</v>
      </c>
      <c r="AQ149" s="32">
        <f t="shared" si="65"/>
        <v>318.89</v>
      </c>
      <c r="AR149" s="32">
        <f t="shared" si="65"/>
        <v>309.66000000000003</v>
      </c>
      <c r="AS149" s="32">
        <f t="shared" si="65"/>
        <v>300.95</v>
      </c>
      <c r="AT149" s="32">
        <f t="shared" si="65"/>
        <v>292.72000000000003</v>
      </c>
      <c r="AU149" s="33">
        <f t="shared" si="65"/>
        <v>277.54000000000002</v>
      </c>
    </row>
    <row r="150" spans="21:47">
      <c r="U150" s="7">
        <v>147</v>
      </c>
      <c r="V150" s="10">
        <f t="shared" si="60"/>
        <v>7752780</v>
      </c>
      <c r="W150" s="28">
        <v>20</v>
      </c>
      <c r="X150" s="29">
        <v>1470</v>
      </c>
      <c r="Y150" s="43">
        <f t="shared" si="59"/>
        <v>5274</v>
      </c>
      <c r="Z150" s="11">
        <f t="shared" si="61"/>
        <v>5274</v>
      </c>
      <c r="AA150" s="11">
        <f t="shared" si="50"/>
        <v>275772</v>
      </c>
      <c r="AB150" s="11">
        <f t="shared" si="51"/>
        <v>2920</v>
      </c>
      <c r="AC150" s="11">
        <f t="shared" si="52"/>
        <v>272802</v>
      </c>
      <c r="AD150" s="31">
        <f t="shared" si="64"/>
        <v>710.42</v>
      </c>
      <c r="AE150" s="32">
        <f t="shared" si="64"/>
        <v>651.08000000000004</v>
      </c>
      <c r="AF150" s="32">
        <f t="shared" si="64"/>
        <v>600.89</v>
      </c>
      <c r="AG150" s="32">
        <f t="shared" si="64"/>
        <v>557.88</v>
      </c>
      <c r="AH150" s="32">
        <f t="shared" si="64"/>
        <v>520.61</v>
      </c>
      <c r="AI150" s="32">
        <f t="shared" si="64"/>
        <v>488.02</v>
      </c>
      <c r="AJ150" s="32">
        <f t="shared" si="64"/>
        <v>459.26</v>
      </c>
      <c r="AK150" s="32">
        <f t="shared" si="64"/>
        <v>433.71</v>
      </c>
      <c r="AL150" s="32">
        <f t="shared" si="64"/>
        <v>404.75</v>
      </c>
      <c r="AM150" s="32">
        <f t="shared" si="64"/>
        <v>374.21</v>
      </c>
      <c r="AN150" s="32">
        <f t="shared" si="65"/>
        <v>357.07</v>
      </c>
      <c r="AO150" s="32">
        <f t="shared" si="65"/>
        <v>345.76</v>
      </c>
      <c r="AP150" s="32">
        <f t="shared" si="65"/>
        <v>335.14</v>
      </c>
      <c r="AQ150" s="32">
        <f t="shared" si="65"/>
        <v>325.14999999999998</v>
      </c>
      <c r="AR150" s="32">
        <f t="shared" si="65"/>
        <v>315.74</v>
      </c>
      <c r="AS150" s="32">
        <f t="shared" si="65"/>
        <v>306.86</v>
      </c>
      <c r="AT150" s="32">
        <f t="shared" si="65"/>
        <v>298.47000000000003</v>
      </c>
      <c r="AU150" s="33">
        <f t="shared" si="65"/>
        <v>282.99</v>
      </c>
    </row>
    <row r="151" spans="21:47">
      <c r="U151" s="7">
        <v>148</v>
      </c>
      <c r="V151" s="10">
        <f t="shared" si="60"/>
        <v>7866200</v>
      </c>
      <c r="W151" s="28">
        <v>20</v>
      </c>
      <c r="X151" s="29">
        <v>1480</v>
      </c>
      <c r="Y151" s="43">
        <f t="shared" si="59"/>
        <v>5315</v>
      </c>
      <c r="Z151" s="11">
        <f t="shared" si="61"/>
        <v>5315</v>
      </c>
      <c r="AA151" s="11">
        <f t="shared" si="50"/>
        <v>281087</v>
      </c>
      <c r="AB151" s="11">
        <f t="shared" si="51"/>
        <v>2940</v>
      </c>
      <c r="AC151" s="11">
        <f t="shared" si="52"/>
        <v>278097</v>
      </c>
      <c r="AD151" s="31">
        <f t="shared" si="64"/>
        <v>724.21</v>
      </c>
      <c r="AE151" s="32">
        <f t="shared" si="64"/>
        <v>663.72</v>
      </c>
      <c r="AF151" s="32">
        <f t="shared" si="64"/>
        <v>612.54999999999995</v>
      </c>
      <c r="AG151" s="32">
        <f t="shared" si="64"/>
        <v>568.71</v>
      </c>
      <c r="AH151" s="32">
        <f t="shared" si="64"/>
        <v>530.72</v>
      </c>
      <c r="AI151" s="32">
        <f t="shared" si="64"/>
        <v>497.49</v>
      </c>
      <c r="AJ151" s="32">
        <f t="shared" si="64"/>
        <v>468.18</v>
      </c>
      <c r="AK151" s="32">
        <f t="shared" si="64"/>
        <v>442.13</v>
      </c>
      <c r="AL151" s="32">
        <f t="shared" si="64"/>
        <v>412.61</v>
      </c>
      <c r="AM151" s="32">
        <f t="shared" si="64"/>
        <v>381.48</v>
      </c>
      <c r="AN151" s="32">
        <f t="shared" si="65"/>
        <v>364</v>
      </c>
      <c r="AO151" s="32">
        <f t="shared" si="65"/>
        <v>352.47</v>
      </c>
      <c r="AP151" s="32">
        <f t="shared" si="65"/>
        <v>341.64</v>
      </c>
      <c r="AQ151" s="32">
        <f t="shared" si="65"/>
        <v>331.46</v>
      </c>
      <c r="AR151" s="32">
        <f t="shared" si="65"/>
        <v>321.87</v>
      </c>
      <c r="AS151" s="32">
        <f t="shared" si="65"/>
        <v>312.82</v>
      </c>
      <c r="AT151" s="32">
        <f t="shared" si="65"/>
        <v>304.26</v>
      </c>
      <c r="AU151" s="33">
        <f t="shared" si="65"/>
        <v>288.48</v>
      </c>
    </row>
    <row r="152" spans="21:47">
      <c r="U152" s="7">
        <v>149</v>
      </c>
      <c r="V152" s="10">
        <f t="shared" si="60"/>
        <v>7980440</v>
      </c>
      <c r="W152" s="28">
        <v>20</v>
      </c>
      <c r="X152" s="29">
        <v>1490</v>
      </c>
      <c r="Y152" s="43">
        <f t="shared" si="59"/>
        <v>5356</v>
      </c>
      <c r="Z152" s="11">
        <f t="shared" si="61"/>
        <v>5356</v>
      </c>
      <c r="AA152" s="11">
        <f t="shared" si="50"/>
        <v>286443</v>
      </c>
      <c r="AB152" s="11">
        <f t="shared" si="51"/>
        <v>2960</v>
      </c>
      <c r="AC152" s="11">
        <f t="shared" si="52"/>
        <v>283433</v>
      </c>
      <c r="AD152" s="31">
        <f t="shared" si="64"/>
        <v>738.11</v>
      </c>
      <c r="AE152" s="32">
        <f t="shared" si="64"/>
        <v>676.45</v>
      </c>
      <c r="AF152" s="32">
        <f t="shared" si="64"/>
        <v>624.29999999999995</v>
      </c>
      <c r="AG152" s="32">
        <f t="shared" si="64"/>
        <v>579.62</v>
      </c>
      <c r="AH152" s="32">
        <f t="shared" si="64"/>
        <v>540.9</v>
      </c>
      <c r="AI152" s="32">
        <f t="shared" si="64"/>
        <v>507.04</v>
      </c>
      <c r="AJ152" s="32">
        <f t="shared" si="64"/>
        <v>477.16</v>
      </c>
      <c r="AK152" s="32">
        <f t="shared" si="64"/>
        <v>450.61</v>
      </c>
      <c r="AL152" s="32">
        <f t="shared" si="64"/>
        <v>420.52</v>
      </c>
      <c r="AM152" s="32">
        <f t="shared" si="64"/>
        <v>388.8</v>
      </c>
      <c r="AN152" s="32">
        <f t="shared" si="65"/>
        <v>370.99</v>
      </c>
      <c r="AO152" s="32">
        <f t="shared" si="65"/>
        <v>359.23</v>
      </c>
      <c r="AP152" s="32">
        <f t="shared" si="65"/>
        <v>348.2</v>
      </c>
      <c r="AQ152" s="32">
        <f t="shared" si="65"/>
        <v>337.82</v>
      </c>
      <c r="AR152" s="32">
        <f t="shared" si="65"/>
        <v>328.05</v>
      </c>
      <c r="AS152" s="32">
        <f t="shared" si="65"/>
        <v>318.82</v>
      </c>
      <c r="AT152" s="32">
        <f t="shared" si="65"/>
        <v>310.10000000000002</v>
      </c>
      <c r="AU152" s="33">
        <f t="shared" si="65"/>
        <v>294.02</v>
      </c>
    </row>
    <row r="153" spans="21:47">
      <c r="U153" s="7">
        <v>150</v>
      </c>
      <c r="V153" s="10">
        <f t="shared" si="60"/>
        <v>8095500</v>
      </c>
      <c r="W153" s="28">
        <v>20</v>
      </c>
      <c r="X153" s="29">
        <v>1500</v>
      </c>
      <c r="Y153" s="43">
        <f t="shared" si="59"/>
        <v>5397</v>
      </c>
      <c r="Z153" s="11">
        <f t="shared" si="61"/>
        <v>5397</v>
      </c>
      <c r="AA153" s="11">
        <f t="shared" si="50"/>
        <v>291840</v>
      </c>
      <c r="AB153" s="11">
        <f t="shared" si="51"/>
        <v>2980</v>
      </c>
      <c r="AC153" s="11">
        <f t="shared" si="52"/>
        <v>288810</v>
      </c>
      <c r="AD153" s="31">
        <f t="shared" si="64"/>
        <v>752.11</v>
      </c>
      <c r="AE153" s="32">
        <f t="shared" si="64"/>
        <v>689.28</v>
      </c>
      <c r="AF153" s="32">
        <f t="shared" si="64"/>
        <v>636.15</v>
      </c>
      <c r="AG153" s="32">
        <f t="shared" si="64"/>
        <v>590.61</v>
      </c>
      <c r="AH153" s="32">
        <f t="shared" si="64"/>
        <v>551.16</v>
      </c>
      <c r="AI153" s="32">
        <f t="shared" si="64"/>
        <v>516.65</v>
      </c>
      <c r="AJ153" s="32">
        <f t="shared" si="64"/>
        <v>486.21</v>
      </c>
      <c r="AK153" s="32">
        <f t="shared" si="64"/>
        <v>459.16</v>
      </c>
      <c r="AL153" s="32">
        <f t="shared" si="64"/>
        <v>428.5</v>
      </c>
      <c r="AM153" s="32">
        <f t="shared" si="64"/>
        <v>396.17</v>
      </c>
      <c r="AN153" s="32">
        <f t="shared" si="65"/>
        <v>378.02</v>
      </c>
      <c r="AO153" s="32">
        <f t="shared" si="65"/>
        <v>366.05</v>
      </c>
      <c r="AP153" s="32">
        <f t="shared" si="65"/>
        <v>354.8</v>
      </c>
      <c r="AQ153" s="32">
        <f t="shared" si="65"/>
        <v>344.23</v>
      </c>
      <c r="AR153" s="32">
        <f t="shared" si="65"/>
        <v>334.27</v>
      </c>
      <c r="AS153" s="32">
        <f t="shared" si="65"/>
        <v>324.87</v>
      </c>
      <c r="AT153" s="32">
        <f t="shared" si="65"/>
        <v>315.98</v>
      </c>
      <c r="AU153" s="33">
        <f t="shared" si="65"/>
        <v>299.60000000000002</v>
      </c>
    </row>
    <row r="154" spans="21:47">
      <c r="U154" s="7">
        <v>151</v>
      </c>
      <c r="V154" s="10">
        <f t="shared" si="60"/>
        <v>8211380</v>
      </c>
      <c r="W154" s="28">
        <v>20</v>
      </c>
      <c r="X154" s="29">
        <v>1510</v>
      </c>
      <c r="Y154" s="43">
        <f t="shared" si="59"/>
        <v>5438</v>
      </c>
      <c r="Z154" s="6">
        <f t="shared" si="61"/>
        <v>5438</v>
      </c>
      <c r="AA154" s="11">
        <f t="shared" ref="AA154:AA203" si="66">Z154+AA153</f>
        <v>297278</v>
      </c>
      <c r="AB154" s="11">
        <f t="shared" ref="AB154:AB203" si="67">AB153+W154</f>
        <v>3000</v>
      </c>
      <c r="AC154" s="11">
        <f t="shared" ref="AC154:AC203" si="68">AA154-$B$23-AB154</f>
        <v>294228</v>
      </c>
      <c r="AD154" s="31">
        <f t="shared" ref="AD154:AM163" si="69">ROUND($AC154/INDEX($E:$E,MATCH(AD$3,$A:$A,0)),2)</f>
        <v>766.22</v>
      </c>
      <c r="AE154" s="32">
        <f t="shared" si="69"/>
        <v>702.21</v>
      </c>
      <c r="AF154" s="32">
        <f t="shared" si="69"/>
        <v>648.08000000000004</v>
      </c>
      <c r="AG154" s="32">
        <f t="shared" si="69"/>
        <v>601.69000000000005</v>
      </c>
      <c r="AH154" s="32">
        <f t="shared" si="69"/>
        <v>561.5</v>
      </c>
      <c r="AI154" s="32">
        <f t="shared" si="69"/>
        <v>526.35</v>
      </c>
      <c r="AJ154" s="32">
        <f t="shared" si="69"/>
        <v>495.33</v>
      </c>
      <c r="AK154" s="32">
        <f t="shared" si="69"/>
        <v>467.77</v>
      </c>
      <c r="AL154" s="32">
        <f t="shared" si="69"/>
        <v>436.54</v>
      </c>
      <c r="AM154" s="32">
        <f t="shared" si="69"/>
        <v>403.6</v>
      </c>
      <c r="AN154" s="32">
        <f t="shared" ref="AN154:AU163" si="70">ROUND($AC154/INDEX($E:$E,MATCH(AN$3,$A:$A,0)),2)</f>
        <v>385.12</v>
      </c>
      <c r="AO154" s="32">
        <f t="shared" si="70"/>
        <v>372.91</v>
      </c>
      <c r="AP154" s="32">
        <f t="shared" si="70"/>
        <v>361.46</v>
      </c>
      <c r="AQ154" s="32">
        <f t="shared" si="70"/>
        <v>350.69</v>
      </c>
      <c r="AR154" s="32">
        <f t="shared" si="70"/>
        <v>340.54</v>
      </c>
      <c r="AS154" s="32">
        <f t="shared" si="70"/>
        <v>330.97</v>
      </c>
      <c r="AT154" s="32">
        <f t="shared" si="70"/>
        <v>321.91000000000003</v>
      </c>
      <c r="AU154" s="33">
        <f t="shared" si="70"/>
        <v>305.22000000000003</v>
      </c>
    </row>
    <row r="155" spans="21:47">
      <c r="U155" s="7">
        <v>152</v>
      </c>
      <c r="V155" s="10">
        <f t="shared" si="60"/>
        <v>8326560</v>
      </c>
      <c r="W155" s="28">
        <v>20</v>
      </c>
      <c r="X155" s="29">
        <v>1520</v>
      </c>
      <c r="Y155" s="43">
        <f t="shared" si="59"/>
        <v>5478</v>
      </c>
      <c r="Z155" s="6">
        <f t="shared" si="61"/>
        <v>5478</v>
      </c>
      <c r="AA155" s="11">
        <f t="shared" si="66"/>
        <v>302756</v>
      </c>
      <c r="AB155" s="11">
        <f t="shared" si="67"/>
        <v>3020</v>
      </c>
      <c r="AC155" s="11">
        <f t="shared" si="68"/>
        <v>299686</v>
      </c>
      <c r="AD155" s="31">
        <f t="shared" si="69"/>
        <v>780.43</v>
      </c>
      <c r="AE155" s="32">
        <f t="shared" si="69"/>
        <v>715.24</v>
      </c>
      <c r="AF155" s="32">
        <f t="shared" si="69"/>
        <v>660.1</v>
      </c>
      <c r="AG155" s="32">
        <f t="shared" si="69"/>
        <v>612.85</v>
      </c>
      <c r="AH155" s="32">
        <f t="shared" si="69"/>
        <v>571.91999999999996</v>
      </c>
      <c r="AI155" s="32">
        <f t="shared" si="69"/>
        <v>536.11</v>
      </c>
      <c r="AJ155" s="32">
        <f t="shared" si="69"/>
        <v>504.52</v>
      </c>
      <c r="AK155" s="32">
        <f t="shared" si="69"/>
        <v>476.45</v>
      </c>
      <c r="AL155" s="32">
        <f t="shared" si="69"/>
        <v>444.64</v>
      </c>
      <c r="AM155" s="32">
        <f t="shared" si="69"/>
        <v>411.09</v>
      </c>
      <c r="AN155" s="32">
        <f t="shared" si="70"/>
        <v>392.26</v>
      </c>
      <c r="AO155" s="32">
        <f t="shared" si="70"/>
        <v>379.83</v>
      </c>
      <c r="AP155" s="32">
        <f t="shared" si="70"/>
        <v>368.16</v>
      </c>
      <c r="AQ155" s="32">
        <f t="shared" si="70"/>
        <v>357.19</v>
      </c>
      <c r="AR155" s="32">
        <f t="shared" si="70"/>
        <v>346.86</v>
      </c>
      <c r="AS155" s="32">
        <f t="shared" si="70"/>
        <v>337.1</v>
      </c>
      <c r="AT155" s="32">
        <f t="shared" si="70"/>
        <v>327.88</v>
      </c>
      <c r="AU155" s="33">
        <f t="shared" si="70"/>
        <v>310.88</v>
      </c>
    </row>
    <row r="156" spans="21:47">
      <c r="U156" s="7">
        <v>153</v>
      </c>
      <c r="V156" s="10">
        <f t="shared" si="60"/>
        <v>8444070</v>
      </c>
      <c r="W156" s="28">
        <v>20</v>
      </c>
      <c r="X156" s="29">
        <v>1530</v>
      </c>
      <c r="Y156" s="43">
        <f t="shared" si="59"/>
        <v>5519</v>
      </c>
      <c r="Z156" s="6">
        <f t="shared" si="61"/>
        <v>5519</v>
      </c>
      <c r="AA156" s="11">
        <f t="shared" si="66"/>
        <v>308275</v>
      </c>
      <c r="AB156" s="11">
        <f t="shared" si="67"/>
        <v>3040</v>
      </c>
      <c r="AC156" s="11">
        <f t="shared" si="68"/>
        <v>305185</v>
      </c>
      <c r="AD156" s="31">
        <f t="shared" si="69"/>
        <v>794.75</v>
      </c>
      <c r="AE156" s="32">
        <f t="shared" si="69"/>
        <v>728.37</v>
      </c>
      <c r="AF156" s="32">
        <f t="shared" si="69"/>
        <v>672.21</v>
      </c>
      <c r="AG156" s="32">
        <f t="shared" si="69"/>
        <v>624.1</v>
      </c>
      <c r="AH156" s="32">
        <f t="shared" si="69"/>
        <v>582.41</v>
      </c>
      <c r="AI156" s="32">
        <f t="shared" si="69"/>
        <v>545.95000000000005</v>
      </c>
      <c r="AJ156" s="32">
        <f t="shared" si="69"/>
        <v>513.78</v>
      </c>
      <c r="AK156" s="32">
        <f t="shared" si="69"/>
        <v>485.19</v>
      </c>
      <c r="AL156" s="32">
        <f t="shared" si="69"/>
        <v>452.8</v>
      </c>
      <c r="AM156" s="32">
        <f t="shared" si="69"/>
        <v>418.64</v>
      </c>
      <c r="AN156" s="32">
        <f t="shared" si="70"/>
        <v>399.46</v>
      </c>
      <c r="AO156" s="32">
        <f t="shared" si="70"/>
        <v>386.8</v>
      </c>
      <c r="AP156" s="32">
        <f t="shared" si="70"/>
        <v>374.92</v>
      </c>
      <c r="AQ156" s="32">
        <f t="shared" si="70"/>
        <v>363.75</v>
      </c>
      <c r="AR156" s="32">
        <f t="shared" si="70"/>
        <v>353.22</v>
      </c>
      <c r="AS156" s="32">
        <f t="shared" si="70"/>
        <v>343.29</v>
      </c>
      <c r="AT156" s="32">
        <f t="shared" si="70"/>
        <v>333.9</v>
      </c>
      <c r="AU156" s="33">
        <f t="shared" si="70"/>
        <v>316.58</v>
      </c>
    </row>
    <row r="157" spans="21:47">
      <c r="U157" s="7">
        <v>154</v>
      </c>
      <c r="V157" s="10">
        <f t="shared" si="60"/>
        <v>8560860</v>
      </c>
      <c r="W157" s="28">
        <v>20</v>
      </c>
      <c r="X157" s="29">
        <v>1540</v>
      </c>
      <c r="Y157" s="43">
        <f t="shared" si="59"/>
        <v>5559</v>
      </c>
      <c r="Z157" s="6">
        <f t="shared" si="61"/>
        <v>5559</v>
      </c>
      <c r="AA157" s="11">
        <f t="shared" si="66"/>
        <v>313834</v>
      </c>
      <c r="AB157" s="11">
        <f t="shared" si="67"/>
        <v>3060</v>
      </c>
      <c r="AC157" s="11">
        <f t="shared" si="68"/>
        <v>310724</v>
      </c>
      <c r="AD157" s="31">
        <f t="shared" si="69"/>
        <v>809.18</v>
      </c>
      <c r="AE157" s="32">
        <f t="shared" si="69"/>
        <v>741.58</v>
      </c>
      <c r="AF157" s="32">
        <f t="shared" si="69"/>
        <v>684.41</v>
      </c>
      <c r="AG157" s="32">
        <f t="shared" si="69"/>
        <v>635.42999999999995</v>
      </c>
      <c r="AH157" s="32">
        <f t="shared" si="69"/>
        <v>592.98</v>
      </c>
      <c r="AI157" s="32">
        <f t="shared" si="69"/>
        <v>555.86</v>
      </c>
      <c r="AJ157" s="32">
        <f t="shared" si="69"/>
        <v>523.1</v>
      </c>
      <c r="AK157" s="32">
        <f t="shared" si="69"/>
        <v>494</v>
      </c>
      <c r="AL157" s="32">
        <f t="shared" si="69"/>
        <v>461.01</v>
      </c>
      <c r="AM157" s="32">
        <f t="shared" si="69"/>
        <v>426.23</v>
      </c>
      <c r="AN157" s="32">
        <f t="shared" si="70"/>
        <v>406.71</v>
      </c>
      <c r="AO157" s="32">
        <f t="shared" si="70"/>
        <v>393.82</v>
      </c>
      <c r="AP157" s="32">
        <f t="shared" si="70"/>
        <v>381.72</v>
      </c>
      <c r="AQ157" s="32">
        <f t="shared" si="70"/>
        <v>370.35</v>
      </c>
      <c r="AR157" s="32">
        <f t="shared" si="70"/>
        <v>359.63</v>
      </c>
      <c r="AS157" s="32">
        <f t="shared" si="70"/>
        <v>349.52</v>
      </c>
      <c r="AT157" s="32">
        <f t="shared" si="70"/>
        <v>339.96</v>
      </c>
      <c r="AU157" s="33">
        <f t="shared" si="70"/>
        <v>322.33</v>
      </c>
    </row>
    <row r="158" spans="21:47">
      <c r="U158" s="7">
        <v>155</v>
      </c>
      <c r="V158" s="10">
        <f t="shared" si="60"/>
        <v>8678450</v>
      </c>
      <c r="W158" s="28">
        <v>20</v>
      </c>
      <c r="X158" s="29">
        <v>1550</v>
      </c>
      <c r="Y158" s="43">
        <f t="shared" si="59"/>
        <v>5599</v>
      </c>
      <c r="Z158" s="6">
        <f t="shared" si="61"/>
        <v>5599</v>
      </c>
      <c r="AA158" s="11">
        <f t="shared" si="66"/>
        <v>319433</v>
      </c>
      <c r="AB158" s="11">
        <f t="shared" si="67"/>
        <v>3080</v>
      </c>
      <c r="AC158" s="11">
        <f t="shared" si="68"/>
        <v>316303</v>
      </c>
      <c r="AD158" s="31">
        <f t="shared" si="69"/>
        <v>823.71</v>
      </c>
      <c r="AE158" s="32">
        <f t="shared" si="69"/>
        <v>754.9</v>
      </c>
      <c r="AF158" s="32">
        <f t="shared" si="69"/>
        <v>696.7</v>
      </c>
      <c r="AG158" s="32">
        <f t="shared" si="69"/>
        <v>646.84</v>
      </c>
      <c r="AH158" s="32">
        <f t="shared" si="69"/>
        <v>603.63</v>
      </c>
      <c r="AI158" s="32">
        <f t="shared" si="69"/>
        <v>565.84</v>
      </c>
      <c r="AJ158" s="32">
        <f t="shared" si="69"/>
        <v>532.5</v>
      </c>
      <c r="AK158" s="32">
        <f t="shared" si="69"/>
        <v>502.87</v>
      </c>
      <c r="AL158" s="32">
        <f t="shared" si="69"/>
        <v>469.29</v>
      </c>
      <c r="AM158" s="32">
        <f t="shared" si="69"/>
        <v>433.89</v>
      </c>
      <c r="AN158" s="32">
        <f t="shared" si="70"/>
        <v>414.01</v>
      </c>
      <c r="AO158" s="32">
        <f t="shared" si="70"/>
        <v>400.89</v>
      </c>
      <c r="AP158" s="32">
        <f t="shared" si="70"/>
        <v>388.58</v>
      </c>
      <c r="AQ158" s="32">
        <f t="shared" si="70"/>
        <v>377</v>
      </c>
      <c r="AR158" s="32">
        <f t="shared" si="70"/>
        <v>366.09</v>
      </c>
      <c r="AS158" s="32">
        <f t="shared" si="70"/>
        <v>355.8</v>
      </c>
      <c r="AT158" s="32">
        <f t="shared" si="70"/>
        <v>346.06</v>
      </c>
      <c r="AU158" s="33">
        <f t="shared" si="70"/>
        <v>328.12</v>
      </c>
    </row>
    <row r="159" spans="21:47">
      <c r="U159" s="7">
        <v>156</v>
      </c>
      <c r="V159" s="10">
        <f t="shared" si="60"/>
        <v>8796840</v>
      </c>
      <c r="W159" s="28">
        <v>20</v>
      </c>
      <c r="X159" s="29">
        <v>1560</v>
      </c>
      <c r="Y159" s="43">
        <f t="shared" si="59"/>
        <v>5639</v>
      </c>
      <c r="Z159" s="6">
        <f t="shared" si="61"/>
        <v>5639</v>
      </c>
      <c r="AA159" s="11">
        <f t="shared" si="66"/>
        <v>325072</v>
      </c>
      <c r="AB159" s="11">
        <f t="shared" si="67"/>
        <v>3100</v>
      </c>
      <c r="AC159" s="11">
        <f t="shared" si="68"/>
        <v>321922</v>
      </c>
      <c r="AD159" s="31">
        <f t="shared" si="69"/>
        <v>838.34</v>
      </c>
      <c r="AE159" s="32">
        <f t="shared" si="69"/>
        <v>768.31</v>
      </c>
      <c r="AF159" s="32">
        <f t="shared" si="69"/>
        <v>709.08</v>
      </c>
      <c r="AG159" s="32">
        <f t="shared" si="69"/>
        <v>658.33</v>
      </c>
      <c r="AH159" s="32">
        <f t="shared" si="69"/>
        <v>614.35</v>
      </c>
      <c r="AI159" s="32">
        <f t="shared" si="69"/>
        <v>575.89</v>
      </c>
      <c r="AJ159" s="32">
        <f t="shared" si="69"/>
        <v>541.96</v>
      </c>
      <c r="AK159" s="32">
        <f t="shared" si="69"/>
        <v>511.8</v>
      </c>
      <c r="AL159" s="32">
        <f t="shared" si="69"/>
        <v>477.63</v>
      </c>
      <c r="AM159" s="32">
        <f t="shared" si="69"/>
        <v>441.59</v>
      </c>
      <c r="AN159" s="32">
        <f t="shared" si="70"/>
        <v>421.36</v>
      </c>
      <c r="AO159" s="32">
        <f t="shared" si="70"/>
        <v>408.01</v>
      </c>
      <c r="AP159" s="32">
        <f t="shared" si="70"/>
        <v>395.48</v>
      </c>
      <c r="AQ159" s="32">
        <f t="shared" si="70"/>
        <v>383.7</v>
      </c>
      <c r="AR159" s="32">
        <f t="shared" si="70"/>
        <v>372.59</v>
      </c>
      <c r="AS159" s="32">
        <f t="shared" si="70"/>
        <v>362.12</v>
      </c>
      <c r="AT159" s="32">
        <f t="shared" si="70"/>
        <v>352.21</v>
      </c>
      <c r="AU159" s="33">
        <f t="shared" si="70"/>
        <v>333.94</v>
      </c>
    </row>
    <row r="160" spans="21:47">
      <c r="U160" s="7">
        <v>157</v>
      </c>
      <c r="V160" s="10">
        <f t="shared" si="60"/>
        <v>8916030</v>
      </c>
      <c r="W160" s="28">
        <v>20</v>
      </c>
      <c r="X160" s="29">
        <v>1570</v>
      </c>
      <c r="Y160" s="43">
        <f t="shared" si="59"/>
        <v>5679</v>
      </c>
      <c r="Z160" s="6">
        <f t="shared" si="61"/>
        <v>5679</v>
      </c>
      <c r="AA160" s="11">
        <f t="shared" si="66"/>
        <v>330751</v>
      </c>
      <c r="AB160" s="11">
        <f t="shared" si="67"/>
        <v>3120</v>
      </c>
      <c r="AC160" s="11">
        <f t="shared" si="68"/>
        <v>327581</v>
      </c>
      <c r="AD160" s="31">
        <f t="shared" si="69"/>
        <v>853.08</v>
      </c>
      <c r="AE160" s="32">
        <f t="shared" si="69"/>
        <v>781.82</v>
      </c>
      <c r="AF160" s="32">
        <f t="shared" si="69"/>
        <v>721.54</v>
      </c>
      <c r="AG160" s="32">
        <f t="shared" si="69"/>
        <v>669.9</v>
      </c>
      <c r="AH160" s="32">
        <f t="shared" si="69"/>
        <v>625.15</v>
      </c>
      <c r="AI160" s="32">
        <f t="shared" si="69"/>
        <v>586.01</v>
      </c>
      <c r="AJ160" s="32">
        <f t="shared" si="69"/>
        <v>551.48</v>
      </c>
      <c r="AK160" s="32">
        <f t="shared" si="69"/>
        <v>520.79999999999995</v>
      </c>
      <c r="AL160" s="32">
        <f t="shared" si="69"/>
        <v>486.03</v>
      </c>
      <c r="AM160" s="32">
        <f t="shared" si="69"/>
        <v>449.36</v>
      </c>
      <c r="AN160" s="32">
        <f t="shared" si="70"/>
        <v>428.77</v>
      </c>
      <c r="AO160" s="32">
        <f t="shared" si="70"/>
        <v>415.19</v>
      </c>
      <c r="AP160" s="32">
        <f t="shared" si="70"/>
        <v>402.43</v>
      </c>
      <c r="AQ160" s="32">
        <f t="shared" si="70"/>
        <v>390.44</v>
      </c>
      <c r="AR160" s="32">
        <f t="shared" si="70"/>
        <v>379.14</v>
      </c>
      <c r="AS160" s="32">
        <f t="shared" si="70"/>
        <v>368.48</v>
      </c>
      <c r="AT160" s="32">
        <f t="shared" si="70"/>
        <v>358.4</v>
      </c>
      <c r="AU160" s="33">
        <f t="shared" si="70"/>
        <v>339.81</v>
      </c>
    </row>
    <row r="161" spans="21:47">
      <c r="U161" s="7">
        <v>158</v>
      </c>
      <c r="V161" s="10">
        <f t="shared" si="60"/>
        <v>9036020</v>
      </c>
      <c r="W161" s="28">
        <v>20</v>
      </c>
      <c r="X161" s="29">
        <v>1580</v>
      </c>
      <c r="Y161" s="43">
        <f t="shared" si="59"/>
        <v>5719</v>
      </c>
      <c r="Z161" s="6">
        <f t="shared" si="61"/>
        <v>5719</v>
      </c>
      <c r="AA161" s="11">
        <f t="shared" si="66"/>
        <v>336470</v>
      </c>
      <c r="AB161" s="11">
        <f t="shared" si="67"/>
        <v>3140</v>
      </c>
      <c r="AC161" s="11">
        <f t="shared" si="68"/>
        <v>333280</v>
      </c>
      <c r="AD161" s="31">
        <f t="shared" si="69"/>
        <v>867.92</v>
      </c>
      <c r="AE161" s="32">
        <f t="shared" si="69"/>
        <v>795.42</v>
      </c>
      <c r="AF161" s="32">
        <f t="shared" si="69"/>
        <v>734.1</v>
      </c>
      <c r="AG161" s="32">
        <f t="shared" si="69"/>
        <v>681.55</v>
      </c>
      <c r="AH161" s="32">
        <f t="shared" si="69"/>
        <v>636.03</v>
      </c>
      <c r="AI161" s="32">
        <f t="shared" si="69"/>
        <v>596.21</v>
      </c>
      <c r="AJ161" s="32">
        <f t="shared" si="69"/>
        <v>561.08000000000004</v>
      </c>
      <c r="AK161" s="32">
        <f t="shared" si="69"/>
        <v>529.86</v>
      </c>
      <c r="AL161" s="32">
        <f t="shared" si="69"/>
        <v>494.48</v>
      </c>
      <c r="AM161" s="32">
        <f t="shared" si="69"/>
        <v>457.17</v>
      </c>
      <c r="AN161" s="32">
        <f t="shared" si="70"/>
        <v>436.23</v>
      </c>
      <c r="AO161" s="32">
        <f t="shared" si="70"/>
        <v>422.41</v>
      </c>
      <c r="AP161" s="32">
        <f t="shared" si="70"/>
        <v>409.43</v>
      </c>
      <c r="AQ161" s="32">
        <f t="shared" si="70"/>
        <v>397.23</v>
      </c>
      <c r="AR161" s="32">
        <f t="shared" si="70"/>
        <v>385.74</v>
      </c>
      <c r="AS161" s="32">
        <f t="shared" si="70"/>
        <v>374.89</v>
      </c>
      <c r="AT161" s="32">
        <f t="shared" si="70"/>
        <v>364.64</v>
      </c>
      <c r="AU161" s="33">
        <f t="shared" si="70"/>
        <v>345.73</v>
      </c>
    </row>
    <row r="162" spans="21:47">
      <c r="U162" s="7">
        <v>159</v>
      </c>
      <c r="V162" s="10">
        <f t="shared" si="60"/>
        <v>9156810</v>
      </c>
      <c r="W162" s="28">
        <v>20</v>
      </c>
      <c r="X162" s="29">
        <v>1590</v>
      </c>
      <c r="Y162" s="43">
        <f t="shared" si="59"/>
        <v>5759</v>
      </c>
      <c r="Z162" s="11">
        <f t="shared" si="61"/>
        <v>5759</v>
      </c>
      <c r="AA162" s="11">
        <f t="shared" si="66"/>
        <v>342229</v>
      </c>
      <c r="AB162" s="11">
        <f t="shared" si="67"/>
        <v>3160</v>
      </c>
      <c r="AC162" s="11">
        <f t="shared" si="68"/>
        <v>339019</v>
      </c>
      <c r="AD162" s="31">
        <f t="shared" si="69"/>
        <v>882.86</v>
      </c>
      <c r="AE162" s="32">
        <f t="shared" si="69"/>
        <v>809.11</v>
      </c>
      <c r="AF162" s="32">
        <f t="shared" si="69"/>
        <v>746.74</v>
      </c>
      <c r="AG162" s="32">
        <f t="shared" si="69"/>
        <v>693.29</v>
      </c>
      <c r="AH162" s="32">
        <f t="shared" si="69"/>
        <v>646.98</v>
      </c>
      <c r="AI162" s="32">
        <f t="shared" si="69"/>
        <v>606.47</v>
      </c>
      <c r="AJ162" s="32">
        <f t="shared" si="69"/>
        <v>570.74</v>
      </c>
      <c r="AK162" s="32">
        <f t="shared" si="69"/>
        <v>538.98</v>
      </c>
      <c r="AL162" s="32">
        <f t="shared" si="69"/>
        <v>503</v>
      </c>
      <c r="AM162" s="32">
        <f t="shared" si="69"/>
        <v>465.05</v>
      </c>
      <c r="AN162" s="32">
        <f t="shared" si="70"/>
        <v>443.74</v>
      </c>
      <c r="AO162" s="32">
        <f t="shared" si="70"/>
        <v>429.68</v>
      </c>
      <c r="AP162" s="32">
        <f t="shared" si="70"/>
        <v>416.49</v>
      </c>
      <c r="AQ162" s="32">
        <f t="shared" si="70"/>
        <v>404.08</v>
      </c>
      <c r="AR162" s="32">
        <f t="shared" si="70"/>
        <v>392.38</v>
      </c>
      <c r="AS162" s="32">
        <f t="shared" si="70"/>
        <v>381.35</v>
      </c>
      <c r="AT162" s="32">
        <f t="shared" si="70"/>
        <v>370.92</v>
      </c>
      <c r="AU162" s="33">
        <f t="shared" si="70"/>
        <v>351.68</v>
      </c>
    </row>
    <row r="163" spans="21:47">
      <c r="U163" s="7">
        <v>160</v>
      </c>
      <c r="V163" s="10">
        <f t="shared" si="60"/>
        <v>9278400</v>
      </c>
      <c r="W163" s="28">
        <v>20</v>
      </c>
      <c r="X163" s="29">
        <v>1600</v>
      </c>
      <c r="Y163" s="43">
        <f t="shared" si="59"/>
        <v>5799</v>
      </c>
      <c r="Z163" s="11">
        <f t="shared" si="61"/>
        <v>5799</v>
      </c>
      <c r="AA163" s="11">
        <f t="shared" si="66"/>
        <v>348028</v>
      </c>
      <c r="AB163" s="11">
        <f t="shared" si="67"/>
        <v>3180</v>
      </c>
      <c r="AC163" s="11">
        <f t="shared" si="68"/>
        <v>344798</v>
      </c>
      <c r="AD163" s="31">
        <f t="shared" si="69"/>
        <v>897.91</v>
      </c>
      <c r="AE163" s="32">
        <f t="shared" si="69"/>
        <v>822.91</v>
      </c>
      <c r="AF163" s="32">
        <f t="shared" si="69"/>
        <v>759.47</v>
      </c>
      <c r="AG163" s="32">
        <f t="shared" si="69"/>
        <v>705.11</v>
      </c>
      <c r="AH163" s="32">
        <f t="shared" si="69"/>
        <v>658.01</v>
      </c>
      <c r="AI163" s="32">
        <f t="shared" si="69"/>
        <v>616.80999999999995</v>
      </c>
      <c r="AJ163" s="32">
        <f t="shared" si="69"/>
        <v>580.47</v>
      </c>
      <c r="AK163" s="32">
        <f t="shared" si="69"/>
        <v>548.16999999999996</v>
      </c>
      <c r="AL163" s="32">
        <f t="shared" si="69"/>
        <v>511.57</v>
      </c>
      <c r="AM163" s="32">
        <f t="shared" si="69"/>
        <v>472.97</v>
      </c>
      <c r="AN163" s="32">
        <f t="shared" si="70"/>
        <v>451.31</v>
      </c>
      <c r="AO163" s="32">
        <f t="shared" si="70"/>
        <v>437.01</v>
      </c>
      <c r="AP163" s="32">
        <f t="shared" si="70"/>
        <v>423.58</v>
      </c>
      <c r="AQ163" s="32">
        <f t="shared" si="70"/>
        <v>410.96</v>
      </c>
      <c r="AR163" s="32">
        <f t="shared" si="70"/>
        <v>399.07</v>
      </c>
      <c r="AS163" s="32">
        <f t="shared" si="70"/>
        <v>387.85</v>
      </c>
      <c r="AT163" s="32">
        <f t="shared" si="70"/>
        <v>377.24</v>
      </c>
      <c r="AU163" s="33">
        <f t="shared" si="70"/>
        <v>357.67</v>
      </c>
    </row>
    <row r="164" spans="21:47">
      <c r="U164" s="7">
        <v>161</v>
      </c>
      <c r="V164" s="10">
        <f t="shared" si="60"/>
        <v>9399180</v>
      </c>
      <c r="W164" s="28">
        <v>20</v>
      </c>
      <c r="X164" s="29">
        <v>1610</v>
      </c>
      <c r="Y164" s="43">
        <f t="shared" ref="Y164:Y195" si="71">INT(IF($U164&lt;30,$P$5,IF($U164&gt;100,$P$7,$P$6))*$U164^IF($U164&lt;30,$Q$5,IF($U164&gt;100,$Q$7,$Q$6))+IF($U164&lt;30,$R$5,IF($U164&gt;100,$R$7,$R$6)))</f>
        <v>5838</v>
      </c>
      <c r="Z164" s="11">
        <f t="shared" si="61"/>
        <v>5838</v>
      </c>
      <c r="AA164" s="11">
        <f t="shared" si="66"/>
        <v>353866</v>
      </c>
      <c r="AB164" s="11">
        <f t="shared" si="67"/>
        <v>3200</v>
      </c>
      <c r="AC164" s="11">
        <f t="shared" si="68"/>
        <v>350616</v>
      </c>
      <c r="AD164" s="31">
        <f t="shared" ref="AD164:AM173" si="72">ROUND($AC164/INDEX($E:$E,MATCH(AD$3,$A:$A,0)),2)</f>
        <v>913.06</v>
      </c>
      <c r="AE164" s="32">
        <f t="shared" si="72"/>
        <v>836.79</v>
      </c>
      <c r="AF164" s="32">
        <f t="shared" si="72"/>
        <v>772.28</v>
      </c>
      <c r="AG164" s="32">
        <f t="shared" si="72"/>
        <v>717.01</v>
      </c>
      <c r="AH164" s="32">
        <f t="shared" si="72"/>
        <v>669.11</v>
      </c>
      <c r="AI164" s="32">
        <f t="shared" si="72"/>
        <v>627.22</v>
      </c>
      <c r="AJ164" s="32">
        <f t="shared" si="72"/>
        <v>590.26</v>
      </c>
      <c r="AK164" s="32">
        <f t="shared" si="72"/>
        <v>557.41999999999996</v>
      </c>
      <c r="AL164" s="32">
        <f t="shared" si="72"/>
        <v>520.20000000000005</v>
      </c>
      <c r="AM164" s="32">
        <f t="shared" si="72"/>
        <v>480.95</v>
      </c>
      <c r="AN164" s="32">
        <f t="shared" ref="AN164:AU173" si="73">ROUND($AC164/INDEX($E:$E,MATCH(AN$3,$A:$A,0)),2)</f>
        <v>458.92</v>
      </c>
      <c r="AO164" s="32">
        <f t="shared" si="73"/>
        <v>444.38</v>
      </c>
      <c r="AP164" s="32">
        <f t="shared" si="73"/>
        <v>430.73</v>
      </c>
      <c r="AQ164" s="32">
        <f t="shared" si="73"/>
        <v>417.9</v>
      </c>
      <c r="AR164" s="32">
        <f t="shared" si="73"/>
        <v>405.81</v>
      </c>
      <c r="AS164" s="32">
        <f t="shared" si="73"/>
        <v>394.39</v>
      </c>
      <c r="AT164" s="32">
        <f t="shared" si="73"/>
        <v>383.61</v>
      </c>
      <c r="AU164" s="33">
        <f t="shared" si="73"/>
        <v>363.71</v>
      </c>
    </row>
    <row r="165" spans="21:47">
      <c r="U165" s="7">
        <v>162</v>
      </c>
      <c r="V165" s="10">
        <f t="shared" si="60"/>
        <v>9520740</v>
      </c>
      <c r="W165" s="28">
        <v>20</v>
      </c>
      <c r="X165" s="29">
        <v>1620</v>
      </c>
      <c r="Y165" s="43">
        <f t="shared" si="71"/>
        <v>5877</v>
      </c>
      <c r="Z165" s="11">
        <f t="shared" si="61"/>
        <v>5877</v>
      </c>
      <c r="AA165" s="11">
        <f t="shared" si="66"/>
        <v>359743</v>
      </c>
      <c r="AB165" s="11">
        <f t="shared" si="67"/>
        <v>3220</v>
      </c>
      <c r="AC165" s="11">
        <f t="shared" si="68"/>
        <v>356473</v>
      </c>
      <c r="AD165" s="31">
        <f t="shared" si="72"/>
        <v>928.32</v>
      </c>
      <c r="AE165" s="32">
        <f t="shared" si="72"/>
        <v>850.77</v>
      </c>
      <c r="AF165" s="32">
        <f t="shared" si="72"/>
        <v>785.18</v>
      </c>
      <c r="AG165" s="32">
        <f t="shared" si="72"/>
        <v>728.98</v>
      </c>
      <c r="AH165" s="32">
        <f t="shared" si="72"/>
        <v>680.29</v>
      </c>
      <c r="AI165" s="32">
        <f t="shared" si="72"/>
        <v>637.70000000000005</v>
      </c>
      <c r="AJ165" s="32">
        <f t="shared" si="72"/>
        <v>600.12</v>
      </c>
      <c r="AK165" s="32">
        <f t="shared" si="72"/>
        <v>566.73</v>
      </c>
      <c r="AL165" s="32">
        <f t="shared" si="72"/>
        <v>528.89</v>
      </c>
      <c r="AM165" s="32">
        <f t="shared" si="72"/>
        <v>488.99</v>
      </c>
      <c r="AN165" s="32">
        <f t="shared" si="73"/>
        <v>466.59</v>
      </c>
      <c r="AO165" s="32">
        <f t="shared" si="73"/>
        <v>451.8</v>
      </c>
      <c r="AP165" s="32">
        <f t="shared" si="73"/>
        <v>437.93</v>
      </c>
      <c r="AQ165" s="32">
        <f t="shared" si="73"/>
        <v>424.88</v>
      </c>
      <c r="AR165" s="32">
        <f t="shared" si="73"/>
        <v>412.58</v>
      </c>
      <c r="AS165" s="32">
        <f t="shared" si="73"/>
        <v>400.98</v>
      </c>
      <c r="AT165" s="32">
        <f t="shared" si="73"/>
        <v>390.01</v>
      </c>
      <c r="AU165" s="33">
        <f t="shared" si="73"/>
        <v>369.79</v>
      </c>
    </row>
    <row r="166" spans="21:47">
      <c r="U166" s="7">
        <v>163</v>
      </c>
      <c r="V166" s="10">
        <f t="shared" si="60"/>
        <v>9644710</v>
      </c>
      <c r="W166" s="28">
        <v>20</v>
      </c>
      <c r="X166" s="29">
        <v>1630</v>
      </c>
      <c r="Y166" s="43">
        <f t="shared" si="71"/>
        <v>5917</v>
      </c>
      <c r="Z166" s="11">
        <f t="shared" si="61"/>
        <v>5917</v>
      </c>
      <c r="AA166" s="11">
        <f t="shared" si="66"/>
        <v>365660</v>
      </c>
      <c r="AB166" s="11">
        <f t="shared" si="67"/>
        <v>3240</v>
      </c>
      <c r="AC166" s="11">
        <f t="shared" si="68"/>
        <v>362370</v>
      </c>
      <c r="AD166" s="31">
        <f t="shared" si="72"/>
        <v>943.67</v>
      </c>
      <c r="AE166" s="32">
        <f t="shared" si="72"/>
        <v>864.84</v>
      </c>
      <c r="AF166" s="32">
        <f t="shared" si="72"/>
        <v>798.17</v>
      </c>
      <c r="AG166" s="32">
        <f t="shared" si="72"/>
        <v>741.04</v>
      </c>
      <c r="AH166" s="32">
        <f t="shared" si="72"/>
        <v>691.55</v>
      </c>
      <c r="AI166" s="32">
        <f t="shared" si="72"/>
        <v>648.25</v>
      </c>
      <c r="AJ166" s="32">
        <f t="shared" si="72"/>
        <v>610.04999999999995</v>
      </c>
      <c r="AK166" s="32">
        <f t="shared" si="72"/>
        <v>576.1</v>
      </c>
      <c r="AL166" s="32">
        <f t="shared" si="72"/>
        <v>537.64</v>
      </c>
      <c r="AM166" s="32">
        <f t="shared" si="72"/>
        <v>497.08</v>
      </c>
      <c r="AN166" s="32">
        <f t="shared" si="73"/>
        <v>474.31</v>
      </c>
      <c r="AO166" s="32">
        <f t="shared" si="73"/>
        <v>459.28</v>
      </c>
      <c r="AP166" s="32">
        <f t="shared" si="73"/>
        <v>445.17</v>
      </c>
      <c r="AQ166" s="32">
        <f t="shared" si="73"/>
        <v>431.91</v>
      </c>
      <c r="AR166" s="32">
        <f t="shared" si="73"/>
        <v>419.41</v>
      </c>
      <c r="AS166" s="32">
        <f t="shared" si="73"/>
        <v>407.62</v>
      </c>
      <c r="AT166" s="32">
        <f t="shared" si="73"/>
        <v>396.47</v>
      </c>
      <c r="AU166" s="33">
        <f t="shared" si="73"/>
        <v>375.9</v>
      </c>
    </row>
    <row r="167" spans="21:47">
      <c r="U167" s="7">
        <v>164</v>
      </c>
      <c r="V167" s="10">
        <f t="shared" si="60"/>
        <v>9767840</v>
      </c>
      <c r="W167" s="28">
        <v>20</v>
      </c>
      <c r="X167" s="29">
        <v>1640</v>
      </c>
      <c r="Y167" s="43">
        <f t="shared" si="71"/>
        <v>5956</v>
      </c>
      <c r="Z167" s="11">
        <f t="shared" si="61"/>
        <v>5956</v>
      </c>
      <c r="AA167" s="11">
        <f t="shared" si="66"/>
        <v>371616</v>
      </c>
      <c r="AB167" s="11">
        <f t="shared" si="67"/>
        <v>3260</v>
      </c>
      <c r="AC167" s="11">
        <f t="shared" si="68"/>
        <v>368306</v>
      </c>
      <c r="AD167" s="31">
        <f t="shared" si="72"/>
        <v>959.13</v>
      </c>
      <c r="AE167" s="32">
        <f t="shared" si="72"/>
        <v>879.01</v>
      </c>
      <c r="AF167" s="32">
        <f t="shared" si="72"/>
        <v>811.25</v>
      </c>
      <c r="AG167" s="32">
        <f t="shared" si="72"/>
        <v>753.18</v>
      </c>
      <c r="AH167" s="32">
        <f t="shared" si="72"/>
        <v>702.87</v>
      </c>
      <c r="AI167" s="32">
        <f t="shared" si="72"/>
        <v>658.87</v>
      </c>
      <c r="AJ167" s="32">
        <f t="shared" si="72"/>
        <v>620.04</v>
      </c>
      <c r="AK167" s="32">
        <f t="shared" si="72"/>
        <v>585.54</v>
      </c>
      <c r="AL167" s="32">
        <f t="shared" si="72"/>
        <v>546.45000000000005</v>
      </c>
      <c r="AM167" s="32">
        <f t="shared" si="72"/>
        <v>505.22</v>
      </c>
      <c r="AN167" s="32">
        <f t="shared" si="73"/>
        <v>482.08</v>
      </c>
      <c r="AO167" s="32">
        <f t="shared" si="73"/>
        <v>466.8</v>
      </c>
      <c r="AP167" s="32">
        <f t="shared" si="73"/>
        <v>452.46</v>
      </c>
      <c r="AQ167" s="32">
        <f t="shared" si="73"/>
        <v>438.98</v>
      </c>
      <c r="AR167" s="32">
        <f t="shared" si="73"/>
        <v>426.28</v>
      </c>
      <c r="AS167" s="32">
        <f t="shared" si="73"/>
        <v>414.29</v>
      </c>
      <c r="AT167" s="32">
        <f t="shared" si="73"/>
        <v>402.96</v>
      </c>
      <c r="AU167" s="33">
        <f t="shared" si="73"/>
        <v>382.06</v>
      </c>
    </row>
    <row r="168" spans="21:47">
      <c r="U168" s="7">
        <v>165</v>
      </c>
      <c r="V168" s="10">
        <f t="shared" si="60"/>
        <v>9891750</v>
      </c>
      <c r="W168" s="28">
        <v>20</v>
      </c>
      <c r="X168" s="29">
        <v>1650</v>
      </c>
      <c r="Y168" s="43">
        <f t="shared" si="71"/>
        <v>5995</v>
      </c>
      <c r="Z168" s="11">
        <f t="shared" si="61"/>
        <v>5995</v>
      </c>
      <c r="AA168" s="11">
        <f t="shared" si="66"/>
        <v>377611</v>
      </c>
      <c r="AB168" s="11">
        <f t="shared" si="67"/>
        <v>3280</v>
      </c>
      <c r="AC168" s="11">
        <f t="shared" si="68"/>
        <v>374281</v>
      </c>
      <c r="AD168" s="31">
        <f t="shared" si="72"/>
        <v>974.69</v>
      </c>
      <c r="AE168" s="32">
        <f t="shared" si="72"/>
        <v>893.27</v>
      </c>
      <c r="AF168" s="32">
        <f t="shared" si="72"/>
        <v>824.41</v>
      </c>
      <c r="AG168" s="32">
        <f t="shared" si="72"/>
        <v>765.4</v>
      </c>
      <c r="AH168" s="32">
        <f t="shared" si="72"/>
        <v>714.28</v>
      </c>
      <c r="AI168" s="32">
        <f t="shared" si="72"/>
        <v>669.55</v>
      </c>
      <c r="AJ168" s="32">
        <f t="shared" si="72"/>
        <v>630.1</v>
      </c>
      <c r="AK168" s="32">
        <f t="shared" si="72"/>
        <v>595.04</v>
      </c>
      <c r="AL168" s="32">
        <f t="shared" si="72"/>
        <v>555.30999999999995</v>
      </c>
      <c r="AM168" s="32">
        <f t="shared" si="72"/>
        <v>513.41999999999996</v>
      </c>
      <c r="AN168" s="32">
        <f t="shared" si="73"/>
        <v>489.9</v>
      </c>
      <c r="AO168" s="32">
        <f t="shared" si="73"/>
        <v>474.37</v>
      </c>
      <c r="AP168" s="32">
        <f t="shared" si="73"/>
        <v>459.8</v>
      </c>
      <c r="AQ168" s="32">
        <f t="shared" si="73"/>
        <v>446.1</v>
      </c>
      <c r="AR168" s="32">
        <f t="shared" si="73"/>
        <v>433.2</v>
      </c>
      <c r="AS168" s="32">
        <f t="shared" si="73"/>
        <v>421.01</v>
      </c>
      <c r="AT168" s="32">
        <f t="shared" si="73"/>
        <v>409.5</v>
      </c>
      <c r="AU168" s="33">
        <f t="shared" si="73"/>
        <v>388.26</v>
      </c>
    </row>
    <row r="169" spans="21:47">
      <c r="U169" s="7">
        <v>166</v>
      </c>
      <c r="V169" s="10">
        <f t="shared" si="60"/>
        <v>10016440</v>
      </c>
      <c r="W169" s="28">
        <v>20</v>
      </c>
      <c r="X169" s="29">
        <v>1660</v>
      </c>
      <c r="Y169" s="43">
        <f t="shared" si="71"/>
        <v>6034</v>
      </c>
      <c r="Z169" s="11">
        <f t="shared" si="61"/>
        <v>6034</v>
      </c>
      <c r="AA169" s="11">
        <f t="shared" si="66"/>
        <v>383645</v>
      </c>
      <c r="AB169" s="11">
        <f t="shared" si="67"/>
        <v>3300</v>
      </c>
      <c r="AC169" s="11">
        <f t="shared" si="68"/>
        <v>380295</v>
      </c>
      <c r="AD169" s="31">
        <f t="shared" si="72"/>
        <v>990.35</v>
      </c>
      <c r="AE169" s="32">
        <f t="shared" si="72"/>
        <v>907.63</v>
      </c>
      <c r="AF169" s="32">
        <f t="shared" si="72"/>
        <v>837.65</v>
      </c>
      <c r="AG169" s="32">
        <f t="shared" si="72"/>
        <v>777.7</v>
      </c>
      <c r="AH169" s="32">
        <f t="shared" si="72"/>
        <v>725.75</v>
      </c>
      <c r="AI169" s="32">
        <f t="shared" si="72"/>
        <v>680.31</v>
      </c>
      <c r="AJ169" s="32">
        <f t="shared" si="72"/>
        <v>640.23</v>
      </c>
      <c r="AK169" s="32">
        <f t="shared" si="72"/>
        <v>604.6</v>
      </c>
      <c r="AL169" s="32">
        <f t="shared" si="72"/>
        <v>564.24</v>
      </c>
      <c r="AM169" s="32">
        <f t="shared" si="72"/>
        <v>521.66999999999996</v>
      </c>
      <c r="AN169" s="32">
        <f t="shared" si="73"/>
        <v>497.77</v>
      </c>
      <c r="AO169" s="32">
        <f t="shared" si="73"/>
        <v>482</v>
      </c>
      <c r="AP169" s="32">
        <f t="shared" si="73"/>
        <v>467.19</v>
      </c>
      <c r="AQ169" s="32">
        <f t="shared" si="73"/>
        <v>453.27</v>
      </c>
      <c r="AR169" s="32">
        <f t="shared" si="73"/>
        <v>440.16</v>
      </c>
      <c r="AS169" s="32">
        <f t="shared" si="73"/>
        <v>427.78</v>
      </c>
      <c r="AT169" s="32">
        <f t="shared" si="73"/>
        <v>416.08</v>
      </c>
      <c r="AU169" s="33">
        <f t="shared" si="73"/>
        <v>394.5</v>
      </c>
    </row>
    <row r="170" spans="21:47">
      <c r="U170" s="7">
        <v>167</v>
      </c>
      <c r="V170" s="10">
        <f t="shared" si="60"/>
        <v>10140240</v>
      </c>
      <c r="W170" s="28">
        <v>20</v>
      </c>
      <c r="X170" s="29">
        <v>1670</v>
      </c>
      <c r="Y170" s="43">
        <f t="shared" si="71"/>
        <v>6072</v>
      </c>
      <c r="Z170" s="11">
        <f t="shared" si="61"/>
        <v>6072</v>
      </c>
      <c r="AA170" s="11">
        <f t="shared" si="66"/>
        <v>389717</v>
      </c>
      <c r="AB170" s="11">
        <f t="shared" si="67"/>
        <v>3320</v>
      </c>
      <c r="AC170" s="11">
        <f t="shared" si="68"/>
        <v>386347</v>
      </c>
      <c r="AD170" s="31">
        <f t="shared" si="72"/>
        <v>1006.11</v>
      </c>
      <c r="AE170" s="32">
        <f t="shared" si="72"/>
        <v>922.07</v>
      </c>
      <c r="AF170" s="32">
        <f t="shared" si="72"/>
        <v>850.98</v>
      </c>
      <c r="AG170" s="32">
        <f t="shared" si="72"/>
        <v>790.08</v>
      </c>
      <c r="AH170" s="32">
        <f t="shared" si="72"/>
        <v>737.3</v>
      </c>
      <c r="AI170" s="32">
        <f t="shared" si="72"/>
        <v>691.14</v>
      </c>
      <c r="AJ170" s="32">
        <f t="shared" si="72"/>
        <v>650.41999999999996</v>
      </c>
      <c r="AK170" s="32">
        <f t="shared" si="72"/>
        <v>614.22</v>
      </c>
      <c r="AL170" s="32">
        <f t="shared" si="72"/>
        <v>573.22</v>
      </c>
      <c r="AM170" s="32">
        <f t="shared" si="72"/>
        <v>529.97</v>
      </c>
      <c r="AN170" s="32">
        <f t="shared" si="73"/>
        <v>505.69</v>
      </c>
      <c r="AO170" s="32">
        <f t="shared" si="73"/>
        <v>489.67</v>
      </c>
      <c r="AP170" s="32">
        <f t="shared" si="73"/>
        <v>474.63</v>
      </c>
      <c r="AQ170" s="32">
        <f t="shared" si="73"/>
        <v>460.49</v>
      </c>
      <c r="AR170" s="32">
        <f t="shared" si="73"/>
        <v>447.16</v>
      </c>
      <c r="AS170" s="32">
        <f t="shared" si="73"/>
        <v>434.59</v>
      </c>
      <c r="AT170" s="32">
        <f t="shared" si="73"/>
        <v>422.7</v>
      </c>
      <c r="AU170" s="33">
        <f t="shared" si="73"/>
        <v>400.77</v>
      </c>
    </row>
    <row r="171" spans="21:47">
      <c r="U171" s="7">
        <v>168</v>
      </c>
      <c r="V171" s="10">
        <f t="shared" si="60"/>
        <v>10266480</v>
      </c>
      <c r="W171" s="28">
        <v>20</v>
      </c>
      <c r="X171" s="29">
        <v>1680</v>
      </c>
      <c r="Y171" s="43">
        <f t="shared" si="71"/>
        <v>6111</v>
      </c>
      <c r="Z171" s="11">
        <f t="shared" si="61"/>
        <v>6111</v>
      </c>
      <c r="AA171" s="11">
        <f t="shared" si="66"/>
        <v>395828</v>
      </c>
      <c r="AB171" s="11">
        <f t="shared" si="67"/>
        <v>3340</v>
      </c>
      <c r="AC171" s="11">
        <f t="shared" si="68"/>
        <v>392438</v>
      </c>
      <c r="AD171" s="31">
        <f t="shared" si="72"/>
        <v>1021.97</v>
      </c>
      <c r="AE171" s="32">
        <f t="shared" si="72"/>
        <v>936.61</v>
      </c>
      <c r="AF171" s="32">
        <f t="shared" si="72"/>
        <v>864.4</v>
      </c>
      <c r="AG171" s="32">
        <f t="shared" si="72"/>
        <v>802.53</v>
      </c>
      <c r="AH171" s="32">
        <f t="shared" si="72"/>
        <v>748.93</v>
      </c>
      <c r="AI171" s="32">
        <f t="shared" si="72"/>
        <v>702.04</v>
      </c>
      <c r="AJ171" s="32">
        <f t="shared" si="72"/>
        <v>660.67</v>
      </c>
      <c r="AK171" s="32">
        <f t="shared" si="72"/>
        <v>623.91</v>
      </c>
      <c r="AL171" s="32">
        <f t="shared" si="72"/>
        <v>582.25</v>
      </c>
      <c r="AM171" s="32">
        <f t="shared" si="72"/>
        <v>538.32000000000005</v>
      </c>
      <c r="AN171" s="32">
        <f t="shared" si="73"/>
        <v>513.66</v>
      </c>
      <c r="AO171" s="32">
        <f t="shared" si="73"/>
        <v>497.39</v>
      </c>
      <c r="AP171" s="32">
        <f t="shared" si="73"/>
        <v>482.11</v>
      </c>
      <c r="AQ171" s="32">
        <f t="shared" si="73"/>
        <v>467.74</v>
      </c>
      <c r="AR171" s="32">
        <f t="shared" si="73"/>
        <v>454.21</v>
      </c>
      <c r="AS171" s="32">
        <f t="shared" si="73"/>
        <v>441.44</v>
      </c>
      <c r="AT171" s="32">
        <f t="shared" si="73"/>
        <v>429.36</v>
      </c>
      <c r="AU171" s="33">
        <f t="shared" si="73"/>
        <v>407.09</v>
      </c>
    </row>
    <row r="172" spans="21:47">
      <c r="U172" s="7">
        <v>169</v>
      </c>
      <c r="V172" s="10">
        <f t="shared" si="60"/>
        <v>10393500</v>
      </c>
      <c r="W172" s="28">
        <v>20</v>
      </c>
      <c r="X172" s="29">
        <v>1690</v>
      </c>
      <c r="Y172" s="43">
        <f t="shared" si="71"/>
        <v>6150</v>
      </c>
      <c r="Z172" s="11">
        <f t="shared" si="61"/>
        <v>6150</v>
      </c>
      <c r="AA172" s="11">
        <f t="shared" si="66"/>
        <v>401978</v>
      </c>
      <c r="AB172" s="11">
        <f t="shared" si="67"/>
        <v>3360</v>
      </c>
      <c r="AC172" s="11">
        <f t="shared" si="68"/>
        <v>398568</v>
      </c>
      <c r="AD172" s="31">
        <f t="shared" si="72"/>
        <v>1037.94</v>
      </c>
      <c r="AE172" s="32">
        <f t="shared" si="72"/>
        <v>951.24</v>
      </c>
      <c r="AF172" s="32">
        <f t="shared" si="72"/>
        <v>877.9</v>
      </c>
      <c r="AG172" s="32">
        <f t="shared" si="72"/>
        <v>815.07</v>
      </c>
      <c r="AH172" s="32">
        <f t="shared" si="72"/>
        <v>760.63</v>
      </c>
      <c r="AI172" s="32">
        <f t="shared" si="72"/>
        <v>713</v>
      </c>
      <c r="AJ172" s="32">
        <f t="shared" si="72"/>
        <v>670.99</v>
      </c>
      <c r="AK172" s="32">
        <f t="shared" si="72"/>
        <v>633.65</v>
      </c>
      <c r="AL172" s="32">
        <f t="shared" si="72"/>
        <v>591.35</v>
      </c>
      <c r="AM172" s="32">
        <f t="shared" si="72"/>
        <v>546.73</v>
      </c>
      <c r="AN172" s="32">
        <f t="shared" si="73"/>
        <v>521.69000000000005</v>
      </c>
      <c r="AO172" s="32">
        <f t="shared" si="73"/>
        <v>505.16</v>
      </c>
      <c r="AP172" s="32">
        <f t="shared" si="73"/>
        <v>489.64</v>
      </c>
      <c r="AQ172" s="32">
        <f t="shared" si="73"/>
        <v>475.05</v>
      </c>
      <c r="AR172" s="32">
        <f t="shared" si="73"/>
        <v>461.31</v>
      </c>
      <c r="AS172" s="32">
        <f t="shared" si="73"/>
        <v>448.33</v>
      </c>
      <c r="AT172" s="32">
        <f t="shared" si="73"/>
        <v>436.07</v>
      </c>
      <c r="AU172" s="33">
        <f t="shared" si="73"/>
        <v>413.45</v>
      </c>
    </row>
    <row r="173" spans="21:47">
      <c r="U173" s="7">
        <v>170</v>
      </c>
      <c r="V173" s="10">
        <f t="shared" si="60"/>
        <v>10519600</v>
      </c>
      <c r="W173" s="28">
        <v>20</v>
      </c>
      <c r="X173" s="29">
        <v>1700</v>
      </c>
      <c r="Y173" s="43">
        <f t="shared" si="71"/>
        <v>6188</v>
      </c>
      <c r="Z173" s="11">
        <f t="shared" si="61"/>
        <v>6188</v>
      </c>
      <c r="AA173" s="11">
        <f t="shared" si="66"/>
        <v>408166</v>
      </c>
      <c r="AB173" s="11">
        <f t="shared" si="67"/>
        <v>3380</v>
      </c>
      <c r="AC173" s="11">
        <f t="shared" si="68"/>
        <v>404736</v>
      </c>
      <c r="AD173" s="31">
        <f t="shared" si="72"/>
        <v>1054</v>
      </c>
      <c r="AE173" s="32">
        <f t="shared" si="72"/>
        <v>965.96</v>
      </c>
      <c r="AF173" s="32">
        <f t="shared" si="72"/>
        <v>891.49</v>
      </c>
      <c r="AG173" s="32">
        <f t="shared" si="72"/>
        <v>827.68</v>
      </c>
      <c r="AH173" s="32">
        <f t="shared" si="72"/>
        <v>772.4</v>
      </c>
      <c r="AI173" s="32">
        <f t="shared" si="72"/>
        <v>724.04</v>
      </c>
      <c r="AJ173" s="32">
        <f t="shared" si="72"/>
        <v>681.37</v>
      </c>
      <c r="AK173" s="32">
        <f t="shared" si="72"/>
        <v>643.46</v>
      </c>
      <c r="AL173" s="32">
        <f t="shared" si="72"/>
        <v>600.5</v>
      </c>
      <c r="AM173" s="32">
        <f t="shared" si="72"/>
        <v>555.19000000000005</v>
      </c>
      <c r="AN173" s="32">
        <f t="shared" si="73"/>
        <v>529.76</v>
      </c>
      <c r="AO173" s="32">
        <f t="shared" si="73"/>
        <v>512.97</v>
      </c>
      <c r="AP173" s="32">
        <f t="shared" si="73"/>
        <v>497.22</v>
      </c>
      <c r="AQ173" s="32">
        <f t="shared" si="73"/>
        <v>482.4</v>
      </c>
      <c r="AR173" s="32">
        <f t="shared" si="73"/>
        <v>468.44</v>
      </c>
      <c r="AS173" s="32">
        <f t="shared" si="73"/>
        <v>455.27</v>
      </c>
      <c r="AT173" s="32">
        <f t="shared" si="73"/>
        <v>442.82</v>
      </c>
      <c r="AU173" s="33">
        <f t="shared" si="73"/>
        <v>419.85</v>
      </c>
    </row>
    <row r="174" spans="21:47">
      <c r="U174" s="7">
        <v>171</v>
      </c>
      <c r="V174" s="10">
        <f t="shared" si="60"/>
        <v>10646460</v>
      </c>
      <c r="W174" s="28">
        <v>20</v>
      </c>
      <c r="X174" s="29">
        <v>1710</v>
      </c>
      <c r="Y174" s="43">
        <f t="shared" si="71"/>
        <v>6226</v>
      </c>
      <c r="Z174" s="11">
        <f t="shared" si="61"/>
        <v>6226</v>
      </c>
      <c r="AA174" s="11">
        <f t="shared" si="66"/>
        <v>414392</v>
      </c>
      <c r="AB174" s="11">
        <f t="shared" si="67"/>
        <v>3400</v>
      </c>
      <c r="AC174" s="11">
        <f t="shared" si="68"/>
        <v>410942</v>
      </c>
      <c r="AD174" s="31">
        <f t="shared" ref="AD174:AM183" si="74">ROUND($AC174/INDEX($E:$E,MATCH(AD$3,$A:$A,0)),2)</f>
        <v>1070.1600000000001</v>
      </c>
      <c r="AE174" s="32">
        <f t="shared" si="74"/>
        <v>980.77</v>
      </c>
      <c r="AF174" s="32">
        <f t="shared" si="74"/>
        <v>905.16</v>
      </c>
      <c r="AG174" s="32">
        <f t="shared" si="74"/>
        <v>840.37</v>
      </c>
      <c r="AH174" s="32">
        <f t="shared" si="74"/>
        <v>784.24</v>
      </c>
      <c r="AI174" s="32">
        <f t="shared" si="74"/>
        <v>735.14</v>
      </c>
      <c r="AJ174" s="32">
        <f t="shared" si="74"/>
        <v>691.82</v>
      </c>
      <c r="AK174" s="32">
        <f t="shared" si="74"/>
        <v>653.33000000000004</v>
      </c>
      <c r="AL174" s="32">
        <f t="shared" si="74"/>
        <v>609.71</v>
      </c>
      <c r="AM174" s="32">
        <f t="shared" si="74"/>
        <v>563.71</v>
      </c>
      <c r="AN174" s="32">
        <f t="shared" ref="AN174:AU183" si="75">ROUND($AC174/INDEX($E:$E,MATCH(AN$3,$A:$A,0)),2)</f>
        <v>537.88</v>
      </c>
      <c r="AO174" s="32">
        <f t="shared" si="75"/>
        <v>520.84</v>
      </c>
      <c r="AP174" s="32">
        <f t="shared" si="75"/>
        <v>504.84</v>
      </c>
      <c r="AQ174" s="32">
        <f t="shared" si="75"/>
        <v>489.8</v>
      </c>
      <c r="AR174" s="32">
        <f t="shared" si="75"/>
        <v>475.63</v>
      </c>
      <c r="AS174" s="32">
        <f t="shared" si="75"/>
        <v>462.25</v>
      </c>
      <c r="AT174" s="32">
        <f t="shared" si="75"/>
        <v>449.61</v>
      </c>
      <c r="AU174" s="33">
        <f t="shared" si="75"/>
        <v>426.29</v>
      </c>
    </row>
    <row r="175" spans="21:47">
      <c r="U175" s="7">
        <v>172</v>
      </c>
      <c r="V175" s="10">
        <f t="shared" si="60"/>
        <v>10774080</v>
      </c>
      <c r="W175" s="28">
        <v>20</v>
      </c>
      <c r="X175" s="29">
        <v>1720</v>
      </c>
      <c r="Y175" s="43">
        <f t="shared" si="71"/>
        <v>6264</v>
      </c>
      <c r="Z175" s="11">
        <f t="shared" si="61"/>
        <v>6264</v>
      </c>
      <c r="AA175" s="11">
        <f t="shared" si="66"/>
        <v>420656</v>
      </c>
      <c r="AB175" s="11">
        <f t="shared" si="67"/>
        <v>3420</v>
      </c>
      <c r="AC175" s="11">
        <f t="shared" si="68"/>
        <v>417186</v>
      </c>
      <c r="AD175" s="31">
        <f t="shared" si="74"/>
        <v>1086.42</v>
      </c>
      <c r="AE175" s="32">
        <f t="shared" si="74"/>
        <v>995.67</v>
      </c>
      <c r="AF175" s="32">
        <f t="shared" si="74"/>
        <v>918.91</v>
      </c>
      <c r="AG175" s="32">
        <f t="shared" si="74"/>
        <v>853.14</v>
      </c>
      <c r="AH175" s="32">
        <f t="shared" si="74"/>
        <v>796.16</v>
      </c>
      <c r="AI175" s="32">
        <f t="shared" si="74"/>
        <v>746.31</v>
      </c>
      <c r="AJ175" s="32">
        <f t="shared" si="74"/>
        <v>702.33</v>
      </c>
      <c r="AK175" s="32">
        <f t="shared" si="74"/>
        <v>663.25</v>
      </c>
      <c r="AL175" s="32">
        <f t="shared" si="74"/>
        <v>618.97</v>
      </c>
      <c r="AM175" s="32">
        <f t="shared" si="74"/>
        <v>572.27</v>
      </c>
      <c r="AN175" s="32">
        <f t="shared" si="75"/>
        <v>546.04999999999995</v>
      </c>
      <c r="AO175" s="32">
        <f t="shared" si="75"/>
        <v>528.75</v>
      </c>
      <c r="AP175" s="32">
        <f t="shared" si="75"/>
        <v>512.51</v>
      </c>
      <c r="AQ175" s="32">
        <f t="shared" si="75"/>
        <v>497.24</v>
      </c>
      <c r="AR175" s="32">
        <f t="shared" si="75"/>
        <v>482.85</v>
      </c>
      <c r="AS175" s="32">
        <f t="shared" si="75"/>
        <v>469.28</v>
      </c>
      <c r="AT175" s="32">
        <f t="shared" si="75"/>
        <v>456.44</v>
      </c>
      <c r="AU175" s="33">
        <f t="shared" si="75"/>
        <v>432.77</v>
      </c>
    </row>
    <row r="176" spans="21:47">
      <c r="U176" s="7">
        <v>173</v>
      </c>
      <c r="V176" s="10">
        <f t="shared" si="60"/>
        <v>10902460</v>
      </c>
      <c r="W176" s="28">
        <v>20</v>
      </c>
      <c r="X176" s="29">
        <v>1730</v>
      </c>
      <c r="Y176" s="43">
        <f t="shared" si="71"/>
        <v>6302</v>
      </c>
      <c r="Z176" s="11">
        <f t="shared" si="61"/>
        <v>6302</v>
      </c>
      <c r="AA176" s="11">
        <f t="shared" si="66"/>
        <v>426958</v>
      </c>
      <c r="AB176" s="11">
        <f t="shared" si="67"/>
        <v>3440</v>
      </c>
      <c r="AC176" s="11">
        <f t="shared" si="68"/>
        <v>423468</v>
      </c>
      <c r="AD176" s="31">
        <f t="shared" si="74"/>
        <v>1102.78</v>
      </c>
      <c r="AE176" s="32">
        <f t="shared" si="74"/>
        <v>1010.66</v>
      </c>
      <c r="AF176" s="32">
        <f t="shared" si="74"/>
        <v>932.75</v>
      </c>
      <c r="AG176" s="32">
        <f t="shared" si="74"/>
        <v>865.99</v>
      </c>
      <c r="AH176" s="32">
        <f t="shared" si="74"/>
        <v>808.15</v>
      </c>
      <c r="AI176" s="32">
        <f t="shared" si="74"/>
        <v>757.55</v>
      </c>
      <c r="AJ176" s="32">
        <f t="shared" si="74"/>
        <v>712.91</v>
      </c>
      <c r="AK176" s="32">
        <f t="shared" si="74"/>
        <v>673.24</v>
      </c>
      <c r="AL176" s="32">
        <f t="shared" si="74"/>
        <v>628.29</v>
      </c>
      <c r="AM176" s="32">
        <f t="shared" si="74"/>
        <v>580.89</v>
      </c>
      <c r="AN176" s="32">
        <f t="shared" si="75"/>
        <v>554.28</v>
      </c>
      <c r="AO176" s="32">
        <f t="shared" si="75"/>
        <v>536.71</v>
      </c>
      <c r="AP176" s="32">
        <f t="shared" si="75"/>
        <v>520.23</v>
      </c>
      <c r="AQ176" s="32">
        <f t="shared" si="75"/>
        <v>504.73</v>
      </c>
      <c r="AR176" s="32">
        <f t="shared" si="75"/>
        <v>490.13</v>
      </c>
      <c r="AS176" s="32">
        <f t="shared" si="75"/>
        <v>476.34</v>
      </c>
      <c r="AT176" s="32">
        <f t="shared" si="75"/>
        <v>463.31</v>
      </c>
      <c r="AU176" s="33">
        <f t="shared" si="75"/>
        <v>439.28</v>
      </c>
    </row>
    <row r="177" spans="21:47">
      <c r="U177" s="7">
        <v>174</v>
      </c>
      <c r="V177" s="10">
        <f t="shared" si="60"/>
        <v>11031600</v>
      </c>
      <c r="W177" s="28">
        <v>20</v>
      </c>
      <c r="X177" s="29">
        <v>1740</v>
      </c>
      <c r="Y177" s="43">
        <f t="shared" si="71"/>
        <v>6340</v>
      </c>
      <c r="Z177" s="11">
        <f t="shared" si="61"/>
        <v>6340</v>
      </c>
      <c r="AA177" s="11">
        <f t="shared" si="66"/>
        <v>433298</v>
      </c>
      <c r="AB177" s="11">
        <f t="shared" si="67"/>
        <v>3460</v>
      </c>
      <c r="AC177" s="11">
        <f t="shared" si="68"/>
        <v>429788</v>
      </c>
      <c r="AD177" s="31">
        <f t="shared" si="74"/>
        <v>1119.24</v>
      </c>
      <c r="AE177" s="32">
        <f t="shared" si="74"/>
        <v>1025.75</v>
      </c>
      <c r="AF177" s="32">
        <f t="shared" si="74"/>
        <v>946.67</v>
      </c>
      <c r="AG177" s="32">
        <f t="shared" si="74"/>
        <v>878.91</v>
      </c>
      <c r="AH177" s="32">
        <f t="shared" si="74"/>
        <v>820.21</v>
      </c>
      <c r="AI177" s="32">
        <f t="shared" si="74"/>
        <v>768.85</v>
      </c>
      <c r="AJ177" s="32">
        <f t="shared" si="74"/>
        <v>723.55</v>
      </c>
      <c r="AK177" s="32">
        <f t="shared" si="74"/>
        <v>683.29</v>
      </c>
      <c r="AL177" s="32">
        <f t="shared" si="74"/>
        <v>637.66999999999996</v>
      </c>
      <c r="AM177" s="32">
        <f t="shared" si="74"/>
        <v>589.55999999999995</v>
      </c>
      <c r="AN177" s="32">
        <f t="shared" si="75"/>
        <v>562.54999999999995</v>
      </c>
      <c r="AO177" s="32">
        <f t="shared" si="75"/>
        <v>544.72</v>
      </c>
      <c r="AP177" s="32">
        <f t="shared" si="75"/>
        <v>528</v>
      </c>
      <c r="AQ177" s="32">
        <f t="shared" si="75"/>
        <v>512.26</v>
      </c>
      <c r="AR177" s="32">
        <f t="shared" si="75"/>
        <v>497.44</v>
      </c>
      <c r="AS177" s="32">
        <f t="shared" si="75"/>
        <v>483.45</v>
      </c>
      <c r="AT177" s="32">
        <f t="shared" si="75"/>
        <v>470.23</v>
      </c>
      <c r="AU177" s="33">
        <f t="shared" si="75"/>
        <v>445.84</v>
      </c>
    </row>
    <row r="178" spans="21:47">
      <c r="U178" s="7">
        <v>175</v>
      </c>
      <c r="V178" s="10">
        <f t="shared" si="60"/>
        <v>11161500</v>
      </c>
      <c r="W178" s="28">
        <v>20</v>
      </c>
      <c r="X178" s="29">
        <v>1750</v>
      </c>
      <c r="Y178" s="43">
        <f t="shared" si="71"/>
        <v>6378</v>
      </c>
      <c r="Z178" s="11">
        <f t="shared" si="61"/>
        <v>6378</v>
      </c>
      <c r="AA178" s="11">
        <f t="shared" si="66"/>
        <v>439676</v>
      </c>
      <c r="AB178" s="11">
        <f t="shared" si="67"/>
        <v>3480</v>
      </c>
      <c r="AC178" s="11">
        <f t="shared" si="68"/>
        <v>436146</v>
      </c>
      <c r="AD178" s="31">
        <f t="shared" si="74"/>
        <v>1135.8</v>
      </c>
      <c r="AE178" s="32">
        <f t="shared" si="74"/>
        <v>1040.92</v>
      </c>
      <c r="AF178" s="32">
        <f t="shared" si="74"/>
        <v>960.67</v>
      </c>
      <c r="AG178" s="32">
        <f t="shared" si="74"/>
        <v>891.91</v>
      </c>
      <c r="AH178" s="32">
        <f t="shared" si="74"/>
        <v>832.34</v>
      </c>
      <c r="AI178" s="32">
        <f t="shared" si="74"/>
        <v>780.23</v>
      </c>
      <c r="AJ178" s="32">
        <f t="shared" si="74"/>
        <v>734.25</v>
      </c>
      <c r="AK178" s="32">
        <f t="shared" si="74"/>
        <v>693.4</v>
      </c>
      <c r="AL178" s="32">
        <f t="shared" si="74"/>
        <v>647.1</v>
      </c>
      <c r="AM178" s="32">
        <f t="shared" si="74"/>
        <v>598.28</v>
      </c>
      <c r="AN178" s="32">
        <f t="shared" si="75"/>
        <v>570.87</v>
      </c>
      <c r="AO178" s="32">
        <f t="shared" si="75"/>
        <v>552.78</v>
      </c>
      <c r="AP178" s="32">
        <f t="shared" si="75"/>
        <v>535.80999999999995</v>
      </c>
      <c r="AQ178" s="32">
        <f t="shared" si="75"/>
        <v>519.84</v>
      </c>
      <c r="AR178" s="32">
        <f t="shared" si="75"/>
        <v>504.8</v>
      </c>
      <c r="AS178" s="32">
        <f t="shared" si="75"/>
        <v>490.6</v>
      </c>
      <c r="AT178" s="32">
        <f t="shared" si="75"/>
        <v>477.18</v>
      </c>
      <c r="AU178" s="33">
        <f t="shared" si="75"/>
        <v>452.43</v>
      </c>
    </row>
    <row r="179" spans="21:47">
      <c r="U179" s="7">
        <v>176</v>
      </c>
      <c r="V179" s="10">
        <f t="shared" si="60"/>
        <v>11292160</v>
      </c>
      <c r="W179" s="28">
        <v>20</v>
      </c>
      <c r="X179" s="29">
        <v>1760</v>
      </c>
      <c r="Y179" s="43">
        <f t="shared" si="71"/>
        <v>6416</v>
      </c>
      <c r="Z179" s="11">
        <f t="shared" si="61"/>
        <v>6416</v>
      </c>
      <c r="AA179" s="11">
        <f t="shared" si="66"/>
        <v>446092</v>
      </c>
      <c r="AB179" s="11">
        <f t="shared" si="67"/>
        <v>3500</v>
      </c>
      <c r="AC179" s="11">
        <f t="shared" si="68"/>
        <v>442542</v>
      </c>
      <c r="AD179" s="31">
        <f t="shared" si="74"/>
        <v>1152.45</v>
      </c>
      <c r="AE179" s="32">
        <f t="shared" si="74"/>
        <v>1056.19</v>
      </c>
      <c r="AF179" s="32">
        <f t="shared" si="74"/>
        <v>974.76</v>
      </c>
      <c r="AG179" s="32">
        <f t="shared" si="74"/>
        <v>904.99</v>
      </c>
      <c r="AH179" s="32">
        <f t="shared" si="74"/>
        <v>844.55</v>
      </c>
      <c r="AI179" s="32">
        <f t="shared" si="74"/>
        <v>791.67</v>
      </c>
      <c r="AJ179" s="32">
        <f t="shared" si="74"/>
        <v>745.02</v>
      </c>
      <c r="AK179" s="32">
        <f t="shared" si="74"/>
        <v>703.56</v>
      </c>
      <c r="AL179" s="32">
        <f t="shared" si="74"/>
        <v>656.59</v>
      </c>
      <c r="AM179" s="32">
        <f t="shared" si="74"/>
        <v>607.04999999999995</v>
      </c>
      <c r="AN179" s="32">
        <f t="shared" si="75"/>
        <v>579.24</v>
      </c>
      <c r="AO179" s="32">
        <f t="shared" si="75"/>
        <v>560.89</v>
      </c>
      <c r="AP179" s="32">
        <f t="shared" si="75"/>
        <v>543.66</v>
      </c>
      <c r="AQ179" s="32">
        <f t="shared" si="75"/>
        <v>527.46</v>
      </c>
      <c r="AR179" s="32">
        <f t="shared" si="75"/>
        <v>512.20000000000005</v>
      </c>
      <c r="AS179" s="32">
        <f t="shared" si="75"/>
        <v>497.8</v>
      </c>
      <c r="AT179" s="32">
        <f t="shared" si="75"/>
        <v>484.18</v>
      </c>
      <c r="AU179" s="33">
        <f t="shared" si="75"/>
        <v>459.07</v>
      </c>
    </row>
    <row r="180" spans="21:47">
      <c r="U180" s="7">
        <v>177</v>
      </c>
      <c r="V180" s="10">
        <f t="shared" si="60"/>
        <v>11423580</v>
      </c>
      <c r="W180" s="28">
        <v>20</v>
      </c>
      <c r="X180" s="29">
        <v>1770</v>
      </c>
      <c r="Y180" s="43">
        <f t="shared" si="71"/>
        <v>6454</v>
      </c>
      <c r="Z180" s="11">
        <f t="shared" si="61"/>
        <v>6454</v>
      </c>
      <c r="AA180" s="11">
        <f t="shared" si="66"/>
        <v>452546</v>
      </c>
      <c r="AB180" s="11">
        <f t="shared" si="67"/>
        <v>3520</v>
      </c>
      <c r="AC180" s="11">
        <f t="shared" si="68"/>
        <v>448976</v>
      </c>
      <c r="AD180" s="31">
        <f t="shared" si="74"/>
        <v>1169.21</v>
      </c>
      <c r="AE180" s="32">
        <f t="shared" si="74"/>
        <v>1071.54</v>
      </c>
      <c r="AF180" s="32">
        <f t="shared" si="74"/>
        <v>988.93</v>
      </c>
      <c r="AG180" s="32">
        <f t="shared" si="74"/>
        <v>918.15</v>
      </c>
      <c r="AH180" s="32">
        <f t="shared" si="74"/>
        <v>856.82</v>
      </c>
      <c r="AI180" s="32">
        <f t="shared" si="74"/>
        <v>803.18</v>
      </c>
      <c r="AJ180" s="32">
        <f t="shared" si="74"/>
        <v>755.85</v>
      </c>
      <c r="AK180" s="32">
        <f t="shared" si="74"/>
        <v>713.79</v>
      </c>
      <c r="AL180" s="32">
        <f t="shared" si="74"/>
        <v>666.14</v>
      </c>
      <c r="AM180" s="32">
        <f t="shared" si="74"/>
        <v>615.88</v>
      </c>
      <c r="AN180" s="32">
        <f t="shared" si="75"/>
        <v>587.66</v>
      </c>
      <c r="AO180" s="32">
        <f t="shared" si="75"/>
        <v>569.04</v>
      </c>
      <c r="AP180" s="32">
        <f t="shared" si="75"/>
        <v>551.57000000000005</v>
      </c>
      <c r="AQ180" s="32">
        <f t="shared" si="75"/>
        <v>535.13</v>
      </c>
      <c r="AR180" s="32">
        <f t="shared" si="75"/>
        <v>519.65</v>
      </c>
      <c r="AS180" s="32">
        <f t="shared" si="75"/>
        <v>505.03</v>
      </c>
      <c r="AT180" s="32">
        <f t="shared" si="75"/>
        <v>491.22</v>
      </c>
      <c r="AU180" s="33">
        <f t="shared" si="75"/>
        <v>465.74</v>
      </c>
    </row>
    <row r="181" spans="21:47">
      <c r="U181" s="7">
        <v>178</v>
      </c>
      <c r="V181" s="10">
        <f t="shared" si="60"/>
        <v>11553980</v>
      </c>
      <c r="W181" s="28">
        <v>20</v>
      </c>
      <c r="X181" s="29">
        <v>1780</v>
      </c>
      <c r="Y181" s="43">
        <f t="shared" si="71"/>
        <v>6491</v>
      </c>
      <c r="Z181" s="11">
        <f t="shared" si="61"/>
        <v>6491</v>
      </c>
      <c r="AA181" s="11">
        <f t="shared" si="66"/>
        <v>459037</v>
      </c>
      <c r="AB181" s="11">
        <f t="shared" si="67"/>
        <v>3540</v>
      </c>
      <c r="AC181" s="11">
        <f t="shared" si="68"/>
        <v>455447</v>
      </c>
      <c r="AD181" s="31">
        <f t="shared" si="74"/>
        <v>1186.06</v>
      </c>
      <c r="AE181" s="32">
        <f t="shared" si="74"/>
        <v>1086.99</v>
      </c>
      <c r="AF181" s="32">
        <f t="shared" si="74"/>
        <v>1003.19</v>
      </c>
      <c r="AG181" s="32">
        <f t="shared" si="74"/>
        <v>931.38</v>
      </c>
      <c r="AH181" s="32">
        <f t="shared" si="74"/>
        <v>869.17</v>
      </c>
      <c r="AI181" s="32">
        <f t="shared" si="74"/>
        <v>814.75</v>
      </c>
      <c r="AJ181" s="32">
        <f t="shared" si="74"/>
        <v>766.75</v>
      </c>
      <c r="AK181" s="32">
        <f t="shared" si="74"/>
        <v>724.08</v>
      </c>
      <c r="AL181" s="32">
        <f t="shared" si="74"/>
        <v>675.74</v>
      </c>
      <c r="AM181" s="32">
        <f t="shared" si="74"/>
        <v>624.76</v>
      </c>
      <c r="AN181" s="32">
        <f t="shared" si="75"/>
        <v>596.13</v>
      </c>
      <c r="AO181" s="32">
        <f t="shared" si="75"/>
        <v>577.25</v>
      </c>
      <c r="AP181" s="32">
        <f t="shared" si="75"/>
        <v>559.52</v>
      </c>
      <c r="AQ181" s="32">
        <f t="shared" si="75"/>
        <v>542.85</v>
      </c>
      <c r="AR181" s="32">
        <f t="shared" si="75"/>
        <v>527.14</v>
      </c>
      <c r="AS181" s="32">
        <f t="shared" si="75"/>
        <v>512.30999999999995</v>
      </c>
      <c r="AT181" s="32">
        <f t="shared" si="75"/>
        <v>498.3</v>
      </c>
      <c r="AU181" s="33">
        <f t="shared" si="75"/>
        <v>472.46</v>
      </c>
    </row>
    <row r="182" spans="21:47">
      <c r="U182" s="7">
        <v>179</v>
      </c>
      <c r="V182" s="10">
        <f t="shared" si="60"/>
        <v>11686910</v>
      </c>
      <c r="W182" s="28">
        <v>20</v>
      </c>
      <c r="X182" s="29">
        <v>1790</v>
      </c>
      <c r="Y182" s="43">
        <f t="shared" si="71"/>
        <v>6529</v>
      </c>
      <c r="Z182" s="11">
        <f t="shared" si="61"/>
        <v>6529</v>
      </c>
      <c r="AA182" s="11">
        <f t="shared" si="66"/>
        <v>465566</v>
      </c>
      <c r="AB182" s="11">
        <f t="shared" si="67"/>
        <v>3560</v>
      </c>
      <c r="AC182" s="11">
        <f t="shared" si="68"/>
        <v>461956</v>
      </c>
      <c r="AD182" s="31">
        <f t="shared" si="74"/>
        <v>1203.01</v>
      </c>
      <c r="AE182" s="32">
        <f t="shared" si="74"/>
        <v>1102.52</v>
      </c>
      <c r="AF182" s="32">
        <f t="shared" si="74"/>
        <v>1017.52</v>
      </c>
      <c r="AG182" s="32">
        <f t="shared" si="74"/>
        <v>944.7</v>
      </c>
      <c r="AH182" s="32">
        <f t="shared" si="74"/>
        <v>881.6</v>
      </c>
      <c r="AI182" s="32">
        <f t="shared" si="74"/>
        <v>826.4</v>
      </c>
      <c r="AJ182" s="32">
        <f t="shared" si="74"/>
        <v>777.7</v>
      </c>
      <c r="AK182" s="32">
        <f t="shared" si="74"/>
        <v>734.43</v>
      </c>
      <c r="AL182" s="32">
        <f t="shared" si="74"/>
        <v>685.39</v>
      </c>
      <c r="AM182" s="32">
        <f t="shared" si="74"/>
        <v>633.67999999999995</v>
      </c>
      <c r="AN182" s="32">
        <f t="shared" si="75"/>
        <v>604.65</v>
      </c>
      <c r="AO182" s="32">
        <f t="shared" si="75"/>
        <v>585.5</v>
      </c>
      <c r="AP182" s="32">
        <f t="shared" si="75"/>
        <v>567.51</v>
      </c>
      <c r="AQ182" s="32">
        <f t="shared" si="75"/>
        <v>550.6</v>
      </c>
      <c r="AR182" s="32">
        <f t="shared" si="75"/>
        <v>534.66999999999996</v>
      </c>
      <c r="AS182" s="32">
        <f t="shared" si="75"/>
        <v>519.64</v>
      </c>
      <c r="AT182" s="32">
        <f t="shared" si="75"/>
        <v>505.42</v>
      </c>
      <c r="AU182" s="33">
        <f t="shared" si="75"/>
        <v>479.21</v>
      </c>
    </row>
    <row r="183" spans="21:47">
      <c r="U183" s="7">
        <v>180</v>
      </c>
      <c r="V183" s="10">
        <f t="shared" si="60"/>
        <v>11818800</v>
      </c>
      <c r="W183" s="28">
        <v>20</v>
      </c>
      <c r="X183" s="29">
        <v>1800</v>
      </c>
      <c r="Y183" s="43">
        <f t="shared" si="71"/>
        <v>6566</v>
      </c>
      <c r="Z183" s="11">
        <f t="shared" si="61"/>
        <v>6566</v>
      </c>
      <c r="AA183" s="11">
        <f t="shared" si="66"/>
        <v>472132</v>
      </c>
      <c r="AB183" s="11">
        <f t="shared" si="67"/>
        <v>3580</v>
      </c>
      <c r="AC183" s="11">
        <f t="shared" si="68"/>
        <v>468502</v>
      </c>
      <c r="AD183" s="31">
        <f t="shared" si="74"/>
        <v>1220.06</v>
      </c>
      <c r="AE183" s="32">
        <f t="shared" si="74"/>
        <v>1118.1400000000001</v>
      </c>
      <c r="AF183" s="32">
        <f t="shared" si="74"/>
        <v>1031.94</v>
      </c>
      <c r="AG183" s="32">
        <f t="shared" si="74"/>
        <v>958.08</v>
      </c>
      <c r="AH183" s="32">
        <f t="shared" si="74"/>
        <v>894.09</v>
      </c>
      <c r="AI183" s="32">
        <f t="shared" si="74"/>
        <v>838.11</v>
      </c>
      <c r="AJ183" s="32">
        <f t="shared" si="74"/>
        <v>788.72</v>
      </c>
      <c r="AK183" s="32">
        <f t="shared" si="74"/>
        <v>744.84</v>
      </c>
      <c r="AL183" s="32">
        <f t="shared" si="74"/>
        <v>695.11</v>
      </c>
      <c r="AM183" s="32">
        <f t="shared" si="74"/>
        <v>642.66</v>
      </c>
      <c r="AN183" s="32">
        <f t="shared" si="75"/>
        <v>613.22</v>
      </c>
      <c r="AO183" s="32">
        <f t="shared" si="75"/>
        <v>593.79</v>
      </c>
      <c r="AP183" s="32">
        <f t="shared" si="75"/>
        <v>575.55999999999995</v>
      </c>
      <c r="AQ183" s="32">
        <f t="shared" si="75"/>
        <v>558.41</v>
      </c>
      <c r="AR183" s="32">
        <f t="shared" si="75"/>
        <v>542.25</v>
      </c>
      <c r="AS183" s="32">
        <f t="shared" si="75"/>
        <v>527</v>
      </c>
      <c r="AT183" s="32">
        <f t="shared" si="75"/>
        <v>512.58000000000004</v>
      </c>
      <c r="AU183" s="33">
        <f t="shared" si="75"/>
        <v>486</v>
      </c>
    </row>
    <row r="184" spans="21:47">
      <c r="U184" s="7">
        <v>181</v>
      </c>
      <c r="V184" s="10">
        <f t="shared" si="60"/>
        <v>11951430</v>
      </c>
      <c r="W184" s="28">
        <v>20</v>
      </c>
      <c r="X184" s="29">
        <v>1810</v>
      </c>
      <c r="Y184" s="43">
        <f t="shared" si="71"/>
        <v>6603</v>
      </c>
      <c r="Z184" s="11">
        <f t="shared" si="61"/>
        <v>6603</v>
      </c>
      <c r="AA184" s="11">
        <f t="shared" si="66"/>
        <v>478735</v>
      </c>
      <c r="AB184" s="11">
        <f t="shared" si="67"/>
        <v>3600</v>
      </c>
      <c r="AC184" s="11">
        <f t="shared" si="68"/>
        <v>475085</v>
      </c>
      <c r="AD184" s="31">
        <f t="shared" ref="AD184:AM193" si="76">ROUND($AC184/INDEX($E:$E,MATCH(AD$3,$A:$A,0)),2)</f>
        <v>1237.2</v>
      </c>
      <c r="AE184" s="32">
        <f t="shared" si="76"/>
        <v>1133.8499999999999</v>
      </c>
      <c r="AF184" s="32">
        <f t="shared" si="76"/>
        <v>1046.44</v>
      </c>
      <c r="AG184" s="32">
        <f t="shared" si="76"/>
        <v>971.54</v>
      </c>
      <c r="AH184" s="32">
        <f t="shared" si="76"/>
        <v>906.65</v>
      </c>
      <c r="AI184" s="32">
        <f t="shared" si="76"/>
        <v>849.88</v>
      </c>
      <c r="AJ184" s="32">
        <f t="shared" si="76"/>
        <v>799.81</v>
      </c>
      <c r="AK184" s="32">
        <f t="shared" si="76"/>
        <v>755.3</v>
      </c>
      <c r="AL184" s="32">
        <f t="shared" si="76"/>
        <v>704.87</v>
      </c>
      <c r="AM184" s="32">
        <f t="shared" si="76"/>
        <v>651.69000000000005</v>
      </c>
      <c r="AN184" s="32">
        <f t="shared" ref="AN184:AU193" si="77">ROUND($AC184/INDEX($E:$E,MATCH(AN$3,$A:$A,0)),2)</f>
        <v>621.84</v>
      </c>
      <c r="AO184" s="32">
        <f t="shared" si="77"/>
        <v>602.14</v>
      </c>
      <c r="AP184" s="32">
        <f t="shared" si="77"/>
        <v>583.64</v>
      </c>
      <c r="AQ184" s="32">
        <f t="shared" si="77"/>
        <v>566.25</v>
      </c>
      <c r="AR184" s="32">
        <f t="shared" si="77"/>
        <v>549.87</v>
      </c>
      <c r="AS184" s="32">
        <f t="shared" si="77"/>
        <v>534.4</v>
      </c>
      <c r="AT184" s="32">
        <f t="shared" si="77"/>
        <v>519.79</v>
      </c>
      <c r="AU184" s="33">
        <f t="shared" si="77"/>
        <v>492.83</v>
      </c>
    </row>
    <row r="185" spans="21:47">
      <c r="U185" s="7">
        <v>182</v>
      </c>
      <c r="V185" s="10">
        <f t="shared" si="60"/>
        <v>12084800</v>
      </c>
      <c r="W185" s="28">
        <v>20</v>
      </c>
      <c r="X185" s="29">
        <v>1820</v>
      </c>
      <c r="Y185" s="43">
        <f t="shared" si="71"/>
        <v>6640</v>
      </c>
      <c r="Z185" s="11">
        <f t="shared" si="61"/>
        <v>6640</v>
      </c>
      <c r="AA185" s="11">
        <f t="shared" si="66"/>
        <v>485375</v>
      </c>
      <c r="AB185" s="11">
        <f t="shared" si="67"/>
        <v>3620</v>
      </c>
      <c r="AC185" s="11">
        <f t="shared" si="68"/>
        <v>481705</v>
      </c>
      <c r="AD185" s="31">
        <f t="shared" si="76"/>
        <v>1254.44</v>
      </c>
      <c r="AE185" s="32">
        <f t="shared" si="76"/>
        <v>1149.6500000000001</v>
      </c>
      <c r="AF185" s="32">
        <f t="shared" si="76"/>
        <v>1061.02</v>
      </c>
      <c r="AG185" s="32">
        <f t="shared" si="76"/>
        <v>985.08</v>
      </c>
      <c r="AH185" s="32">
        <f t="shared" si="76"/>
        <v>919.28</v>
      </c>
      <c r="AI185" s="32">
        <f t="shared" si="76"/>
        <v>861.73</v>
      </c>
      <c r="AJ185" s="32">
        <f t="shared" si="76"/>
        <v>810.95</v>
      </c>
      <c r="AK185" s="32">
        <f t="shared" si="76"/>
        <v>765.83</v>
      </c>
      <c r="AL185" s="32">
        <f t="shared" si="76"/>
        <v>714.7</v>
      </c>
      <c r="AM185" s="32">
        <f t="shared" si="76"/>
        <v>660.78</v>
      </c>
      <c r="AN185" s="32">
        <f t="shared" si="77"/>
        <v>630.5</v>
      </c>
      <c r="AO185" s="32">
        <f t="shared" si="77"/>
        <v>610.53</v>
      </c>
      <c r="AP185" s="32">
        <f t="shared" si="77"/>
        <v>591.78</v>
      </c>
      <c r="AQ185" s="32">
        <f t="shared" si="77"/>
        <v>574.14</v>
      </c>
      <c r="AR185" s="32">
        <f t="shared" si="77"/>
        <v>557.53</v>
      </c>
      <c r="AS185" s="32">
        <f t="shared" si="77"/>
        <v>541.85</v>
      </c>
      <c r="AT185" s="32">
        <f t="shared" si="77"/>
        <v>527.03</v>
      </c>
      <c r="AU185" s="33">
        <f t="shared" si="77"/>
        <v>499.69</v>
      </c>
    </row>
    <row r="186" spans="21:47">
      <c r="U186" s="7">
        <v>183</v>
      </c>
      <c r="V186" s="10">
        <f t="shared" si="60"/>
        <v>12218910</v>
      </c>
      <c r="W186" s="28">
        <v>20</v>
      </c>
      <c r="X186" s="29">
        <v>1830</v>
      </c>
      <c r="Y186" s="43">
        <f t="shared" si="71"/>
        <v>6677</v>
      </c>
      <c r="Z186" s="11">
        <f t="shared" si="61"/>
        <v>6677</v>
      </c>
      <c r="AA186" s="11">
        <f t="shared" si="66"/>
        <v>492052</v>
      </c>
      <c r="AB186" s="11">
        <f t="shared" si="67"/>
        <v>3640</v>
      </c>
      <c r="AC186" s="11">
        <f t="shared" si="68"/>
        <v>488362</v>
      </c>
      <c r="AD186" s="31">
        <f t="shared" si="76"/>
        <v>1271.78</v>
      </c>
      <c r="AE186" s="32">
        <f t="shared" si="76"/>
        <v>1165.54</v>
      </c>
      <c r="AF186" s="32">
        <f t="shared" si="76"/>
        <v>1075.69</v>
      </c>
      <c r="AG186" s="32">
        <f t="shared" si="76"/>
        <v>998.7</v>
      </c>
      <c r="AH186" s="32">
        <f t="shared" si="76"/>
        <v>931.99</v>
      </c>
      <c r="AI186" s="32">
        <f t="shared" si="76"/>
        <v>873.64</v>
      </c>
      <c r="AJ186" s="32">
        <f t="shared" si="76"/>
        <v>822.16</v>
      </c>
      <c r="AK186" s="32">
        <f t="shared" si="76"/>
        <v>776.41</v>
      </c>
      <c r="AL186" s="32">
        <f t="shared" si="76"/>
        <v>724.57</v>
      </c>
      <c r="AM186" s="32">
        <f t="shared" si="76"/>
        <v>669.91</v>
      </c>
      <c r="AN186" s="32">
        <f t="shared" si="77"/>
        <v>639.22</v>
      </c>
      <c r="AO186" s="32">
        <f t="shared" si="77"/>
        <v>618.96</v>
      </c>
      <c r="AP186" s="32">
        <f t="shared" si="77"/>
        <v>599.95000000000005</v>
      </c>
      <c r="AQ186" s="32">
        <f t="shared" si="77"/>
        <v>582.08000000000004</v>
      </c>
      <c r="AR186" s="32">
        <f t="shared" si="77"/>
        <v>565.23</v>
      </c>
      <c r="AS186" s="32">
        <f t="shared" si="77"/>
        <v>549.34</v>
      </c>
      <c r="AT186" s="32">
        <f t="shared" si="77"/>
        <v>534.30999999999995</v>
      </c>
      <c r="AU186" s="33">
        <f t="shared" si="77"/>
        <v>506.6</v>
      </c>
    </row>
    <row r="187" spans="21:47">
      <c r="U187" s="7">
        <v>184</v>
      </c>
      <c r="V187" s="10">
        <f t="shared" si="60"/>
        <v>12353760</v>
      </c>
      <c r="W187" s="28">
        <v>20</v>
      </c>
      <c r="X187" s="29">
        <v>1840</v>
      </c>
      <c r="Y187" s="43">
        <f t="shared" si="71"/>
        <v>6714</v>
      </c>
      <c r="Z187" s="11">
        <f t="shared" si="61"/>
        <v>6714</v>
      </c>
      <c r="AA187" s="11">
        <f t="shared" si="66"/>
        <v>498766</v>
      </c>
      <c r="AB187" s="11">
        <f t="shared" si="67"/>
        <v>3660</v>
      </c>
      <c r="AC187" s="11">
        <f t="shared" si="68"/>
        <v>495056</v>
      </c>
      <c r="AD187" s="31">
        <f t="shared" si="76"/>
        <v>1289.21</v>
      </c>
      <c r="AE187" s="32">
        <f t="shared" si="76"/>
        <v>1181.52</v>
      </c>
      <c r="AF187" s="32">
        <f t="shared" si="76"/>
        <v>1090.43</v>
      </c>
      <c r="AG187" s="32">
        <f t="shared" si="76"/>
        <v>1012.38</v>
      </c>
      <c r="AH187" s="32">
        <f t="shared" si="76"/>
        <v>944.76</v>
      </c>
      <c r="AI187" s="32">
        <f t="shared" si="76"/>
        <v>885.61</v>
      </c>
      <c r="AJ187" s="32">
        <f t="shared" si="76"/>
        <v>833.43</v>
      </c>
      <c r="AK187" s="32">
        <f t="shared" si="76"/>
        <v>787.05</v>
      </c>
      <c r="AL187" s="32">
        <f t="shared" si="76"/>
        <v>734.5</v>
      </c>
      <c r="AM187" s="32">
        <f t="shared" si="76"/>
        <v>679.09</v>
      </c>
      <c r="AN187" s="32">
        <f t="shared" si="77"/>
        <v>647.98</v>
      </c>
      <c r="AO187" s="32">
        <f t="shared" si="77"/>
        <v>627.45000000000005</v>
      </c>
      <c r="AP187" s="32">
        <f t="shared" si="77"/>
        <v>608.17999999999995</v>
      </c>
      <c r="AQ187" s="32">
        <f t="shared" si="77"/>
        <v>590.04999999999995</v>
      </c>
      <c r="AR187" s="32">
        <f t="shared" si="77"/>
        <v>572.98</v>
      </c>
      <c r="AS187" s="32">
        <f t="shared" si="77"/>
        <v>556.87</v>
      </c>
      <c r="AT187" s="32">
        <f t="shared" si="77"/>
        <v>541.64</v>
      </c>
      <c r="AU187" s="33">
        <f t="shared" si="77"/>
        <v>513.54</v>
      </c>
    </row>
    <row r="188" spans="21:47">
      <c r="U188" s="7">
        <v>185</v>
      </c>
      <c r="V188" s="10">
        <f t="shared" si="60"/>
        <v>12489350</v>
      </c>
      <c r="W188" s="28">
        <v>20</v>
      </c>
      <c r="X188" s="29">
        <v>1850</v>
      </c>
      <c r="Y188" s="43">
        <f t="shared" si="71"/>
        <v>6751</v>
      </c>
      <c r="Z188" s="11">
        <f t="shared" si="61"/>
        <v>6751</v>
      </c>
      <c r="AA188" s="11">
        <f t="shared" si="66"/>
        <v>505517</v>
      </c>
      <c r="AB188" s="11">
        <f t="shared" si="67"/>
        <v>3680</v>
      </c>
      <c r="AC188" s="11">
        <f t="shared" si="68"/>
        <v>501787</v>
      </c>
      <c r="AD188" s="31">
        <f t="shared" si="76"/>
        <v>1306.74</v>
      </c>
      <c r="AE188" s="32">
        <f t="shared" si="76"/>
        <v>1197.58</v>
      </c>
      <c r="AF188" s="32">
        <f t="shared" si="76"/>
        <v>1105.26</v>
      </c>
      <c r="AG188" s="32">
        <f t="shared" si="76"/>
        <v>1026.1500000000001</v>
      </c>
      <c r="AH188" s="32">
        <f t="shared" si="76"/>
        <v>957.61</v>
      </c>
      <c r="AI188" s="32">
        <f t="shared" si="76"/>
        <v>897.65</v>
      </c>
      <c r="AJ188" s="32">
        <f t="shared" si="76"/>
        <v>844.76</v>
      </c>
      <c r="AK188" s="32">
        <f t="shared" si="76"/>
        <v>797.75</v>
      </c>
      <c r="AL188" s="32">
        <f t="shared" si="76"/>
        <v>744.49</v>
      </c>
      <c r="AM188" s="32">
        <f t="shared" si="76"/>
        <v>688.32</v>
      </c>
      <c r="AN188" s="32">
        <f t="shared" si="77"/>
        <v>656.79</v>
      </c>
      <c r="AO188" s="32">
        <f t="shared" si="77"/>
        <v>635.98</v>
      </c>
      <c r="AP188" s="32">
        <f t="shared" si="77"/>
        <v>616.45000000000005</v>
      </c>
      <c r="AQ188" s="32">
        <f t="shared" si="77"/>
        <v>598.08000000000004</v>
      </c>
      <c r="AR188" s="32">
        <f t="shared" si="77"/>
        <v>580.77</v>
      </c>
      <c r="AS188" s="32">
        <f t="shared" si="77"/>
        <v>564.44000000000005</v>
      </c>
      <c r="AT188" s="32">
        <f t="shared" si="77"/>
        <v>549</v>
      </c>
      <c r="AU188" s="33">
        <f t="shared" si="77"/>
        <v>520.53</v>
      </c>
    </row>
    <row r="189" spans="21:47">
      <c r="U189" s="7">
        <v>186</v>
      </c>
      <c r="V189" s="10">
        <f t="shared" si="60"/>
        <v>12625680</v>
      </c>
      <c r="W189" s="28">
        <v>20</v>
      </c>
      <c r="X189" s="29">
        <v>1860</v>
      </c>
      <c r="Y189" s="43">
        <f t="shared" si="71"/>
        <v>6788</v>
      </c>
      <c r="Z189" s="11">
        <f t="shared" si="61"/>
        <v>6788</v>
      </c>
      <c r="AA189" s="11">
        <f t="shared" si="66"/>
        <v>512305</v>
      </c>
      <c r="AB189" s="11">
        <f t="shared" si="67"/>
        <v>3700</v>
      </c>
      <c r="AC189" s="11">
        <f t="shared" si="68"/>
        <v>508555</v>
      </c>
      <c r="AD189" s="31">
        <f t="shared" si="76"/>
        <v>1324.36</v>
      </c>
      <c r="AE189" s="32">
        <f t="shared" si="76"/>
        <v>1213.74</v>
      </c>
      <c r="AF189" s="32">
        <f t="shared" si="76"/>
        <v>1120.17</v>
      </c>
      <c r="AG189" s="32">
        <f t="shared" si="76"/>
        <v>1039.99</v>
      </c>
      <c r="AH189" s="32">
        <f t="shared" si="76"/>
        <v>970.52</v>
      </c>
      <c r="AI189" s="32">
        <f t="shared" si="76"/>
        <v>909.76</v>
      </c>
      <c r="AJ189" s="32">
        <f t="shared" si="76"/>
        <v>856.15</v>
      </c>
      <c r="AK189" s="32">
        <f t="shared" si="76"/>
        <v>808.51</v>
      </c>
      <c r="AL189" s="32">
        <f t="shared" si="76"/>
        <v>754.53</v>
      </c>
      <c r="AM189" s="32">
        <f t="shared" si="76"/>
        <v>697.61</v>
      </c>
      <c r="AN189" s="32">
        <f t="shared" si="77"/>
        <v>665.65</v>
      </c>
      <c r="AO189" s="32">
        <f t="shared" si="77"/>
        <v>644.55999999999995</v>
      </c>
      <c r="AP189" s="32">
        <f t="shared" si="77"/>
        <v>624.76</v>
      </c>
      <c r="AQ189" s="32">
        <f t="shared" si="77"/>
        <v>606.14</v>
      </c>
      <c r="AR189" s="32">
        <f t="shared" si="77"/>
        <v>588.61</v>
      </c>
      <c r="AS189" s="32">
        <f t="shared" si="77"/>
        <v>572.04999999999995</v>
      </c>
      <c r="AT189" s="32">
        <f t="shared" si="77"/>
        <v>556.41</v>
      </c>
      <c r="AU189" s="33">
        <f t="shared" si="77"/>
        <v>527.54999999999995</v>
      </c>
    </row>
    <row r="190" spans="21:47">
      <c r="U190" s="7">
        <v>187</v>
      </c>
      <c r="V190" s="10">
        <f t="shared" si="60"/>
        <v>12760880</v>
      </c>
      <c r="W190" s="28">
        <v>20</v>
      </c>
      <c r="X190" s="29">
        <v>1870</v>
      </c>
      <c r="Y190" s="43">
        <f t="shared" si="71"/>
        <v>6824</v>
      </c>
      <c r="Z190" s="11">
        <f t="shared" si="61"/>
        <v>6824</v>
      </c>
      <c r="AA190" s="11">
        <f t="shared" si="66"/>
        <v>519129</v>
      </c>
      <c r="AB190" s="11">
        <f t="shared" si="67"/>
        <v>3720</v>
      </c>
      <c r="AC190" s="11">
        <f t="shared" si="68"/>
        <v>515359</v>
      </c>
      <c r="AD190" s="31">
        <f t="shared" si="76"/>
        <v>1342.08</v>
      </c>
      <c r="AE190" s="32">
        <f t="shared" si="76"/>
        <v>1229.97</v>
      </c>
      <c r="AF190" s="32">
        <f t="shared" si="76"/>
        <v>1135.1500000000001</v>
      </c>
      <c r="AG190" s="32">
        <f t="shared" si="76"/>
        <v>1053.9000000000001</v>
      </c>
      <c r="AH190" s="32">
        <f t="shared" si="76"/>
        <v>983.51</v>
      </c>
      <c r="AI190" s="32">
        <f t="shared" si="76"/>
        <v>921.93</v>
      </c>
      <c r="AJ190" s="32">
        <f t="shared" si="76"/>
        <v>867.61</v>
      </c>
      <c r="AK190" s="32">
        <f t="shared" si="76"/>
        <v>819.33</v>
      </c>
      <c r="AL190" s="32">
        <f t="shared" si="76"/>
        <v>764.63</v>
      </c>
      <c r="AM190" s="32">
        <f t="shared" si="76"/>
        <v>706.94</v>
      </c>
      <c r="AN190" s="32">
        <f t="shared" si="77"/>
        <v>674.55</v>
      </c>
      <c r="AO190" s="32">
        <f t="shared" si="77"/>
        <v>653.17999999999995</v>
      </c>
      <c r="AP190" s="32">
        <f t="shared" si="77"/>
        <v>633.12</v>
      </c>
      <c r="AQ190" s="32">
        <f t="shared" si="77"/>
        <v>614.25</v>
      </c>
      <c r="AR190" s="32">
        <f t="shared" si="77"/>
        <v>596.48</v>
      </c>
      <c r="AS190" s="32">
        <f t="shared" si="77"/>
        <v>579.71</v>
      </c>
      <c r="AT190" s="32">
        <f t="shared" si="77"/>
        <v>563.85</v>
      </c>
      <c r="AU190" s="33">
        <f t="shared" si="77"/>
        <v>534.6</v>
      </c>
    </row>
    <row r="191" spans="21:47">
      <c r="U191" s="7">
        <v>188</v>
      </c>
      <c r="V191" s="10">
        <f t="shared" si="60"/>
        <v>12898680</v>
      </c>
      <c r="W191" s="28">
        <v>20</v>
      </c>
      <c r="X191" s="29">
        <v>1880</v>
      </c>
      <c r="Y191" s="43">
        <f t="shared" si="71"/>
        <v>6861</v>
      </c>
      <c r="Z191" s="11">
        <f t="shared" si="61"/>
        <v>6861</v>
      </c>
      <c r="AA191" s="11">
        <f t="shared" si="66"/>
        <v>525990</v>
      </c>
      <c r="AB191" s="11">
        <f t="shared" si="67"/>
        <v>3740</v>
      </c>
      <c r="AC191" s="11">
        <f t="shared" si="68"/>
        <v>522200</v>
      </c>
      <c r="AD191" s="31">
        <f t="shared" si="76"/>
        <v>1359.9</v>
      </c>
      <c r="AE191" s="32">
        <f t="shared" si="76"/>
        <v>1246.3</v>
      </c>
      <c r="AF191" s="32">
        <f t="shared" si="76"/>
        <v>1150.22</v>
      </c>
      <c r="AG191" s="32">
        <f t="shared" si="76"/>
        <v>1067.8900000000001</v>
      </c>
      <c r="AH191" s="32">
        <f t="shared" si="76"/>
        <v>996.56</v>
      </c>
      <c r="AI191" s="32">
        <f t="shared" si="76"/>
        <v>934.17</v>
      </c>
      <c r="AJ191" s="32">
        <f t="shared" si="76"/>
        <v>879.12</v>
      </c>
      <c r="AK191" s="32">
        <f t="shared" si="76"/>
        <v>830.21</v>
      </c>
      <c r="AL191" s="32">
        <f t="shared" si="76"/>
        <v>774.78</v>
      </c>
      <c r="AM191" s="32">
        <f t="shared" si="76"/>
        <v>716.32</v>
      </c>
      <c r="AN191" s="32">
        <f t="shared" si="77"/>
        <v>683.51</v>
      </c>
      <c r="AO191" s="32">
        <f t="shared" si="77"/>
        <v>661.85</v>
      </c>
      <c r="AP191" s="32">
        <f t="shared" si="77"/>
        <v>641.52</v>
      </c>
      <c r="AQ191" s="32">
        <f t="shared" si="77"/>
        <v>622.41</v>
      </c>
      <c r="AR191" s="32">
        <f t="shared" si="77"/>
        <v>604.4</v>
      </c>
      <c r="AS191" s="32">
        <f t="shared" si="77"/>
        <v>587.4</v>
      </c>
      <c r="AT191" s="32">
        <f t="shared" si="77"/>
        <v>571.33000000000004</v>
      </c>
      <c r="AU191" s="33">
        <f t="shared" si="77"/>
        <v>541.70000000000005</v>
      </c>
    </row>
    <row r="192" spans="21:47">
      <c r="U192" s="7">
        <v>189</v>
      </c>
      <c r="V192" s="10">
        <f t="shared" si="60"/>
        <v>13035330</v>
      </c>
      <c r="W192" s="28">
        <v>20</v>
      </c>
      <c r="X192" s="29">
        <v>1890</v>
      </c>
      <c r="Y192" s="43">
        <f t="shared" si="71"/>
        <v>6897</v>
      </c>
      <c r="Z192" s="11">
        <f t="shared" si="61"/>
        <v>6897</v>
      </c>
      <c r="AA192" s="11">
        <f t="shared" si="66"/>
        <v>532887</v>
      </c>
      <c r="AB192" s="11">
        <f t="shared" si="67"/>
        <v>3760</v>
      </c>
      <c r="AC192" s="11">
        <f t="shared" si="68"/>
        <v>529077</v>
      </c>
      <c r="AD192" s="31">
        <f t="shared" si="76"/>
        <v>1377.8</v>
      </c>
      <c r="AE192" s="32">
        <f t="shared" si="76"/>
        <v>1262.71</v>
      </c>
      <c r="AF192" s="32">
        <f t="shared" si="76"/>
        <v>1165.3699999999999</v>
      </c>
      <c r="AG192" s="32">
        <f t="shared" si="76"/>
        <v>1081.96</v>
      </c>
      <c r="AH192" s="32">
        <f t="shared" si="76"/>
        <v>1009.69</v>
      </c>
      <c r="AI192" s="32">
        <f t="shared" si="76"/>
        <v>946.47</v>
      </c>
      <c r="AJ192" s="32">
        <f t="shared" si="76"/>
        <v>890.7</v>
      </c>
      <c r="AK192" s="32">
        <f t="shared" si="76"/>
        <v>841.14</v>
      </c>
      <c r="AL192" s="32">
        <f t="shared" si="76"/>
        <v>784.98</v>
      </c>
      <c r="AM192" s="32">
        <f t="shared" si="76"/>
        <v>725.76</v>
      </c>
      <c r="AN192" s="32">
        <f t="shared" si="77"/>
        <v>692.51</v>
      </c>
      <c r="AO192" s="32">
        <f t="shared" si="77"/>
        <v>670.57</v>
      </c>
      <c r="AP192" s="32">
        <f t="shared" si="77"/>
        <v>649.97</v>
      </c>
      <c r="AQ192" s="32">
        <f t="shared" si="77"/>
        <v>630.6</v>
      </c>
      <c r="AR192" s="32">
        <f t="shared" si="77"/>
        <v>612.36</v>
      </c>
      <c r="AS192" s="32">
        <f t="shared" si="77"/>
        <v>595.14</v>
      </c>
      <c r="AT192" s="32">
        <f t="shared" si="77"/>
        <v>578.86</v>
      </c>
      <c r="AU192" s="33">
        <f t="shared" si="77"/>
        <v>548.84</v>
      </c>
    </row>
    <row r="193" spans="21:47">
      <c r="U193" s="7">
        <v>190</v>
      </c>
      <c r="V193" s="10">
        <f t="shared" si="60"/>
        <v>13174600</v>
      </c>
      <c r="W193" s="28">
        <v>20</v>
      </c>
      <c r="X193" s="29">
        <v>1900</v>
      </c>
      <c r="Y193" s="43">
        <f t="shared" si="71"/>
        <v>6934</v>
      </c>
      <c r="Z193" s="11">
        <f t="shared" si="61"/>
        <v>6934</v>
      </c>
      <c r="AA193" s="11">
        <f t="shared" si="66"/>
        <v>539821</v>
      </c>
      <c r="AB193" s="11">
        <f t="shared" si="67"/>
        <v>3780</v>
      </c>
      <c r="AC193" s="11">
        <f t="shared" si="68"/>
        <v>535991</v>
      </c>
      <c r="AD193" s="31">
        <f t="shared" si="76"/>
        <v>1395.81</v>
      </c>
      <c r="AE193" s="32">
        <f t="shared" si="76"/>
        <v>1279.21</v>
      </c>
      <c r="AF193" s="32">
        <f t="shared" si="76"/>
        <v>1180.5999999999999</v>
      </c>
      <c r="AG193" s="32">
        <f t="shared" si="76"/>
        <v>1096.0999999999999</v>
      </c>
      <c r="AH193" s="32">
        <f t="shared" si="76"/>
        <v>1022.88</v>
      </c>
      <c r="AI193" s="32">
        <f t="shared" si="76"/>
        <v>958.84</v>
      </c>
      <c r="AJ193" s="32">
        <f t="shared" si="76"/>
        <v>902.34</v>
      </c>
      <c r="AK193" s="32">
        <f t="shared" si="76"/>
        <v>852.13</v>
      </c>
      <c r="AL193" s="32">
        <f t="shared" si="76"/>
        <v>795.24</v>
      </c>
      <c r="AM193" s="32">
        <f t="shared" si="76"/>
        <v>735.24</v>
      </c>
      <c r="AN193" s="32">
        <f t="shared" si="77"/>
        <v>701.56</v>
      </c>
      <c r="AO193" s="32">
        <f t="shared" si="77"/>
        <v>679.33</v>
      </c>
      <c r="AP193" s="32">
        <f t="shared" si="77"/>
        <v>658.47</v>
      </c>
      <c r="AQ193" s="32">
        <f t="shared" si="77"/>
        <v>638.85</v>
      </c>
      <c r="AR193" s="32">
        <f t="shared" si="77"/>
        <v>620.36</v>
      </c>
      <c r="AS193" s="32">
        <f t="shared" si="77"/>
        <v>602.91</v>
      </c>
      <c r="AT193" s="32">
        <f t="shared" si="77"/>
        <v>586.41999999999996</v>
      </c>
      <c r="AU193" s="33">
        <f t="shared" si="77"/>
        <v>556.01</v>
      </c>
    </row>
    <row r="194" spans="21:47">
      <c r="U194" s="7">
        <v>191</v>
      </c>
      <c r="V194" s="10">
        <f t="shared" si="60"/>
        <v>13312700</v>
      </c>
      <c r="W194" s="28">
        <v>20</v>
      </c>
      <c r="X194" s="29">
        <v>1910</v>
      </c>
      <c r="Y194" s="43">
        <f t="shared" si="71"/>
        <v>6970</v>
      </c>
      <c r="Z194" s="11">
        <f t="shared" si="61"/>
        <v>6970</v>
      </c>
      <c r="AA194" s="11">
        <f t="shared" si="66"/>
        <v>546791</v>
      </c>
      <c r="AB194" s="11">
        <f t="shared" si="67"/>
        <v>3800</v>
      </c>
      <c r="AC194" s="11">
        <f t="shared" si="68"/>
        <v>542941</v>
      </c>
      <c r="AD194" s="31">
        <f t="shared" ref="AD194:AM203" si="78">ROUND($AC194/INDEX($E:$E,MATCH(AD$3,$A:$A,0)),2)</f>
        <v>1413.91</v>
      </c>
      <c r="AE194" s="32">
        <f t="shared" si="78"/>
        <v>1295.8</v>
      </c>
      <c r="AF194" s="32">
        <f t="shared" si="78"/>
        <v>1195.9100000000001</v>
      </c>
      <c r="AG194" s="32">
        <f t="shared" si="78"/>
        <v>1110.31</v>
      </c>
      <c r="AH194" s="32">
        <f t="shared" si="78"/>
        <v>1036.1500000000001</v>
      </c>
      <c r="AI194" s="32">
        <f t="shared" si="78"/>
        <v>971.27</v>
      </c>
      <c r="AJ194" s="32">
        <f t="shared" si="78"/>
        <v>914.04</v>
      </c>
      <c r="AK194" s="32">
        <f t="shared" si="78"/>
        <v>863.18</v>
      </c>
      <c r="AL194" s="32">
        <f t="shared" si="78"/>
        <v>805.55</v>
      </c>
      <c r="AM194" s="32">
        <f t="shared" si="78"/>
        <v>744.78</v>
      </c>
      <c r="AN194" s="32">
        <f t="shared" ref="AN194:AU203" si="79">ROUND($AC194/INDEX($E:$E,MATCH(AN$3,$A:$A,0)),2)</f>
        <v>710.66</v>
      </c>
      <c r="AO194" s="32">
        <f t="shared" si="79"/>
        <v>688.14</v>
      </c>
      <c r="AP194" s="32">
        <f t="shared" si="79"/>
        <v>667</v>
      </c>
      <c r="AQ194" s="32">
        <f t="shared" si="79"/>
        <v>647.13</v>
      </c>
      <c r="AR194" s="32">
        <f t="shared" si="79"/>
        <v>628.4</v>
      </c>
      <c r="AS194" s="32">
        <f t="shared" si="79"/>
        <v>610.73</v>
      </c>
      <c r="AT194" s="32">
        <f t="shared" si="79"/>
        <v>594.03</v>
      </c>
      <c r="AU194" s="33">
        <f t="shared" si="79"/>
        <v>563.22</v>
      </c>
    </row>
    <row r="195" spans="21:47">
      <c r="U195" s="7">
        <v>192</v>
      </c>
      <c r="V195" s="10">
        <f t="shared" si="60"/>
        <v>13451520</v>
      </c>
      <c r="W195" s="28">
        <v>20</v>
      </c>
      <c r="X195" s="29">
        <v>1920</v>
      </c>
      <c r="Y195" s="43">
        <f t="shared" si="71"/>
        <v>7006</v>
      </c>
      <c r="Z195" s="11">
        <f t="shared" si="61"/>
        <v>7006</v>
      </c>
      <c r="AA195" s="11">
        <f t="shared" si="66"/>
        <v>553797</v>
      </c>
      <c r="AB195" s="11">
        <f t="shared" si="67"/>
        <v>3820</v>
      </c>
      <c r="AC195" s="11">
        <f t="shared" si="68"/>
        <v>549927</v>
      </c>
      <c r="AD195" s="31">
        <f t="shared" si="78"/>
        <v>1432.1</v>
      </c>
      <c r="AE195" s="32">
        <f t="shared" si="78"/>
        <v>1312.47</v>
      </c>
      <c r="AF195" s="32">
        <f t="shared" si="78"/>
        <v>1211.29</v>
      </c>
      <c r="AG195" s="32">
        <f t="shared" si="78"/>
        <v>1124.5999999999999</v>
      </c>
      <c r="AH195" s="32">
        <f t="shared" si="78"/>
        <v>1049.48</v>
      </c>
      <c r="AI195" s="32">
        <f t="shared" si="78"/>
        <v>983.77</v>
      </c>
      <c r="AJ195" s="32">
        <f t="shared" si="78"/>
        <v>925.8</v>
      </c>
      <c r="AK195" s="32">
        <f t="shared" si="78"/>
        <v>874.29</v>
      </c>
      <c r="AL195" s="32">
        <f t="shared" si="78"/>
        <v>815.92</v>
      </c>
      <c r="AM195" s="32">
        <f t="shared" si="78"/>
        <v>754.36</v>
      </c>
      <c r="AN195" s="32">
        <f t="shared" si="79"/>
        <v>719.8</v>
      </c>
      <c r="AO195" s="32">
        <f t="shared" si="79"/>
        <v>696.99</v>
      </c>
      <c r="AP195" s="32">
        <f t="shared" si="79"/>
        <v>675.59</v>
      </c>
      <c r="AQ195" s="32">
        <f t="shared" si="79"/>
        <v>655.46</v>
      </c>
      <c r="AR195" s="32">
        <f t="shared" si="79"/>
        <v>636.49</v>
      </c>
      <c r="AS195" s="32">
        <f t="shared" si="79"/>
        <v>618.59</v>
      </c>
      <c r="AT195" s="32">
        <f t="shared" si="79"/>
        <v>601.66999999999996</v>
      </c>
      <c r="AU195" s="33">
        <f t="shared" si="79"/>
        <v>570.46</v>
      </c>
    </row>
    <row r="196" spans="21:47">
      <c r="U196" s="7">
        <v>193</v>
      </c>
      <c r="V196" s="10">
        <f t="shared" si="60"/>
        <v>13591060</v>
      </c>
      <c r="W196" s="28">
        <v>20</v>
      </c>
      <c r="X196" s="29">
        <v>1930</v>
      </c>
      <c r="Y196" s="43">
        <f t="shared" ref="Y196:Y203" si="80">INT(IF($U196&lt;30,$P$5,IF($U196&gt;100,$P$7,$P$6))*$U196^IF($U196&lt;30,$Q$5,IF($U196&gt;100,$Q$7,$Q$6))+IF($U196&lt;30,$R$5,IF($U196&gt;100,$R$7,$R$6)))</f>
        <v>7042</v>
      </c>
      <c r="Z196" s="11">
        <f t="shared" si="61"/>
        <v>7042</v>
      </c>
      <c r="AA196" s="11">
        <f t="shared" si="66"/>
        <v>560839</v>
      </c>
      <c r="AB196" s="11">
        <f t="shared" si="67"/>
        <v>3840</v>
      </c>
      <c r="AC196" s="11">
        <f t="shared" si="68"/>
        <v>556949</v>
      </c>
      <c r="AD196" s="31">
        <f t="shared" si="78"/>
        <v>1450.39</v>
      </c>
      <c r="AE196" s="32">
        <f t="shared" si="78"/>
        <v>1329.23</v>
      </c>
      <c r="AF196" s="32">
        <f t="shared" si="78"/>
        <v>1226.76</v>
      </c>
      <c r="AG196" s="32">
        <f t="shared" si="78"/>
        <v>1138.96</v>
      </c>
      <c r="AH196" s="32">
        <f t="shared" si="78"/>
        <v>1062.8800000000001</v>
      </c>
      <c r="AI196" s="32">
        <f t="shared" si="78"/>
        <v>996.33</v>
      </c>
      <c r="AJ196" s="32">
        <f t="shared" si="78"/>
        <v>937.62</v>
      </c>
      <c r="AK196" s="32">
        <f t="shared" si="78"/>
        <v>885.45</v>
      </c>
      <c r="AL196" s="32">
        <f t="shared" si="78"/>
        <v>826.33</v>
      </c>
      <c r="AM196" s="32">
        <f t="shared" si="78"/>
        <v>763.99</v>
      </c>
      <c r="AN196" s="32">
        <f t="shared" si="79"/>
        <v>728.99</v>
      </c>
      <c r="AO196" s="32">
        <f t="shared" si="79"/>
        <v>705.89</v>
      </c>
      <c r="AP196" s="32">
        <f t="shared" si="79"/>
        <v>684.21</v>
      </c>
      <c r="AQ196" s="32">
        <f t="shared" si="79"/>
        <v>663.82</v>
      </c>
      <c r="AR196" s="32">
        <f t="shared" si="79"/>
        <v>644.62</v>
      </c>
      <c r="AS196" s="32">
        <f t="shared" si="79"/>
        <v>626.49</v>
      </c>
      <c r="AT196" s="32">
        <f t="shared" si="79"/>
        <v>609.35</v>
      </c>
      <c r="AU196" s="33">
        <f t="shared" si="79"/>
        <v>577.75</v>
      </c>
    </row>
    <row r="197" spans="21:47">
      <c r="U197" s="7">
        <v>194</v>
      </c>
      <c r="V197" s="10">
        <f t="shared" ref="V197:V203" si="81">X197*Y197</f>
        <v>13731320</v>
      </c>
      <c r="W197" s="28">
        <v>20</v>
      </c>
      <c r="X197" s="29">
        <v>1940</v>
      </c>
      <c r="Y197" s="43">
        <f t="shared" si="80"/>
        <v>7078</v>
      </c>
      <c r="Z197" s="11">
        <f t="shared" ref="Z197:Z203" si="82">Y197*$B$24</f>
        <v>7078</v>
      </c>
      <c r="AA197" s="11">
        <f t="shared" si="66"/>
        <v>567917</v>
      </c>
      <c r="AB197" s="11">
        <f t="shared" si="67"/>
        <v>3860</v>
      </c>
      <c r="AC197" s="11">
        <f t="shared" si="68"/>
        <v>564007</v>
      </c>
      <c r="AD197" s="31">
        <f t="shared" si="78"/>
        <v>1468.77</v>
      </c>
      <c r="AE197" s="32">
        <f t="shared" si="78"/>
        <v>1346.08</v>
      </c>
      <c r="AF197" s="32">
        <f t="shared" si="78"/>
        <v>1242.31</v>
      </c>
      <c r="AG197" s="32">
        <f t="shared" si="78"/>
        <v>1153.3900000000001</v>
      </c>
      <c r="AH197" s="32">
        <f t="shared" si="78"/>
        <v>1076.3499999999999</v>
      </c>
      <c r="AI197" s="32">
        <f t="shared" si="78"/>
        <v>1008.96</v>
      </c>
      <c r="AJ197" s="32">
        <f t="shared" si="78"/>
        <v>949.51</v>
      </c>
      <c r="AK197" s="32">
        <f t="shared" si="78"/>
        <v>896.67</v>
      </c>
      <c r="AL197" s="32">
        <f t="shared" si="78"/>
        <v>836.81</v>
      </c>
      <c r="AM197" s="32">
        <f t="shared" si="78"/>
        <v>773.67</v>
      </c>
      <c r="AN197" s="32">
        <f t="shared" si="79"/>
        <v>738.23</v>
      </c>
      <c r="AO197" s="32">
        <f t="shared" si="79"/>
        <v>714.84</v>
      </c>
      <c r="AP197" s="32">
        <f t="shared" si="79"/>
        <v>692.88</v>
      </c>
      <c r="AQ197" s="32">
        <f t="shared" si="79"/>
        <v>672.24</v>
      </c>
      <c r="AR197" s="32">
        <f t="shared" si="79"/>
        <v>652.79</v>
      </c>
      <c r="AS197" s="32">
        <f t="shared" si="79"/>
        <v>634.42999999999995</v>
      </c>
      <c r="AT197" s="32">
        <f t="shared" si="79"/>
        <v>617.08000000000004</v>
      </c>
      <c r="AU197" s="33">
        <f t="shared" si="79"/>
        <v>585.07000000000005</v>
      </c>
    </row>
    <row r="198" spans="21:47">
      <c r="U198" s="7">
        <v>195</v>
      </c>
      <c r="V198" s="10">
        <f t="shared" si="81"/>
        <v>13872300</v>
      </c>
      <c r="W198" s="28">
        <v>20</v>
      </c>
      <c r="X198" s="29">
        <v>1950</v>
      </c>
      <c r="Y198" s="43">
        <f t="shared" si="80"/>
        <v>7114</v>
      </c>
      <c r="Z198" s="11">
        <f t="shared" si="82"/>
        <v>7114</v>
      </c>
      <c r="AA198" s="11">
        <f t="shared" si="66"/>
        <v>575031</v>
      </c>
      <c r="AB198" s="11">
        <f t="shared" si="67"/>
        <v>3880</v>
      </c>
      <c r="AC198" s="11">
        <f t="shared" si="68"/>
        <v>571101</v>
      </c>
      <c r="AD198" s="31">
        <f t="shared" si="78"/>
        <v>1487.24</v>
      </c>
      <c r="AE198" s="32">
        <f t="shared" si="78"/>
        <v>1363.01</v>
      </c>
      <c r="AF198" s="32">
        <f t="shared" si="78"/>
        <v>1257.93</v>
      </c>
      <c r="AG198" s="32">
        <f t="shared" si="78"/>
        <v>1167.9000000000001</v>
      </c>
      <c r="AH198" s="32">
        <f t="shared" si="78"/>
        <v>1089.8900000000001</v>
      </c>
      <c r="AI198" s="32">
        <f t="shared" si="78"/>
        <v>1021.65</v>
      </c>
      <c r="AJ198" s="32">
        <f t="shared" si="78"/>
        <v>961.45</v>
      </c>
      <c r="AK198" s="32">
        <f t="shared" si="78"/>
        <v>907.95</v>
      </c>
      <c r="AL198" s="32">
        <f t="shared" si="78"/>
        <v>847.33</v>
      </c>
      <c r="AM198" s="32">
        <f t="shared" si="78"/>
        <v>783.4</v>
      </c>
      <c r="AN198" s="32">
        <f t="shared" si="79"/>
        <v>747.51</v>
      </c>
      <c r="AO198" s="32">
        <f t="shared" si="79"/>
        <v>723.83</v>
      </c>
      <c r="AP198" s="32">
        <f t="shared" si="79"/>
        <v>701.6</v>
      </c>
      <c r="AQ198" s="32">
        <f t="shared" si="79"/>
        <v>680.69</v>
      </c>
      <c r="AR198" s="32">
        <f t="shared" si="79"/>
        <v>661</v>
      </c>
      <c r="AS198" s="32">
        <f t="shared" si="79"/>
        <v>642.41</v>
      </c>
      <c r="AT198" s="32">
        <f t="shared" si="79"/>
        <v>624.84</v>
      </c>
      <c r="AU198" s="33">
        <f t="shared" si="79"/>
        <v>592.42999999999995</v>
      </c>
    </row>
    <row r="199" spans="21:47">
      <c r="U199" s="7">
        <v>196</v>
      </c>
      <c r="V199" s="10">
        <f t="shared" si="81"/>
        <v>14014000</v>
      </c>
      <c r="W199" s="28">
        <v>20</v>
      </c>
      <c r="X199" s="29">
        <v>1960</v>
      </c>
      <c r="Y199" s="43">
        <f t="shared" si="80"/>
        <v>7150</v>
      </c>
      <c r="Z199" s="11">
        <f t="shared" si="82"/>
        <v>7150</v>
      </c>
      <c r="AA199" s="11">
        <f t="shared" si="66"/>
        <v>582181</v>
      </c>
      <c r="AB199" s="11">
        <f t="shared" si="67"/>
        <v>3900</v>
      </c>
      <c r="AC199" s="11">
        <f t="shared" si="68"/>
        <v>578231</v>
      </c>
      <c r="AD199" s="31">
        <f t="shared" si="78"/>
        <v>1505.81</v>
      </c>
      <c r="AE199" s="32">
        <f t="shared" si="78"/>
        <v>1380.03</v>
      </c>
      <c r="AF199" s="32">
        <f t="shared" si="78"/>
        <v>1273.6400000000001</v>
      </c>
      <c r="AG199" s="32">
        <f t="shared" si="78"/>
        <v>1182.48</v>
      </c>
      <c r="AH199" s="32">
        <f t="shared" si="78"/>
        <v>1103.49</v>
      </c>
      <c r="AI199" s="32">
        <f t="shared" si="78"/>
        <v>1034.4000000000001</v>
      </c>
      <c r="AJ199" s="32">
        <f t="shared" si="78"/>
        <v>973.45</v>
      </c>
      <c r="AK199" s="32">
        <f t="shared" si="78"/>
        <v>919.29</v>
      </c>
      <c r="AL199" s="32">
        <f t="shared" si="78"/>
        <v>857.91</v>
      </c>
      <c r="AM199" s="32">
        <f t="shared" si="78"/>
        <v>793.18</v>
      </c>
      <c r="AN199" s="32">
        <f t="shared" si="79"/>
        <v>756.85</v>
      </c>
      <c r="AO199" s="32">
        <f t="shared" si="79"/>
        <v>732.87</v>
      </c>
      <c r="AP199" s="32">
        <f t="shared" si="79"/>
        <v>710.36</v>
      </c>
      <c r="AQ199" s="32">
        <f t="shared" si="79"/>
        <v>689.19</v>
      </c>
      <c r="AR199" s="32">
        <f t="shared" si="79"/>
        <v>669.25</v>
      </c>
      <c r="AS199" s="32">
        <f t="shared" si="79"/>
        <v>650.42999999999995</v>
      </c>
      <c r="AT199" s="32">
        <f t="shared" si="79"/>
        <v>632.64</v>
      </c>
      <c r="AU199" s="33">
        <f t="shared" si="79"/>
        <v>599.82000000000005</v>
      </c>
    </row>
    <row r="200" spans="21:47">
      <c r="U200" s="7">
        <v>197</v>
      </c>
      <c r="V200" s="10">
        <f t="shared" si="81"/>
        <v>14154450</v>
      </c>
      <c r="W200" s="28">
        <v>20</v>
      </c>
      <c r="X200" s="29">
        <v>1970</v>
      </c>
      <c r="Y200" s="43">
        <f t="shared" si="80"/>
        <v>7185</v>
      </c>
      <c r="Z200" s="11">
        <f t="shared" si="82"/>
        <v>7185</v>
      </c>
      <c r="AA200" s="11">
        <f t="shared" si="66"/>
        <v>589366</v>
      </c>
      <c r="AB200" s="11">
        <f t="shared" si="67"/>
        <v>3920</v>
      </c>
      <c r="AC200" s="11">
        <f t="shared" si="68"/>
        <v>585396</v>
      </c>
      <c r="AD200" s="31">
        <f t="shared" si="78"/>
        <v>1524.47</v>
      </c>
      <c r="AE200" s="32">
        <f t="shared" si="78"/>
        <v>1397.13</v>
      </c>
      <c r="AF200" s="32">
        <f t="shared" si="78"/>
        <v>1289.42</v>
      </c>
      <c r="AG200" s="32">
        <f t="shared" si="78"/>
        <v>1197.1300000000001</v>
      </c>
      <c r="AH200" s="32">
        <f t="shared" si="78"/>
        <v>1117.17</v>
      </c>
      <c r="AI200" s="32">
        <f t="shared" si="78"/>
        <v>1047.22</v>
      </c>
      <c r="AJ200" s="32">
        <f t="shared" si="78"/>
        <v>985.52</v>
      </c>
      <c r="AK200" s="32">
        <f t="shared" si="78"/>
        <v>930.68</v>
      </c>
      <c r="AL200" s="32">
        <f t="shared" si="78"/>
        <v>868.54</v>
      </c>
      <c r="AM200" s="32">
        <f t="shared" si="78"/>
        <v>803.01</v>
      </c>
      <c r="AN200" s="32">
        <f t="shared" si="79"/>
        <v>766.23</v>
      </c>
      <c r="AO200" s="32">
        <f t="shared" si="79"/>
        <v>741.95</v>
      </c>
      <c r="AP200" s="32">
        <f t="shared" si="79"/>
        <v>719.16</v>
      </c>
      <c r="AQ200" s="32">
        <f t="shared" si="79"/>
        <v>697.73</v>
      </c>
      <c r="AR200" s="32">
        <f t="shared" si="79"/>
        <v>677.54</v>
      </c>
      <c r="AS200" s="32">
        <f t="shared" si="79"/>
        <v>658.49</v>
      </c>
      <c r="AT200" s="32">
        <f t="shared" si="79"/>
        <v>640.48</v>
      </c>
      <c r="AU200" s="33">
        <f t="shared" si="79"/>
        <v>607.26</v>
      </c>
    </row>
    <row r="201" spans="21:47">
      <c r="U201" s="7">
        <v>198</v>
      </c>
      <c r="V201" s="10">
        <f t="shared" si="81"/>
        <v>14297580</v>
      </c>
      <c r="W201" s="28">
        <v>20</v>
      </c>
      <c r="X201" s="29">
        <v>1980</v>
      </c>
      <c r="Y201" s="43">
        <f t="shared" si="80"/>
        <v>7221</v>
      </c>
      <c r="Z201" s="11">
        <f t="shared" si="82"/>
        <v>7221</v>
      </c>
      <c r="AA201" s="11">
        <f t="shared" si="66"/>
        <v>596587</v>
      </c>
      <c r="AB201" s="11">
        <f t="shared" si="67"/>
        <v>3940</v>
      </c>
      <c r="AC201" s="11">
        <f t="shared" si="68"/>
        <v>592597</v>
      </c>
      <c r="AD201" s="31">
        <f t="shared" si="78"/>
        <v>1543.22</v>
      </c>
      <c r="AE201" s="32">
        <f t="shared" si="78"/>
        <v>1414.31</v>
      </c>
      <c r="AF201" s="32">
        <f t="shared" si="78"/>
        <v>1305.28</v>
      </c>
      <c r="AG201" s="32">
        <f t="shared" si="78"/>
        <v>1211.8499999999999</v>
      </c>
      <c r="AH201" s="32">
        <f t="shared" si="78"/>
        <v>1130.9100000000001</v>
      </c>
      <c r="AI201" s="32">
        <f t="shared" si="78"/>
        <v>1060.0999999999999</v>
      </c>
      <c r="AJ201" s="32">
        <f t="shared" si="78"/>
        <v>997.64</v>
      </c>
      <c r="AK201" s="32">
        <f t="shared" si="78"/>
        <v>942.13</v>
      </c>
      <c r="AL201" s="32">
        <f t="shared" si="78"/>
        <v>879.22</v>
      </c>
      <c r="AM201" s="32">
        <f t="shared" si="78"/>
        <v>812.89</v>
      </c>
      <c r="AN201" s="32">
        <f t="shared" si="79"/>
        <v>775.65</v>
      </c>
      <c r="AO201" s="32">
        <f t="shared" si="79"/>
        <v>751.07</v>
      </c>
      <c r="AP201" s="32">
        <f t="shared" si="79"/>
        <v>728.01</v>
      </c>
      <c r="AQ201" s="32">
        <f t="shared" si="79"/>
        <v>706.31</v>
      </c>
      <c r="AR201" s="32">
        <f t="shared" si="79"/>
        <v>685.88</v>
      </c>
      <c r="AS201" s="32">
        <f t="shared" si="79"/>
        <v>666.59</v>
      </c>
      <c r="AT201" s="32">
        <f t="shared" si="79"/>
        <v>648.36</v>
      </c>
      <c r="AU201" s="33">
        <f t="shared" si="79"/>
        <v>614.73</v>
      </c>
    </row>
    <row r="202" spans="21:47">
      <c r="U202" s="7">
        <v>199</v>
      </c>
      <c r="V202" s="10">
        <f t="shared" si="81"/>
        <v>14439440</v>
      </c>
      <c r="W202" s="28">
        <v>20</v>
      </c>
      <c r="X202" s="29">
        <v>1990</v>
      </c>
      <c r="Y202" s="43">
        <f t="shared" si="80"/>
        <v>7256</v>
      </c>
      <c r="Z202" s="11">
        <f t="shared" si="82"/>
        <v>7256</v>
      </c>
      <c r="AA202" s="11">
        <f t="shared" si="66"/>
        <v>603843</v>
      </c>
      <c r="AB202" s="11">
        <f t="shared" si="67"/>
        <v>3960</v>
      </c>
      <c r="AC202" s="11">
        <f t="shared" si="68"/>
        <v>599833</v>
      </c>
      <c r="AD202" s="31">
        <f t="shared" si="78"/>
        <v>1562.07</v>
      </c>
      <c r="AE202" s="32">
        <f t="shared" si="78"/>
        <v>1431.58</v>
      </c>
      <c r="AF202" s="32">
        <f t="shared" si="78"/>
        <v>1321.22</v>
      </c>
      <c r="AG202" s="32">
        <f t="shared" si="78"/>
        <v>1226.6500000000001</v>
      </c>
      <c r="AH202" s="32">
        <f t="shared" si="78"/>
        <v>1144.72</v>
      </c>
      <c r="AI202" s="32">
        <f t="shared" si="78"/>
        <v>1073.05</v>
      </c>
      <c r="AJ202" s="32">
        <f t="shared" si="78"/>
        <v>1009.82</v>
      </c>
      <c r="AK202" s="32">
        <f t="shared" si="78"/>
        <v>953.63</v>
      </c>
      <c r="AL202" s="32">
        <f t="shared" si="78"/>
        <v>889.96</v>
      </c>
      <c r="AM202" s="32">
        <f t="shared" si="78"/>
        <v>822.82</v>
      </c>
      <c r="AN202" s="32">
        <f t="shared" si="79"/>
        <v>785.12</v>
      </c>
      <c r="AO202" s="32">
        <f t="shared" si="79"/>
        <v>760.24</v>
      </c>
      <c r="AP202" s="32">
        <f t="shared" si="79"/>
        <v>736.9</v>
      </c>
      <c r="AQ202" s="32">
        <f t="shared" si="79"/>
        <v>714.94</v>
      </c>
      <c r="AR202" s="32">
        <f t="shared" si="79"/>
        <v>694.25</v>
      </c>
      <c r="AS202" s="32">
        <f t="shared" si="79"/>
        <v>674.73</v>
      </c>
      <c r="AT202" s="32">
        <f t="shared" si="79"/>
        <v>656.27</v>
      </c>
      <c r="AU202" s="33">
        <f t="shared" si="79"/>
        <v>622.23</v>
      </c>
    </row>
    <row r="203" spans="21:47">
      <c r="U203" s="7">
        <v>200</v>
      </c>
      <c r="V203" s="10">
        <f t="shared" si="81"/>
        <v>14584000</v>
      </c>
      <c r="W203" s="28">
        <v>20</v>
      </c>
      <c r="X203" s="29">
        <v>2000</v>
      </c>
      <c r="Y203" s="43">
        <f t="shared" si="80"/>
        <v>7292</v>
      </c>
      <c r="Z203" s="11">
        <f t="shared" si="82"/>
        <v>7292</v>
      </c>
      <c r="AA203" s="11">
        <f t="shared" si="66"/>
        <v>611135</v>
      </c>
      <c r="AB203" s="11">
        <f t="shared" si="67"/>
        <v>3980</v>
      </c>
      <c r="AC203" s="11">
        <f t="shared" si="68"/>
        <v>607105</v>
      </c>
      <c r="AD203" s="31">
        <f t="shared" si="78"/>
        <v>1581</v>
      </c>
      <c r="AE203" s="32">
        <f t="shared" si="78"/>
        <v>1448.94</v>
      </c>
      <c r="AF203" s="32">
        <f t="shared" si="78"/>
        <v>1337.24</v>
      </c>
      <c r="AG203" s="32">
        <f t="shared" si="78"/>
        <v>1241.52</v>
      </c>
      <c r="AH203" s="32">
        <f t="shared" si="78"/>
        <v>1158.5999999999999</v>
      </c>
      <c r="AI203" s="32">
        <f t="shared" si="78"/>
        <v>1086.06</v>
      </c>
      <c r="AJ203" s="32">
        <f t="shared" si="78"/>
        <v>1022.06</v>
      </c>
      <c r="AK203" s="32">
        <f t="shared" si="78"/>
        <v>965.19</v>
      </c>
      <c r="AL203" s="32">
        <f t="shared" si="78"/>
        <v>900.75</v>
      </c>
      <c r="AM203" s="32">
        <f t="shared" si="78"/>
        <v>832.79</v>
      </c>
      <c r="AN203" s="32">
        <f t="shared" si="79"/>
        <v>794.64</v>
      </c>
      <c r="AO203" s="32">
        <f t="shared" si="79"/>
        <v>769.46</v>
      </c>
      <c r="AP203" s="32">
        <f t="shared" si="79"/>
        <v>745.83</v>
      </c>
      <c r="AQ203" s="32">
        <f t="shared" si="79"/>
        <v>723.61</v>
      </c>
      <c r="AR203" s="32">
        <f t="shared" si="79"/>
        <v>702.67</v>
      </c>
      <c r="AS203" s="32">
        <f t="shared" si="79"/>
        <v>682.91</v>
      </c>
      <c r="AT203" s="32">
        <f t="shared" si="79"/>
        <v>664.23</v>
      </c>
      <c r="AU203" s="33">
        <f t="shared" si="79"/>
        <v>629.78</v>
      </c>
    </row>
  </sheetData>
  <mergeCells count="8">
    <mergeCell ref="V2:X2"/>
    <mergeCell ref="Y2:AC2"/>
    <mergeCell ref="AD2:AU2"/>
    <mergeCell ref="B87:D87"/>
    <mergeCell ref="E87:G87"/>
    <mergeCell ref="H87:J87"/>
    <mergeCell ref="K87:M87"/>
    <mergeCell ref="N87:P87"/>
  </mergeCells>
  <phoneticPr fontId="9" type="noConversion"/>
  <pageMargins left="0.7" right="0.7" top="0.75" bottom="0.75" header="0.3" footer="0.3"/>
  <pageSetup paperSize="9" orientation="portrait" r:id="rId1"/>
  <ignoredErrors>
    <ignoredError sqref="B17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2:AL88"/>
  <sheetViews>
    <sheetView tabSelected="1" topLeftCell="F40" zoomScale="70" zoomScaleNormal="70" workbookViewId="0">
      <selection activeCell="T63" sqref="T63"/>
    </sheetView>
  </sheetViews>
  <sheetFormatPr defaultRowHeight="18"/>
  <cols>
    <col min="1" max="2" width="9" style="78"/>
    <col min="3" max="3" width="14.5" style="78" bestFit="1" customWidth="1"/>
    <col min="4" max="4" width="14.125" style="78" bestFit="1" customWidth="1"/>
    <col min="5" max="5" width="18.125" style="78" bestFit="1" customWidth="1"/>
    <col min="6" max="6" width="18.25" style="78" bestFit="1" customWidth="1"/>
    <col min="7" max="7" width="19.125" style="78" bestFit="1" customWidth="1"/>
    <col min="8" max="8" width="14.125" style="78" bestFit="1" customWidth="1"/>
    <col min="9" max="12" width="9" style="78"/>
    <col min="13" max="13" width="9.5" style="78" customWidth="1"/>
    <col min="14" max="14" width="9.5" style="82" customWidth="1"/>
    <col min="15" max="24" width="9.5" style="78" customWidth="1"/>
    <col min="25" max="25" width="9" style="78"/>
    <col min="26" max="26" width="37.375" style="78" bestFit="1" customWidth="1"/>
    <col min="27" max="29" width="9" style="78"/>
    <col min="30" max="30" width="12.5" style="78" bestFit="1" customWidth="1"/>
    <col min="31" max="31" width="14.5" style="78" bestFit="1" customWidth="1"/>
    <col min="32" max="32" width="14.5" style="78" customWidth="1"/>
    <col min="33" max="34" width="14.5" style="78" bestFit="1" customWidth="1"/>
    <col min="35" max="35" width="14.5" style="78" customWidth="1"/>
    <col min="36" max="36" width="14.5" style="78" bestFit="1" customWidth="1"/>
    <col min="37" max="38" width="14.625" style="78" bestFit="1" customWidth="1"/>
    <col min="39" max="16384" width="9" style="78"/>
  </cols>
  <sheetData>
    <row r="2" spans="2:38">
      <c r="B2" s="78" t="s">
        <v>84</v>
      </c>
      <c r="F2" s="78">
        <f>SUM(F4:F17)</f>
        <v>1</v>
      </c>
      <c r="G2" s="78">
        <f>SUM(G4:G17)</f>
        <v>9.6</v>
      </c>
    </row>
    <row r="3" spans="2:38">
      <c r="B3" s="79" t="s">
        <v>86</v>
      </c>
      <c r="C3" s="79" t="s">
        <v>85</v>
      </c>
      <c r="D3" s="79" t="s">
        <v>310</v>
      </c>
      <c r="E3" s="79" t="s">
        <v>89</v>
      </c>
      <c r="F3" s="79" t="s">
        <v>90</v>
      </c>
      <c r="G3" s="79" t="s">
        <v>91</v>
      </c>
      <c r="H3" s="79" t="s">
        <v>311</v>
      </c>
      <c r="L3" s="79" t="s">
        <v>181</v>
      </c>
      <c r="M3" s="79" t="s">
        <v>284</v>
      </c>
      <c r="N3" s="83" t="s">
        <v>339</v>
      </c>
      <c r="O3" s="79" t="s">
        <v>342</v>
      </c>
      <c r="P3" s="79" t="s">
        <v>304</v>
      </c>
      <c r="Q3" s="79" t="s">
        <v>305</v>
      </c>
      <c r="R3" s="79" t="s">
        <v>306</v>
      </c>
      <c r="S3" s="79" t="s">
        <v>307</v>
      </c>
      <c r="T3" s="79" t="s">
        <v>308</v>
      </c>
      <c r="Z3" s="79" t="s">
        <v>353</v>
      </c>
      <c r="AA3" s="79">
        <v>160</v>
      </c>
    </row>
    <row r="4" spans="2:38">
      <c r="B4" s="79">
        <v>1</v>
      </c>
      <c r="C4" s="79" t="s">
        <v>314</v>
      </c>
      <c r="D4" s="79">
        <v>4000</v>
      </c>
      <c r="E4" s="79">
        <f>D4*VLOOKUP($C4,物品定价!$B:$D,3,0)</f>
        <v>4</v>
      </c>
      <c r="F4" s="80">
        <v>0.2</v>
      </c>
      <c r="G4" s="79">
        <f t="shared" ref="G4:G11" si="0">E4*F4</f>
        <v>0.8</v>
      </c>
      <c r="H4" s="79">
        <f>1*F4</f>
        <v>0.2</v>
      </c>
      <c r="L4" s="79">
        <v>1</v>
      </c>
      <c r="M4" s="79">
        <v>27</v>
      </c>
      <c r="N4" s="83">
        <f t="shared" ref="N4:N17" si="1">INDEX($B$24:$I$38,MATCH($L4,$B$24:$B$38,0),MATCH(N$3,$B$24:$I$24,0))</f>
        <v>90.4</v>
      </c>
      <c r="O4" s="79">
        <f>ROUND($N4/VLOOKUP(O$3,$C$54:$F$63,3,0),2)</f>
        <v>11.3</v>
      </c>
      <c r="P4" s="79">
        <f>ROUND($N4/VLOOKUP(P$3,$C$54:$F$63,3,0),2)</f>
        <v>5.65</v>
      </c>
      <c r="Q4" s="79">
        <f>ROUND($N4/VLOOKUP(Q$3,$C$54:$F$63,3,0),2)</f>
        <v>2.83</v>
      </c>
      <c r="R4" s="79">
        <f>ROUND($N4/VLOOKUP(R$3,$C$54:$F$63,3,0),2)</f>
        <v>1.41</v>
      </c>
      <c r="S4" s="79">
        <f>ROUND($N4/VLOOKUP(S$3,$C$54:$F$63,3,0),2)</f>
        <v>0.71</v>
      </c>
      <c r="T4" s="79">
        <f>ROUND($N4/VLOOKUP(T$3,$C$54:$F$63,3,0),2)</f>
        <v>0.35</v>
      </c>
      <c r="Z4" s="79" t="s">
        <v>343</v>
      </c>
      <c r="AA4" s="80">
        <f>T17/AA3</f>
        <v>0.34893750000000001</v>
      </c>
      <c r="AD4" s="83" t="s">
        <v>315</v>
      </c>
      <c r="AE4" s="83" t="s">
        <v>344</v>
      </c>
      <c r="AF4" s="83" t="s">
        <v>316</v>
      </c>
      <c r="AG4" s="83" t="s">
        <v>384</v>
      </c>
      <c r="AH4" s="83" t="s">
        <v>385</v>
      </c>
      <c r="AI4" s="83" t="s">
        <v>386</v>
      </c>
      <c r="AJ4" s="83" t="s">
        <v>387</v>
      </c>
      <c r="AK4" s="83" t="s">
        <v>388</v>
      </c>
      <c r="AL4" s="83" t="s">
        <v>389</v>
      </c>
    </row>
    <row r="5" spans="2:38">
      <c r="B5" s="79">
        <v>2</v>
      </c>
      <c r="C5" s="79" t="s">
        <v>314</v>
      </c>
      <c r="D5" s="79">
        <v>8000</v>
      </c>
      <c r="E5" s="79">
        <f>D5*VLOOKUP($C5,物品定价!$B:$D,3,0)</f>
        <v>8</v>
      </c>
      <c r="F5" s="80">
        <v>0.15</v>
      </c>
      <c r="G5" s="79">
        <f t="shared" si="0"/>
        <v>1.2</v>
      </c>
      <c r="H5" s="79">
        <f t="shared" ref="H5:H6" si="2">1*F5</f>
        <v>0.15</v>
      </c>
      <c r="L5" s="79">
        <v>2</v>
      </c>
      <c r="M5" s="79">
        <v>31</v>
      </c>
      <c r="N5" s="83">
        <f t="shared" si="1"/>
        <v>49.900000000000006</v>
      </c>
      <c r="O5" s="79">
        <f>ROUND($N5/VLOOKUP(O$3,$C$54:$F$63,3,0)+O4,2)</f>
        <v>17.54</v>
      </c>
      <c r="P5" s="79">
        <f>ROUND($N5/VLOOKUP(P$3,$C$54:$F$63,3,0)+P4,2)</f>
        <v>8.77</v>
      </c>
      <c r="Q5" s="79">
        <f>ROUND($N5/VLOOKUP(Q$3,$C$54:$F$63,3,0)+Q4,2)</f>
        <v>4.3899999999999997</v>
      </c>
      <c r="R5" s="79">
        <f>ROUND($N5/VLOOKUP(R$3,$C$54:$F$63,3,0)+R4,2)</f>
        <v>2.19</v>
      </c>
      <c r="S5" s="79">
        <f>ROUND($N5/VLOOKUP(S$3,$C$54:$F$63,3,0)+S4,2)</f>
        <v>1.1000000000000001</v>
      </c>
      <c r="T5" s="79">
        <f>ROUND($N5/VLOOKUP(T$3,$C$54:$F$63,3,0)+T4,2)</f>
        <v>0.54</v>
      </c>
      <c r="Z5" s="79" t="s">
        <v>345</v>
      </c>
      <c r="AA5" s="79">
        <v>5</v>
      </c>
      <c r="AD5" s="83">
        <v>0</v>
      </c>
      <c r="AE5" s="83">
        <v>20</v>
      </c>
      <c r="AF5" s="83">
        <v>20</v>
      </c>
      <c r="AG5" s="83">
        <f t="shared" ref="AG5:AG25" si="3">INT(SUM(AE5:AF5)*5/$G$49)</f>
        <v>12</v>
      </c>
      <c r="AH5" s="83">
        <f>AG5*$G$49</f>
        <v>192</v>
      </c>
      <c r="AI5" s="83">
        <f>SUM(AE5:AF5)*5</f>
        <v>200</v>
      </c>
      <c r="AJ5" s="83">
        <v>10</v>
      </c>
      <c r="AK5" s="83">
        <f>SUM(AE5:AG5)</f>
        <v>52</v>
      </c>
      <c r="AL5" s="62">
        <f>7*7+4*AD5</f>
        <v>49</v>
      </c>
    </row>
    <row r="6" spans="2:38">
      <c r="B6" s="79">
        <v>3</v>
      </c>
      <c r="C6" s="79" t="s">
        <v>314</v>
      </c>
      <c r="D6" s="79">
        <v>16000</v>
      </c>
      <c r="E6" s="79">
        <f>D6*VLOOKUP($C6,物品定价!$B:$D,3,0)</f>
        <v>16</v>
      </c>
      <c r="F6" s="80">
        <v>0.1</v>
      </c>
      <c r="G6" s="79">
        <f t="shared" si="0"/>
        <v>1.6</v>
      </c>
      <c r="H6" s="79">
        <f t="shared" si="2"/>
        <v>0.1</v>
      </c>
      <c r="L6" s="79">
        <v>3</v>
      </c>
      <c r="M6" s="79">
        <v>34</v>
      </c>
      <c r="N6" s="83">
        <f t="shared" si="1"/>
        <v>51.400000000000006</v>
      </c>
      <c r="O6" s="79">
        <f>ROUND($N6/VLOOKUP(O$3,$C$54:$F$63,3,0)+O5,2)</f>
        <v>23.97</v>
      </c>
      <c r="P6" s="79">
        <f>ROUND($N6/VLOOKUP(P$3,$C$54:$F$63,3,0)+P5,2)</f>
        <v>11.98</v>
      </c>
      <c r="Q6" s="79">
        <f>ROUND($N6/VLOOKUP(Q$3,$C$54:$F$63,3,0)+Q5,2)</f>
        <v>6</v>
      </c>
      <c r="R6" s="79">
        <f>ROUND($N6/VLOOKUP(R$3,$C$54:$F$63,3,0)+R5,2)</f>
        <v>2.99</v>
      </c>
      <c r="S6" s="79">
        <f>ROUND($N6/VLOOKUP(S$3,$C$54:$F$63,3,0)+S5,2)</f>
        <v>1.5</v>
      </c>
      <c r="T6" s="79">
        <f>ROUND($N6/VLOOKUP(T$3,$C$54:$F$63,3,0)+T5,2)</f>
        <v>0.74</v>
      </c>
      <c r="Z6" s="79" t="s">
        <v>333</v>
      </c>
      <c r="AA6" s="79">
        <f>AA5*AA3</f>
        <v>800</v>
      </c>
      <c r="AD6" s="83">
        <v>5</v>
      </c>
      <c r="AE6" s="83">
        <f>AE5+7</f>
        <v>27</v>
      </c>
      <c r="AF6" s="83">
        <f>AF5+7</f>
        <v>27</v>
      </c>
      <c r="AG6" s="83">
        <f t="shared" si="3"/>
        <v>16</v>
      </c>
      <c r="AH6" s="83">
        <f t="shared" ref="AH5:AH25" si="4">AG6*$G$49</f>
        <v>256</v>
      </c>
      <c r="AI6" s="83">
        <f t="shared" ref="AI6:AI25" si="5">SUM(AE6:AF6)*5</f>
        <v>270</v>
      </c>
      <c r="AJ6" s="83">
        <v>10</v>
      </c>
      <c r="AK6" s="83">
        <f t="shared" ref="AK6:AK25" si="6">SUM(AE6:AG6)</f>
        <v>70</v>
      </c>
      <c r="AL6" s="83">
        <f t="shared" ref="AL6:AL25" si="7">7*7+5*AD6</f>
        <v>74</v>
      </c>
    </row>
    <row r="7" spans="2:38">
      <c r="B7" s="79">
        <v>4</v>
      </c>
      <c r="C7" s="79" t="s">
        <v>314</v>
      </c>
      <c r="D7" s="79">
        <v>32000</v>
      </c>
      <c r="E7" s="79">
        <f>D7*VLOOKUP($C7,物品定价!$B:$D,3,0)</f>
        <v>32</v>
      </c>
      <c r="F7" s="80">
        <v>0.05</v>
      </c>
      <c r="G7" s="79">
        <f>E7*F7</f>
        <v>1.6</v>
      </c>
      <c r="H7" s="79">
        <f>1*F7</f>
        <v>0.05</v>
      </c>
      <c r="L7" s="79">
        <v>4</v>
      </c>
      <c r="M7" s="79">
        <v>36</v>
      </c>
      <c r="N7" s="83">
        <f t="shared" si="1"/>
        <v>52.900000000000006</v>
      </c>
      <c r="O7" s="79">
        <f>ROUND($N7/VLOOKUP(O$3,$C$54:$F$63,3,0)+O6,2)</f>
        <v>30.58</v>
      </c>
      <c r="P7" s="79">
        <f>ROUND($N7/VLOOKUP(P$3,$C$54:$F$63,3,0)+P6,2)</f>
        <v>15.29</v>
      </c>
      <c r="Q7" s="79">
        <f>ROUND($N7/VLOOKUP(Q$3,$C$54:$F$63,3,0)+Q6,2)</f>
        <v>7.65</v>
      </c>
      <c r="R7" s="79">
        <f>ROUND($N7/VLOOKUP(R$3,$C$54:$F$63,3,0)+R6,2)</f>
        <v>3.82</v>
      </c>
      <c r="S7" s="79">
        <f>ROUND($N7/VLOOKUP(S$3,$C$54:$F$63,3,0)+S6,2)</f>
        <v>1.91</v>
      </c>
      <c r="T7" s="79">
        <f>ROUND($N7/VLOOKUP(T$3,$C$54:$F$63,3,0)+T6,2)</f>
        <v>0.95</v>
      </c>
      <c r="Z7" s="79" t="s">
        <v>334</v>
      </c>
      <c r="AA7" s="80">
        <v>0.2</v>
      </c>
      <c r="AD7" s="83">
        <v>10</v>
      </c>
      <c r="AE7" s="83">
        <f t="shared" ref="AE7:AE25" si="8">AE6+7</f>
        <v>34</v>
      </c>
      <c r="AF7" s="83">
        <f t="shared" ref="AF7:AF25" si="9">AF6+7</f>
        <v>34</v>
      </c>
      <c r="AG7" s="83">
        <f t="shared" si="3"/>
        <v>21</v>
      </c>
      <c r="AH7" s="83">
        <f t="shared" si="4"/>
        <v>336</v>
      </c>
      <c r="AI7" s="83">
        <f t="shared" si="5"/>
        <v>340</v>
      </c>
      <c r="AJ7" s="83">
        <v>10</v>
      </c>
      <c r="AK7" s="83">
        <f t="shared" si="6"/>
        <v>89</v>
      </c>
      <c r="AL7" s="83">
        <f t="shared" si="7"/>
        <v>99</v>
      </c>
    </row>
    <row r="8" spans="2:38">
      <c r="B8" s="79">
        <v>5</v>
      </c>
      <c r="C8" s="79" t="s">
        <v>347</v>
      </c>
      <c r="D8" s="79">
        <v>1</v>
      </c>
      <c r="E8" s="79">
        <f>D8*VLOOKUP($C8,物品定价!$B:$D,3,0)</f>
        <v>10</v>
      </c>
      <c r="F8" s="80">
        <v>0.1</v>
      </c>
      <c r="G8" s="79">
        <f t="shared" si="0"/>
        <v>1</v>
      </c>
      <c r="H8" s="79">
        <f>D8*F8</f>
        <v>0.1</v>
      </c>
      <c r="L8" s="79">
        <v>5</v>
      </c>
      <c r="M8" s="79">
        <v>39</v>
      </c>
      <c r="N8" s="83">
        <f t="shared" si="1"/>
        <v>58.400000000000006</v>
      </c>
      <c r="O8" s="79">
        <f>ROUND($N8/VLOOKUP(O$3,$C$54:$F$63,3,0)+O7,2)</f>
        <v>37.880000000000003</v>
      </c>
      <c r="P8" s="79">
        <f>ROUND($N8/VLOOKUP(P$3,$C$54:$F$63,3,0)+P7,2)</f>
        <v>18.940000000000001</v>
      </c>
      <c r="Q8" s="79">
        <f>ROUND($N8/VLOOKUP(Q$3,$C$54:$F$63,3,0)+Q7,2)</f>
        <v>9.48</v>
      </c>
      <c r="R8" s="79">
        <f>ROUND($N8/VLOOKUP(R$3,$C$54:$F$63,3,0)+R7,2)</f>
        <v>4.7300000000000004</v>
      </c>
      <c r="S8" s="79">
        <f>ROUND($N8/VLOOKUP(S$3,$C$54:$F$63,3,0)+S7,2)</f>
        <v>2.37</v>
      </c>
      <c r="T8" s="79">
        <f>ROUND($N8/VLOOKUP(T$3,$C$54:$F$63,3,0)+T7,2)</f>
        <v>1.18</v>
      </c>
      <c r="Z8" s="79" t="s">
        <v>335</v>
      </c>
      <c r="AA8" s="79">
        <f>AA6*AA7</f>
        <v>160</v>
      </c>
      <c r="AD8" s="83">
        <v>15</v>
      </c>
      <c r="AE8" s="83">
        <f t="shared" si="8"/>
        <v>41</v>
      </c>
      <c r="AF8" s="83">
        <f t="shared" si="9"/>
        <v>41</v>
      </c>
      <c r="AG8" s="83">
        <f t="shared" si="3"/>
        <v>25</v>
      </c>
      <c r="AH8" s="83">
        <f t="shared" si="4"/>
        <v>400</v>
      </c>
      <c r="AI8" s="83">
        <f t="shared" si="5"/>
        <v>410</v>
      </c>
      <c r="AJ8" s="83">
        <f>AJ7+2</f>
        <v>12</v>
      </c>
      <c r="AK8" s="83">
        <f t="shared" si="6"/>
        <v>107</v>
      </c>
      <c r="AL8" s="83">
        <f t="shared" si="7"/>
        <v>124</v>
      </c>
    </row>
    <row r="9" spans="2:38">
      <c r="B9" s="79">
        <v>6</v>
      </c>
      <c r="C9" s="79" t="s">
        <v>346</v>
      </c>
      <c r="D9" s="79">
        <v>1</v>
      </c>
      <c r="E9" s="79">
        <f>D9*VLOOKUP($C9,物品定价!$B:$D,3,0)</f>
        <v>10</v>
      </c>
      <c r="F9" s="80">
        <v>0.1</v>
      </c>
      <c r="G9" s="79">
        <f t="shared" si="0"/>
        <v>1</v>
      </c>
      <c r="H9" s="79">
        <f t="shared" ref="H9:H11" si="10">D9*F9</f>
        <v>0.1</v>
      </c>
      <c r="L9" s="79">
        <v>6</v>
      </c>
      <c r="M9" s="79">
        <v>41</v>
      </c>
      <c r="N9" s="83">
        <f t="shared" si="1"/>
        <v>59.900000000000006</v>
      </c>
      <c r="O9" s="79">
        <f>ROUND($N9/VLOOKUP(O$3,$C$54:$F$63,3,0)+O8,2)</f>
        <v>45.37</v>
      </c>
      <c r="P9" s="79">
        <f>ROUND($N9/VLOOKUP(P$3,$C$54:$F$63,3,0)+P8,2)</f>
        <v>22.68</v>
      </c>
      <c r="Q9" s="79">
        <f>ROUND($N9/VLOOKUP(Q$3,$C$54:$F$63,3,0)+Q8,2)</f>
        <v>11.35</v>
      </c>
      <c r="R9" s="79">
        <f>ROUND($N9/VLOOKUP(R$3,$C$54:$F$63,3,0)+R8,2)</f>
        <v>5.67</v>
      </c>
      <c r="S9" s="79">
        <f>ROUND($N9/VLOOKUP(S$3,$C$54:$F$63,3,0)+S8,2)</f>
        <v>2.84</v>
      </c>
      <c r="T9" s="79">
        <f>ROUND($N9/VLOOKUP(T$3,$C$54:$F$63,3,0)+T8,2)</f>
        <v>1.41</v>
      </c>
      <c r="AD9" s="83">
        <v>20</v>
      </c>
      <c r="AE9" s="83">
        <f t="shared" si="8"/>
        <v>48</v>
      </c>
      <c r="AF9" s="83">
        <f t="shared" si="9"/>
        <v>48</v>
      </c>
      <c r="AG9" s="83">
        <f t="shared" si="3"/>
        <v>30</v>
      </c>
      <c r="AH9" s="83">
        <f t="shared" si="4"/>
        <v>480</v>
      </c>
      <c r="AI9" s="83">
        <f t="shared" si="5"/>
        <v>480</v>
      </c>
      <c r="AJ9" s="83">
        <f t="shared" ref="AJ9:AJ25" si="11">AJ8+2</f>
        <v>14</v>
      </c>
      <c r="AK9" s="83">
        <f t="shared" si="6"/>
        <v>126</v>
      </c>
      <c r="AL9" s="83">
        <f t="shared" si="7"/>
        <v>149</v>
      </c>
    </row>
    <row r="10" spans="2:38">
      <c r="B10" s="79">
        <v>7</v>
      </c>
      <c r="C10" s="79" t="s">
        <v>317</v>
      </c>
      <c r="D10" s="79">
        <v>1</v>
      </c>
      <c r="E10" s="79">
        <f>D10*VLOOKUP($C10,物品定价!$B:$D,3,0)</f>
        <v>50</v>
      </c>
      <c r="F10" s="80">
        <v>0.02</v>
      </c>
      <c r="G10" s="79">
        <f t="shared" si="0"/>
        <v>1</v>
      </c>
      <c r="H10" s="79">
        <f t="shared" si="10"/>
        <v>0.02</v>
      </c>
      <c r="L10" s="79">
        <v>7</v>
      </c>
      <c r="M10" s="79">
        <v>43</v>
      </c>
      <c r="N10" s="83">
        <f t="shared" si="1"/>
        <v>63.400000000000006</v>
      </c>
      <c r="O10" s="79">
        <f>ROUND($N10/VLOOKUP(O$3,$C$54:$F$63,3,0)+O9,2)</f>
        <v>53.3</v>
      </c>
      <c r="P10" s="79">
        <f>ROUND($N10/VLOOKUP(P$3,$C$54:$F$63,3,0)+P9,2)</f>
        <v>26.64</v>
      </c>
      <c r="Q10" s="79">
        <f>ROUND($N10/VLOOKUP(Q$3,$C$54:$F$63,3,0)+Q9,2)</f>
        <v>13.33</v>
      </c>
      <c r="R10" s="79">
        <f>ROUND($N10/VLOOKUP(R$3,$C$54:$F$63,3,0)+R9,2)</f>
        <v>6.66</v>
      </c>
      <c r="S10" s="79">
        <f>ROUND($N10/VLOOKUP(S$3,$C$54:$F$63,3,0)+S9,2)</f>
        <v>3.34</v>
      </c>
      <c r="T10" s="79">
        <f>ROUND($N10/VLOOKUP(T$3,$C$54:$F$63,3,0)+T9,2)</f>
        <v>1.66</v>
      </c>
      <c r="AD10" s="83">
        <v>25</v>
      </c>
      <c r="AE10" s="83">
        <f t="shared" si="8"/>
        <v>55</v>
      </c>
      <c r="AF10" s="83">
        <f t="shared" si="9"/>
        <v>55</v>
      </c>
      <c r="AG10" s="83">
        <f t="shared" si="3"/>
        <v>34</v>
      </c>
      <c r="AH10" s="83">
        <f t="shared" si="4"/>
        <v>544</v>
      </c>
      <c r="AI10" s="83">
        <f t="shared" si="5"/>
        <v>550</v>
      </c>
      <c r="AJ10" s="83">
        <f t="shared" si="11"/>
        <v>16</v>
      </c>
      <c r="AK10" s="83">
        <f t="shared" si="6"/>
        <v>144</v>
      </c>
      <c r="AL10" s="83">
        <f t="shared" si="7"/>
        <v>174</v>
      </c>
    </row>
    <row r="11" spans="2:38">
      <c r="B11" s="79">
        <v>8</v>
      </c>
      <c r="C11" s="79" t="s">
        <v>87</v>
      </c>
      <c r="D11" s="79">
        <v>1</v>
      </c>
      <c r="E11" s="79">
        <f>D11*VLOOKUP($C11,物品定价!$B:$D,3,0)</f>
        <v>5</v>
      </c>
      <c r="F11" s="80">
        <v>0.28000000000000003</v>
      </c>
      <c r="G11" s="79">
        <f t="shared" si="0"/>
        <v>1.4000000000000001</v>
      </c>
      <c r="H11" s="79">
        <f t="shared" si="10"/>
        <v>0.28000000000000003</v>
      </c>
      <c r="L11" s="79">
        <v>10</v>
      </c>
      <c r="M11" s="79">
        <v>47</v>
      </c>
      <c r="N11" s="83">
        <f t="shared" si="1"/>
        <v>196.70000000000002</v>
      </c>
      <c r="O11" s="79">
        <f>ROUND($N11/VLOOKUP(O$3,$C$54:$F$63,3,0)+O10,2)</f>
        <v>77.89</v>
      </c>
      <c r="P11" s="79">
        <f>ROUND($N11/VLOOKUP(P$3,$C$54:$F$63,3,0)+P10,2)</f>
        <v>38.93</v>
      </c>
      <c r="Q11" s="79">
        <f>ROUND($N11/VLOOKUP(Q$3,$C$54:$F$63,3,0)+Q10,2)</f>
        <v>19.48</v>
      </c>
      <c r="R11" s="79">
        <f>ROUND($N11/VLOOKUP(R$3,$C$54:$F$63,3,0)+R10,2)</f>
        <v>9.73</v>
      </c>
      <c r="S11" s="79">
        <f>ROUND($N11/VLOOKUP(S$3,$C$54:$F$63,3,0)+S10,2)</f>
        <v>4.88</v>
      </c>
      <c r="T11" s="79">
        <f>ROUND($N11/VLOOKUP(T$3,$C$54:$F$63,3,0)+T10,2)</f>
        <v>2.4300000000000002</v>
      </c>
      <c r="AD11" s="83">
        <v>30</v>
      </c>
      <c r="AE11" s="83">
        <f t="shared" si="8"/>
        <v>62</v>
      </c>
      <c r="AF11" s="83">
        <f t="shared" si="9"/>
        <v>62</v>
      </c>
      <c r="AG11" s="83">
        <f t="shared" si="3"/>
        <v>38</v>
      </c>
      <c r="AH11" s="83">
        <f t="shared" si="4"/>
        <v>608</v>
      </c>
      <c r="AI11" s="83">
        <f t="shared" si="5"/>
        <v>620</v>
      </c>
      <c r="AJ11" s="83">
        <f t="shared" si="11"/>
        <v>18</v>
      </c>
      <c r="AK11" s="83">
        <f t="shared" si="6"/>
        <v>162</v>
      </c>
      <c r="AL11" s="83">
        <f t="shared" si="7"/>
        <v>199</v>
      </c>
    </row>
    <row r="12" spans="2:38">
      <c r="L12" s="79">
        <v>15</v>
      </c>
      <c r="M12" s="79">
        <v>53</v>
      </c>
      <c r="N12" s="83">
        <f t="shared" si="1"/>
        <v>349</v>
      </c>
      <c r="O12" s="79">
        <f>ROUND($N12/VLOOKUP(O$3,$C$54:$F$63,3,0)+O11,2)</f>
        <v>121.52</v>
      </c>
      <c r="P12" s="79">
        <f>ROUND($N12/VLOOKUP(P$3,$C$54:$F$63,3,0)+P11,2)</f>
        <v>60.74</v>
      </c>
      <c r="Q12" s="79">
        <f>ROUND($N12/VLOOKUP(Q$3,$C$54:$F$63,3,0)+Q11,2)</f>
        <v>30.39</v>
      </c>
      <c r="R12" s="79">
        <f>ROUND($N12/VLOOKUP(R$3,$C$54:$F$63,3,0)+R11,2)</f>
        <v>15.18</v>
      </c>
      <c r="S12" s="79">
        <f>ROUND($N12/VLOOKUP(S$3,$C$54:$F$63,3,0)+S11,2)</f>
        <v>7.61</v>
      </c>
      <c r="T12" s="79">
        <f>ROUND($N12/VLOOKUP(T$3,$C$54:$F$63,3,0)+T11,2)</f>
        <v>3.79</v>
      </c>
      <c r="AD12" s="83">
        <v>35</v>
      </c>
      <c r="AE12" s="83">
        <f t="shared" si="8"/>
        <v>69</v>
      </c>
      <c r="AF12" s="83">
        <f t="shared" si="9"/>
        <v>69</v>
      </c>
      <c r="AG12" s="83">
        <f t="shared" si="3"/>
        <v>43</v>
      </c>
      <c r="AH12" s="83">
        <f t="shared" si="4"/>
        <v>688</v>
      </c>
      <c r="AI12" s="83">
        <f t="shared" si="5"/>
        <v>690</v>
      </c>
      <c r="AJ12" s="83">
        <f t="shared" si="11"/>
        <v>20</v>
      </c>
      <c r="AK12" s="83">
        <f t="shared" si="6"/>
        <v>181</v>
      </c>
      <c r="AL12" s="83">
        <f t="shared" si="7"/>
        <v>224</v>
      </c>
    </row>
    <row r="13" spans="2:38">
      <c r="L13" s="79">
        <v>30</v>
      </c>
      <c r="M13" s="79">
        <v>64</v>
      </c>
      <c r="N13" s="83">
        <f t="shared" si="1"/>
        <v>1115.5</v>
      </c>
      <c r="O13" s="79">
        <f>ROUND($N13/VLOOKUP(O$3,$C$54:$F$63,3,0)+O12,2)</f>
        <v>260.95999999999998</v>
      </c>
      <c r="P13" s="79">
        <f>ROUND($N13/VLOOKUP(P$3,$C$54:$F$63,3,0)+P12,2)</f>
        <v>130.46</v>
      </c>
      <c r="Q13" s="79">
        <f>ROUND($N13/VLOOKUP(Q$3,$C$54:$F$63,3,0)+Q12,2)</f>
        <v>65.25</v>
      </c>
      <c r="R13" s="79">
        <f>ROUND($N13/VLOOKUP(R$3,$C$54:$F$63,3,0)+R12,2)</f>
        <v>32.61</v>
      </c>
      <c r="S13" s="79">
        <f>ROUND($N13/VLOOKUP(S$3,$C$54:$F$63,3,0)+S12,2)</f>
        <v>16.32</v>
      </c>
      <c r="T13" s="79">
        <f>ROUND($N13/VLOOKUP(T$3,$C$54:$F$63,3,0)+T12,2)</f>
        <v>8.15</v>
      </c>
      <c r="AD13" s="83">
        <v>40</v>
      </c>
      <c r="AE13" s="83">
        <f t="shared" si="8"/>
        <v>76</v>
      </c>
      <c r="AF13" s="83">
        <f t="shared" si="9"/>
        <v>76</v>
      </c>
      <c r="AG13" s="83">
        <f t="shared" si="3"/>
        <v>47</v>
      </c>
      <c r="AH13" s="83">
        <f t="shared" si="4"/>
        <v>752</v>
      </c>
      <c r="AI13" s="83">
        <f t="shared" si="5"/>
        <v>760</v>
      </c>
      <c r="AJ13" s="83">
        <f t="shared" si="11"/>
        <v>22</v>
      </c>
      <c r="AK13" s="83">
        <f t="shared" si="6"/>
        <v>199</v>
      </c>
      <c r="AL13" s="83">
        <f t="shared" si="7"/>
        <v>249</v>
      </c>
    </row>
    <row r="14" spans="2:38">
      <c r="B14" s="79" t="s">
        <v>318</v>
      </c>
      <c r="C14" s="79">
        <f>等级时间!E27</f>
        <v>384</v>
      </c>
      <c r="L14" s="79">
        <v>60</v>
      </c>
      <c r="M14" s="79">
        <v>76</v>
      </c>
      <c r="N14" s="83">
        <f t="shared" si="1"/>
        <v>2316</v>
      </c>
      <c r="O14" s="79">
        <f>ROUND($N14/VLOOKUP(O$3,$C$54:$F$63,3,0)+O13,2)</f>
        <v>550.46</v>
      </c>
      <c r="P14" s="79">
        <f>ROUND($N14/VLOOKUP(P$3,$C$54:$F$63,3,0)+P13,2)</f>
        <v>275.20999999999998</v>
      </c>
      <c r="Q14" s="79">
        <f>ROUND($N14/VLOOKUP(Q$3,$C$54:$F$63,3,0)+Q13,2)</f>
        <v>137.63</v>
      </c>
      <c r="R14" s="79">
        <f>ROUND($N14/VLOOKUP(R$3,$C$54:$F$63,3,0)+R13,2)</f>
        <v>68.8</v>
      </c>
      <c r="S14" s="79">
        <f>ROUND($N14/VLOOKUP(S$3,$C$54:$F$63,3,0)+S13,2)</f>
        <v>34.409999999999997</v>
      </c>
      <c r="T14" s="79">
        <f>ROUND($N14/VLOOKUP(T$3,$C$54:$F$63,3,0)+T13,2)</f>
        <v>17.2</v>
      </c>
      <c r="AD14" s="83">
        <v>45</v>
      </c>
      <c r="AE14" s="83">
        <f t="shared" si="8"/>
        <v>83</v>
      </c>
      <c r="AF14" s="83">
        <f t="shared" si="9"/>
        <v>83</v>
      </c>
      <c r="AG14" s="83">
        <f t="shared" si="3"/>
        <v>51</v>
      </c>
      <c r="AH14" s="83">
        <f t="shared" si="4"/>
        <v>816</v>
      </c>
      <c r="AI14" s="83">
        <f t="shared" si="5"/>
        <v>830</v>
      </c>
      <c r="AJ14" s="83">
        <f t="shared" si="11"/>
        <v>24</v>
      </c>
      <c r="AK14" s="83">
        <f t="shared" si="6"/>
        <v>217</v>
      </c>
      <c r="AL14" s="83">
        <f t="shared" si="7"/>
        <v>274</v>
      </c>
    </row>
    <row r="15" spans="2:38">
      <c r="L15" s="79">
        <v>90</v>
      </c>
      <c r="M15" s="79">
        <v>84</v>
      </c>
      <c r="N15" s="83">
        <f t="shared" si="1"/>
        <v>2383</v>
      </c>
      <c r="O15" s="79">
        <f>ROUND($N15/VLOOKUP(O$3,$C$54:$F$63,3,0)+O14,2)</f>
        <v>848.34</v>
      </c>
      <c r="P15" s="79">
        <f>ROUND($N15/VLOOKUP(P$3,$C$54:$F$63,3,0)+P14,2)</f>
        <v>424.15</v>
      </c>
      <c r="Q15" s="79">
        <f>ROUND($N15/VLOOKUP(Q$3,$C$54:$F$63,3,0)+Q14,2)</f>
        <v>212.1</v>
      </c>
      <c r="R15" s="79">
        <f>ROUND($N15/VLOOKUP(R$3,$C$54:$F$63,3,0)+R14,2)</f>
        <v>106.03</v>
      </c>
      <c r="S15" s="79">
        <f>ROUND($N15/VLOOKUP(S$3,$C$54:$F$63,3,0)+S14,2)</f>
        <v>53.03</v>
      </c>
      <c r="T15" s="79">
        <f>ROUND($N15/VLOOKUP(T$3,$C$54:$F$63,3,0)+T14,2)</f>
        <v>26.51</v>
      </c>
      <c r="AD15" s="83">
        <v>50</v>
      </c>
      <c r="AE15" s="83">
        <f t="shared" si="8"/>
        <v>90</v>
      </c>
      <c r="AF15" s="83">
        <f t="shared" si="9"/>
        <v>90</v>
      </c>
      <c r="AG15" s="83">
        <f t="shared" si="3"/>
        <v>56</v>
      </c>
      <c r="AH15" s="83">
        <f t="shared" si="4"/>
        <v>896</v>
      </c>
      <c r="AI15" s="83">
        <f t="shared" si="5"/>
        <v>900</v>
      </c>
      <c r="AJ15" s="83">
        <f t="shared" si="11"/>
        <v>26</v>
      </c>
      <c r="AK15" s="83">
        <f t="shared" si="6"/>
        <v>236</v>
      </c>
      <c r="AL15" s="83">
        <f t="shared" si="7"/>
        <v>299</v>
      </c>
    </row>
    <row r="16" spans="2:38">
      <c r="B16" s="79" t="s">
        <v>319</v>
      </c>
      <c r="C16" s="79" t="s">
        <v>320</v>
      </c>
      <c r="D16" s="79" t="s">
        <v>321</v>
      </c>
      <c r="L16" s="79">
        <v>120</v>
      </c>
      <c r="M16" s="79">
        <v>90</v>
      </c>
      <c r="N16" s="83">
        <f t="shared" si="1"/>
        <v>2454</v>
      </c>
      <c r="O16" s="79">
        <f>ROUND($N16/VLOOKUP(O$3,$C$54:$F$63,3,0)+O15,2)</f>
        <v>1155.0899999999999</v>
      </c>
      <c r="P16" s="79">
        <f>ROUND($N16/VLOOKUP(P$3,$C$54:$F$63,3,0)+P15,2)</f>
        <v>577.53</v>
      </c>
      <c r="Q16" s="79">
        <f>ROUND($N16/VLOOKUP(Q$3,$C$54:$F$63,3,0)+Q15,2)</f>
        <v>288.79000000000002</v>
      </c>
      <c r="R16" s="79">
        <f>ROUND($N16/VLOOKUP(R$3,$C$54:$F$63,3,0)+R15,2)</f>
        <v>144.37</v>
      </c>
      <c r="S16" s="79">
        <f>ROUND($N16/VLOOKUP(S$3,$C$54:$F$63,3,0)+S15,2)</f>
        <v>72.2</v>
      </c>
      <c r="T16" s="79">
        <f>ROUND($N16/VLOOKUP(T$3,$C$54:$F$63,3,0)+T15,2)</f>
        <v>36.1</v>
      </c>
      <c r="AD16" s="83">
        <v>55</v>
      </c>
      <c r="AE16" s="83">
        <f t="shared" si="8"/>
        <v>97</v>
      </c>
      <c r="AF16" s="83">
        <f t="shared" si="9"/>
        <v>97</v>
      </c>
      <c r="AG16" s="83">
        <f t="shared" si="3"/>
        <v>60</v>
      </c>
      <c r="AH16" s="83">
        <f t="shared" si="4"/>
        <v>960</v>
      </c>
      <c r="AI16" s="83">
        <f t="shared" si="5"/>
        <v>970</v>
      </c>
      <c r="AJ16" s="83">
        <f t="shared" si="11"/>
        <v>28</v>
      </c>
      <c r="AK16" s="83">
        <f t="shared" si="6"/>
        <v>254</v>
      </c>
      <c r="AL16" s="83">
        <f t="shared" si="7"/>
        <v>324</v>
      </c>
    </row>
    <row r="17" spans="2:38">
      <c r="B17" s="79" t="s">
        <v>314</v>
      </c>
      <c r="C17" s="79">
        <f>SUMPRODUCT(D4:D7,H4:H7)</f>
        <v>5200</v>
      </c>
      <c r="D17" s="79">
        <f>C17*$C$14</f>
        <v>1996800</v>
      </c>
      <c r="L17" s="79">
        <v>180</v>
      </c>
      <c r="M17" s="79">
        <v>99</v>
      </c>
      <c r="N17" s="83">
        <f t="shared" si="1"/>
        <v>5052</v>
      </c>
      <c r="O17" s="79">
        <f>ROUND($N17/VLOOKUP(O$3,$C$54:$F$63,3,0)+O16,2)</f>
        <v>1786.59</v>
      </c>
      <c r="P17" s="79">
        <f>ROUND($N17/VLOOKUP(P$3,$C$54:$F$63,3,0)+P16,2)</f>
        <v>893.28</v>
      </c>
      <c r="Q17" s="79">
        <f>ROUND($N17/VLOOKUP(Q$3,$C$54:$F$63,3,0)+Q16,2)</f>
        <v>446.67</v>
      </c>
      <c r="R17" s="79">
        <f>ROUND($N17/VLOOKUP(R$3,$C$54:$F$63,3,0)+R16,2)</f>
        <v>223.31</v>
      </c>
      <c r="S17" s="79">
        <f>ROUND($N17/VLOOKUP(S$3,$C$54:$F$63,3,0)+S16,2)</f>
        <v>111.67</v>
      </c>
      <c r="T17" s="79">
        <f>ROUND($N17/VLOOKUP(T$3,$C$54:$F$63,3,0)+T16,2)</f>
        <v>55.83</v>
      </c>
      <c r="AD17" s="83">
        <v>60</v>
      </c>
      <c r="AE17" s="83">
        <f t="shared" si="8"/>
        <v>104</v>
      </c>
      <c r="AF17" s="83">
        <f t="shared" si="9"/>
        <v>104</v>
      </c>
      <c r="AG17" s="83">
        <f t="shared" si="3"/>
        <v>65</v>
      </c>
      <c r="AH17" s="83">
        <f t="shared" si="4"/>
        <v>1040</v>
      </c>
      <c r="AI17" s="83">
        <f t="shared" si="5"/>
        <v>1040</v>
      </c>
      <c r="AJ17" s="83">
        <f t="shared" si="11"/>
        <v>30</v>
      </c>
      <c r="AK17" s="83">
        <f t="shared" si="6"/>
        <v>273</v>
      </c>
      <c r="AL17" s="83">
        <f t="shared" si="7"/>
        <v>349</v>
      </c>
    </row>
    <row r="18" spans="2:38">
      <c r="B18" s="79" t="s">
        <v>347</v>
      </c>
      <c r="C18" s="79">
        <f>H8*D8</f>
        <v>0.1</v>
      </c>
      <c r="D18" s="79">
        <f t="shared" ref="D18:D21" si="12">C18*$C$14</f>
        <v>38.400000000000006</v>
      </c>
      <c r="L18" s="81"/>
      <c r="M18" s="81"/>
      <c r="N18" s="84"/>
      <c r="O18" s="81"/>
      <c r="P18" s="81"/>
      <c r="Q18" s="81"/>
      <c r="R18" s="81"/>
      <c r="S18" s="81"/>
      <c r="T18" s="81"/>
      <c r="V18" s="81"/>
      <c r="W18" s="81"/>
      <c r="X18" s="81"/>
      <c r="AD18" s="83">
        <v>65</v>
      </c>
      <c r="AE18" s="83">
        <f t="shared" si="8"/>
        <v>111</v>
      </c>
      <c r="AF18" s="83">
        <f t="shared" si="9"/>
        <v>111</v>
      </c>
      <c r="AG18" s="83">
        <f t="shared" si="3"/>
        <v>69</v>
      </c>
      <c r="AH18" s="83">
        <f t="shared" si="4"/>
        <v>1104</v>
      </c>
      <c r="AI18" s="83">
        <f t="shared" si="5"/>
        <v>1110</v>
      </c>
      <c r="AJ18" s="83">
        <f t="shared" si="11"/>
        <v>32</v>
      </c>
      <c r="AK18" s="83">
        <f t="shared" si="6"/>
        <v>291</v>
      </c>
      <c r="AL18" s="83">
        <f t="shared" si="7"/>
        <v>374</v>
      </c>
    </row>
    <row r="19" spans="2:38">
      <c r="B19" s="79" t="s">
        <v>339</v>
      </c>
      <c r="C19" s="79">
        <f>H9*D9</f>
        <v>0.1</v>
      </c>
      <c r="D19" s="79">
        <f t="shared" si="12"/>
        <v>38.400000000000006</v>
      </c>
      <c r="L19" s="81"/>
      <c r="M19" s="81"/>
      <c r="N19" s="84"/>
      <c r="O19" s="81"/>
      <c r="P19" s="81"/>
      <c r="Q19" s="81"/>
      <c r="R19" s="81"/>
      <c r="S19" s="81"/>
      <c r="T19" s="81"/>
      <c r="AD19" s="83">
        <v>70</v>
      </c>
      <c r="AE19" s="83">
        <f t="shared" si="8"/>
        <v>118</v>
      </c>
      <c r="AF19" s="83">
        <f t="shared" si="9"/>
        <v>118</v>
      </c>
      <c r="AG19" s="83">
        <f t="shared" si="3"/>
        <v>73</v>
      </c>
      <c r="AH19" s="83">
        <f t="shared" si="4"/>
        <v>1168</v>
      </c>
      <c r="AI19" s="83">
        <f t="shared" si="5"/>
        <v>1180</v>
      </c>
      <c r="AJ19" s="83">
        <f t="shared" si="11"/>
        <v>34</v>
      </c>
      <c r="AK19" s="83">
        <f t="shared" si="6"/>
        <v>309</v>
      </c>
      <c r="AL19" s="83">
        <f t="shared" si="7"/>
        <v>399</v>
      </c>
    </row>
    <row r="20" spans="2:38">
      <c r="B20" s="79" t="s">
        <v>317</v>
      </c>
      <c r="C20" s="79">
        <f>H10*D10</f>
        <v>0.02</v>
      </c>
      <c r="D20" s="79">
        <f t="shared" si="12"/>
        <v>7.68</v>
      </c>
      <c r="L20" s="79" t="s">
        <v>181</v>
      </c>
      <c r="M20" s="79" t="s">
        <v>284</v>
      </c>
      <c r="N20" s="83" t="s">
        <v>338</v>
      </c>
      <c r="O20" s="79" t="s">
        <v>338</v>
      </c>
      <c r="P20" s="79" t="s">
        <v>80</v>
      </c>
      <c r="Q20" s="79" t="s">
        <v>81</v>
      </c>
      <c r="R20" s="79" t="s">
        <v>82</v>
      </c>
      <c r="S20" s="79" t="s">
        <v>83</v>
      </c>
      <c r="T20" s="79" t="s">
        <v>112</v>
      </c>
      <c r="Z20" s="79" t="s">
        <v>350</v>
      </c>
      <c r="AA20" s="79">
        <v>160</v>
      </c>
      <c r="AD20" s="83">
        <v>75</v>
      </c>
      <c r="AE20" s="83">
        <f t="shared" si="8"/>
        <v>125</v>
      </c>
      <c r="AF20" s="83">
        <f t="shared" si="9"/>
        <v>125</v>
      </c>
      <c r="AG20" s="83">
        <f t="shared" si="3"/>
        <v>78</v>
      </c>
      <c r="AH20" s="83">
        <f t="shared" si="4"/>
        <v>1248</v>
      </c>
      <c r="AI20" s="83">
        <f t="shared" si="5"/>
        <v>1250</v>
      </c>
      <c r="AJ20" s="83">
        <f t="shared" si="11"/>
        <v>36</v>
      </c>
      <c r="AK20" s="83">
        <f t="shared" si="6"/>
        <v>328</v>
      </c>
      <c r="AL20" s="83">
        <f t="shared" si="7"/>
        <v>424</v>
      </c>
    </row>
    <row r="21" spans="2:38">
      <c r="B21" s="79" t="s">
        <v>87</v>
      </c>
      <c r="C21" s="79">
        <f>H11*D11</f>
        <v>0.28000000000000003</v>
      </c>
      <c r="D21" s="79">
        <f t="shared" si="12"/>
        <v>107.52000000000001</v>
      </c>
      <c r="L21" s="79">
        <v>1</v>
      </c>
      <c r="M21" s="79">
        <v>27</v>
      </c>
      <c r="N21" s="83">
        <f t="shared" ref="N21:N34" si="13">INDEX($B$24:$I$38,MATCH($L21,$B$24:$B$38,0),MATCH(N$20,$B$24:$I$24,0))</f>
        <v>18.080000000000002</v>
      </c>
      <c r="O21" s="79">
        <f>ROUND($N21/VLOOKUP(O$20,$C$66:$F$75,3,0),2)</f>
        <v>18.079999999999998</v>
      </c>
      <c r="P21" s="79">
        <f>ROUND($N21/VLOOKUP(P$20,$C$66:$F$75,3,0),2)</f>
        <v>9.0399999999999991</v>
      </c>
      <c r="Q21" s="79">
        <f>ROUND($N21/VLOOKUP(Q$20,$C$66:$F$75,3,0),2)</f>
        <v>4.5199999999999996</v>
      </c>
      <c r="R21" s="79">
        <f>ROUND($N21/VLOOKUP(R$20,$C$66:$F$75,3,0),2)</f>
        <v>2.2599999999999998</v>
      </c>
      <c r="S21" s="79">
        <f>ROUND($N21/VLOOKUP(S$20,$C$66:$F$75,3,0),2)</f>
        <v>1.1299999999999999</v>
      </c>
      <c r="T21" s="79">
        <f>ROUND($N21/VLOOKUP(T$20,$C$66:$F$75,3,0),2)</f>
        <v>0.56999999999999995</v>
      </c>
      <c r="Z21" s="79" t="s">
        <v>351</v>
      </c>
      <c r="AA21" s="80">
        <f>T34/AA20</f>
        <v>0.55837500000000007</v>
      </c>
      <c r="AD21" s="83">
        <v>80</v>
      </c>
      <c r="AE21" s="83">
        <f t="shared" si="8"/>
        <v>132</v>
      </c>
      <c r="AF21" s="83">
        <f t="shared" si="9"/>
        <v>132</v>
      </c>
      <c r="AG21" s="83">
        <f t="shared" si="3"/>
        <v>82</v>
      </c>
      <c r="AH21" s="83">
        <f t="shared" si="4"/>
        <v>1312</v>
      </c>
      <c r="AI21" s="83">
        <f t="shared" si="5"/>
        <v>1320</v>
      </c>
      <c r="AJ21" s="83">
        <f t="shared" si="11"/>
        <v>38</v>
      </c>
      <c r="AK21" s="83">
        <f t="shared" si="6"/>
        <v>346</v>
      </c>
      <c r="AL21" s="83">
        <f t="shared" si="7"/>
        <v>449</v>
      </c>
    </row>
    <row r="22" spans="2:38">
      <c r="B22" s="81"/>
      <c r="C22" s="81"/>
      <c r="D22" s="81"/>
      <c r="L22" s="79">
        <v>2</v>
      </c>
      <c r="M22" s="79">
        <v>31</v>
      </c>
      <c r="N22" s="83">
        <f t="shared" si="13"/>
        <v>9.98</v>
      </c>
      <c r="O22" s="79">
        <f>ROUND($N22/VLOOKUP(O$20,$C$66:$F$75,3,0)+O21,2)</f>
        <v>28.06</v>
      </c>
      <c r="P22" s="79">
        <f>ROUND($N22/VLOOKUP(P$20,$C$66:$F$75,3,0)+P21,2)</f>
        <v>14.03</v>
      </c>
      <c r="Q22" s="79">
        <f>ROUND($N22/VLOOKUP(Q$20,$C$66:$F$75,3,0)+Q21,2)</f>
        <v>7.02</v>
      </c>
      <c r="R22" s="79">
        <f>ROUND($N22/VLOOKUP(R$20,$C$66:$F$75,3,0)+R21,2)</f>
        <v>3.51</v>
      </c>
      <c r="S22" s="79">
        <f>ROUND($N22/VLOOKUP(S$20,$C$66:$F$75,3,0)+S21,2)</f>
        <v>1.75</v>
      </c>
      <c r="T22" s="79">
        <f>ROUND($N22/VLOOKUP(T$20,$C$66:$F$75,3,0)+T21,2)</f>
        <v>0.88</v>
      </c>
      <c r="Z22" s="79" t="s">
        <v>352</v>
      </c>
      <c r="AA22" s="79">
        <v>5</v>
      </c>
      <c r="AD22" s="83">
        <v>85</v>
      </c>
      <c r="AE22" s="83">
        <f t="shared" si="8"/>
        <v>139</v>
      </c>
      <c r="AF22" s="83">
        <f t="shared" si="9"/>
        <v>139</v>
      </c>
      <c r="AG22" s="83">
        <f t="shared" si="3"/>
        <v>86</v>
      </c>
      <c r="AH22" s="83">
        <f t="shared" si="4"/>
        <v>1376</v>
      </c>
      <c r="AI22" s="83">
        <f t="shared" si="5"/>
        <v>1390</v>
      </c>
      <c r="AJ22" s="83">
        <f t="shared" si="11"/>
        <v>40</v>
      </c>
      <c r="AK22" s="83">
        <f t="shared" si="6"/>
        <v>364</v>
      </c>
      <c r="AL22" s="83">
        <f t="shared" si="7"/>
        <v>474</v>
      </c>
    </row>
    <row r="23" spans="2:38">
      <c r="B23" s="81"/>
      <c r="C23" s="81"/>
      <c r="D23" s="81"/>
      <c r="L23" s="79">
        <v>3</v>
      </c>
      <c r="M23" s="79">
        <v>34</v>
      </c>
      <c r="N23" s="83">
        <f t="shared" si="13"/>
        <v>10.28</v>
      </c>
      <c r="O23" s="79">
        <f>ROUND($N23/VLOOKUP(O$20,$C$66:$F$75,3,0)+O22,2)</f>
        <v>38.340000000000003</v>
      </c>
      <c r="P23" s="79">
        <f>ROUND($N23/VLOOKUP(P$20,$C$66:$F$75,3,0)+P22,2)</f>
        <v>19.170000000000002</v>
      </c>
      <c r="Q23" s="79">
        <f>ROUND($N23/VLOOKUP(Q$20,$C$66:$F$75,3,0)+Q22,2)</f>
        <v>9.59</v>
      </c>
      <c r="R23" s="79">
        <f>ROUND($N23/VLOOKUP(R$20,$C$66:$F$75,3,0)+R22,2)</f>
        <v>4.8</v>
      </c>
      <c r="S23" s="79">
        <f>ROUND($N23/VLOOKUP(S$20,$C$66:$F$75,3,0)+S22,2)</f>
        <v>2.39</v>
      </c>
      <c r="T23" s="79">
        <f>ROUND($N23/VLOOKUP(T$20,$C$66:$F$75,3,0)+T22,2)</f>
        <v>1.2</v>
      </c>
      <c r="Z23" s="79" t="s">
        <v>333</v>
      </c>
      <c r="AA23" s="79">
        <f>AA22*AA20</f>
        <v>800</v>
      </c>
      <c r="AD23" s="83">
        <v>90</v>
      </c>
      <c r="AE23" s="83">
        <f t="shared" si="8"/>
        <v>146</v>
      </c>
      <c r="AF23" s="83">
        <f t="shared" si="9"/>
        <v>146</v>
      </c>
      <c r="AG23" s="83">
        <f t="shared" si="3"/>
        <v>91</v>
      </c>
      <c r="AH23" s="83">
        <f t="shared" si="4"/>
        <v>1456</v>
      </c>
      <c r="AI23" s="83">
        <f t="shared" si="5"/>
        <v>1460</v>
      </c>
      <c r="AJ23" s="83">
        <f t="shared" si="11"/>
        <v>42</v>
      </c>
      <c r="AK23" s="83">
        <f t="shared" si="6"/>
        <v>383</v>
      </c>
      <c r="AL23" s="83">
        <f t="shared" si="7"/>
        <v>499</v>
      </c>
    </row>
    <row r="24" spans="2:38">
      <c r="B24" s="79" t="s">
        <v>181</v>
      </c>
      <c r="C24" s="79" t="s">
        <v>284</v>
      </c>
      <c r="D24" s="79" t="s">
        <v>285</v>
      </c>
      <c r="E24" s="79" t="s">
        <v>0</v>
      </c>
      <c r="F24" s="79" t="s">
        <v>347</v>
      </c>
      <c r="G24" s="79" t="s">
        <v>339</v>
      </c>
      <c r="H24" s="79" t="s">
        <v>312</v>
      </c>
      <c r="I24" s="79" t="s">
        <v>87</v>
      </c>
      <c r="J24" s="81"/>
      <c r="L24" s="79">
        <v>4</v>
      </c>
      <c r="M24" s="79">
        <v>36</v>
      </c>
      <c r="N24" s="83">
        <f t="shared" si="13"/>
        <v>10.58</v>
      </c>
      <c r="O24" s="79">
        <f>ROUND($N24/VLOOKUP(O$20,$C$66:$F$75,3,0)+O23,2)</f>
        <v>48.92</v>
      </c>
      <c r="P24" s="79">
        <f>ROUND($N24/VLOOKUP(P$20,$C$66:$F$75,3,0)+P23,2)</f>
        <v>24.46</v>
      </c>
      <c r="Q24" s="79">
        <f>ROUND($N24/VLOOKUP(Q$20,$C$66:$F$75,3,0)+Q23,2)</f>
        <v>12.24</v>
      </c>
      <c r="R24" s="79">
        <f>ROUND($N24/VLOOKUP(R$20,$C$66:$F$75,3,0)+R23,2)</f>
        <v>6.12</v>
      </c>
      <c r="S24" s="79">
        <f>ROUND($N24/VLOOKUP(S$20,$C$66:$F$75,3,0)+S23,2)</f>
        <v>3.05</v>
      </c>
      <c r="T24" s="79">
        <f>ROUND($N24/VLOOKUP(T$20,$C$66:$F$75,3,0)+T23,2)</f>
        <v>1.53</v>
      </c>
      <c r="Z24" s="79" t="s">
        <v>334</v>
      </c>
      <c r="AA24" s="80">
        <v>0.2</v>
      </c>
      <c r="AD24" s="83">
        <v>95</v>
      </c>
      <c r="AE24" s="83">
        <f t="shared" si="8"/>
        <v>153</v>
      </c>
      <c r="AF24" s="83">
        <f t="shared" si="9"/>
        <v>153</v>
      </c>
      <c r="AG24" s="83">
        <f t="shared" si="3"/>
        <v>95</v>
      </c>
      <c r="AH24" s="83">
        <f t="shared" si="4"/>
        <v>1520</v>
      </c>
      <c r="AI24" s="83">
        <f t="shared" si="5"/>
        <v>1530</v>
      </c>
      <c r="AJ24" s="83">
        <f t="shared" si="11"/>
        <v>44</v>
      </c>
      <c r="AK24" s="83">
        <f t="shared" si="6"/>
        <v>401</v>
      </c>
      <c r="AL24" s="83">
        <f t="shared" si="7"/>
        <v>524</v>
      </c>
    </row>
    <row r="25" spans="2:38">
      <c r="B25" s="79">
        <v>1</v>
      </c>
      <c r="C25" s="79">
        <v>27</v>
      </c>
      <c r="D25" s="79">
        <f>等级时间!$E27*($B25-IF($B24="天数",0,$B24))+SUMPRODUCT((等级时间!$U$4:$U$203&lt;=$C25)*(等级时间!$U$4:$U$203&gt;IF(C24="vip0",1,$C24))*(等级时间!$W$4:$W$203))</f>
        <v>904</v>
      </c>
      <c r="E25" s="79">
        <f t="shared" ref="E25:I38" si="14">VLOOKUP(E$24,$B$16:$C$21,2,0)*$D25</f>
        <v>4700800</v>
      </c>
      <c r="F25" s="79">
        <f t="shared" si="14"/>
        <v>90.4</v>
      </c>
      <c r="G25" s="79">
        <f t="shared" si="14"/>
        <v>90.4</v>
      </c>
      <c r="H25" s="79">
        <f t="shared" si="14"/>
        <v>18.080000000000002</v>
      </c>
      <c r="I25" s="79">
        <f t="shared" si="14"/>
        <v>253.12000000000003</v>
      </c>
      <c r="J25" s="81"/>
      <c r="L25" s="79">
        <v>5</v>
      </c>
      <c r="M25" s="79">
        <v>39</v>
      </c>
      <c r="N25" s="83">
        <f t="shared" si="13"/>
        <v>11.68</v>
      </c>
      <c r="O25" s="79">
        <f>ROUND($N25/VLOOKUP(O$20,$C$66:$F$75,3,0)+O24,2)</f>
        <v>60.6</v>
      </c>
      <c r="P25" s="79">
        <f>ROUND($N25/VLOOKUP(P$20,$C$66:$F$75,3,0)+P24,2)</f>
        <v>30.3</v>
      </c>
      <c r="Q25" s="79">
        <f>ROUND($N25/VLOOKUP(Q$20,$C$66:$F$75,3,0)+Q24,2)</f>
        <v>15.16</v>
      </c>
      <c r="R25" s="79">
        <f>ROUND($N25/VLOOKUP(R$20,$C$66:$F$75,3,0)+R24,2)</f>
        <v>7.58</v>
      </c>
      <c r="S25" s="79">
        <f>ROUND($N25/VLOOKUP(S$20,$C$66:$F$75,3,0)+S24,2)</f>
        <v>3.78</v>
      </c>
      <c r="T25" s="79">
        <f>ROUND($N25/VLOOKUP(T$20,$C$66:$F$75,3,0)+T24,2)</f>
        <v>1.9</v>
      </c>
      <c r="Z25" s="79" t="s">
        <v>335</v>
      </c>
      <c r="AA25" s="79">
        <f>AA23*AA24</f>
        <v>160</v>
      </c>
      <c r="AD25" s="83">
        <v>100</v>
      </c>
      <c r="AE25" s="83">
        <f t="shared" si="8"/>
        <v>160</v>
      </c>
      <c r="AF25" s="83">
        <f t="shared" si="9"/>
        <v>160</v>
      </c>
      <c r="AG25" s="83">
        <f t="shared" si="3"/>
        <v>100</v>
      </c>
      <c r="AH25" s="83">
        <f t="shared" si="4"/>
        <v>1600</v>
      </c>
      <c r="AI25" s="83">
        <f t="shared" si="5"/>
        <v>1600</v>
      </c>
      <c r="AJ25" s="83">
        <f t="shared" si="11"/>
        <v>46</v>
      </c>
      <c r="AK25" s="83">
        <f t="shared" si="6"/>
        <v>420</v>
      </c>
      <c r="AL25" s="83">
        <f t="shared" si="7"/>
        <v>549</v>
      </c>
    </row>
    <row r="26" spans="2:38">
      <c r="B26" s="79">
        <v>2</v>
      </c>
      <c r="C26" s="79">
        <v>31</v>
      </c>
      <c r="D26" s="79">
        <f>等级时间!$E28*($B26-IF($B25="天数",0,$B25))+SUMPRODUCT((等级时间!$U$4:$U$203&lt;=$C26)*(等级时间!$U$4:$U$203&gt;IF(C25="vip0",1,$C25))*(等级时间!$W$4:$W$203))</f>
        <v>499</v>
      </c>
      <c r="E26" s="79">
        <f t="shared" si="14"/>
        <v>2594800</v>
      </c>
      <c r="F26" s="79">
        <f t="shared" si="14"/>
        <v>49.900000000000006</v>
      </c>
      <c r="G26" s="79">
        <f t="shared" si="14"/>
        <v>49.900000000000006</v>
      </c>
      <c r="H26" s="79">
        <f t="shared" si="14"/>
        <v>9.98</v>
      </c>
      <c r="I26" s="79">
        <f t="shared" si="14"/>
        <v>139.72000000000003</v>
      </c>
      <c r="J26" s="81"/>
      <c r="L26" s="79">
        <v>6</v>
      </c>
      <c r="M26" s="79">
        <v>41</v>
      </c>
      <c r="N26" s="83">
        <f t="shared" si="13"/>
        <v>11.98</v>
      </c>
      <c r="O26" s="79">
        <f>ROUND($N26/VLOOKUP(O$20,$C$66:$F$75,3,0)+O25,2)</f>
        <v>72.58</v>
      </c>
      <c r="P26" s="79">
        <f>ROUND($N26/VLOOKUP(P$20,$C$66:$F$75,3,0)+P25,2)</f>
        <v>36.29</v>
      </c>
      <c r="Q26" s="79">
        <f>ROUND($N26/VLOOKUP(Q$20,$C$66:$F$75,3,0)+Q25,2)</f>
        <v>18.16</v>
      </c>
      <c r="R26" s="79">
        <f>ROUND($N26/VLOOKUP(R$20,$C$66:$F$75,3,0)+R25,2)</f>
        <v>9.08</v>
      </c>
      <c r="S26" s="79">
        <f>ROUND($N26/VLOOKUP(S$20,$C$66:$F$75,3,0)+S25,2)</f>
        <v>4.53</v>
      </c>
      <c r="T26" s="79">
        <f>ROUND($N26/VLOOKUP(T$20,$C$66:$F$75,3,0)+T25,2)</f>
        <v>2.27</v>
      </c>
    </row>
    <row r="27" spans="2:38">
      <c r="B27" s="79">
        <v>3</v>
      </c>
      <c r="C27" s="79">
        <v>34</v>
      </c>
      <c r="D27" s="79">
        <f>等级时间!$E29*($B27-IF($B26="天数",0,$B26))+SUMPRODUCT((等级时间!$U$4:$U$203&lt;=$C27)*(等级时间!$U$4:$U$203&gt;IF(C26="vip0",1,$C26))*(等级时间!$W$4:$W$203))</f>
        <v>514</v>
      </c>
      <c r="E27" s="79">
        <f t="shared" si="14"/>
        <v>2672800</v>
      </c>
      <c r="F27" s="79">
        <f t="shared" si="14"/>
        <v>51.400000000000006</v>
      </c>
      <c r="G27" s="79">
        <f t="shared" si="14"/>
        <v>51.400000000000006</v>
      </c>
      <c r="H27" s="79">
        <f t="shared" si="14"/>
        <v>10.28</v>
      </c>
      <c r="I27" s="79">
        <f t="shared" si="14"/>
        <v>143.92000000000002</v>
      </c>
      <c r="J27" s="81"/>
      <c r="L27" s="79">
        <v>7</v>
      </c>
      <c r="M27" s="79">
        <v>43</v>
      </c>
      <c r="N27" s="83">
        <f t="shared" si="13"/>
        <v>12.68</v>
      </c>
      <c r="O27" s="79">
        <f>ROUND($N27/VLOOKUP(O$20,$C$66:$F$75,3,0)+O26,2)</f>
        <v>85.26</v>
      </c>
      <c r="P27" s="79">
        <f>ROUND($N27/VLOOKUP(P$20,$C$66:$F$75,3,0)+P26,2)</f>
        <v>42.63</v>
      </c>
      <c r="Q27" s="79">
        <f>ROUND($N27/VLOOKUP(Q$20,$C$66:$F$75,3,0)+Q26,2)</f>
        <v>21.33</v>
      </c>
      <c r="R27" s="79">
        <f>ROUND($N27/VLOOKUP(R$20,$C$66:$F$75,3,0)+R26,2)</f>
        <v>10.67</v>
      </c>
      <c r="S27" s="79">
        <f>ROUND($N27/VLOOKUP(S$20,$C$66:$F$75,3,0)+S26,2)</f>
        <v>5.32</v>
      </c>
      <c r="T27" s="79">
        <f>ROUND($N27/VLOOKUP(T$20,$C$66:$F$75,3,0)+T26,2)</f>
        <v>2.67</v>
      </c>
    </row>
    <row r="28" spans="2:38">
      <c r="B28" s="79">
        <v>4</v>
      </c>
      <c r="C28" s="79">
        <v>36</v>
      </c>
      <c r="D28" s="79">
        <f>等级时间!$E30*($B28-IF($B27="天数",0,$B27))+SUMPRODUCT((等级时间!$U$4:$U$203&lt;=$C28)*(等级时间!$U$4:$U$203&gt;IF(C27="vip0",1,$C27))*(等级时间!$W$4:$W$203))</f>
        <v>529</v>
      </c>
      <c r="E28" s="79">
        <f t="shared" si="14"/>
        <v>2750800</v>
      </c>
      <c r="F28" s="79">
        <f t="shared" si="14"/>
        <v>52.900000000000006</v>
      </c>
      <c r="G28" s="79">
        <f t="shared" si="14"/>
        <v>52.900000000000006</v>
      </c>
      <c r="H28" s="79">
        <f t="shared" si="14"/>
        <v>10.58</v>
      </c>
      <c r="I28" s="79">
        <f t="shared" si="14"/>
        <v>148.12</v>
      </c>
      <c r="J28" s="81"/>
      <c r="L28" s="79">
        <v>10</v>
      </c>
      <c r="M28" s="79">
        <v>47</v>
      </c>
      <c r="N28" s="83">
        <f t="shared" si="13"/>
        <v>39.340000000000003</v>
      </c>
      <c r="O28" s="79">
        <f>ROUND($N28/VLOOKUP(O$20,$C$66:$F$75,3,0)+O27,2)</f>
        <v>124.6</v>
      </c>
      <c r="P28" s="79">
        <f>ROUND($N28/VLOOKUP(P$20,$C$66:$F$75,3,0)+P27,2)</f>
        <v>62.3</v>
      </c>
      <c r="Q28" s="79">
        <f>ROUND($N28/VLOOKUP(Q$20,$C$66:$F$75,3,0)+Q27,2)</f>
        <v>31.17</v>
      </c>
      <c r="R28" s="79">
        <f>ROUND($N28/VLOOKUP(R$20,$C$66:$F$75,3,0)+R27,2)</f>
        <v>15.59</v>
      </c>
      <c r="S28" s="79">
        <f>ROUND($N28/VLOOKUP(S$20,$C$66:$F$75,3,0)+S27,2)</f>
        <v>7.78</v>
      </c>
      <c r="T28" s="79">
        <f>ROUND($N28/VLOOKUP(T$20,$C$66:$F$75,3,0)+T27,2)</f>
        <v>3.9</v>
      </c>
    </row>
    <row r="29" spans="2:38">
      <c r="B29" s="79">
        <v>5</v>
      </c>
      <c r="C29" s="79">
        <v>39</v>
      </c>
      <c r="D29" s="79">
        <f>等级时间!$E31*($B29-IF($B28="天数",0,$B28))+SUMPRODUCT((等级时间!$U$4:$U$203&lt;=$C29)*(等级时间!$U$4:$U$203&gt;IF(C28="vip0",1,$C28))*(等级时间!$W$4:$W$203))</f>
        <v>584</v>
      </c>
      <c r="E29" s="79">
        <f t="shared" si="14"/>
        <v>3036800</v>
      </c>
      <c r="F29" s="79">
        <f t="shared" si="14"/>
        <v>58.400000000000006</v>
      </c>
      <c r="G29" s="79">
        <f t="shared" si="14"/>
        <v>58.400000000000006</v>
      </c>
      <c r="H29" s="79">
        <f t="shared" si="14"/>
        <v>11.68</v>
      </c>
      <c r="I29" s="79">
        <f t="shared" si="14"/>
        <v>163.52000000000001</v>
      </c>
      <c r="J29" s="81"/>
      <c r="L29" s="79">
        <v>15</v>
      </c>
      <c r="M29" s="79">
        <v>53</v>
      </c>
      <c r="N29" s="83">
        <f t="shared" si="13"/>
        <v>69.8</v>
      </c>
      <c r="O29" s="79">
        <f>ROUND($N29/VLOOKUP(O$20,$C$66:$F$75,3,0)+O28,2)</f>
        <v>194.4</v>
      </c>
      <c r="P29" s="79">
        <f>ROUND($N29/VLOOKUP(P$20,$C$66:$F$75,3,0)+P28,2)</f>
        <v>97.2</v>
      </c>
      <c r="Q29" s="79">
        <f>ROUND($N29/VLOOKUP(Q$20,$C$66:$F$75,3,0)+Q28,2)</f>
        <v>48.62</v>
      </c>
      <c r="R29" s="79">
        <f>ROUND($N29/VLOOKUP(R$20,$C$66:$F$75,3,0)+R28,2)</f>
        <v>24.32</v>
      </c>
      <c r="S29" s="79">
        <f>ROUND($N29/VLOOKUP(S$20,$C$66:$F$75,3,0)+S28,2)</f>
        <v>12.14</v>
      </c>
      <c r="T29" s="79">
        <f>ROUND($N29/VLOOKUP(T$20,$C$66:$F$75,3,0)+T28,2)</f>
        <v>6.08</v>
      </c>
    </row>
    <row r="30" spans="2:38">
      <c r="B30" s="79">
        <v>6</v>
      </c>
      <c r="C30" s="79">
        <v>41</v>
      </c>
      <c r="D30" s="79">
        <f>等级时间!$E32*($B30-IF($B29="天数",0,$B29))+SUMPRODUCT((等级时间!$U$4:$U$203&lt;=$C30)*(等级时间!$U$4:$U$203&gt;IF(C29="vip0",1,$C29))*(等级时间!$W$4:$W$203))</f>
        <v>599</v>
      </c>
      <c r="E30" s="79">
        <f t="shared" si="14"/>
        <v>3114800</v>
      </c>
      <c r="F30" s="79">
        <f t="shared" si="14"/>
        <v>59.900000000000006</v>
      </c>
      <c r="G30" s="79">
        <f t="shared" si="14"/>
        <v>59.900000000000006</v>
      </c>
      <c r="H30" s="79">
        <f t="shared" si="14"/>
        <v>11.98</v>
      </c>
      <c r="I30" s="79">
        <f t="shared" si="14"/>
        <v>167.72000000000003</v>
      </c>
      <c r="J30" s="81"/>
      <c r="L30" s="79">
        <v>30</v>
      </c>
      <c r="M30" s="79">
        <v>64</v>
      </c>
      <c r="N30" s="83">
        <f t="shared" si="13"/>
        <v>223.1</v>
      </c>
      <c r="O30" s="79">
        <f>ROUND($N30/VLOOKUP(O$20,$C$66:$F$75,3,0)+O29,2)</f>
        <v>417.5</v>
      </c>
      <c r="P30" s="79">
        <f>ROUND($N30/VLOOKUP(P$20,$C$66:$F$75,3,0)+P29,2)</f>
        <v>208.75</v>
      </c>
      <c r="Q30" s="79">
        <f>ROUND($N30/VLOOKUP(Q$20,$C$66:$F$75,3,0)+Q29,2)</f>
        <v>104.4</v>
      </c>
      <c r="R30" s="79">
        <f>ROUND($N30/VLOOKUP(R$20,$C$66:$F$75,3,0)+R29,2)</f>
        <v>52.21</v>
      </c>
      <c r="S30" s="79">
        <f>ROUND($N30/VLOOKUP(S$20,$C$66:$F$75,3,0)+S29,2)</f>
        <v>26.08</v>
      </c>
      <c r="T30" s="79">
        <f>ROUND($N30/VLOOKUP(T$20,$C$66:$F$75,3,0)+T29,2)</f>
        <v>13.05</v>
      </c>
    </row>
    <row r="31" spans="2:38">
      <c r="B31" s="79">
        <v>7</v>
      </c>
      <c r="C31" s="79">
        <v>43</v>
      </c>
      <c r="D31" s="79">
        <f>等级时间!$E33*($B31-IF($B30="天数",0,$B30))+SUMPRODUCT((等级时间!$U$4:$U$203&lt;=$C31)*(等级时间!$U$4:$U$203&gt;IF(C30="vip0",1,$C30))*(等级时间!$W$4:$W$203))</f>
        <v>634</v>
      </c>
      <c r="E31" s="79">
        <f t="shared" si="14"/>
        <v>3296800</v>
      </c>
      <c r="F31" s="79">
        <f t="shared" si="14"/>
        <v>63.400000000000006</v>
      </c>
      <c r="G31" s="79">
        <f t="shared" si="14"/>
        <v>63.400000000000006</v>
      </c>
      <c r="H31" s="79">
        <f t="shared" si="14"/>
        <v>12.68</v>
      </c>
      <c r="I31" s="79">
        <f t="shared" si="14"/>
        <v>177.52</v>
      </c>
      <c r="J31" s="81"/>
      <c r="L31" s="79">
        <v>60</v>
      </c>
      <c r="M31" s="79">
        <v>76</v>
      </c>
      <c r="N31" s="83">
        <f t="shared" si="13"/>
        <v>463.2</v>
      </c>
      <c r="O31" s="79">
        <f>ROUND($N31/VLOOKUP(O$20,$C$66:$F$75,3,0)+O30,2)</f>
        <v>880.7</v>
      </c>
      <c r="P31" s="79">
        <f>ROUND($N31/VLOOKUP(P$20,$C$66:$F$75,3,0)+P30,2)</f>
        <v>440.35</v>
      </c>
      <c r="Q31" s="79">
        <f>ROUND($N31/VLOOKUP(Q$20,$C$66:$F$75,3,0)+Q30,2)</f>
        <v>220.2</v>
      </c>
      <c r="R31" s="79">
        <f>ROUND($N31/VLOOKUP(R$20,$C$66:$F$75,3,0)+R30,2)</f>
        <v>110.11</v>
      </c>
      <c r="S31" s="79">
        <f>ROUND($N31/VLOOKUP(S$20,$C$66:$F$75,3,0)+S30,2)</f>
        <v>55.03</v>
      </c>
      <c r="T31" s="79">
        <f>ROUND($N31/VLOOKUP(T$20,$C$66:$F$75,3,0)+T30,2)</f>
        <v>27.53</v>
      </c>
    </row>
    <row r="32" spans="2:38">
      <c r="B32" s="79">
        <v>10</v>
      </c>
      <c r="C32" s="79">
        <v>47</v>
      </c>
      <c r="D32" s="79">
        <f>等级时间!$E34*($B32-IF($B31="天数",0,$B31))+SUMPRODUCT((等级时间!$U$4:$U$203&lt;=$C32)*(等级时间!$U$4:$U$203&gt;IF(C31="vip0",1,$C31))*(等级时间!$W$4:$W$203))</f>
        <v>1967</v>
      </c>
      <c r="E32" s="79">
        <f t="shared" si="14"/>
        <v>10228400</v>
      </c>
      <c r="F32" s="79">
        <f t="shared" si="14"/>
        <v>196.70000000000002</v>
      </c>
      <c r="G32" s="79">
        <f t="shared" si="14"/>
        <v>196.70000000000002</v>
      </c>
      <c r="H32" s="79">
        <f t="shared" si="14"/>
        <v>39.340000000000003</v>
      </c>
      <c r="I32" s="79">
        <f t="shared" si="14"/>
        <v>550.7600000000001</v>
      </c>
      <c r="J32" s="81"/>
      <c r="L32" s="79">
        <v>90</v>
      </c>
      <c r="M32" s="79">
        <v>84</v>
      </c>
      <c r="N32" s="83">
        <f t="shared" si="13"/>
        <v>476.6</v>
      </c>
      <c r="O32" s="79">
        <f>ROUND($N32/VLOOKUP(O$20,$C$66:$F$75,3,0)+O31,2)</f>
        <v>1357.3</v>
      </c>
      <c r="P32" s="79">
        <f>ROUND($N32/VLOOKUP(P$20,$C$66:$F$75,3,0)+P31,2)</f>
        <v>678.65</v>
      </c>
      <c r="Q32" s="79">
        <f>ROUND($N32/VLOOKUP(Q$20,$C$66:$F$75,3,0)+Q31,2)</f>
        <v>339.35</v>
      </c>
      <c r="R32" s="79">
        <f>ROUND($N32/VLOOKUP(R$20,$C$66:$F$75,3,0)+R31,2)</f>
        <v>169.69</v>
      </c>
      <c r="S32" s="79">
        <f>ROUND($N32/VLOOKUP(S$20,$C$66:$F$75,3,0)+S31,2)</f>
        <v>84.82</v>
      </c>
      <c r="T32" s="79">
        <f>ROUND($N32/VLOOKUP(T$20,$C$66:$F$75,3,0)+T31,2)</f>
        <v>42.42</v>
      </c>
    </row>
    <row r="33" spans="2:27">
      <c r="B33" s="79">
        <v>15</v>
      </c>
      <c r="C33" s="79">
        <v>53</v>
      </c>
      <c r="D33" s="79">
        <f>等级时间!$E35*($B33-IF($B32="天数",0,$B32))+SUMPRODUCT((等级时间!$U$4:$U$203&lt;=$C33)*(等级时间!$U$4:$U$203&gt;IF(C32="vip0",1,$C32))*(等级时间!$W$4:$W$203))</f>
        <v>3490</v>
      </c>
      <c r="E33" s="79">
        <f t="shared" si="14"/>
        <v>18148000</v>
      </c>
      <c r="F33" s="79">
        <f t="shared" si="14"/>
        <v>349</v>
      </c>
      <c r="G33" s="79">
        <f t="shared" si="14"/>
        <v>349</v>
      </c>
      <c r="H33" s="79">
        <f t="shared" si="14"/>
        <v>69.8</v>
      </c>
      <c r="I33" s="79">
        <f t="shared" si="14"/>
        <v>977.2</v>
      </c>
      <c r="J33" s="81"/>
      <c r="L33" s="79">
        <v>120</v>
      </c>
      <c r="M33" s="79">
        <v>90</v>
      </c>
      <c r="N33" s="83">
        <f t="shared" si="13"/>
        <v>490.8</v>
      </c>
      <c r="O33" s="79">
        <f>ROUND($N33/VLOOKUP(O$20,$C$66:$F$75,3,0)+O32,2)</f>
        <v>1848.1</v>
      </c>
      <c r="P33" s="79">
        <f>ROUND($N33/VLOOKUP(P$20,$C$66:$F$75,3,0)+P32,2)</f>
        <v>924.05</v>
      </c>
      <c r="Q33" s="79">
        <f>ROUND($N33/VLOOKUP(Q$20,$C$66:$F$75,3,0)+Q32,2)</f>
        <v>462.05</v>
      </c>
      <c r="R33" s="79">
        <f>ROUND($N33/VLOOKUP(R$20,$C$66:$F$75,3,0)+R32,2)</f>
        <v>231.04</v>
      </c>
      <c r="S33" s="79">
        <f>ROUND($N33/VLOOKUP(S$20,$C$66:$F$75,3,0)+S32,2)</f>
        <v>115.5</v>
      </c>
      <c r="T33" s="79">
        <f>ROUND($N33/VLOOKUP(T$20,$C$66:$F$75,3,0)+T32,2)</f>
        <v>57.76</v>
      </c>
    </row>
    <row r="34" spans="2:27">
      <c r="B34" s="79">
        <v>30</v>
      </c>
      <c r="C34" s="79">
        <v>64</v>
      </c>
      <c r="D34" s="79">
        <f>等级时间!$E36*($B34-IF($B33="天数",0,$B33))+SUMPRODUCT((等级时间!$U$4:$U$203&lt;=$C34)*(等级时间!$U$4:$U$203&gt;IF(C33="vip0",1,$C33))*(等级时间!$W$4:$W$203))</f>
        <v>11155</v>
      </c>
      <c r="E34" s="79">
        <f t="shared" si="14"/>
        <v>58006000</v>
      </c>
      <c r="F34" s="79">
        <f t="shared" si="14"/>
        <v>1115.5</v>
      </c>
      <c r="G34" s="79">
        <f t="shared" si="14"/>
        <v>1115.5</v>
      </c>
      <c r="H34" s="79">
        <f t="shared" si="14"/>
        <v>223.1</v>
      </c>
      <c r="I34" s="79">
        <f t="shared" si="14"/>
        <v>3123.4</v>
      </c>
      <c r="J34" s="81"/>
      <c r="L34" s="79">
        <v>180</v>
      </c>
      <c r="M34" s="79">
        <v>99</v>
      </c>
      <c r="N34" s="83">
        <f t="shared" si="13"/>
        <v>1010.4</v>
      </c>
      <c r="O34" s="79">
        <f>ROUND($N34/VLOOKUP(O$20,$C$66:$F$75,3,0)+O33,2)</f>
        <v>2858.5</v>
      </c>
      <c r="P34" s="79">
        <f>ROUND($N34/VLOOKUP(P$20,$C$66:$F$75,3,0)+P33,2)</f>
        <v>1429.25</v>
      </c>
      <c r="Q34" s="79">
        <f>ROUND($N34/VLOOKUP(Q$20,$C$66:$F$75,3,0)+Q33,2)</f>
        <v>714.65</v>
      </c>
      <c r="R34" s="79">
        <f>ROUND($N34/VLOOKUP(R$20,$C$66:$F$75,3,0)+R33,2)</f>
        <v>357.34</v>
      </c>
      <c r="S34" s="79">
        <f>ROUND($N34/VLOOKUP(S$20,$C$66:$F$75,3,0)+S33,2)</f>
        <v>178.65</v>
      </c>
      <c r="T34" s="79">
        <f>ROUND($N34/VLOOKUP(T$20,$C$66:$F$75,3,0)+T33,2)</f>
        <v>89.34</v>
      </c>
    </row>
    <row r="35" spans="2:27">
      <c r="B35" s="79">
        <v>60</v>
      </c>
      <c r="C35" s="79">
        <v>76</v>
      </c>
      <c r="D35" s="79">
        <f>等级时间!$E37*($B35-IF($B34="天数",0,$B34))+SUMPRODUCT((等级时间!$U$4:$U$203&lt;=$C35)*(等级时间!$U$4:$U$203&gt;IF(C34="vip0",1,$C34))*(等级时间!$W$4:$W$203))</f>
        <v>23160</v>
      </c>
      <c r="E35" s="79">
        <f t="shared" si="14"/>
        <v>120432000</v>
      </c>
      <c r="F35" s="79">
        <f t="shared" si="14"/>
        <v>2316</v>
      </c>
      <c r="G35" s="79">
        <f t="shared" si="14"/>
        <v>2316</v>
      </c>
      <c r="H35" s="79">
        <f t="shared" si="14"/>
        <v>463.2</v>
      </c>
      <c r="I35" s="79">
        <f t="shared" si="14"/>
        <v>6484.8</v>
      </c>
      <c r="J35" s="81"/>
      <c r="L35" s="81"/>
      <c r="M35" s="81"/>
      <c r="N35" s="84"/>
      <c r="O35" s="81"/>
      <c r="P35" s="81"/>
      <c r="Q35" s="81"/>
      <c r="R35" s="81"/>
      <c r="S35" s="81"/>
      <c r="T35" s="81"/>
    </row>
    <row r="36" spans="2:27">
      <c r="B36" s="79">
        <v>90</v>
      </c>
      <c r="C36" s="79">
        <v>84</v>
      </c>
      <c r="D36" s="79">
        <f>等级时间!$E38*($B36-IF($B35="天数",0,$B35))+SUMPRODUCT((等级时间!$U$4:$U$203&lt;=$C36)*(等级时间!$U$4:$U$203&gt;IF(C35="vip0",1,$C35))*(等级时间!$W$4:$W$203))</f>
        <v>23830</v>
      </c>
      <c r="E36" s="79">
        <f t="shared" si="14"/>
        <v>123916000</v>
      </c>
      <c r="F36" s="79">
        <f t="shared" si="14"/>
        <v>2383</v>
      </c>
      <c r="G36" s="79">
        <f t="shared" si="14"/>
        <v>2383</v>
      </c>
      <c r="H36" s="79">
        <f t="shared" si="14"/>
        <v>476.6</v>
      </c>
      <c r="I36" s="79">
        <f t="shared" si="14"/>
        <v>6672.4000000000005</v>
      </c>
      <c r="J36" s="81"/>
    </row>
    <row r="37" spans="2:27">
      <c r="B37" s="79">
        <v>120</v>
      </c>
      <c r="C37" s="79">
        <v>90</v>
      </c>
      <c r="D37" s="79">
        <f>等级时间!$E39*($B37-IF($B36="天数",0,$B36))+SUMPRODUCT((等级时间!$U$4:$U$203&lt;=$C37)*(等级时间!$U$4:$U$203&gt;IF(C36="vip0",1,$C36))*(等级时间!$W$4:$W$203))</f>
        <v>24540</v>
      </c>
      <c r="E37" s="79">
        <f t="shared" si="14"/>
        <v>127608000</v>
      </c>
      <c r="F37" s="79">
        <f t="shared" si="14"/>
        <v>2454</v>
      </c>
      <c r="G37" s="79">
        <f t="shared" si="14"/>
        <v>2454</v>
      </c>
      <c r="H37" s="79">
        <f t="shared" si="14"/>
        <v>490.8</v>
      </c>
      <c r="I37" s="79">
        <f t="shared" si="14"/>
        <v>6871.2000000000007</v>
      </c>
      <c r="J37" s="81"/>
      <c r="L37" s="79" t="s">
        <v>181</v>
      </c>
      <c r="M37" s="79" t="s">
        <v>284</v>
      </c>
      <c r="N37" s="83" t="s">
        <v>87</v>
      </c>
      <c r="O37" s="79" t="s">
        <v>87</v>
      </c>
      <c r="P37" s="79" t="s">
        <v>73</v>
      </c>
      <c r="Q37" s="79" t="s">
        <v>74</v>
      </c>
      <c r="R37" s="79" t="s">
        <v>75</v>
      </c>
      <c r="S37" s="79" t="s">
        <v>76</v>
      </c>
      <c r="T37" s="79" t="s">
        <v>107</v>
      </c>
      <c r="U37" s="79" t="s">
        <v>108</v>
      </c>
      <c r="V37" s="79" t="s">
        <v>109</v>
      </c>
      <c r="W37" s="79" t="s">
        <v>110</v>
      </c>
      <c r="X37" s="79" t="s">
        <v>111</v>
      </c>
    </row>
    <row r="38" spans="2:27">
      <c r="B38" s="79">
        <v>180</v>
      </c>
      <c r="C38" s="79">
        <v>99</v>
      </c>
      <c r="D38" s="79">
        <f>等级时间!$E40*($B38-IF($B37="天数",0,$B37))+SUMPRODUCT((等级时间!$U$4:$U$203&lt;=$C38)*(等级时间!$U$4:$U$203&gt;IF(C37="vip0",1,$C37))*(等级时间!$W$4:$W$203))</f>
        <v>50520</v>
      </c>
      <c r="E38" s="79">
        <f t="shared" si="14"/>
        <v>262704000</v>
      </c>
      <c r="F38" s="79">
        <f t="shared" si="14"/>
        <v>5052</v>
      </c>
      <c r="G38" s="79">
        <f t="shared" si="14"/>
        <v>5052</v>
      </c>
      <c r="H38" s="79">
        <f t="shared" si="14"/>
        <v>1010.4</v>
      </c>
      <c r="I38" s="79">
        <f t="shared" si="14"/>
        <v>14145.600000000002</v>
      </c>
      <c r="J38" s="81"/>
      <c r="L38" s="79">
        <v>1</v>
      </c>
      <c r="M38" s="79">
        <v>27</v>
      </c>
      <c r="N38" s="83">
        <f>INDEX($B$24:$I$38,MATCH($L38,$B$24:$B$38,0),MATCH(N$37,$B$24:$I$24,0))</f>
        <v>253.12000000000003</v>
      </c>
      <c r="O38" s="79">
        <f>ROUND($N38/VLOOKUP(O$37,$C$79:$F$88,3,0),2)</f>
        <v>253.12</v>
      </c>
      <c r="P38" s="79">
        <f>ROUND($N38/VLOOKUP(P$37,$C$79:$F$88,3,0),2)</f>
        <v>126.56</v>
      </c>
      <c r="Q38" s="79">
        <f>ROUND($N38/VLOOKUP(Q$37,$C$79:$F$88,3,0),2)</f>
        <v>63.28</v>
      </c>
      <c r="R38" s="79">
        <f>ROUND($N38/VLOOKUP(R$37,$C$79:$F$88,3,0),2)</f>
        <v>31.64</v>
      </c>
      <c r="S38" s="79">
        <f>ROUND($N38/VLOOKUP(S$37,$C$79:$F$88,3,0),2)</f>
        <v>15.82</v>
      </c>
      <c r="T38" s="79">
        <f>ROUND($N38/VLOOKUP(T$37,$C$79:$F$88,3,0),2)</f>
        <v>7.91</v>
      </c>
      <c r="U38" s="79">
        <f>ROUND($N38/VLOOKUP(U$37,$C$79:$F$88,3,0),2)</f>
        <v>3.96</v>
      </c>
      <c r="V38" s="79">
        <f>ROUND($N38/VLOOKUP(V$37,$C$79:$F$88,3,0),2)</f>
        <v>1.98</v>
      </c>
      <c r="W38" s="79">
        <f>ROUND($N38/VLOOKUP(W$37,$C$79:$F$88,3,0),2)</f>
        <v>0.99</v>
      </c>
      <c r="X38" s="79">
        <f>ROUND($N38/VLOOKUP(X$37,$C$79:$F$88,3,0),2)</f>
        <v>0.49</v>
      </c>
      <c r="Z38" s="79" t="s">
        <v>336</v>
      </c>
      <c r="AA38" s="79">
        <f>AA6+AA23</f>
        <v>1600</v>
      </c>
    </row>
    <row r="39" spans="2:27">
      <c r="I39" s="81"/>
      <c r="J39" s="81"/>
      <c r="K39" s="81"/>
      <c r="L39" s="79">
        <v>2</v>
      </c>
      <c r="M39" s="79">
        <v>31</v>
      </c>
      <c r="N39" s="83">
        <f t="shared" ref="N39:N51" si="15">INDEX($B$24:$I$38,MATCH($L39,$B$24:$B$38,0),MATCH(N$37,$B$24:$I$24,0))</f>
        <v>139.72000000000003</v>
      </c>
      <c r="O39" s="79">
        <f>ROUND($N39/VLOOKUP(O$37,$C$79:$F$88,3,0)+O38,2)</f>
        <v>392.84</v>
      </c>
      <c r="P39" s="79">
        <f>ROUND($N39/VLOOKUP(P$37,$C$79:$F$88,3,0)+P38,2)</f>
        <v>196.42</v>
      </c>
      <c r="Q39" s="79">
        <f>ROUND($N39/VLOOKUP(Q$37,$C$79:$F$88,3,0)+Q38,2)</f>
        <v>98.21</v>
      </c>
      <c r="R39" s="79">
        <f>ROUND($N39/VLOOKUP(R$37,$C$79:$F$88,3,0)+R38,2)</f>
        <v>49.11</v>
      </c>
      <c r="S39" s="79">
        <f>ROUND($N39/VLOOKUP(S$37,$C$79:$F$88,3,0)+S38,2)</f>
        <v>24.55</v>
      </c>
      <c r="T39" s="79">
        <f>ROUND($N39/VLOOKUP(T$37,$C$79:$F$88,3,0)+T38,2)</f>
        <v>12.28</v>
      </c>
      <c r="U39" s="79">
        <f>ROUND($N39/VLOOKUP(U$37,$C$79:$F$88,3,0)+U38,2)</f>
        <v>6.14</v>
      </c>
      <c r="V39" s="79">
        <f>ROUND($N39/VLOOKUP(V$37,$C$79:$F$88,3,0)+V38,2)</f>
        <v>3.07</v>
      </c>
      <c r="W39" s="79">
        <f>ROUND($N39/VLOOKUP(W$37,$C$79:$F$88,3,0)+W38,2)</f>
        <v>1.54</v>
      </c>
      <c r="X39" s="79">
        <f>ROUND($N39/VLOOKUP(X$37,$C$79:$F$88,3,0)+X38,2)</f>
        <v>0.76</v>
      </c>
      <c r="Z39" s="79" t="s">
        <v>337</v>
      </c>
      <c r="AA39" s="79">
        <f>AA8+AA25</f>
        <v>320</v>
      </c>
    </row>
    <row r="40" spans="2:27">
      <c r="H40" s="81"/>
      <c r="I40" s="81"/>
      <c r="J40" s="81"/>
      <c r="L40" s="79">
        <v>3</v>
      </c>
      <c r="M40" s="79">
        <v>34</v>
      </c>
      <c r="N40" s="83">
        <f t="shared" si="15"/>
        <v>143.92000000000002</v>
      </c>
      <c r="O40" s="79">
        <f>ROUND($N40/VLOOKUP(O$37,$C$79:$F$88,3,0)+O39,2)</f>
        <v>536.76</v>
      </c>
      <c r="P40" s="79">
        <f>ROUND($N40/VLOOKUP(P$37,$C$79:$F$88,3,0)+P39,2)</f>
        <v>268.38</v>
      </c>
      <c r="Q40" s="79">
        <f>ROUND($N40/VLOOKUP(Q$37,$C$79:$F$88,3,0)+Q39,2)</f>
        <v>134.19</v>
      </c>
      <c r="R40" s="79">
        <f>ROUND($N40/VLOOKUP(R$37,$C$79:$F$88,3,0)+R39,2)</f>
        <v>67.099999999999994</v>
      </c>
      <c r="S40" s="79">
        <f>ROUND($N40/VLOOKUP(S$37,$C$79:$F$88,3,0)+S39,2)</f>
        <v>33.549999999999997</v>
      </c>
      <c r="T40" s="79">
        <f>ROUND($N40/VLOOKUP(T$37,$C$79:$F$88,3,0)+T39,2)</f>
        <v>16.78</v>
      </c>
      <c r="U40" s="79">
        <f>ROUND($N40/VLOOKUP(U$37,$C$79:$F$88,3,0)+U39,2)</f>
        <v>8.39</v>
      </c>
      <c r="V40" s="79">
        <f>ROUND($N40/VLOOKUP(V$37,$C$79:$F$88,3,0)+V39,2)</f>
        <v>4.1900000000000004</v>
      </c>
      <c r="W40" s="79">
        <f>ROUND($N40/VLOOKUP(W$37,$C$79:$F$88,3,0)+W39,2)</f>
        <v>2.1</v>
      </c>
      <c r="X40" s="79">
        <f>ROUND($N40/VLOOKUP(X$37,$C$79:$F$88,3,0)+X39,2)</f>
        <v>1.04</v>
      </c>
    </row>
    <row r="41" spans="2:27">
      <c r="B41" s="79" t="s">
        <v>322</v>
      </c>
      <c r="C41" s="79" t="s">
        <v>323</v>
      </c>
      <c r="D41" s="79" t="s">
        <v>324</v>
      </c>
      <c r="E41" s="79" t="s">
        <v>325</v>
      </c>
      <c r="F41" s="79" t="s">
        <v>326</v>
      </c>
      <c r="G41" s="79" t="s">
        <v>357</v>
      </c>
      <c r="L41" s="79">
        <v>4</v>
      </c>
      <c r="M41" s="79">
        <v>36</v>
      </c>
      <c r="N41" s="83">
        <f t="shared" si="15"/>
        <v>148.12</v>
      </c>
      <c r="O41" s="79">
        <f>ROUND($N41/VLOOKUP(O$37,$C$79:$F$88,3,0)+O40,2)</f>
        <v>684.88</v>
      </c>
      <c r="P41" s="79">
        <f>ROUND($N41/VLOOKUP(P$37,$C$79:$F$88,3,0)+P40,2)</f>
        <v>342.44</v>
      </c>
      <c r="Q41" s="79">
        <f>ROUND($N41/VLOOKUP(Q$37,$C$79:$F$88,3,0)+Q40,2)</f>
        <v>171.22</v>
      </c>
      <c r="R41" s="79">
        <f>ROUND($N41/VLOOKUP(R$37,$C$79:$F$88,3,0)+R40,2)</f>
        <v>85.62</v>
      </c>
      <c r="S41" s="79">
        <f>ROUND($N41/VLOOKUP(S$37,$C$79:$F$88,3,0)+S40,2)</f>
        <v>42.81</v>
      </c>
      <c r="T41" s="79">
        <f>ROUND($N41/VLOOKUP(T$37,$C$79:$F$88,3,0)+T40,2)</f>
        <v>21.41</v>
      </c>
      <c r="U41" s="79">
        <f>ROUND($N41/VLOOKUP(U$37,$C$79:$F$88,3,0)+U40,2)</f>
        <v>10.7</v>
      </c>
      <c r="V41" s="79">
        <f>ROUND($N41/VLOOKUP(V$37,$C$79:$F$88,3,0)+V40,2)</f>
        <v>5.35</v>
      </c>
      <c r="W41" s="79">
        <f>ROUND($N41/VLOOKUP(W$37,$C$79:$F$88,3,0)+W40,2)</f>
        <v>2.68</v>
      </c>
      <c r="X41" s="79">
        <f>ROUND($N41/VLOOKUP(X$37,$C$79:$F$88,3,0)+X40,2)</f>
        <v>1.33</v>
      </c>
      <c r="Z41" s="79" t="s">
        <v>354</v>
      </c>
      <c r="AA41" s="79">
        <f>AA38/G49</f>
        <v>100</v>
      </c>
    </row>
    <row r="42" spans="2:27">
      <c r="B42" s="79">
        <v>1</v>
      </c>
      <c r="C42" s="79" t="s">
        <v>348</v>
      </c>
      <c r="D42" s="79">
        <v>10</v>
      </c>
      <c r="E42" s="79">
        <f t="shared" ref="E42:E44" si="16">2^(B42-1)</f>
        <v>1</v>
      </c>
      <c r="F42" s="79">
        <f t="shared" ref="F42:F50" si="17">E42/$D$18</f>
        <v>2.6041666666666664E-2</v>
      </c>
      <c r="G42" s="79"/>
      <c r="L42" s="79">
        <v>5</v>
      </c>
      <c r="M42" s="79">
        <v>39</v>
      </c>
      <c r="N42" s="83">
        <f t="shared" si="15"/>
        <v>163.52000000000001</v>
      </c>
      <c r="O42" s="79">
        <f>ROUND($N42/VLOOKUP(O$37,$C$79:$F$88,3,0)+O41,2)</f>
        <v>848.4</v>
      </c>
      <c r="P42" s="79">
        <f>ROUND($N42/VLOOKUP(P$37,$C$79:$F$88,3,0)+P41,2)</f>
        <v>424.2</v>
      </c>
      <c r="Q42" s="79">
        <f>ROUND($N42/VLOOKUP(Q$37,$C$79:$F$88,3,0)+Q41,2)</f>
        <v>212.1</v>
      </c>
      <c r="R42" s="79">
        <f>ROUND($N42/VLOOKUP(R$37,$C$79:$F$88,3,0)+R41,2)</f>
        <v>106.06</v>
      </c>
      <c r="S42" s="79">
        <f>ROUND($N42/VLOOKUP(S$37,$C$79:$F$88,3,0)+S41,2)</f>
        <v>53.03</v>
      </c>
      <c r="T42" s="79">
        <f>ROUND($N42/VLOOKUP(T$37,$C$79:$F$88,3,0)+T41,2)</f>
        <v>26.52</v>
      </c>
      <c r="U42" s="79">
        <f>ROUND($N42/VLOOKUP(U$37,$C$79:$F$88,3,0)+U41,2)</f>
        <v>13.26</v>
      </c>
      <c r="V42" s="79">
        <f>ROUND($N42/VLOOKUP(V$37,$C$79:$F$88,3,0)+V41,2)</f>
        <v>6.63</v>
      </c>
      <c r="W42" s="79">
        <f>ROUND($N42/VLOOKUP(W$37,$C$79:$F$88,3,0)+W41,2)</f>
        <v>3.32</v>
      </c>
      <c r="X42" s="79">
        <f>ROUND($N42/VLOOKUP(X$37,$C$79:$F$88,3,0)+X41,2)</f>
        <v>1.65</v>
      </c>
    </row>
    <row r="43" spans="2:27">
      <c r="B43" s="79">
        <v>2</v>
      </c>
      <c r="C43" s="79" t="s">
        <v>327</v>
      </c>
      <c r="D43" s="79">
        <f>2*D42</f>
        <v>20</v>
      </c>
      <c r="E43" s="79">
        <f t="shared" si="16"/>
        <v>2</v>
      </c>
      <c r="F43" s="79">
        <f t="shared" si="17"/>
        <v>5.2083333333333329E-2</v>
      </c>
      <c r="G43" s="79"/>
      <c r="L43" s="79">
        <v>6</v>
      </c>
      <c r="M43" s="79">
        <v>41</v>
      </c>
      <c r="N43" s="83">
        <f t="shared" si="15"/>
        <v>167.72000000000003</v>
      </c>
      <c r="O43" s="79">
        <f>ROUND($N43/VLOOKUP(O$37,$C$79:$F$88,3,0)+O42,2)</f>
        <v>1016.12</v>
      </c>
      <c r="P43" s="79">
        <f>ROUND($N43/VLOOKUP(P$37,$C$79:$F$88,3,0)+P42,2)</f>
        <v>508.06</v>
      </c>
      <c r="Q43" s="79">
        <f>ROUND($N43/VLOOKUP(Q$37,$C$79:$F$88,3,0)+Q42,2)</f>
        <v>254.03</v>
      </c>
      <c r="R43" s="79">
        <f>ROUND($N43/VLOOKUP(R$37,$C$79:$F$88,3,0)+R42,2)</f>
        <v>127.03</v>
      </c>
      <c r="S43" s="79">
        <f>ROUND($N43/VLOOKUP(S$37,$C$79:$F$88,3,0)+S42,2)</f>
        <v>63.51</v>
      </c>
      <c r="T43" s="79">
        <f>ROUND($N43/VLOOKUP(T$37,$C$79:$F$88,3,0)+T42,2)</f>
        <v>31.76</v>
      </c>
      <c r="U43" s="79">
        <f>ROUND($N43/VLOOKUP(U$37,$C$79:$F$88,3,0)+U42,2)</f>
        <v>15.88</v>
      </c>
      <c r="V43" s="79">
        <f>ROUND($N43/VLOOKUP(V$37,$C$79:$F$88,3,0)+V42,2)</f>
        <v>7.94</v>
      </c>
      <c r="W43" s="79">
        <f>ROUND($N43/VLOOKUP(W$37,$C$79:$F$88,3,0)+W42,2)</f>
        <v>3.98</v>
      </c>
      <c r="X43" s="79">
        <f>ROUND($N43/VLOOKUP(X$37,$C$79:$F$88,3,0)+X42,2)</f>
        <v>1.98</v>
      </c>
    </row>
    <row r="44" spans="2:27">
      <c r="B44" s="79">
        <v>3</v>
      </c>
      <c r="C44" s="79" t="s">
        <v>328</v>
      </c>
      <c r="D44" s="79">
        <f t="shared" ref="D44:D50" si="18">2*D43</f>
        <v>40</v>
      </c>
      <c r="E44" s="79">
        <f t="shared" si="16"/>
        <v>4</v>
      </c>
      <c r="F44" s="79">
        <f t="shared" si="17"/>
        <v>0.10416666666666666</v>
      </c>
      <c r="G44" s="79"/>
      <c r="L44" s="79">
        <v>7</v>
      </c>
      <c r="M44" s="79">
        <v>43</v>
      </c>
      <c r="N44" s="83">
        <f t="shared" si="15"/>
        <v>177.52</v>
      </c>
      <c r="O44" s="79">
        <f>ROUND($N44/VLOOKUP(O$37,$C$79:$F$88,3,0)+O43,2)</f>
        <v>1193.6400000000001</v>
      </c>
      <c r="P44" s="79">
        <f>ROUND($N44/VLOOKUP(P$37,$C$79:$F$88,3,0)+P43,2)</f>
        <v>596.82000000000005</v>
      </c>
      <c r="Q44" s="79">
        <f>ROUND($N44/VLOOKUP(Q$37,$C$79:$F$88,3,0)+Q43,2)</f>
        <v>298.41000000000003</v>
      </c>
      <c r="R44" s="79">
        <f>ROUND($N44/VLOOKUP(R$37,$C$79:$F$88,3,0)+R43,2)</f>
        <v>149.22</v>
      </c>
      <c r="S44" s="79">
        <f>ROUND($N44/VLOOKUP(S$37,$C$79:$F$88,3,0)+S43,2)</f>
        <v>74.61</v>
      </c>
      <c r="T44" s="79">
        <f>ROUND($N44/VLOOKUP(T$37,$C$79:$F$88,3,0)+T43,2)</f>
        <v>37.31</v>
      </c>
      <c r="U44" s="79">
        <f>ROUND($N44/VLOOKUP(U$37,$C$79:$F$88,3,0)+U43,2)</f>
        <v>18.649999999999999</v>
      </c>
      <c r="V44" s="79">
        <f>ROUND($N44/VLOOKUP(V$37,$C$79:$F$88,3,0)+V43,2)</f>
        <v>9.33</v>
      </c>
      <c r="W44" s="79">
        <f>ROUND($N44/VLOOKUP(W$37,$C$79:$F$88,3,0)+W43,2)</f>
        <v>4.67</v>
      </c>
      <c r="X44" s="79">
        <f>ROUND($N44/VLOOKUP(X$37,$C$79:$F$88,3,0)+X43,2)</f>
        <v>2.33</v>
      </c>
    </row>
    <row r="45" spans="2:27">
      <c r="B45" s="79">
        <v>4</v>
      </c>
      <c r="C45" s="79" t="s">
        <v>329</v>
      </c>
      <c r="D45" s="79">
        <f t="shared" si="18"/>
        <v>80</v>
      </c>
      <c r="E45" s="79">
        <f>2^(B45-1)</f>
        <v>8</v>
      </c>
      <c r="F45" s="79">
        <f t="shared" si="17"/>
        <v>0.20833333333333331</v>
      </c>
      <c r="G45" s="79">
        <v>1</v>
      </c>
      <c r="L45" s="79">
        <v>10</v>
      </c>
      <c r="M45" s="79">
        <v>47</v>
      </c>
      <c r="N45" s="83">
        <f t="shared" si="15"/>
        <v>550.7600000000001</v>
      </c>
      <c r="O45" s="79">
        <f>ROUND($N45/VLOOKUP(O$37,$C$79:$F$88,3,0)+O44,2)</f>
        <v>1744.4</v>
      </c>
      <c r="P45" s="79">
        <f>ROUND($N45/VLOOKUP(P$37,$C$79:$F$88,3,0)+P44,2)</f>
        <v>872.2</v>
      </c>
      <c r="Q45" s="79">
        <f>ROUND($N45/VLOOKUP(Q$37,$C$79:$F$88,3,0)+Q44,2)</f>
        <v>436.1</v>
      </c>
      <c r="R45" s="79">
        <f>ROUND($N45/VLOOKUP(R$37,$C$79:$F$88,3,0)+R44,2)</f>
        <v>218.07</v>
      </c>
      <c r="S45" s="79">
        <f>ROUND($N45/VLOOKUP(S$37,$C$79:$F$88,3,0)+S44,2)</f>
        <v>109.03</v>
      </c>
      <c r="T45" s="79">
        <f>ROUND($N45/VLOOKUP(T$37,$C$79:$F$88,3,0)+T44,2)</f>
        <v>54.52</v>
      </c>
      <c r="U45" s="79">
        <f>ROUND($N45/VLOOKUP(U$37,$C$79:$F$88,3,0)+U44,2)</f>
        <v>27.26</v>
      </c>
      <c r="V45" s="79">
        <f>ROUND($N45/VLOOKUP(V$37,$C$79:$F$88,3,0)+V44,2)</f>
        <v>13.63</v>
      </c>
      <c r="W45" s="79">
        <f>ROUND($N45/VLOOKUP(W$37,$C$79:$F$88,3,0)+W44,2)</f>
        <v>6.82</v>
      </c>
      <c r="X45" s="79">
        <f>ROUND($N45/VLOOKUP(X$37,$C$79:$F$88,3,0)+X44,2)</f>
        <v>3.41</v>
      </c>
    </row>
    <row r="46" spans="2:27">
      <c r="B46" s="79">
        <v>5</v>
      </c>
      <c r="C46" s="79" t="s">
        <v>292</v>
      </c>
      <c r="D46" s="79">
        <f t="shared" si="18"/>
        <v>160</v>
      </c>
      <c r="E46" s="79">
        <f t="shared" ref="E46:E49" si="19">2^(B46-1)</f>
        <v>16</v>
      </c>
      <c r="F46" s="79">
        <f t="shared" si="17"/>
        <v>0.41666666666666663</v>
      </c>
      <c r="G46" s="79">
        <f>G45*2</f>
        <v>2</v>
      </c>
      <c r="L46" s="79">
        <v>15</v>
      </c>
      <c r="M46" s="79">
        <v>53</v>
      </c>
      <c r="N46" s="83">
        <f t="shared" si="15"/>
        <v>977.2</v>
      </c>
      <c r="O46" s="79">
        <f>ROUND($N46/VLOOKUP(O$37,$C$79:$F$88,3,0)+O45,2)</f>
        <v>2721.6</v>
      </c>
      <c r="P46" s="79">
        <f>ROUND($N46/VLOOKUP(P$37,$C$79:$F$88,3,0)+P45,2)</f>
        <v>1360.8</v>
      </c>
      <c r="Q46" s="79">
        <f>ROUND($N46/VLOOKUP(Q$37,$C$79:$F$88,3,0)+Q45,2)</f>
        <v>680.4</v>
      </c>
      <c r="R46" s="79">
        <f>ROUND($N46/VLOOKUP(R$37,$C$79:$F$88,3,0)+R45,2)</f>
        <v>340.22</v>
      </c>
      <c r="S46" s="79">
        <f>ROUND($N46/VLOOKUP(S$37,$C$79:$F$88,3,0)+S45,2)</f>
        <v>170.11</v>
      </c>
      <c r="T46" s="79">
        <f>ROUND($N46/VLOOKUP(T$37,$C$79:$F$88,3,0)+T45,2)</f>
        <v>85.06</v>
      </c>
      <c r="U46" s="79">
        <f>ROUND($N46/VLOOKUP(U$37,$C$79:$F$88,3,0)+U45,2)</f>
        <v>42.53</v>
      </c>
      <c r="V46" s="79">
        <f>ROUND($N46/VLOOKUP(V$37,$C$79:$F$88,3,0)+V45,2)</f>
        <v>21.26</v>
      </c>
      <c r="W46" s="79">
        <f>ROUND($N46/VLOOKUP(W$37,$C$79:$F$88,3,0)+W45,2)</f>
        <v>10.64</v>
      </c>
      <c r="X46" s="79">
        <f>ROUND($N46/VLOOKUP(X$37,$C$79:$F$88,3,0)+X45,2)</f>
        <v>5.32</v>
      </c>
    </row>
    <row r="47" spans="2:27">
      <c r="B47" s="79">
        <v>6</v>
      </c>
      <c r="C47" s="79" t="s">
        <v>293</v>
      </c>
      <c r="D47" s="79">
        <f t="shared" si="18"/>
        <v>320</v>
      </c>
      <c r="E47" s="79">
        <f t="shared" si="19"/>
        <v>32</v>
      </c>
      <c r="F47" s="79">
        <f t="shared" si="17"/>
        <v>0.83333333333333326</v>
      </c>
      <c r="G47" s="79">
        <f t="shared" ref="G47:G50" si="20">G46*2</f>
        <v>4</v>
      </c>
      <c r="L47" s="79">
        <v>30</v>
      </c>
      <c r="M47" s="79">
        <v>64</v>
      </c>
      <c r="N47" s="83">
        <f t="shared" si="15"/>
        <v>3123.4</v>
      </c>
      <c r="O47" s="79">
        <f>ROUND($N47/VLOOKUP(O$37,$C$79:$F$88,3,0)+O46,2)</f>
        <v>5845</v>
      </c>
      <c r="P47" s="79">
        <f>ROUND($N47/VLOOKUP(P$37,$C$79:$F$88,3,0)+P46,2)</f>
        <v>2922.5</v>
      </c>
      <c r="Q47" s="79">
        <f>ROUND($N47/VLOOKUP(Q$37,$C$79:$F$88,3,0)+Q46,2)</f>
        <v>1461.25</v>
      </c>
      <c r="R47" s="79">
        <f>ROUND($N47/VLOOKUP(R$37,$C$79:$F$88,3,0)+R46,2)</f>
        <v>730.65</v>
      </c>
      <c r="S47" s="79">
        <f>ROUND($N47/VLOOKUP(S$37,$C$79:$F$88,3,0)+S46,2)</f>
        <v>365.32</v>
      </c>
      <c r="T47" s="79">
        <f>ROUND($N47/VLOOKUP(T$37,$C$79:$F$88,3,0)+T46,2)</f>
        <v>182.67</v>
      </c>
      <c r="U47" s="79">
        <f>ROUND($N47/VLOOKUP(U$37,$C$79:$F$88,3,0)+U46,2)</f>
        <v>91.33</v>
      </c>
      <c r="V47" s="79">
        <f>ROUND($N47/VLOOKUP(V$37,$C$79:$F$88,3,0)+V46,2)</f>
        <v>45.66</v>
      </c>
      <c r="W47" s="79">
        <f>ROUND($N47/VLOOKUP(W$37,$C$79:$F$88,3,0)+W46,2)</f>
        <v>22.84</v>
      </c>
      <c r="X47" s="79">
        <f>ROUND($N47/VLOOKUP(X$37,$C$79:$F$88,3,0)+X46,2)</f>
        <v>11.42</v>
      </c>
    </row>
    <row r="48" spans="2:27">
      <c r="B48" s="79">
        <v>7</v>
      </c>
      <c r="C48" s="79" t="s">
        <v>294</v>
      </c>
      <c r="D48" s="79">
        <f t="shared" si="18"/>
        <v>640</v>
      </c>
      <c r="E48" s="79">
        <f t="shared" si="19"/>
        <v>64</v>
      </c>
      <c r="F48" s="79">
        <f t="shared" si="17"/>
        <v>1.6666666666666665</v>
      </c>
      <c r="G48" s="79">
        <f t="shared" si="20"/>
        <v>8</v>
      </c>
      <c r="L48" s="79">
        <v>60</v>
      </c>
      <c r="M48" s="79">
        <v>76</v>
      </c>
      <c r="N48" s="83">
        <f t="shared" si="15"/>
        <v>6484.8</v>
      </c>
      <c r="O48" s="79">
        <f>ROUND($N48/VLOOKUP(O$37,$C$79:$F$88,3,0)+O47,2)</f>
        <v>12329.8</v>
      </c>
      <c r="P48" s="79">
        <f>ROUND($N48/VLOOKUP(P$37,$C$79:$F$88,3,0)+P47,2)</f>
        <v>6164.9</v>
      </c>
      <c r="Q48" s="79">
        <f>ROUND($N48/VLOOKUP(Q$37,$C$79:$F$88,3,0)+Q47,2)</f>
        <v>3082.45</v>
      </c>
      <c r="R48" s="79">
        <f>ROUND($N48/VLOOKUP(R$37,$C$79:$F$88,3,0)+R47,2)</f>
        <v>1541.25</v>
      </c>
      <c r="S48" s="79">
        <f>ROUND($N48/VLOOKUP(S$37,$C$79:$F$88,3,0)+S47,2)</f>
        <v>770.62</v>
      </c>
      <c r="T48" s="79">
        <f>ROUND($N48/VLOOKUP(T$37,$C$79:$F$88,3,0)+T47,2)</f>
        <v>385.32</v>
      </c>
      <c r="U48" s="79">
        <f>ROUND($N48/VLOOKUP(U$37,$C$79:$F$88,3,0)+U47,2)</f>
        <v>192.66</v>
      </c>
      <c r="V48" s="79">
        <f>ROUND($N48/VLOOKUP(V$37,$C$79:$F$88,3,0)+V47,2)</f>
        <v>96.32</v>
      </c>
      <c r="W48" s="79">
        <f>ROUND($N48/VLOOKUP(W$37,$C$79:$F$88,3,0)+W47,2)</f>
        <v>48.17</v>
      </c>
      <c r="X48" s="79">
        <f>ROUND($N48/VLOOKUP(X$37,$C$79:$F$88,3,0)+X47,2)</f>
        <v>24.09</v>
      </c>
    </row>
    <row r="49" spans="2:24">
      <c r="B49" s="79">
        <v>8</v>
      </c>
      <c r="C49" s="79" t="s">
        <v>295</v>
      </c>
      <c r="D49" s="79">
        <f t="shared" si="18"/>
        <v>1280</v>
      </c>
      <c r="E49" s="79">
        <f t="shared" si="19"/>
        <v>128</v>
      </c>
      <c r="F49" s="79">
        <f t="shared" si="17"/>
        <v>3.333333333333333</v>
      </c>
      <c r="G49" s="79">
        <f t="shared" si="20"/>
        <v>16</v>
      </c>
      <c r="L49" s="79">
        <v>90</v>
      </c>
      <c r="M49" s="79">
        <v>84</v>
      </c>
      <c r="N49" s="83">
        <f t="shared" si="15"/>
        <v>6672.4000000000005</v>
      </c>
      <c r="O49" s="79">
        <f>ROUND($N49/VLOOKUP(O$37,$C$79:$F$88,3,0)+O48,2)</f>
        <v>19002.2</v>
      </c>
      <c r="P49" s="79">
        <f>ROUND($N49/VLOOKUP(P$37,$C$79:$F$88,3,0)+P48,2)</f>
        <v>9501.1</v>
      </c>
      <c r="Q49" s="79">
        <f>ROUND($N49/VLOOKUP(Q$37,$C$79:$F$88,3,0)+Q48,2)</f>
        <v>4750.55</v>
      </c>
      <c r="R49" s="79">
        <f>ROUND($N49/VLOOKUP(R$37,$C$79:$F$88,3,0)+R48,2)</f>
        <v>2375.3000000000002</v>
      </c>
      <c r="S49" s="79">
        <f>ROUND($N49/VLOOKUP(S$37,$C$79:$F$88,3,0)+S48,2)</f>
        <v>1187.6500000000001</v>
      </c>
      <c r="T49" s="79">
        <f>ROUND($N49/VLOOKUP(T$37,$C$79:$F$88,3,0)+T48,2)</f>
        <v>593.83000000000004</v>
      </c>
      <c r="U49" s="79">
        <f>ROUND($N49/VLOOKUP(U$37,$C$79:$F$88,3,0)+U48,2)</f>
        <v>296.92</v>
      </c>
      <c r="V49" s="79">
        <f>ROUND($N49/VLOOKUP(V$37,$C$79:$F$88,3,0)+V48,2)</f>
        <v>148.44999999999999</v>
      </c>
      <c r="W49" s="79">
        <f>ROUND($N49/VLOOKUP(W$37,$C$79:$F$88,3,0)+W48,2)</f>
        <v>74.23</v>
      </c>
      <c r="X49" s="79">
        <f>ROUND($N49/VLOOKUP(X$37,$C$79:$F$88,3,0)+X48,2)</f>
        <v>37.119999999999997</v>
      </c>
    </row>
    <row r="50" spans="2:24">
      <c r="B50" s="79">
        <v>9</v>
      </c>
      <c r="C50" s="79" t="s">
        <v>296</v>
      </c>
      <c r="D50" s="79">
        <f t="shared" si="18"/>
        <v>2560</v>
      </c>
      <c r="E50" s="79">
        <f t="shared" ref="E50" si="21">2^(B50-1)</f>
        <v>256</v>
      </c>
      <c r="F50" s="79">
        <f t="shared" si="17"/>
        <v>6.6666666666666661</v>
      </c>
      <c r="G50" s="79">
        <f t="shared" si="20"/>
        <v>32</v>
      </c>
      <c r="L50" s="79">
        <v>120</v>
      </c>
      <c r="M50" s="79">
        <v>90</v>
      </c>
      <c r="N50" s="83">
        <f t="shared" si="15"/>
        <v>6871.2000000000007</v>
      </c>
      <c r="O50" s="79">
        <f>ROUND($N50/VLOOKUP(O$37,$C$79:$F$88,3,0)+O49,2)</f>
        <v>25873.4</v>
      </c>
      <c r="P50" s="79">
        <f>ROUND($N50/VLOOKUP(P$37,$C$79:$F$88,3,0)+P49,2)</f>
        <v>12936.7</v>
      </c>
      <c r="Q50" s="79">
        <f>ROUND($N50/VLOOKUP(Q$37,$C$79:$F$88,3,0)+Q49,2)</f>
        <v>6468.35</v>
      </c>
      <c r="R50" s="79">
        <f>ROUND($N50/VLOOKUP(R$37,$C$79:$F$88,3,0)+R49,2)</f>
        <v>3234.2</v>
      </c>
      <c r="S50" s="79">
        <f>ROUND($N50/VLOOKUP(S$37,$C$79:$F$88,3,0)+S49,2)</f>
        <v>1617.1</v>
      </c>
      <c r="T50" s="79">
        <f>ROUND($N50/VLOOKUP(T$37,$C$79:$F$88,3,0)+T49,2)</f>
        <v>808.56</v>
      </c>
      <c r="U50" s="79">
        <f>ROUND($N50/VLOOKUP(U$37,$C$79:$F$88,3,0)+U49,2)</f>
        <v>404.28</v>
      </c>
      <c r="V50" s="79">
        <f>ROUND($N50/VLOOKUP(V$37,$C$79:$F$88,3,0)+V49,2)</f>
        <v>202.13</v>
      </c>
      <c r="W50" s="79">
        <f>ROUND($N50/VLOOKUP(W$37,$C$79:$F$88,3,0)+W49,2)</f>
        <v>101.07</v>
      </c>
      <c r="X50" s="79">
        <f>ROUND($N50/VLOOKUP(X$37,$C$79:$F$88,3,0)+X49,2)</f>
        <v>50.54</v>
      </c>
    </row>
    <row r="51" spans="2:24">
      <c r="L51" s="79">
        <v>180</v>
      </c>
      <c r="M51" s="79">
        <v>99</v>
      </c>
      <c r="N51" s="83">
        <f t="shared" si="15"/>
        <v>14145.600000000002</v>
      </c>
      <c r="O51" s="79">
        <f>ROUND($N51/VLOOKUP(O$37,$C$79:$F$88,3,0)+O50,2)</f>
        <v>40019</v>
      </c>
      <c r="P51" s="79">
        <f>ROUND($N51/VLOOKUP(P$37,$C$79:$F$88,3,0)+P50,2)</f>
        <v>20009.5</v>
      </c>
      <c r="Q51" s="79">
        <f>ROUND($N51/VLOOKUP(Q$37,$C$79:$F$88,3,0)+Q50,2)</f>
        <v>10004.75</v>
      </c>
      <c r="R51" s="79">
        <f>ROUND($N51/VLOOKUP(R$37,$C$79:$F$88,3,0)+R50,2)</f>
        <v>5002.3999999999996</v>
      </c>
      <c r="S51" s="79">
        <f>ROUND($N51/VLOOKUP(S$37,$C$79:$F$88,3,0)+S50,2)</f>
        <v>2501.1999999999998</v>
      </c>
      <c r="T51" s="79">
        <f>ROUND($N51/VLOOKUP(T$37,$C$79:$F$88,3,0)+T50,2)</f>
        <v>1250.6099999999999</v>
      </c>
      <c r="U51" s="79">
        <f>ROUND($N51/VLOOKUP(U$37,$C$79:$F$88,3,0)+U50,2)</f>
        <v>625.30999999999995</v>
      </c>
      <c r="V51" s="79">
        <f>ROUND($N51/VLOOKUP(V$37,$C$79:$F$88,3,0)+V50,2)</f>
        <v>312.64</v>
      </c>
      <c r="W51" s="79">
        <f>ROUND($N51/VLOOKUP(W$37,$C$79:$F$88,3,0)+W50,2)</f>
        <v>156.33000000000001</v>
      </c>
      <c r="X51" s="79">
        <f>ROUND($N51/VLOOKUP(X$37,$C$79:$F$88,3,0)+X50,2)</f>
        <v>78.17</v>
      </c>
    </row>
    <row r="53" spans="2:24">
      <c r="B53" s="79" t="s">
        <v>330</v>
      </c>
      <c r="C53" s="79" t="s">
        <v>331</v>
      </c>
      <c r="D53" s="79" t="s">
        <v>324</v>
      </c>
      <c r="E53" s="79" t="s">
        <v>356</v>
      </c>
      <c r="F53" s="79" t="s">
        <v>326</v>
      </c>
      <c r="G53" s="79" t="s">
        <v>358</v>
      </c>
      <c r="T53" s="81"/>
    </row>
    <row r="54" spans="2:24">
      <c r="B54" s="79">
        <v>1</v>
      </c>
      <c r="C54" s="79" t="s">
        <v>300</v>
      </c>
      <c r="D54" s="79">
        <v>10</v>
      </c>
      <c r="E54" s="79">
        <f>3^(B54-1)</f>
        <v>1</v>
      </c>
      <c r="F54" s="79">
        <f t="shared" ref="F54:F62" si="22">E54/$D$21</f>
        <v>9.300595238095238E-3</v>
      </c>
      <c r="G54" s="79"/>
      <c r="L54" s="79" t="s">
        <v>181</v>
      </c>
      <c r="M54" s="79" t="s">
        <v>284</v>
      </c>
      <c r="N54" s="83" t="s">
        <v>347</v>
      </c>
      <c r="O54" s="79" t="s">
        <v>313</v>
      </c>
      <c r="P54" s="79" t="s">
        <v>292</v>
      </c>
      <c r="Q54" s="79" t="s">
        <v>293</v>
      </c>
      <c r="R54" s="79" t="s">
        <v>294</v>
      </c>
      <c r="S54" s="79" t="s">
        <v>295</v>
      </c>
      <c r="T54" s="79" t="s">
        <v>296</v>
      </c>
      <c r="U54" s="81"/>
      <c r="V54" s="81"/>
      <c r="W54" s="81"/>
      <c r="X54" s="81"/>
    </row>
    <row r="55" spans="2:24">
      <c r="B55" s="79">
        <v>2</v>
      </c>
      <c r="C55" s="79" t="s">
        <v>340</v>
      </c>
      <c r="D55" s="79">
        <f>2*D54</f>
        <v>20</v>
      </c>
      <c r="E55" s="79">
        <f>2^(B55-1)</f>
        <v>2</v>
      </c>
      <c r="F55" s="79">
        <f t="shared" si="22"/>
        <v>1.8601190476190476E-2</v>
      </c>
      <c r="G55" s="79"/>
      <c r="L55" s="79">
        <v>1</v>
      </c>
      <c r="M55" s="79">
        <v>27</v>
      </c>
      <c r="N55" s="83">
        <f t="shared" ref="N55:N68" si="23">INDEX($B$24:$I$38,MATCH($L55,$B$24:$B$38,0),MATCH(N$54,$B$24:$I$24,0))</f>
        <v>90.4</v>
      </c>
      <c r="O55" s="79">
        <f>ROUND($N55/VLOOKUP(O$54,$C$42:$F$50,3,0),2)</f>
        <v>11.3</v>
      </c>
      <c r="P55" s="79">
        <f t="shared" ref="P55:T55" si="24">ROUND($N55/VLOOKUP(P$54,$C$42:$F$50,3,0),2)</f>
        <v>5.65</v>
      </c>
      <c r="Q55" s="79">
        <f t="shared" si="24"/>
        <v>2.83</v>
      </c>
      <c r="R55" s="79">
        <f t="shared" si="24"/>
        <v>1.41</v>
      </c>
      <c r="S55" s="79">
        <f t="shared" si="24"/>
        <v>0.71</v>
      </c>
      <c r="T55" s="79">
        <f t="shared" si="24"/>
        <v>0.35</v>
      </c>
      <c r="U55" s="81"/>
      <c r="V55" s="81"/>
      <c r="W55" s="81"/>
      <c r="X55" s="81"/>
    </row>
    <row r="56" spans="2:24">
      <c r="B56" s="79">
        <v>3</v>
      </c>
      <c r="C56" s="79" t="s">
        <v>341</v>
      </c>
      <c r="D56" s="79">
        <f t="shared" ref="D56:D62" si="25">2*D55</f>
        <v>40</v>
      </c>
      <c r="E56" s="79">
        <f t="shared" ref="E56:E57" si="26">2^(B56-1)</f>
        <v>4</v>
      </c>
      <c r="F56" s="79">
        <f t="shared" si="22"/>
        <v>3.7202380952380952E-2</v>
      </c>
      <c r="G56" s="79"/>
      <c r="L56" s="79">
        <v>2</v>
      </c>
      <c r="M56" s="79">
        <v>31</v>
      </c>
      <c r="N56" s="83">
        <f t="shared" si="23"/>
        <v>49.900000000000006</v>
      </c>
      <c r="O56" s="79">
        <f>ROUND($N56/VLOOKUP(O$54,$C$42:$F$50,3,0)+O55,2)</f>
        <v>17.54</v>
      </c>
      <c r="P56" s="79">
        <f t="shared" ref="P56:T68" si="27">ROUND($N56/VLOOKUP(P$54,$C$42:$F$50,3,0)+P55,2)</f>
        <v>8.77</v>
      </c>
      <c r="Q56" s="79">
        <f t="shared" si="27"/>
        <v>4.3899999999999997</v>
      </c>
      <c r="R56" s="79">
        <f t="shared" si="27"/>
        <v>2.19</v>
      </c>
      <c r="S56" s="79">
        <f t="shared" si="27"/>
        <v>1.1000000000000001</v>
      </c>
      <c r="T56" s="79">
        <f t="shared" si="27"/>
        <v>0.54</v>
      </c>
      <c r="U56" s="81"/>
      <c r="V56" s="81"/>
      <c r="W56" s="81"/>
      <c r="X56" s="81"/>
    </row>
    <row r="57" spans="2:24">
      <c r="B57" s="79">
        <v>4</v>
      </c>
      <c r="C57" s="79" t="s">
        <v>342</v>
      </c>
      <c r="D57" s="79">
        <f t="shared" si="25"/>
        <v>80</v>
      </c>
      <c r="E57" s="79">
        <f t="shared" si="26"/>
        <v>8</v>
      </c>
      <c r="F57" s="79">
        <f t="shared" si="22"/>
        <v>7.4404761904761904E-2</v>
      </c>
      <c r="G57" s="79"/>
      <c r="L57" s="79">
        <v>3</v>
      </c>
      <c r="M57" s="79">
        <v>34</v>
      </c>
      <c r="N57" s="83">
        <f t="shared" si="23"/>
        <v>51.400000000000006</v>
      </c>
      <c r="O57" s="79">
        <f t="shared" ref="O57:O68" si="28">ROUND($N57/VLOOKUP(O$54,$C$42:$F$50,3,0)+O56,2)</f>
        <v>23.97</v>
      </c>
      <c r="P57" s="79">
        <f t="shared" si="27"/>
        <v>11.98</v>
      </c>
      <c r="Q57" s="79">
        <f t="shared" si="27"/>
        <v>6</v>
      </c>
      <c r="R57" s="79">
        <f t="shared" si="27"/>
        <v>2.99</v>
      </c>
      <c r="S57" s="79">
        <f t="shared" si="27"/>
        <v>1.5</v>
      </c>
      <c r="T57" s="79">
        <f t="shared" si="27"/>
        <v>0.74</v>
      </c>
      <c r="U57" s="81"/>
      <c r="V57" s="81"/>
      <c r="W57" s="81"/>
      <c r="X57" s="81"/>
    </row>
    <row r="58" spans="2:24">
      <c r="B58" s="79">
        <v>5</v>
      </c>
      <c r="C58" s="79" t="s">
        <v>304</v>
      </c>
      <c r="D58" s="79">
        <f t="shared" si="25"/>
        <v>160</v>
      </c>
      <c r="E58" s="79">
        <f>2^(B58-1)</f>
        <v>16</v>
      </c>
      <c r="F58" s="79">
        <f t="shared" si="22"/>
        <v>0.14880952380952381</v>
      </c>
      <c r="G58" s="79"/>
      <c r="L58" s="79">
        <v>4</v>
      </c>
      <c r="M58" s="79">
        <v>36</v>
      </c>
      <c r="N58" s="83">
        <f t="shared" si="23"/>
        <v>52.900000000000006</v>
      </c>
      <c r="O58" s="79">
        <f t="shared" si="28"/>
        <v>30.58</v>
      </c>
      <c r="P58" s="79">
        <f t="shared" si="27"/>
        <v>15.29</v>
      </c>
      <c r="Q58" s="79">
        <f t="shared" si="27"/>
        <v>7.65</v>
      </c>
      <c r="R58" s="79">
        <f t="shared" si="27"/>
        <v>3.82</v>
      </c>
      <c r="S58" s="79">
        <f t="shared" si="27"/>
        <v>1.91</v>
      </c>
      <c r="T58" s="79">
        <f t="shared" si="27"/>
        <v>0.95</v>
      </c>
      <c r="U58" s="81"/>
      <c r="V58" s="81"/>
      <c r="W58" s="81"/>
      <c r="X58" s="81"/>
    </row>
    <row r="59" spans="2:24">
      <c r="B59" s="79">
        <v>6</v>
      </c>
      <c r="C59" s="79" t="s">
        <v>305</v>
      </c>
      <c r="D59" s="79">
        <f t="shared" si="25"/>
        <v>320</v>
      </c>
      <c r="E59" s="79">
        <f>2^(B59-1)</f>
        <v>32</v>
      </c>
      <c r="F59" s="79">
        <f t="shared" si="22"/>
        <v>0.29761904761904762</v>
      </c>
      <c r="G59" s="79"/>
      <c r="L59" s="79">
        <v>5</v>
      </c>
      <c r="M59" s="79">
        <v>39</v>
      </c>
      <c r="N59" s="83">
        <f t="shared" si="23"/>
        <v>58.400000000000006</v>
      </c>
      <c r="O59" s="79">
        <f t="shared" si="28"/>
        <v>37.880000000000003</v>
      </c>
      <c r="P59" s="79">
        <f t="shared" si="27"/>
        <v>18.940000000000001</v>
      </c>
      <c r="Q59" s="79">
        <f t="shared" si="27"/>
        <v>9.48</v>
      </c>
      <c r="R59" s="79">
        <f t="shared" si="27"/>
        <v>4.7300000000000004</v>
      </c>
      <c r="S59" s="79">
        <f t="shared" si="27"/>
        <v>2.37</v>
      </c>
      <c r="T59" s="79">
        <f t="shared" si="27"/>
        <v>1.18</v>
      </c>
      <c r="U59" s="81"/>
      <c r="V59" s="81"/>
      <c r="W59" s="81"/>
      <c r="X59" s="81"/>
    </row>
    <row r="60" spans="2:24">
      <c r="B60" s="79">
        <v>7</v>
      </c>
      <c r="C60" s="79" t="s">
        <v>306</v>
      </c>
      <c r="D60" s="79">
        <f t="shared" si="25"/>
        <v>640</v>
      </c>
      <c r="E60" s="79">
        <f>2^(B60-1)</f>
        <v>64</v>
      </c>
      <c r="F60" s="79">
        <f t="shared" si="22"/>
        <v>0.59523809523809523</v>
      </c>
      <c r="G60" s="79"/>
      <c r="L60" s="79">
        <v>6</v>
      </c>
      <c r="M60" s="79">
        <v>41</v>
      </c>
      <c r="N60" s="83">
        <f t="shared" si="23"/>
        <v>59.900000000000006</v>
      </c>
      <c r="O60" s="79">
        <f t="shared" si="28"/>
        <v>45.37</v>
      </c>
      <c r="P60" s="79">
        <f t="shared" si="27"/>
        <v>22.68</v>
      </c>
      <c r="Q60" s="79">
        <f t="shared" si="27"/>
        <v>11.35</v>
      </c>
      <c r="R60" s="79">
        <f t="shared" si="27"/>
        <v>5.67</v>
      </c>
      <c r="S60" s="79">
        <f t="shared" si="27"/>
        <v>2.84</v>
      </c>
      <c r="T60" s="79">
        <f t="shared" si="27"/>
        <v>1.41</v>
      </c>
      <c r="U60" s="81"/>
      <c r="V60" s="81"/>
      <c r="W60" s="81"/>
      <c r="X60" s="81"/>
    </row>
    <row r="61" spans="2:24">
      <c r="B61" s="79">
        <v>8</v>
      </c>
      <c r="C61" s="79" t="s">
        <v>307</v>
      </c>
      <c r="D61" s="79">
        <f t="shared" si="25"/>
        <v>1280</v>
      </c>
      <c r="E61" s="79">
        <f>2^(B61-1)</f>
        <v>128</v>
      </c>
      <c r="F61" s="79">
        <f t="shared" si="22"/>
        <v>1.1904761904761905</v>
      </c>
      <c r="G61" s="79"/>
      <c r="L61" s="79">
        <v>7</v>
      </c>
      <c r="M61" s="79">
        <v>43</v>
      </c>
      <c r="N61" s="83">
        <f t="shared" si="23"/>
        <v>63.400000000000006</v>
      </c>
      <c r="O61" s="79">
        <f t="shared" si="28"/>
        <v>53.3</v>
      </c>
      <c r="P61" s="79">
        <f t="shared" si="27"/>
        <v>26.64</v>
      </c>
      <c r="Q61" s="79">
        <f t="shared" si="27"/>
        <v>13.33</v>
      </c>
      <c r="R61" s="79">
        <f t="shared" si="27"/>
        <v>6.66</v>
      </c>
      <c r="S61" s="79">
        <f t="shared" si="27"/>
        <v>3.34</v>
      </c>
      <c r="T61" s="79">
        <f t="shared" si="27"/>
        <v>1.66</v>
      </c>
      <c r="U61" s="81"/>
      <c r="V61" s="81"/>
      <c r="W61" s="81"/>
      <c r="X61" s="81"/>
    </row>
    <row r="62" spans="2:24">
      <c r="B62" s="79">
        <v>9</v>
      </c>
      <c r="C62" s="79" t="s">
        <v>308</v>
      </c>
      <c r="D62" s="79">
        <f t="shared" si="25"/>
        <v>2560</v>
      </c>
      <c r="E62" s="79">
        <f>2^(B62-1)</f>
        <v>256</v>
      </c>
      <c r="F62" s="79">
        <f t="shared" si="22"/>
        <v>2.3809523809523809</v>
      </c>
      <c r="G62" s="79"/>
      <c r="L62" s="79">
        <v>10</v>
      </c>
      <c r="M62" s="79">
        <v>47</v>
      </c>
      <c r="N62" s="83">
        <f t="shared" si="23"/>
        <v>196.70000000000002</v>
      </c>
      <c r="O62" s="79">
        <f t="shared" si="28"/>
        <v>77.89</v>
      </c>
      <c r="P62" s="79">
        <f t="shared" si="27"/>
        <v>38.93</v>
      </c>
      <c r="Q62" s="79">
        <f t="shared" si="27"/>
        <v>19.48</v>
      </c>
      <c r="R62" s="79">
        <f t="shared" si="27"/>
        <v>9.73</v>
      </c>
      <c r="S62" s="79">
        <f t="shared" si="27"/>
        <v>4.88</v>
      </c>
      <c r="T62" s="79">
        <f t="shared" si="27"/>
        <v>2.4300000000000002</v>
      </c>
      <c r="U62" s="81"/>
      <c r="V62" s="81"/>
      <c r="W62" s="81"/>
      <c r="X62" s="81"/>
    </row>
    <row r="63" spans="2:24">
      <c r="L63" s="79">
        <v>15</v>
      </c>
      <c r="M63" s="79">
        <v>53</v>
      </c>
      <c r="N63" s="83">
        <f t="shared" si="23"/>
        <v>349</v>
      </c>
      <c r="O63" s="79">
        <f t="shared" si="28"/>
        <v>121.52</v>
      </c>
      <c r="P63" s="79">
        <f t="shared" si="27"/>
        <v>60.74</v>
      </c>
      <c r="Q63" s="79">
        <f t="shared" si="27"/>
        <v>30.39</v>
      </c>
      <c r="R63" s="79">
        <f t="shared" si="27"/>
        <v>15.18</v>
      </c>
      <c r="S63" s="79">
        <f t="shared" si="27"/>
        <v>7.61</v>
      </c>
      <c r="T63" s="79">
        <f t="shared" si="27"/>
        <v>3.79</v>
      </c>
      <c r="U63" s="81"/>
      <c r="V63" s="81"/>
      <c r="W63" s="81"/>
      <c r="X63" s="81"/>
    </row>
    <row r="64" spans="2:24">
      <c r="L64" s="79">
        <v>30</v>
      </c>
      <c r="M64" s="79">
        <v>64</v>
      </c>
      <c r="N64" s="83">
        <f t="shared" si="23"/>
        <v>1115.5</v>
      </c>
      <c r="O64" s="79">
        <f t="shared" si="28"/>
        <v>260.95999999999998</v>
      </c>
      <c r="P64" s="79">
        <f t="shared" si="27"/>
        <v>130.46</v>
      </c>
      <c r="Q64" s="79">
        <f t="shared" si="27"/>
        <v>65.25</v>
      </c>
      <c r="R64" s="79">
        <f t="shared" si="27"/>
        <v>32.61</v>
      </c>
      <c r="S64" s="79">
        <f t="shared" si="27"/>
        <v>16.32</v>
      </c>
      <c r="T64" s="79">
        <f t="shared" si="27"/>
        <v>8.15</v>
      </c>
      <c r="U64" s="81"/>
      <c r="V64" s="81"/>
      <c r="W64" s="81"/>
      <c r="X64" s="81"/>
    </row>
    <row r="65" spans="2:24">
      <c r="B65" s="79" t="s">
        <v>330</v>
      </c>
      <c r="C65" s="79" t="s">
        <v>331</v>
      </c>
      <c r="D65" s="79" t="s">
        <v>324</v>
      </c>
      <c r="E65" s="79" t="s">
        <v>349</v>
      </c>
      <c r="F65" s="79" t="s">
        <v>326</v>
      </c>
      <c r="G65" s="79" t="s">
        <v>359</v>
      </c>
      <c r="I65" s="81"/>
      <c r="J65" s="81"/>
      <c r="L65" s="79">
        <v>60</v>
      </c>
      <c r="M65" s="79">
        <v>76</v>
      </c>
      <c r="N65" s="83">
        <f t="shared" si="23"/>
        <v>2316</v>
      </c>
      <c r="O65" s="79">
        <f t="shared" si="28"/>
        <v>550.46</v>
      </c>
      <c r="P65" s="79">
        <f t="shared" si="27"/>
        <v>275.20999999999998</v>
      </c>
      <c r="Q65" s="79">
        <f t="shared" si="27"/>
        <v>137.63</v>
      </c>
      <c r="R65" s="79">
        <f t="shared" si="27"/>
        <v>68.8</v>
      </c>
      <c r="S65" s="79">
        <f t="shared" si="27"/>
        <v>34.409999999999997</v>
      </c>
      <c r="T65" s="79">
        <f t="shared" si="27"/>
        <v>17.2</v>
      </c>
      <c r="U65" s="81"/>
      <c r="V65" s="81"/>
      <c r="W65" s="81"/>
      <c r="X65" s="81"/>
    </row>
    <row r="66" spans="2:24">
      <c r="B66" s="79">
        <v>1</v>
      </c>
      <c r="C66" s="79" t="s">
        <v>338</v>
      </c>
      <c r="D66" s="79">
        <v>50</v>
      </c>
      <c r="E66" s="79">
        <f>3^(B66-1)</f>
        <v>1</v>
      </c>
      <c r="F66" s="79">
        <f t="shared" ref="F66:F75" si="29">E66/$D$21</f>
        <v>9.300595238095238E-3</v>
      </c>
      <c r="G66" s="79"/>
      <c r="I66" s="81"/>
      <c r="J66" s="81"/>
      <c r="L66" s="79">
        <v>90</v>
      </c>
      <c r="M66" s="79">
        <v>84</v>
      </c>
      <c r="N66" s="83">
        <f t="shared" si="23"/>
        <v>2383</v>
      </c>
      <c r="O66" s="79">
        <f t="shared" si="28"/>
        <v>848.34</v>
      </c>
      <c r="P66" s="79">
        <f t="shared" si="27"/>
        <v>424.15</v>
      </c>
      <c r="Q66" s="79">
        <f t="shared" si="27"/>
        <v>212.1</v>
      </c>
      <c r="R66" s="79">
        <f t="shared" si="27"/>
        <v>106.03</v>
      </c>
      <c r="S66" s="79">
        <f t="shared" si="27"/>
        <v>53.03</v>
      </c>
      <c r="T66" s="79">
        <f t="shared" si="27"/>
        <v>26.51</v>
      </c>
      <c r="U66" s="81"/>
      <c r="V66" s="81"/>
      <c r="W66" s="81"/>
      <c r="X66" s="81"/>
    </row>
    <row r="67" spans="2:24">
      <c r="B67" s="79">
        <v>2</v>
      </c>
      <c r="C67" s="79" t="s">
        <v>80</v>
      </c>
      <c r="D67" s="79">
        <f>2*D66</f>
        <v>100</v>
      </c>
      <c r="E67" s="79">
        <f>2^(B67-1)</f>
        <v>2</v>
      </c>
      <c r="F67" s="79">
        <f t="shared" si="29"/>
        <v>1.8601190476190476E-2</v>
      </c>
      <c r="G67" s="79"/>
      <c r="I67" s="81"/>
      <c r="J67" s="81"/>
      <c r="L67" s="79">
        <v>120</v>
      </c>
      <c r="M67" s="79">
        <v>90</v>
      </c>
      <c r="N67" s="83">
        <f t="shared" si="23"/>
        <v>2454</v>
      </c>
      <c r="O67" s="79">
        <f t="shared" si="28"/>
        <v>1155.0899999999999</v>
      </c>
      <c r="P67" s="79">
        <f t="shared" si="27"/>
        <v>577.53</v>
      </c>
      <c r="Q67" s="79">
        <f t="shared" si="27"/>
        <v>288.79000000000002</v>
      </c>
      <c r="R67" s="79">
        <f t="shared" si="27"/>
        <v>144.37</v>
      </c>
      <c r="S67" s="79">
        <f t="shared" si="27"/>
        <v>72.2</v>
      </c>
      <c r="T67" s="79">
        <f t="shared" si="27"/>
        <v>36.1</v>
      </c>
      <c r="U67" s="81"/>
      <c r="V67" s="81"/>
      <c r="W67" s="81"/>
      <c r="X67" s="81"/>
    </row>
    <row r="68" spans="2:24">
      <c r="B68" s="79">
        <v>3</v>
      </c>
      <c r="C68" s="79" t="s">
        <v>81</v>
      </c>
      <c r="D68" s="79">
        <f t="shared" ref="D68:D75" si="30">2*D67</f>
        <v>200</v>
      </c>
      <c r="E68" s="79">
        <f t="shared" ref="E68:E75" si="31">2^(B68-1)</f>
        <v>4</v>
      </c>
      <c r="F68" s="79">
        <f t="shared" si="29"/>
        <v>3.7202380952380952E-2</v>
      </c>
      <c r="G68" s="79"/>
      <c r="I68" s="81"/>
      <c r="J68" s="81"/>
      <c r="L68" s="79">
        <v>180</v>
      </c>
      <c r="M68" s="79">
        <v>99</v>
      </c>
      <c r="N68" s="83">
        <f t="shared" si="23"/>
        <v>5052</v>
      </c>
      <c r="O68" s="79">
        <f t="shared" si="28"/>
        <v>1786.59</v>
      </c>
      <c r="P68" s="79">
        <f t="shared" si="27"/>
        <v>893.28</v>
      </c>
      <c r="Q68" s="79">
        <f t="shared" si="27"/>
        <v>446.67</v>
      </c>
      <c r="R68" s="79">
        <f t="shared" si="27"/>
        <v>223.31</v>
      </c>
      <c r="S68" s="79">
        <f t="shared" si="27"/>
        <v>111.67</v>
      </c>
      <c r="T68" s="79">
        <f t="shared" si="27"/>
        <v>55.83</v>
      </c>
      <c r="U68" s="81"/>
      <c r="V68" s="81"/>
      <c r="W68" s="81"/>
      <c r="X68" s="81"/>
    </row>
    <row r="69" spans="2:24">
      <c r="B69" s="79">
        <v>4</v>
      </c>
      <c r="C69" s="79" t="s">
        <v>82</v>
      </c>
      <c r="D69" s="79">
        <f t="shared" si="30"/>
        <v>400</v>
      </c>
      <c r="E69" s="79">
        <f t="shared" si="31"/>
        <v>8</v>
      </c>
      <c r="F69" s="79">
        <f t="shared" si="29"/>
        <v>7.4404761904761904E-2</v>
      </c>
      <c r="G69" s="79"/>
      <c r="I69" s="81"/>
      <c r="M69" s="82"/>
      <c r="N69" s="78"/>
    </row>
    <row r="70" spans="2:24">
      <c r="B70" s="79">
        <v>5</v>
      </c>
      <c r="C70" s="79" t="s">
        <v>83</v>
      </c>
      <c r="D70" s="79">
        <f t="shared" si="30"/>
        <v>800</v>
      </c>
      <c r="E70" s="79">
        <f t="shared" si="31"/>
        <v>16</v>
      </c>
      <c r="F70" s="79">
        <f t="shared" si="29"/>
        <v>0.14880952380952381</v>
      </c>
      <c r="G70" s="79"/>
      <c r="I70" s="81"/>
      <c r="M70" s="82"/>
      <c r="N70" s="78"/>
    </row>
    <row r="71" spans="2:24">
      <c r="B71" s="79">
        <v>6</v>
      </c>
      <c r="C71" s="79" t="s">
        <v>112</v>
      </c>
      <c r="D71" s="79">
        <f t="shared" si="30"/>
        <v>1600</v>
      </c>
      <c r="E71" s="79">
        <f t="shared" si="31"/>
        <v>32</v>
      </c>
      <c r="F71" s="79">
        <f t="shared" si="29"/>
        <v>0.29761904761904762</v>
      </c>
      <c r="G71" s="79"/>
      <c r="I71" s="81"/>
      <c r="M71" s="82"/>
      <c r="N71" s="78"/>
    </row>
    <row r="72" spans="2:24">
      <c r="B72" s="98">
        <v>7</v>
      </c>
      <c r="C72" s="98" t="s">
        <v>113</v>
      </c>
      <c r="D72" s="98">
        <f t="shared" si="30"/>
        <v>3200</v>
      </c>
      <c r="E72" s="98">
        <f t="shared" si="31"/>
        <v>64</v>
      </c>
      <c r="F72" s="98">
        <f t="shared" si="29"/>
        <v>0.59523809523809523</v>
      </c>
      <c r="G72" s="98"/>
      <c r="I72" s="81"/>
      <c r="M72" s="82"/>
      <c r="N72" s="78"/>
    </row>
    <row r="73" spans="2:24">
      <c r="B73" s="98">
        <v>8</v>
      </c>
      <c r="C73" s="98" t="s">
        <v>114</v>
      </c>
      <c r="D73" s="98">
        <f t="shared" si="30"/>
        <v>6400</v>
      </c>
      <c r="E73" s="98">
        <f t="shared" si="31"/>
        <v>128</v>
      </c>
      <c r="F73" s="98">
        <f t="shared" si="29"/>
        <v>1.1904761904761905</v>
      </c>
      <c r="G73" s="98"/>
      <c r="I73" s="81"/>
      <c r="M73" s="82"/>
      <c r="N73" s="78"/>
    </row>
    <row r="74" spans="2:24">
      <c r="B74" s="98">
        <v>9</v>
      </c>
      <c r="C74" s="98" t="s">
        <v>115</v>
      </c>
      <c r="D74" s="98">
        <f t="shared" si="30"/>
        <v>12800</v>
      </c>
      <c r="E74" s="98">
        <f t="shared" si="31"/>
        <v>256</v>
      </c>
      <c r="F74" s="98">
        <f t="shared" si="29"/>
        <v>2.3809523809523809</v>
      </c>
      <c r="G74" s="98"/>
      <c r="I74" s="81"/>
      <c r="M74" s="82"/>
      <c r="N74" s="78"/>
    </row>
    <row r="75" spans="2:24">
      <c r="B75" s="98">
        <v>10</v>
      </c>
      <c r="C75" s="98" t="s">
        <v>116</v>
      </c>
      <c r="D75" s="98">
        <f t="shared" si="30"/>
        <v>25600</v>
      </c>
      <c r="E75" s="98">
        <f t="shared" si="31"/>
        <v>512</v>
      </c>
      <c r="F75" s="98">
        <f t="shared" si="29"/>
        <v>4.7619047619047619</v>
      </c>
      <c r="G75" s="98"/>
      <c r="I75" s="81"/>
      <c r="M75" s="82"/>
      <c r="N75" s="78"/>
    </row>
    <row r="76" spans="2:24">
      <c r="M76" s="82"/>
      <c r="N76" s="78"/>
    </row>
    <row r="78" spans="2:24">
      <c r="B78" s="79" t="s">
        <v>330</v>
      </c>
      <c r="C78" s="79" t="s">
        <v>331</v>
      </c>
      <c r="D78" s="79" t="s">
        <v>324</v>
      </c>
      <c r="E78" s="79" t="s">
        <v>355</v>
      </c>
      <c r="F78" s="79" t="s">
        <v>326</v>
      </c>
      <c r="G78" s="83" t="s">
        <v>390</v>
      </c>
      <c r="H78" s="83" t="s">
        <v>391</v>
      </c>
      <c r="J78" s="81"/>
    </row>
    <row r="79" spans="2:24">
      <c r="B79" s="79">
        <v>1</v>
      </c>
      <c r="C79" s="79" t="s">
        <v>332</v>
      </c>
      <c r="D79" s="79">
        <v>5</v>
      </c>
      <c r="E79" s="79">
        <f>3^(B79-1)</f>
        <v>1</v>
      </c>
      <c r="F79" s="79">
        <f t="shared" ref="F79:F88" si="32">E79/$D$21</f>
        <v>9.300595238095238E-3</v>
      </c>
      <c r="G79" s="99">
        <v>0.02</v>
      </c>
      <c r="H79" s="83">
        <v>10</v>
      </c>
      <c r="J79" s="81"/>
    </row>
    <row r="80" spans="2:24">
      <c r="B80" s="79">
        <v>2</v>
      </c>
      <c r="C80" s="79" t="s">
        <v>73</v>
      </c>
      <c r="D80" s="79">
        <f>2*D79</f>
        <v>10</v>
      </c>
      <c r="E80" s="79">
        <f t="shared" ref="E80:E88" si="33">2^(B80-1)</f>
        <v>2</v>
      </c>
      <c r="F80" s="79">
        <f t="shared" si="32"/>
        <v>1.8601190476190476E-2</v>
      </c>
      <c r="G80" s="99">
        <v>0.04</v>
      </c>
      <c r="H80" s="83">
        <f>H79*2</f>
        <v>20</v>
      </c>
      <c r="J80" s="81"/>
    </row>
    <row r="81" spans="2:10">
      <c r="B81" s="79">
        <v>3</v>
      </c>
      <c r="C81" s="79" t="s">
        <v>74</v>
      </c>
      <c r="D81" s="79">
        <f t="shared" ref="D81:D88" si="34">2*D80</f>
        <v>20</v>
      </c>
      <c r="E81" s="79">
        <f t="shared" si="33"/>
        <v>4</v>
      </c>
      <c r="F81" s="79">
        <f t="shared" si="32"/>
        <v>3.7202380952380952E-2</v>
      </c>
      <c r="G81" s="99">
        <v>0.06</v>
      </c>
      <c r="H81" s="83">
        <f t="shared" ref="H81:H88" si="35">H80*2</f>
        <v>40</v>
      </c>
      <c r="J81" s="81"/>
    </row>
    <row r="82" spans="2:10">
      <c r="B82" s="79">
        <v>4</v>
      </c>
      <c r="C82" s="79" t="s">
        <v>75</v>
      </c>
      <c r="D82" s="79">
        <f t="shared" si="34"/>
        <v>40</v>
      </c>
      <c r="E82" s="79">
        <f t="shared" si="33"/>
        <v>8</v>
      </c>
      <c r="F82" s="79">
        <f t="shared" si="32"/>
        <v>7.4404761904761904E-2</v>
      </c>
      <c r="G82" s="99">
        <v>0.08</v>
      </c>
      <c r="H82" s="83">
        <f t="shared" si="35"/>
        <v>80</v>
      </c>
      <c r="J82" s="81"/>
    </row>
    <row r="83" spans="2:10">
      <c r="B83" s="79">
        <v>5</v>
      </c>
      <c r="C83" s="79" t="s">
        <v>76</v>
      </c>
      <c r="D83" s="79">
        <f t="shared" si="34"/>
        <v>80</v>
      </c>
      <c r="E83" s="79">
        <f t="shared" si="33"/>
        <v>16</v>
      </c>
      <c r="F83" s="79">
        <f t="shared" si="32"/>
        <v>0.14880952380952381</v>
      </c>
      <c r="G83" s="99">
        <v>0.1</v>
      </c>
      <c r="H83" s="83">
        <f t="shared" si="35"/>
        <v>160</v>
      </c>
      <c r="J83" s="81"/>
    </row>
    <row r="84" spans="2:10">
      <c r="B84" s="79">
        <v>6</v>
      </c>
      <c r="C84" s="79" t="s">
        <v>107</v>
      </c>
      <c r="D84" s="79">
        <f t="shared" si="34"/>
        <v>160</v>
      </c>
      <c r="E84" s="79">
        <f t="shared" si="33"/>
        <v>32</v>
      </c>
      <c r="F84" s="79">
        <f t="shared" si="32"/>
        <v>0.29761904761904762</v>
      </c>
      <c r="G84" s="99">
        <v>0.12</v>
      </c>
      <c r="H84" s="83">
        <f t="shared" si="35"/>
        <v>320</v>
      </c>
      <c r="J84" s="81"/>
    </row>
    <row r="85" spans="2:10">
      <c r="B85" s="79">
        <v>7</v>
      </c>
      <c r="C85" s="79" t="s">
        <v>108</v>
      </c>
      <c r="D85" s="79">
        <f t="shared" si="34"/>
        <v>320</v>
      </c>
      <c r="E85" s="79">
        <f t="shared" si="33"/>
        <v>64</v>
      </c>
      <c r="F85" s="79">
        <f t="shared" si="32"/>
        <v>0.59523809523809523</v>
      </c>
      <c r="G85" s="99">
        <v>0.14000000000000001</v>
      </c>
      <c r="H85" s="83">
        <f t="shared" si="35"/>
        <v>640</v>
      </c>
      <c r="J85" s="81"/>
    </row>
    <row r="86" spans="2:10">
      <c r="B86" s="79">
        <v>8</v>
      </c>
      <c r="C86" s="79" t="s">
        <v>109</v>
      </c>
      <c r="D86" s="79">
        <f t="shared" si="34"/>
        <v>640</v>
      </c>
      <c r="E86" s="79">
        <f t="shared" si="33"/>
        <v>128</v>
      </c>
      <c r="F86" s="79">
        <f t="shared" si="32"/>
        <v>1.1904761904761905</v>
      </c>
      <c r="G86" s="99">
        <v>0.16</v>
      </c>
      <c r="H86" s="83">
        <f t="shared" si="35"/>
        <v>1280</v>
      </c>
      <c r="J86" s="81"/>
    </row>
    <row r="87" spans="2:10">
      <c r="B87" s="79">
        <v>9</v>
      </c>
      <c r="C87" s="79" t="s">
        <v>110</v>
      </c>
      <c r="D87" s="79">
        <f t="shared" si="34"/>
        <v>1280</v>
      </c>
      <c r="E87" s="79">
        <f t="shared" si="33"/>
        <v>256</v>
      </c>
      <c r="F87" s="79">
        <f t="shared" si="32"/>
        <v>2.3809523809523809</v>
      </c>
      <c r="G87" s="99">
        <v>0.18</v>
      </c>
      <c r="H87" s="83">
        <f t="shared" si="35"/>
        <v>2560</v>
      </c>
      <c r="J87" s="81"/>
    </row>
    <row r="88" spans="2:10">
      <c r="B88" s="79">
        <v>10</v>
      </c>
      <c r="C88" s="79" t="s">
        <v>111</v>
      </c>
      <c r="D88" s="79">
        <f t="shared" si="34"/>
        <v>2560</v>
      </c>
      <c r="E88" s="79">
        <f t="shared" si="33"/>
        <v>512</v>
      </c>
      <c r="F88" s="79">
        <f t="shared" si="32"/>
        <v>4.7619047619047619</v>
      </c>
      <c r="G88" s="99">
        <v>0.2</v>
      </c>
      <c r="H88" s="83">
        <f t="shared" si="35"/>
        <v>5120</v>
      </c>
      <c r="J88" s="81"/>
    </row>
  </sheetData>
  <phoneticPr fontId="1" type="noConversion"/>
  <pageMargins left="0.7" right="0.7" top="0.75" bottom="0.75" header="0.3" footer="0.3"/>
  <pageSetup paperSize="9" orientation="portrait" r:id="rId1"/>
  <ignoredErrors>
    <ignoredError sqref="AG6:AG12 AG5 AI5:AI25 C17:D20" formulaRange="1"/>
    <ignoredError sqref="AJ8:AJ2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B1:H22"/>
  <sheetViews>
    <sheetView workbookViewId="0">
      <selection activeCell="F21" sqref="F21"/>
    </sheetView>
  </sheetViews>
  <sheetFormatPr defaultRowHeight="14.25"/>
  <cols>
    <col min="1" max="1" width="9" style="66"/>
    <col min="2" max="2" width="9.5" style="66" bestFit="1" customWidth="1"/>
    <col min="3" max="3" width="19.375" style="66" bestFit="1" customWidth="1"/>
    <col min="4" max="5" width="29.375" style="66" bestFit="1" customWidth="1"/>
    <col min="6" max="16384" width="9" style="66"/>
  </cols>
  <sheetData>
    <row r="1" spans="2:8">
      <c r="D1" s="66" t="s">
        <v>240</v>
      </c>
    </row>
    <row r="2" spans="2:8">
      <c r="B2" s="66" t="s">
        <v>97</v>
      </c>
      <c r="C2" s="66" t="s">
        <v>100</v>
      </c>
      <c r="D2" s="66" t="s">
        <v>103</v>
      </c>
      <c r="E2" s="66" t="s">
        <v>105</v>
      </c>
    </row>
    <row r="3" spans="2:8">
      <c r="B3" s="66" t="s">
        <v>98</v>
      </c>
      <c r="C3" s="66" t="s">
        <v>99</v>
      </c>
      <c r="D3" s="66">
        <v>600</v>
      </c>
    </row>
    <row r="4" spans="2:8">
      <c r="B4" s="66" t="s">
        <v>102</v>
      </c>
      <c r="C4" s="66" t="s">
        <v>101</v>
      </c>
      <c r="D4" s="66">
        <v>3600</v>
      </c>
    </row>
    <row r="5" spans="2:8">
      <c r="B5" s="66" t="s">
        <v>104</v>
      </c>
      <c r="H5" s="66" t="s">
        <v>106</v>
      </c>
    </row>
    <row r="8" spans="2:8">
      <c r="B8" s="66" t="s">
        <v>161</v>
      </c>
      <c r="D8" s="66" t="s">
        <v>241</v>
      </c>
      <c r="E8" s="66" t="s">
        <v>220</v>
      </c>
    </row>
    <row r="9" spans="2:8">
      <c r="B9" s="66" t="s">
        <v>162</v>
      </c>
      <c r="D9" s="66" t="s">
        <v>242</v>
      </c>
      <c r="E9" s="66" t="s">
        <v>220</v>
      </c>
    </row>
    <row r="18" spans="2:5">
      <c r="B18" s="66" t="s">
        <v>221</v>
      </c>
      <c r="C18" s="66" t="s">
        <v>222</v>
      </c>
      <c r="D18" s="66" t="s">
        <v>223</v>
      </c>
      <c r="E18" s="66" t="s">
        <v>224</v>
      </c>
    </row>
    <row r="19" spans="2:5">
      <c r="B19" s="66" t="s">
        <v>225</v>
      </c>
      <c r="C19" s="66" t="s">
        <v>226</v>
      </c>
      <c r="D19" s="66" t="s">
        <v>227</v>
      </c>
      <c r="E19" s="66" t="s">
        <v>228</v>
      </c>
    </row>
    <row r="20" spans="2:5">
      <c r="B20" s="66" t="s">
        <v>229</v>
      </c>
      <c r="C20" s="66" t="s">
        <v>230</v>
      </c>
      <c r="D20" s="66" t="s">
        <v>231</v>
      </c>
      <c r="E20" s="66" t="s">
        <v>239</v>
      </c>
    </row>
    <row r="21" spans="2:5">
      <c r="B21" s="66" t="s">
        <v>233</v>
      </c>
      <c r="C21" s="66" t="s">
        <v>226</v>
      </c>
      <c r="D21" s="66" t="s">
        <v>234</v>
      </c>
      <c r="E21" s="66" t="s">
        <v>235</v>
      </c>
    </row>
    <row r="22" spans="2:5">
      <c r="B22" s="66" t="s">
        <v>236</v>
      </c>
      <c r="C22" s="66" t="s">
        <v>230</v>
      </c>
      <c r="D22" s="66" t="s">
        <v>237</v>
      </c>
      <c r="E22" s="66" t="s">
        <v>238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H53"/>
  <sheetViews>
    <sheetView zoomScale="70" zoomScaleNormal="70" workbookViewId="0">
      <selection activeCell="K25" sqref="K25"/>
    </sheetView>
  </sheetViews>
  <sheetFormatPr defaultRowHeight="18"/>
  <cols>
    <col min="1" max="1" width="9" style="4"/>
    <col min="2" max="2" width="16.125" style="4" bestFit="1" customWidth="1"/>
    <col min="3" max="3" width="9.5" style="60" bestFit="1" customWidth="1"/>
    <col min="4" max="4" width="13.875" style="4" bestFit="1" customWidth="1"/>
    <col min="5" max="5" width="9.75" style="4" bestFit="1" customWidth="1"/>
    <col min="6" max="6" width="14.125" style="4" bestFit="1" customWidth="1"/>
    <col min="7" max="16384" width="9" style="4"/>
  </cols>
  <sheetData>
    <row r="2" spans="2:8">
      <c r="B2" s="4" t="s">
        <v>244</v>
      </c>
    </row>
    <row r="3" spans="2:8">
      <c r="B3" s="3" t="s">
        <v>243</v>
      </c>
      <c r="C3" s="61" t="s">
        <v>245</v>
      </c>
      <c r="D3" s="3" t="s">
        <v>246</v>
      </c>
      <c r="E3" s="3" t="s">
        <v>247</v>
      </c>
      <c r="F3" s="3" t="s">
        <v>248</v>
      </c>
      <c r="G3" s="3" t="s">
        <v>249</v>
      </c>
      <c r="H3" s="3" t="s">
        <v>250</v>
      </c>
    </row>
    <row r="4" spans="2:8">
      <c r="B4" s="3">
        <v>1</v>
      </c>
      <c r="C4" s="61">
        <v>20</v>
      </c>
      <c r="D4" s="3">
        <f>SUM($C$4:$C4)</f>
        <v>20</v>
      </c>
      <c r="E4" s="3">
        <f>10*物品定价!$D$7</f>
        <v>100</v>
      </c>
      <c r="F4" s="3">
        <f>E4</f>
        <v>100</v>
      </c>
      <c r="G4" s="3">
        <f>C4/E4</f>
        <v>0.2</v>
      </c>
      <c r="H4" s="3">
        <f>ROUND(D4/F4,2)</f>
        <v>0.2</v>
      </c>
    </row>
    <row r="5" spans="2:8">
      <c r="B5" s="3">
        <v>2</v>
      </c>
      <c r="C5" s="61">
        <v>40</v>
      </c>
      <c r="D5" s="3">
        <f>SUM($C$4:$C5)</f>
        <v>60</v>
      </c>
      <c r="E5" s="3">
        <f>10*物品定价!$D$7</f>
        <v>100</v>
      </c>
      <c r="F5" s="3">
        <f>F4+E5</f>
        <v>200</v>
      </c>
      <c r="G5" s="3">
        <f t="shared" ref="G5:G53" si="0">C5/E5</f>
        <v>0.4</v>
      </c>
      <c r="H5" s="3">
        <f t="shared" ref="H5:H53" si="1">ROUND(D5/F5,2)</f>
        <v>0.3</v>
      </c>
    </row>
    <row r="6" spans="2:8">
      <c r="B6" s="3">
        <v>3</v>
      </c>
      <c r="C6" s="61">
        <v>40</v>
      </c>
      <c r="D6" s="3">
        <f>SUM($C$4:$C6)</f>
        <v>100</v>
      </c>
      <c r="E6" s="3">
        <f>10*物品定价!$D$7</f>
        <v>100</v>
      </c>
      <c r="F6" s="3">
        <f t="shared" ref="F6:F53" si="2">F5+E6</f>
        <v>300</v>
      </c>
      <c r="G6" s="3">
        <f t="shared" si="0"/>
        <v>0.4</v>
      </c>
      <c r="H6" s="3">
        <f t="shared" si="1"/>
        <v>0.33</v>
      </c>
    </row>
    <row r="7" spans="2:8">
      <c r="B7" s="3">
        <v>4</v>
      </c>
      <c r="C7" s="61">
        <f>MIN(C4+20,500)</f>
        <v>40</v>
      </c>
      <c r="D7" s="3">
        <f>SUM($C$4:$C7)</f>
        <v>140</v>
      </c>
      <c r="E7" s="3">
        <f>10*物品定价!$D$7</f>
        <v>100</v>
      </c>
      <c r="F7" s="3">
        <f t="shared" si="2"/>
        <v>400</v>
      </c>
      <c r="G7" s="3">
        <f t="shared" si="0"/>
        <v>0.4</v>
      </c>
      <c r="H7" s="3">
        <f t="shared" si="1"/>
        <v>0.35</v>
      </c>
    </row>
    <row r="8" spans="2:8">
      <c r="B8" s="3">
        <v>5</v>
      </c>
      <c r="C8" s="61">
        <f t="shared" ref="C8:C15" si="3">MIN(C5+20,500)</f>
        <v>60</v>
      </c>
      <c r="D8" s="3">
        <f>SUM($C$4:$C8)</f>
        <v>200</v>
      </c>
      <c r="E8" s="3">
        <f>10*物品定价!$D$7</f>
        <v>100</v>
      </c>
      <c r="F8" s="3">
        <f t="shared" si="2"/>
        <v>500</v>
      </c>
      <c r="G8" s="3">
        <f t="shared" si="0"/>
        <v>0.6</v>
      </c>
      <c r="H8" s="3">
        <f t="shared" si="1"/>
        <v>0.4</v>
      </c>
    </row>
    <row r="9" spans="2:8">
      <c r="B9" s="3">
        <v>6</v>
      </c>
      <c r="C9" s="61">
        <f t="shared" si="3"/>
        <v>60</v>
      </c>
      <c r="D9" s="3">
        <f>SUM($C$4:$C9)</f>
        <v>260</v>
      </c>
      <c r="E9" s="3">
        <f>10*物品定价!$D$7</f>
        <v>100</v>
      </c>
      <c r="F9" s="3">
        <f t="shared" si="2"/>
        <v>600</v>
      </c>
      <c r="G9" s="3">
        <f t="shared" si="0"/>
        <v>0.6</v>
      </c>
      <c r="H9" s="3">
        <f t="shared" si="1"/>
        <v>0.43</v>
      </c>
    </row>
    <row r="10" spans="2:8">
      <c r="B10" s="3">
        <v>7</v>
      </c>
      <c r="C10" s="61">
        <f t="shared" si="3"/>
        <v>60</v>
      </c>
      <c r="D10" s="3">
        <f>SUM($C$4:$C10)</f>
        <v>320</v>
      </c>
      <c r="E10" s="3">
        <f>10*物品定价!$D$7</f>
        <v>100</v>
      </c>
      <c r="F10" s="3">
        <f t="shared" si="2"/>
        <v>700</v>
      </c>
      <c r="G10" s="3">
        <f t="shared" si="0"/>
        <v>0.6</v>
      </c>
      <c r="H10" s="3">
        <f t="shared" si="1"/>
        <v>0.46</v>
      </c>
    </row>
    <row r="11" spans="2:8">
      <c r="B11" s="3">
        <v>8</v>
      </c>
      <c r="C11" s="61">
        <f t="shared" si="3"/>
        <v>80</v>
      </c>
      <c r="D11" s="3">
        <f>SUM($C$4:$C11)</f>
        <v>400</v>
      </c>
      <c r="E11" s="3">
        <f>10*物品定价!$D$7</f>
        <v>100</v>
      </c>
      <c r="F11" s="3">
        <f t="shared" si="2"/>
        <v>800</v>
      </c>
      <c r="G11" s="3">
        <f t="shared" si="0"/>
        <v>0.8</v>
      </c>
      <c r="H11" s="3">
        <f t="shared" si="1"/>
        <v>0.5</v>
      </c>
    </row>
    <row r="12" spans="2:8">
      <c r="B12" s="3">
        <v>9</v>
      </c>
      <c r="C12" s="61">
        <f t="shared" si="3"/>
        <v>80</v>
      </c>
      <c r="D12" s="3">
        <f>SUM($C$4:$C12)</f>
        <v>480</v>
      </c>
      <c r="E12" s="3">
        <f>10*物品定价!$D$7</f>
        <v>100</v>
      </c>
      <c r="F12" s="3">
        <f t="shared" si="2"/>
        <v>900</v>
      </c>
      <c r="G12" s="3">
        <f t="shared" si="0"/>
        <v>0.8</v>
      </c>
      <c r="H12" s="3">
        <f t="shared" si="1"/>
        <v>0.53</v>
      </c>
    </row>
    <row r="13" spans="2:8">
      <c r="B13" s="3">
        <v>10</v>
      </c>
      <c r="C13" s="61">
        <f t="shared" si="3"/>
        <v>80</v>
      </c>
      <c r="D13" s="3">
        <f>SUM($C$4:$C13)</f>
        <v>560</v>
      </c>
      <c r="E13" s="3">
        <f>10*物品定价!$D$7</f>
        <v>100</v>
      </c>
      <c r="F13" s="3">
        <f t="shared" si="2"/>
        <v>1000</v>
      </c>
      <c r="G13" s="3">
        <f t="shared" si="0"/>
        <v>0.8</v>
      </c>
      <c r="H13" s="3">
        <f t="shared" si="1"/>
        <v>0.56000000000000005</v>
      </c>
    </row>
    <row r="14" spans="2:8">
      <c r="B14" s="3">
        <v>11</v>
      </c>
      <c r="C14" s="61">
        <f t="shared" si="3"/>
        <v>100</v>
      </c>
      <c r="D14" s="3">
        <f>SUM($C$4:$C14)</f>
        <v>660</v>
      </c>
      <c r="E14" s="3">
        <f>10*物品定价!$D$7</f>
        <v>100</v>
      </c>
      <c r="F14" s="3">
        <f t="shared" si="2"/>
        <v>1100</v>
      </c>
      <c r="G14" s="3">
        <f t="shared" si="0"/>
        <v>1</v>
      </c>
      <c r="H14" s="3">
        <f t="shared" si="1"/>
        <v>0.6</v>
      </c>
    </row>
    <row r="15" spans="2:8">
      <c r="B15" s="3">
        <v>12</v>
      </c>
      <c r="C15" s="61">
        <f t="shared" si="3"/>
        <v>100</v>
      </c>
      <c r="D15" s="3">
        <f>SUM($C$4:$C15)</f>
        <v>760</v>
      </c>
      <c r="E15" s="3">
        <f>10*物品定价!$D$7</f>
        <v>100</v>
      </c>
      <c r="F15" s="3">
        <f t="shared" si="2"/>
        <v>1200</v>
      </c>
      <c r="G15" s="3">
        <f t="shared" si="0"/>
        <v>1</v>
      </c>
      <c r="H15" s="3">
        <f t="shared" si="1"/>
        <v>0.63</v>
      </c>
    </row>
    <row r="16" spans="2:8">
      <c r="B16" s="3">
        <v>13</v>
      </c>
      <c r="C16" s="61">
        <f>MIN(C13+20,500)</f>
        <v>100</v>
      </c>
      <c r="D16" s="3">
        <f>SUM($C$4:$C16)</f>
        <v>860</v>
      </c>
      <c r="E16" s="3">
        <f>10*物品定价!$D$7</f>
        <v>100</v>
      </c>
      <c r="F16" s="3">
        <f t="shared" si="2"/>
        <v>1300</v>
      </c>
      <c r="G16" s="3">
        <f t="shared" si="0"/>
        <v>1</v>
      </c>
      <c r="H16" s="3">
        <f t="shared" si="1"/>
        <v>0.66</v>
      </c>
    </row>
    <row r="17" spans="2:8">
      <c r="B17" s="3">
        <v>14</v>
      </c>
      <c r="C17" s="61">
        <f>MIN(C14+50,500)</f>
        <v>150</v>
      </c>
      <c r="D17" s="3">
        <f>SUM($C$4:$C17)</f>
        <v>1010</v>
      </c>
      <c r="E17" s="3">
        <f>10*物品定价!$D$7</f>
        <v>100</v>
      </c>
      <c r="F17" s="3">
        <f t="shared" si="2"/>
        <v>1400</v>
      </c>
      <c r="G17" s="3">
        <f t="shared" si="0"/>
        <v>1.5</v>
      </c>
      <c r="H17" s="3">
        <f t="shared" si="1"/>
        <v>0.72</v>
      </c>
    </row>
    <row r="18" spans="2:8">
      <c r="B18" s="3">
        <v>15</v>
      </c>
      <c r="C18" s="61">
        <f t="shared" ref="C18:C53" si="4">MIN(C15+50,500)</f>
        <v>150</v>
      </c>
      <c r="D18" s="3">
        <f>SUM($C$4:$C18)</f>
        <v>1160</v>
      </c>
      <c r="E18" s="3">
        <f>10*物品定价!$D$7</f>
        <v>100</v>
      </c>
      <c r="F18" s="3">
        <f t="shared" si="2"/>
        <v>1500</v>
      </c>
      <c r="G18" s="3">
        <f t="shared" si="0"/>
        <v>1.5</v>
      </c>
      <c r="H18" s="3">
        <f t="shared" si="1"/>
        <v>0.77</v>
      </c>
    </row>
    <row r="19" spans="2:8">
      <c r="B19" s="3">
        <v>16</v>
      </c>
      <c r="C19" s="61">
        <f t="shared" si="4"/>
        <v>150</v>
      </c>
      <c r="D19" s="3">
        <f>SUM($C$4:$C19)</f>
        <v>1310</v>
      </c>
      <c r="E19" s="3">
        <f>10*物品定价!$D$7</f>
        <v>100</v>
      </c>
      <c r="F19" s="3">
        <f t="shared" si="2"/>
        <v>1600</v>
      </c>
      <c r="G19" s="3">
        <f t="shared" si="0"/>
        <v>1.5</v>
      </c>
      <c r="H19" s="3">
        <f t="shared" si="1"/>
        <v>0.82</v>
      </c>
    </row>
    <row r="20" spans="2:8">
      <c r="B20" s="3">
        <v>17</v>
      </c>
      <c r="C20" s="61">
        <f t="shared" si="4"/>
        <v>200</v>
      </c>
      <c r="D20" s="3">
        <f>SUM($C$4:$C20)</f>
        <v>1510</v>
      </c>
      <c r="E20" s="3">
        <f>10*物品定价!$D$7</f>
        <v>100</v>
      </c>
      <c r="F20" s="3">
        <f t="shared" si="2"/>
        <v>1700</v>
      </c>
      <c r="G20" s="3">
        <f t="shared" si="0"/>
        <v>2</v>
      </c>
      <c r="H20" s="3">
        <f t="shared" si="1"/>
        <v>0.89</v>
      </c>
    </row>
    <row r="21" spans="2:8">
      <c r="B21" s="3">
        <v>18</v>
      </c>
      <c r="C21" s="61">
        <f t="shared" si="4"/>
        <v>200</v>
      </c>
      <c r="D21" s="3">
        <f>SUM($C$4:$C21)</f>
        <v>1710</v>
      </c>
      <c r="E21" s="3">
        <f>10*物品定价!$D$7</f>
        <v>100</v>
      </c>
      <c r="F21" s="3">
        <f t="shared" si="2"/>
        <v>1800</v>
      </c>
      <c r="G21" s="3">
        <f t="shared" si="0"/>
        <v>2</v>
      </c>
      <c r="H21" s="3">
        <f t="shared" si="1"/>
        <v>0.95</v>
      </c>
    </row>
    <row r="22" spans="2:8">
      <c r="B22" s="3">
        <v>19</v>
      </c>
      <c r="C22" s="61">
        <f t="shared" si="4"/>
        <v>200</v>
      </c>
      <c r="D22" s="3">
        <f>SUM($C$4:$C22)</f>
        <v>1910</v>
      </c>
      <c r="E22" s="3">
        <f>10*物品定价!$D$7</f>
        <v>100</v>
      </c>
      <c r="F22" s="3">
        <f t="shared" si="2"/>
        <v>1900</v>
      </c>
      <c r="G22" s="3">
        <f t="shared" si="0"/>
        <v>2</v>
      </c>
      <c r="H22" s="3">
        <f t="shared" si="1"/>
        <v>1.01</v>
      </c>
    </row>
    <row r="23" spans="2:8">
      <c r="B23" s="3">
        <v>20</v>
      </c>
      <c r="C23" s="61">
        <f t="shared" si="4"/>
        <v>250</v>
      </c>
      <c r="D23" s="3">
        <f>SUM($C$4:$C23)</f>
        <v>2160</v>
      </c>
      <c r="E23" s="3">
        <f>10*物品定价!$D$7</f>
        <v>100</v>
      </c>
      <c r="F23" s="3">
        <f t="shared" si="2"/>
        <v>2000</v>
      </c>
      <c r="G23" s="3">
        <f t="shared" si="0"/>
        <v>2.5</v>
      </c>
      <c r="H23" s="3">
        <f t="shared" si="1"/>
        <v>1.08</v>
      </c>
    </row>
    <row r="24" spans="2:8">
      <c r="B24" s="3">
        <v>21</v>
      </c>
      <c r="C24" s="61">
        <f t="shared" si="4"/>
        <v>250</v>
      </c>
      <c r="D24" s="3">
        <f>SUM($C$4:$C24)</f>
        <v>2410</v>
      </c>
      <c r="E24" s="3">
        <f>10*物品定价!$D$7</f>
        <v>100</v>
      </c>
      <c r="F24" s="3">
        <f t="shared" si="2"/>
        <v>2100</v>
      </c>
      <c r="G24" s="3">
        <f t="shared" si="0"/>
        <v>2.5</v>
      </c>
      <c r="H24" s="3">
        <f t="shared" si="1"/>
        <v>1.1499999999999999</v>
      </c>
    </row>
    <row r="25" spans="2:8">
      <c r="B25" s="3">
        <v>22</v>
      </c>
      <c r="C25" s="61">
        <f t="shared" si="4"/>
        <v>250</v>
      </c>
      <c r="D25" s="3">
        <f>SUM($C$4:$C25)</f>
        <v>2660</v>
      </c>
      <c r="E25" s="3">
        <f>10*物品定价!$D$7</f>
        <v>100</v>
      </c>
      <c r="F25" s="3">
        <f t="shared" si="2"/>
        <v>2200</v>
      </c>
      <c r="G25" s="3">
        <f t="shared" si="0"/>
        <v>2.5</v>
      </c>
      <c r="H25" s="3">
        <f t="shared" si="1"/>
        <v>1.21</v>
      </c>
    </row>
    <row r="26" spans="2:8">
      <c r="B26" s="3">
        <v>23</v>
      </c>
      <c r="C26" s="61">
        <f t="shared" si="4"/>
        <v>300</v>
      </c>
      <c r="D26" s="3">
        <f>SUM($C$4:$C26)</f>
        <v>2960</v>
      </c>
      <c r="E26" s="3">
        <f>10*物品定价!$D$7</f>
        <v>100</v>
      </c>
      <c r="F26" s="3">
        <f t="shared" si="2"/>
        <v>2300</v>
      </c>
      <c r="G26" s="3">
        <f t="shared" si="0"/>
        <v>3</v>
      </c>
      <c r="H26" s="3">
        <f t="shared" si="1"/>
        <v>1.29</v>
      </c>
    </row>
    <row r="27" spans="2:8">
      <c r="B27" s="3">
        <v>24</v>
      </c>
      <c r="C27" s="61">
        <f t="shared" si="4"/>
        <v>300</v>
      </c>
      <c r="D27" s="3">
        <f>SUM($C$4:$C27)</f>
        <v>3260</v>
      </c>
      <c r="E27" s="3">
        <f>10*物品定价!$D$7</f>
        <v>100</v>
      </c>
      <c r="F27" s="3">
        <f t="shared" si="2"/>
        <v>2400</v>
      </c>
      <c r="G27" s="3">
        <f t="shared" si="0"/>
        <v>3</v>
      </c>
      <c r="H27" s="3">
        <f t="shared" si="1"/>
        <v>1.36</v>
      </c>
    </row>
    <row r="28" spans="2:8">
      <c r="B28" s="3">
        <v>25</v>
      </c>
      <c r="C28" s="61">
        <f t="shared" si="4"/>
        <v>300</v>
      </c>
      <c r="D28" s="3">
        <f>SUM($C$4:$C28)</f>
        <v>3560</v>
      </c>
      <c r="E28" s="3">
        <f>10*物品定价!$D$7</f>
        <v>100</v>
      </c>
      <c r="F28" s="3">
        <f t="shared" si="2"/>
        <v>2500</v>
      </c>
      <c r="G28" s="3">
        <f t="shared" si="0"/>
        <v>3</v>
      </c>
      <c r="H28" s="3">
        <f t="shared" si="1"/>
        <v>1.42</v>
      </c>
    </row>
    <row r="29" spans="2:8">
      <c r="B29" s="3">
        <v>26</v>
      </c>
      <c r="C29" s="61">
        <f t="shared" si="4"/>
        <v>350</v>
      </c>
      <c r="D29" s="3">
        <f>SUM($C$4:$C29)</f>
        <v>3910</v>
      </c>
      <c r="E29" s="3">
        <f>10*物品定价!$D$7</f>
        <v>100</v>
      </c>
      <c r="F29" s="3">
        <f t="shared" si="2"/>
        <v>2600</v>
      </c>
      <c r="G29" s="3">
        <f t="shared" si="0"/>
        <v>3.5</v>
      </c>
      <c r="H29" s="3">
        <f t="shared" si="1"/>
        <v>1.5</v>
      </c>
    </row>
    <row r="30" spans="2:8">
      <c r="B30" s="3">
        <v>27</v>
      </c>
      <c r="C30" s="61">
        <f t="shared" si="4"/>
        <v>350</v>
      </c>
      <c r="D30" s="3">
        <f>SUM($C$4:$C30)</f>
        <v>4260</v>
      </c>
      <c r="E30" s="3">
        <f>10*物品定价!$D$7</f>
        <v>100</v>
      </c>
      <c r="F30" s="3">
        <f t="shared" si="2"/>
        <v>2700</v>
      </c>
      <c r="G30" s="3">
        <f t="shared" si="0"/>
        <v>3.5</v>
      </c>
      <c r="H30" s="3">
        <f t="shared" si="1"/>
        <v>1.58</v>
      </c>
    </row>
    <row r="31" spans="2:8">
      <c r="B31" s="3">
        <v>28</v>
      </c>
      <c r="C31" s="61">
        <f t="shared" si="4"/>
        <v>350</v>
      </c>
      <c r="D31" s="3">
        <f>SUM($C$4:$C31)</f>
        <v>4610</v>
      </c>
      <c r="E31" s="3">
        <f>10*物品定价!$D$7</f>
        <v>100</v>
      </c>
      <c r="F31" s="3">
        <f t="shared" si="2"/>
        <v>2800</v>
      </c>
      <c r="G31" s="3">
        <f t="shared" si="0"/>
        <v>3.5</v>
      </c>
      <c r="H31" s="3">
        <f t="shared" si="1"/>
        <v>1.65</v>
      </c>
    </row>
    <row r="32" spans="2:8">
      <c r="B32" s="3">
        <v>29</v>
      </c>
      <c r="C32" s="61">
        <f t="shared" si="4"/>
        <v>400</v>
      </c>
      <c r="D32" s="3">
        <f>SUM($C$4:$C32)</f>
        <v>5010</v>
      </c>
      <c r="E32" s="3">
        <f>10*物品定价!$D$7</f>
        <v>100</v>
      </c>
      <c r="F32" s="3">
        <f t="shared" si="2"/>
        <v>2900</v>
      </c>
      <c r="G32" s="3">
        <f t="shared" si="0"/>
        <v>4</v>
      </c>
      <c r="H32" s="3">
        <f t="shared" si="1"/>
        <v>1.73</v>
      </c>
    </row>
    <row r="33" spans="2:8">
      <c r="B33" s="3">
        <v>30</v>
      </c>
      <c r="C33" s="61">
        <f t="shared" si="4"/>
        <v>400</v>
      </c>
      <c r="D33" s="3">
        <f>SUM($C$4:$C33)</f>
        <v>5410</v>
      </c>
      <c r="E33" s="3">
        <f>10*物品定价!$D$7</f>
        <v>100</v>
      </c>
      <c r="F33" s="3">
        <f t="shared" si="2"/>
        <v>3000</v>
      </c>
      <c r="G33" s="3">
        <f t="shared" si="0"/>
        <v>4</v>
      </c>
      <c r="H33" s="3">
        <f t="shared" si="1"/>
        <v>1.8</v>
      </c>
    </row>
    <row r="34" spans="2:8">
      <c r="B34" s="3">
        <v>31</v>
      </c>
      <c r="C34" s="61">
        <f t="shared" si="4"/>
        <v>400</v>
      </c>
      <c r="D34" s="3">
        <f>SUM($C$4:$C34)</f>
        <v>5810</v>
      </c>
      <c r="E34" s="3">
        <f>10*物品定价!$D$7</f>
        <v>100</v>
      </c>
      <c r="F34" s="3">
        <f t="shared" si="2"/>
        <v>3100</v>
      </c>
      <c r="G34" s="3">
        <f t="shared" si="0"/>
        <v>4</v>
      </c>
      <c r="H34" s="3">
        <f t="shared" si="1"/>
        <v>1.87</v>
      </c>
    </row>
    <row r="35" spans="2:8">
      <c r="B35" s="3">
        <v>32</v>
      </c>
      <c r="C35" s="61">
        <f t="shared" si="4"/>
        <v>450</v>
      </c>
      <c r="D35" s="3">
        <f>SUM($C$4:$C35)</f>
        <v>6260</v>
      </c>
      <c r="E35" s="3">
        <f>10*物品定价!$D$7</f>
        <v>100</v>
      </c>
      <c r="F35" s="3">
        <f t="shared" si="2"/>
        <v>3200</v>
      </c>
      <c r="G35" s="3">
        <f t="shared" si="0"/>
        <v>4.5</v>
      </c>
      <c r="H35" s="3">
        <f t="shared" si="1"/>
        <v>1.96</v>
      </c>
    </row>
    <row r="36" spans="2:8">
      <c r="B36" s="3">
        <v>33</v>
      </c>
      <c r="C36" s="61">
        <f t="shared" si="4"/>
        <v>450</v>
      </c>
      <c r="D36" s="3">
        <f>SUM($C$4:$C36)</f>
        <v>6710</v>
      </c>
      <c r="E36" s="3">
        <f>10*物品定价!$D$7</f>
        <v>100</v>
      </c>
      <c r="F36" s="3">
        <f t="shared" si="2"/>
        <v>3300</v>
      </c>
      <c r="G36" s="3">
        <f t="shared" si="0"/>
        <v>4.5</v>
      </c>
      <c r="H36" s="3">
        <f t="shared" si="1"/>
        <v>2.0299999999999998</v>
      </c>
    </row>
    <row r="37" spans="2:8">
      <c r="B37" s="3">
        <v>34</v>
      </c>
      <c r="C37" s="61">
        <f t="shared" si="4"/>
        <v>450</v>
      </c>
      <c r="D37" s="3">
        <f>SUM($C$4:$C37)</f>
        <v>7160</v>
      </c>
      <c r="E37" s="3">
        <f>10*物品定价!$D$7</f>
        <v>100</v>
      </c>
      <c r="F37" s="3">
        <f t="shared" si="2"/>
        <v>3400</v>
      </c>
      <c r="G37" s="3">
        <f t="shared" si="0"/>
        <v>4.5</v>
      </c>
      <c r="H37" s="3">
        <f t="shared" si="1"/>
        <v>2.11</v>
      </c>
    </row>
    <row r="38" spans="2:8">
      <c r="B38" s="3">
        <v>35</v>
      </c>
      <c r="C38" s="61">
        <f t="shared" si="4"/>
        <v>500</v>
      </c>
      <c r="D38" s="3">
        <f>SUM($C$4:$C38)</f>
        <v>7660</v>
      </c>
      <c r="E38" s="3">
        <f>10*物品定价!$D$7</f>
        <v>100</v>
      </c>
      <c r="F38" s="3">
        <f t="shared" si="2"/>
        <v>3500</v>
      </c>
      <c r="G38" s="3">
        <f t="shared" si="0"/>
        <v>5</v>
      </c>
      <c r="H38" s="3">
        <f t="shared" si="1"/>
        <v>2.19</v>
      </c>
    </row>
    <row r="39" spans="2:8">
      <c r="B39" s="3">
        <v>36</v>
      </c>
      <c r="C39" s="61">
        <f t="shared" si="4"/>
        <v>500</v>
      </c>
      <c r="D39" s="3">
        <f>SUM($C$4:$C39)</f>
        <v>8160</v>
      </c>
      <c r="E39" s="3">
        <f>10*物品定价!$D$7</f>
        <v>100</v>
      </c>
      <c r="F39" s="3">
        <f t="shared" si="2"/>
        <v>3600</v>
      </c>
      <c r="G39" s="3">
        <f t="shared" si="0"/>
        <v>5</v>
      </c>
      <c r="H39" s="3">
        <f t="shared" si="1"/>
        <v>2.27</v>
      </c>
    </row>
    <row r="40" spans="2:8">
      <c r="B40" s="3">
        <v>37</v>
      </c>
      <c r="C40" s="61">
        <f t="shared" si="4"/>
        <v>500</v>
      </c>
      <c r="D40" s="3">
        <f>SUM($C$4:$C40)</f>
        <v>8660</v>
      </c>
      <c r="E40" s="3">
        <f>10*物品定价!$D$7</f>
        <v>100</v>
      </c>
      <c r="F40" s="3">
        <f t="shared" si="2"/>
        <v>3700</v>
      </c>
      <c r="G40" s="3">
        <f t="shared" si="0"/>
        <v>5</v>
      </c>
      <c r="H40" s="3">
        <f t="shared" si="1"/>
        <v>2.34</v>
      </c>
    </row>
    <row r="41" spans="2:8">
      <c r="B41" s="3">
        <v>38</v>
      </c>
      <c r="C41" s="61">
        <f t="shared" si="4"/>
        <v>500</v>
      </c>
      <c r="D41" s="3">
        <f>SUM($C$4:$C41)</f>
        <v>9160</v>
      </c>
      <c r="E41" s="3">
        <f>10*物品定价!$D$7</f>
        <v>100</v>
      </c>
      <c r="F41" s="3">
        <f t="shared" si="2"/>
        <v>3800</v>
      </c>
      <c r="G41" s="3">
        <f t="shared" si="0"/>
        <v>5</v>
      </c>
      <c r="H41" s="3">
        <f t="shared" si="1"/>
        <v>2.41</v>
      </c>
    </row>
    <row r="42" spans="2:8">
      <c r="B42" s="3">
        <v>39</v>
      </c>
      <c r="C42" s="61">
        <f t="shared" si="4"/>
        <v>500</v>
      </c>
      <c r="D42" s="3">
        <f>SUM($C$4:$C42)</f>
        <v>9660</v>
      </c>
      <c r="E42" s="3">
        <f>10*物品定价!$D$7</f>
        <v>100</v>
      </c>
      <c r="F42" s="3">
        <f t="shared" si="2"/>
        <v>3900</v>
      </c>
      <c r="G42" s="3">
        <f t="shared" si="0"/>
        <v>5</v>
      </c>
      <c r="H42" s="3">
        <f t="shared" si="1"/>
        <v>2.48</v>
      </c>
    </row>
    <row r="43" spans="2:8">
      <c r="B43" s="3">
        <v>40</v>
      </c>
      <c r="C43" s="61">
        <f t="shared" si="4"/>
        <v>500</v>
      </c>
      <c r="D43" s="3">
        <f>SUM($C$4:$C43)</f>
        <v>10160</v>
      </c>
      <c r="E43" s="3">
        <f>10*物品定价!$D$7</f>
        <v>100</v>
      </c>
      <c r="F43" s="3">
        <f t="shared" si="2"/>
        <v>4000</v>
      </c>
      <c r="G43" s="3">
        <f t="shared" si="0"/>
        <v>5</v>
      </c>
      <c r="H43" s="3">
        <f t="shared" si="1"/>
        <v>2.54</v>
      </c>
    </row>
    <row r="44" spans="2:8">
      <c r="B44" s="3">
        <v>41</v>
      </c>
      <c r="C44" s="61">
        <f t="shared" si="4"/>
        <v>500</v>
      </c>
      <c r="D44" s="3">
        <f>SUM($C$4:$C44)</f>
        <v>10660</v>
      </c>
      <c r="E44" s="3">
        <f>10*物品定价!$D$7</f>
        <v>100</v>
      </c>
      <c r="F44" s="3">
        <f t="shared" si="2"/>
        <v>4100</v>
      </c>
      <c r="G44" s="3">
        <f t="shared" si="0"/>
        <v>5</v>
      </c>
      <c r="H44" s="3">
        <f t="shared" si="1"/>
        <v>2.6</v>
      </c>
    </row>
    <row r="45" spans="2:8">
      <c r="B45" s="3">
        <v>42</v>
      </c>
      <c r="C45" s="61">
        <f t="shared" si="4"/>
        <v>500</v>
      </c>
      <c r="D45" s="3">
        <f>SUM($C$4:$C45)</f>
        <v>11160</v>
      </c>
      <c r="E45" s="3">
        <f>10*物品定价!$D$7</f>
        <v>100</v>
      </c>
      <c r="F45" s="3">
        <f t="shared" si="2"/>
        <v>4200</v>
      </c>
      <c r="G45" s="3">
        <f t="shared" si="0"/>
        <v>5</v>
      </c>
      <c r="H45" s="3">
        <f t="shared" si="1"/>
        <v>2.66</v>
      </c>
    </row>
    <row r="46" spans="2:8">
      <c r="B46" s="3">
        <v>43</v>
      </c>
      <c r="C46" s="61">
        <f t="shared" si="4"/>
        <v>500</v>
      </c>
      <c r="D46" s="3">
        <f>SUM($C$4:$C46)</f>
        <v>11660</v>
      </c>
      <c r="E46" s="3">
        <f>10*物品定价!$D$7</f>
        <v>100</v>
      </c>
      <c r="F46" s="3">
        <f t="shared" si="2"/>
        <v>4300</v>
      </c>
      <c r="G46" s="3">
        <f t="shared" si="0"/>
        <v>5</v>
      </c>
      <c r="H46" s="3">
        <f t="shared" si="1"/>
        <v>2.71</v>
      </c>
    </row>
    <row r="47" spans="2:8">
      <c r="B47" s="3">
        <v>44</v>
      </c>
      <c r="C47" s="61">
        <f t="shared" si="4"/>
        <v>500</v>
      </c>
      <c r="D47" s="3">
        <f>SUM($C$4:$C47)</f>
        <v>12160</v>
      </c>
      <c r="E47" s="3">
        <f>10*物品定价!$D$7</f>
        <v>100</v>
      </c>
      <c r="F47" s="3">
        <f t="shared" si="2"/>
        <v>4400</v>
      </c>
      <c r="G47" s="3">
        <f t="shared" si="0"/>
        <v>5</v>
      </c>
      <c r="H47" s="3">
        <f t="shared" si="1"/>
        <v>2.76</v>
      </c>
    </row>
    <row r="48" spans="2:8">
      <c r="B48" s="3">
        <v>45</v>
      </c>
      <c r="C48" s="61">
        <f t="shared" si="4"/>
        <v>500</v>
      </c>
      <c r="D48" s="3">
        <f>SUM($C$4:$C48)</f>
        <v>12660</v>
      </c>
      <c r="E48" s="3">
        <f>10*物品定价!$D$7</f>
        <v>100</v>
      </c>
      <c r="F48" s="3">
        <f t="shared" si="2"/>
        <v>4500</v>
      </c>
      <c r="G48" s="3">
        <f t="shared" si="0"/>
        <v>5</v>
      </c>
      <c r="H48" s="3">
        <f t="shared" si="1"/>
        <v>2.81</v>
      </c>
    </row>
    <row r="49" spans="2:8">
      <c r="B49" s="3">
        <v>46</v>
      </c>
      <c r="C49" s="61">
        <f t="shared" si="4"/>
        <v>500</v>
      </c>
      <c r="D49" s="3">
        <f>SUM($C$4:$C49)</f>
        <v>13160</v>
      </c>
      <c r="E49" s="3">
        <f>10*物品定价!$D$7</f>
        <v>100</v>
      </c>
      <c r="F49" s="3">
        <f t="shared" si="2"/>
        <v>4600</v>
      </c>
      <c r="G49" s="3">
        <f t="shared" si="0"/>
        <v>5</v>
      </c>
      <c r="H49" s="3">
        <f t="shared" si="1"/>
        <v>2.86</v>
      </c>
    </row>
    <row r="50" spans="2:8">
      <c r="B50" s="3">
        <v>47</v>
      </c>
      <c r="C50" s="61">
        <f t="shared" si="4"/>
        <v>500</v>
      </c>
      <c r="D50" s="3">
        <f>SUM($C$4:$C50)</f>
        <v>13660</v>
      </c>
      <c r="E50" s="3">
        <f>10*物品定价!$D$7</f>
        <v>100</v>
      </c>
      <c r="F50" s="3">
        <f t="shared" si="2"/>
        <v>4700</v>
      </c>
      <c r="G50" s="3">
        <f t="shared" si="0"/>
        <v>5</v>
      </c>
      <c r="H50" s="3">
        <f t="shared" si="1"/>
        <v>2.91</v>
      </c>
    </row>
    <row r="51" spans="2:8">
      <c r="B51" s="3">
        <v>48</v>
      </c>
      <c r="C51" s="61">
        <f t="shared" si="4"/>
        <v>500</v>
      </c>
      <c r="D51" s="3">
        <f>SUM($C$4:$C51)</f>
        <v>14160</v>
      </c>
      <c r="E51" s="3">
        <f>10*物品定价!$D$7</f>
        <v>100</v>
      </c>
      <c r="F51" s="3">
        <f t="shared" si="2"/>
        <v>4800</v>
      </c>
      <c r="G51" s="3">
        <f t="shared" si="0"/>
        <v>5</v>
      </c>
      <c r="H51" s="3">
        <f t="shared" si="1"/>
        <v>2.95</v>
      </c>
    </row>
    <row r="52" spans="2:8">
      <c r="B52" s="3">
        <v>49</v>
      </c>
      <c r="C52" s="61">
        <f t="shared" si="4"/>
        <v>500</v>
      </c>
      <c r="D52" s="3">
        <f>SUM($C$4:$C52)</f>
        <v>14660</v>
      </c>
      <c r="E52" s="3">
        <f>10*物品定价!$D$7</f>
        <v>100</v>
      </c>
      <c r="F52" s="3">
        <f t="shared" si="2"/>
        <v>4900</v>
      </c>
      <c r="G52" s="3">
        <f t="shared" si="0"/>
        <v>5</v>
      </c>
      <c r="H52" s="3">
        <f t="shared" si="1"/>
        <v>2.99</v>
      </c>
    </row>
    <row r="53" spans="2:8">
      <c r="B53" s="3">
        <v>50</v>
      </c>
      <c r="C53" s="61">
        <f t="shared" si="4"/>
        <v>500</v>
      </c>
      <c r="D53" s="3">
        <f>SUM($C$4:$C53)</f>
        <v>15160</v>
      </c>
      <c r="E53" s="3">
        <f>10*物品定价!$D$7</f>
        <v>100</v>
      </c>
      <c r="F53" s="3">
        <f t="shared" si="2"/>
        <v>5000</v>
      </c>
      <c r="G53" s="3">
        <f t="shared" si="0"/>
        <v>5</v>
      </c>
      <c r="H53" s="3">
        <f t="shared" si="1"/>
        <v>3.03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E4:F53" formula="1"/>
    <ignoredError sqref="G6:H12" evalError="1"/>
    <ignoredError sqref="D5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B3:L55"/>
  <sheetViews>
    <sheetView topLeftCell="A4" zoomScale="70" zoomScaleNormal="70" workbookViewId="0">
      <selection activeCell="E7" sqref="E7:E11"/>
    </sheetView>
  </sheetViews>
  <sheetFormatPr defaultRowHeight="17.25"/>
  <cols>
    <col min="1" max="2" width="9" style="4"/>
    <col min="3" max="3" width="15.375" style="4" bestFit="1" customWidth="1"/>
    <col min="4" max="4" width="21.75" style="4" bestFit="1" customWidth="1"/>
    <col min="5" max="5" width="18.625" style="4" bestFit="1" customWidth="1"/>
    <col min="6" max="6" width="16.625" style="4" bestFit="1" customWidth="1"/>
    <col min="7" max="7" width="18.625" style="4" bestFit="1" customWidth="1"/>
    <col min="8" max="10" width="9" style="4"/>
    <col min="11" max="11" width="10" style="4" bestFit="1" customWidth="1"/>
    <col min="12" max="12" width="47" style="4" bestFit="1" customWidth="1"/>
    <col min="13" max="17" width="9" style="4"/>
    <col min="18" max="27" width="3.25" style="4" customWidth="1"/>
    <col min="28" max="16384" width="9" style="4"/>
  </cols>
  <sheetData>
    <row r="3" spans="2:12">
      <c r="B3" s="4" t="s">
        <v>251</v>
      </c>
    </row>
    <row r="4" spans="2:12">
      <c r="B4" s="4" t="s">
        <v>252</v>
      </c>
    </row>
    <row r="6" spans="2:12" ht="18">
      <c r="B6" s="3" t="s">
        <v>11</v>
      </c>
      <c r="C6" s="3" t="s">
        <v>253</v>
      </c>
      <c r="D6" s="61" t="s">
        <v>254</v>
      </c>
      <c r="E6" s="62" t="s">
        <v>93</v>
      </c>
      <c r="F6" s="3" t="s">
        <v>255</v>
      </c>
      <c r="G6" s="3" t="s">
        <v>256</v>
      </c>
      <c r="H6" s="3" t="s">
        <v>257</v>
      </c>
    </row>
    <row r="7" spans="2:12" ht="18">
      <c r="B7" s="3">
        <v>1</v>
      </c>
      <c r="C7" s="3">
        <f>2^(B7-1)</f>
        <v>1</v>
      </c>
      <c r="D7" s="63">
        <v>0.02</v>
      </c>
      <c r="E7" s="62">
        <v>10</v>
      </c>
      <c r="F7" s="3">
        <f>ROUND(E7+D7*100*5,0)</f>
        <v>20</v>
      </c>
      <c r="G7" s="3">
        <f>物品定价!D13</f>
        <v>5</v>
      </c>
      <c r="H7" s="3">
        <f>F7/G7</f>
        <v>4</v>
      </c>
      <c r="K7" s="4" t="s">
        <v>270</v>
      </c>
      <c r="L7" s="4" t="s">
        <v>272</v>
      </c>
    </row>
    <row r="8" spans="2:12" ht="18">
      <c r="B8" s="3">
        <v>2</v>
      </c>
      <c r="C8" s="3">
        <f t="shared" ref="C8:C16" si="0">2^(B8-1)</f>
        <v>2</v>
      </c>
      <c r="D8" s="63">
        <v>0.04</v>
      </c>
      <c r="E8" s="62">
        <v>15</v>
      </c>
      <c r="F8" s="3">
        <f t="shared" ref="F8:F16" si="1">ROUND(E8+D8*100*5,0)</f>
        <v>35</v>
      </c>
      <c r="G8" s="3">
        <f>物品定价!D14</f>
        <v>10</v>
      </c>
      <c r="H8" s="3">
        <f t="shared" ref="H8:H16" si="2">F8/G8</f>
        <v>3.5</v>
      </c>
      <c r="K8" s="4" t="s">
        <v>279</v>
      </c>
      <c r="L8" s="4" t="s">
        <v>280</v>
      </c>
    </row>
    <row r="9" spans="2:12" ht="18">
      <c r="B9" s="3">
        <v>3</v>
      </c>
      <c r="C9" s="3">
        <f t="shared" si="0"/>
        <v>4</v>
      </c>
      <c r="D9" s="63">
        <v>0.06</v>
      </c>
      <c r="E9" s="62">
        <v>25</v>
      </c>
      <c r="F9" s="3">
        <f t="shared" si="1"/>
        <v>55</v>
      </c>
      <c r="G9" s="3">
        <f>物品定价!D15</f>
        <v>20</v>
      </c>
      <c r="H9" s="3">
        <f>F9/G9</f>
        <v>2.75</v>
      </c>
      <c r="K9" s="4" t="s">
        <v>271</v>
      </c>
      <c r="L9" s="4" t="s">
        <v>277</v>
      </c>
    </row>
    <row r="10" spans="2:12" ht="18">
      <c r="B10" s="3">
        <v>4</v>
      </c>
      <c r="C10" s="3">
        <f t="shared" si="0"/>
        <v>8</v>
      </c>
      <c r="D10" s="63">
        <v>0.08</v>
      </c>
      <c r="E10" s="62">
        <v>40</v>
      </c>
      <c r="F10" s="3">
        <f t="shared" si="1"/>
        <v>80</v>
      </c>
      <c r="G10" s="3">
        <f>物品定价!D16</f>
        <v>40</v>
      </c>
      <c r="H10" s="3">
        <f t="shared" si="2"/>
        <v>2</v>
      </c>
      <c r="K10" s="4" t="s">
        <v>273</v>
      </c>
      <c r="L10" s="4" t="s">
        <v>278</v>
      </c>
    </row>
    <row r="11" spans="2:12" ht="18">
      <c r="B11" s="3">
        <v>5</v>
      </c>
      <c r="C11" s="3">
        <f t="shared" si="0"/>
        <v>16</v>
      </c>
      <c r="D11" s="63">
        <v>0.1</v>
      </c>
      <c r="E11" s="62">
        <v>60</v>
      </c>
      <c r="F11" s="3">
        <f t="shared" si="1"/>
        <v>110</v>
      </c>
      <c r="G11" s="3">
        <f>物品定价!D17</f>
        <v>80</v>
      </c>
      <c r="H11" s="3">
        <f t="shared" si="2"/>
        <v>1.375</v>
      </c>
      <c r="K11" s="4" t="s">
        <v>274</v>
      </c>
      <c r="L11" s="4" t="s">
        <v>289</v>
      </c>
    </row>
    <row r="12" spans="2:12" ht="18">
      <c r="B12" s="3">
        <v>6</v>
      </c>
      <c r="C12" s="3">
        <f t="shared" si="0"/>
        <v>32</v>
      </c>
      <c r="D12" s="63">
        <v>0.12</v>
      </c>
      <c r="E12" s="62">
        <v>90</v>
      </c>
      <c r="F12" s="3">
        <f t="shared" si="1"/>
        <v>150</v>
      </c>
      <c r="G12" s="3">
        <f>物品定价!D18</f>
        <v>160</v>
      </c>
      <c r="H12" s="3">
        <f t="shared" si="2"/>
        <v>0.9375</v>
      </c>
      <c r="K12" s="4" t="s">
        <v>275</v>
      </c>
      <c r="L12" s="4" t="s">
        <v>276</v>
      </c>
    </row>
    <row r="13" spans="2:12" ht="18">
      <c r="B13" s="3">
        <v>7</v>
      </c>
      <c r="C13" s="3">
        <f t="shared" si="0"/>
        <v>64</v>
      </c>
      <c r="D13" s="63">
        <v>0.14000000000000001</v>
      </c>
      <c r="E13" s="62">
        <v>140</v>
      </c>
      <c r="F13" s="3">
        <f t="shared" si="1"/>
        <v>210</v>
      </c>
      <c r="G13" s="3">
        <f>物品定价!D19</f>
        <v>320</v>
      </c>
      <c r="H13" s="3">
        <f t="shared" si="2"/>
        <v>0.65625</v>
      </c>
    </row>
    <row r="14" spans="2:12" ht="18">
      <c r="B14" s="3">
        <v>8</v>
      </c>
      <c r="C14" s="3">
        <f t="shared" si="0"/>
        <v>128</v>
      </c>
      <c r="D14" s="63">
        <v>0.16</v>
      </c>
      <c r="E14" s="62">
        <v>220</v>
      </c>
      <c r="F14" s="3">
        <f t="shared" si="1"/>
        <v>300</v>
      </c>
      <c r="G14" s="3">
        <f>物品定价!D20</f>
        <v>640</v>
      </c>
      <c r="H14" s="3">
        <f t="shared" si="2"/>
        <v>0.46875</v>
      </c>
    </row>
    <row r="15" spans="2:12" ht="18">
      <c r="B15" s="3">
        <v>9</v>
      </c>
      <c r="C15" s="3">
        <f t="shared" si="0"/>
        <v>256</v>
      </c>
      <c r="D15" s="63">
        <v>0.18</v>
      </c>
      <c r="E15" s="62">
        <v>320</v>
      </c>
      <c r="F15" s="3">
        <f t="shared" si="1"/>
        <v>410</v>
      </c>
      <c r="G15" s="3">
        <f>物品定价!D21</f>
        <v>1280</v>
      </c>
      <c r="H15" s="3">
        <f t="shared" si="2"/>
        <v>0.3203125</v>
      </c>
    </row>
    <row r="16" spans="2:12" ht="18">
      <c r="B16" s="3">
        <v>10</v>
      </c>
      <c r="C16" s="3">
        <f t="shared" si="0"/>
        <v>512</v>
      </c>
      <c r="D16" s="63">
        <v>0.2</v>
      </c>
      <c r="E16" s="62">
        <v>450</v>
      </c>
      <c r="F16" s="3">
        <f t="shared" si="1"/>
        <v>550</v>
      </c>
      <c r="G16" s="3">
        <f>物品定价!D22</f>
        <v>2560</v>
      </c>
      <c r="H16" s="3">
        <f t="shared" si="2"/>
        <v>0.21484375</v>
      </c>
    </row>
    <row r="19" spans="2:7" ht="18">
      <c r="B19" s="3" t="s">
        <v>11</v>
      </c>
      <c r="C19" s="3" t="s">
        <v>253</v>
      </c>
      <c r="D19" s="61" t="s">
        <v>261</v>
      </c>
      <c r="E19" s="3" t="s">
        <v>258</v>
      </c>
      <c r="F19" s="61" t="s">
        <v>259</v>
      </c>
      <c r="G19" s="3" t="s">
        <v>260</v>
      </c>
    </row>
    <row r="20" spans="2:7" ht="18">
      <c r="B20" s="3">
        <v>1</v>
      </c>
      <c r="C20" s="3">
        <f>2^(B20-1)</f>
        <v>1</v>
      </c>
      <c r="D20" s="64">
        <v>100000</v>
      </c>
      <c r="E20" s="3">
        <f>D20*物品定价!$D$4</f>
        <v>100</v>
      </c>
      <c r="F20" s="61">
        <v>35</v>
      </c>
      <c r="G20" s="3">
        <f>F20*86400/30</f>
        <v>100800</v>
      </c>
    </row>
    <row r="21" spans="2:7" ht="18">
      <c r="B21" s="3">
        <v>2</v>
      </c>
      <c r="C21" s="3">
        <f t="shared" ref="C21:C29" si="3">2^(B21-1)</f>
        <v>2</v>
      </c>
      <c r="D21" s="64">
        <v>150000</v>
      </c>
      <c r="E21" s="3">
        <f>D21*物品定价!$D$4</f>
        <v>150</v>
      </c>
      <c r="F21" s="61">
        <v>50</v>
      </c>
      <c r="G21" s="3">
        <f t="shared" ref="G21:G29" si="4">F21*86400/30</f>
        <v>144000</v>
      </c>
    </row>
    <row r="22" spans="2:7" ht="18">
      <c r="B22" s="3">
        <v>3</v>
      </c>
      <c r="C22" s="3">
        <f t="shared" si="3"/>
        <v>4</v>
      </c>
      <c r="D22" s="64">
        <v>250000</v>
      </c>
      <c r="E22" s="3">
        <f>D22*物品定价!$D$4</f>
        <v>250</v>
      </c>
      <c r="F22" s="61">
        <v>90</v>
      </c>
      <c r="G22" s="3">
        <f t="shared" si="4"/>
        <v>259200</v>
      </c>
    </row>
    <row r="23" spans="2:7" ht="18">
      <c r="B23" s="3">
        <v>4</v>
      </c>
      <c r="C23" s="3">
        <f t="shared" si="3"/>
        <v>8</v>
      </c>
      <c r="D23" s="64">
        <v>400000</v>
      </c>
      <c r="E23" s="3">
        <f>D23*物品定价!$D$4</f>
        <v>400</v>
      </c>
      <c r="F23" s="61">
        <v>140</v>
      </c>
      <c r="G23" s="3">
        <f t="shared" si="4"/>
        <v>403200</v>
      </c>
    </row>
    <row r="24" spans="2:7" ht="18">
      <c r="B24" s="3">
        <v>5</v>
      </c>
      <c r="C24" s="3">
        <f t="shared" si="3"/>
        <v>16</v>
      </c>
      <c r="D24" s="64">
        <v>600000</v>
      </c>
      <c r="E24" s="3">
        <f>D24*物品定价!$D$4</f>
        <v>600</v>
      </c>
      <c r="F24" s="61">
        <v>210</v>
      </c>
      <c r="G24" s="3">
        <f t="shared" si="4"/>
        <v>604800</v>
      </c>
    </row>
    <row r="25" spans="2:7" ht="18">
      <c r="B25" s="3">
        <v>6</v>
      </c>
      <c r="C25" s="3">
        <f t="shared" si="3"/>
        <v>32</v>
      </c>
      <c r="D25" s="64">
        <v>900000</v>
      </c>
      <c r="E25" s="3">
        <f>D25*物品定价!$D$4</f>
        <v>900</v>
      </c>
      <c r="F25" s="61">
        <v>320</v>
      </c>
      <c r="G25" s="3">
        <f t="shared" si="4"/>
        <v>921600</v>
      </c>
    </row>
    <row r="26" spans="2:7" ht="18">
      <c r="B26" s="3">
        <v>7</v>
      </c>
      <c r="C26" s="3">
        <f t="shared" si="3"/>
        <v>64</v>
      </c>
      <c r="D26" s="64">
        <v>1400000</v>
      </c>
      <c r="E26" s="3">
        <f>D26*物品定价!$D$4</f>
        <v>1400</v>
      </c>
      <c r="F26" s="61">
        <v>485</v>
      </c>
      <c r="G26" s="3">
        <f t="shared" si="4"/>
        <v>1396800</v>
      </c>
    </row>
    <row r="27" spans="2:7" ht="18">
      <c r="B27" s="3">
        <v>8</v>
      </c>
      <c r="C27" s="3">
        <f t="shared" si="3"/>
        <v>128</v>
      </c>
      <c r="D27" s="64">
        <v>2200000</v>
      </c>
      <c r="E27" s="3">
        <f>D27*物品定价!$D$4</f>
        <v>2200</v>
      </c>
      <c r="F27" s="61">
        <v>765</v>
      </c>
      <c r="G27" s="3">
        <f t="shared" si="4"/>
        <v>2203200</v>
      </c>
    </row>
    <row r="28" spans="2:7" ht="18">
      <c r="B28" s="3">
        <v>9</v>
      </c>
      <c r="C28" s="3">
        <f t="shared" si="3"/>
        <v>256</v>
      </c>
      <c r="D28" s="64">
        <v>3200000</v>
      </c>
      <c r="E28" s="3">
        <f>D28*物品定价!$D$4</f>
        <v>3200</v>
      </c>
      <c r="F28" s="61">
        <v>1110</v>
      </c>
      <c r="G28" s="3">
        <f t="shared" si="4"/>
        <v>3196800</v>
      </c>
    </row>
    <row r="29" spans="2:7" ht="18">
      <c r="B29" s="3">
        <v>10</v>
      </c>
      <c r="C29" s="3">
        <f t="shared" si="3"/>
        <v>512</v>
      </c>
      <c r="D29" s="64">
        <v>4500000</v>
      </c>
      <c r="E29" s="3">
        <f>D29*物品定价!$D$4</f>
        <v>4500</v>
      </c>
      <c r="F29" s="61">
        <v>1560</v>
      </c>
      <c r="G29" s="3">
        <f t="shared" si="4"/>
        <v>4492800</v>
      </c>
    </row>
    <row r="32" spans="2:7" ht="18">
      <c r="B32" s="3" t="s">
        <v>11</v>
      </c>
      <c r="C32" s="3" t="s">
        <v>253</v>
      </c>
      <c r="D32" s="61" t="s">
        <v>262</v>
      </c>
      <c r="E32" s="3" t="s">
        <v>263</v>
      </c>
      <c r="F32" s="61" t="s">
        <v>264</v>
      </c>
      <c r="G32" s="3" t="s">
        <v>265</v>
      </c>
    </row>
    <row r="33" spans="2:7" ht="18">
      <c r="B33" s="3">
        <v>1</v>
      </c>
      <c r="C33" s="3">
        <f>2^(B33-1)</f>
        <v>1</v>
      </c>
      <c r="D33" s="64">
        <v>1000</v>
      </c>
      <c r="E33" s="3">
        <f>D33*物品定价!$D$4</f>
        <v>1</v>
      </c>
      <c r="F33" s="61">
        <v>35</v>
      </c>
      <c r="G33" s="3">
        <v>1008</v>
      </c>
    </row>
    <row r="34" spans="2:7" ht="18">
      <c r="B34" s="3">
        <v>2</v>
      </c>
      <c r="C34" s="3">
        <f t="shared" ref="C34:C42" si="5">2^(B34-1)</f>
        <v>2</v>
      </c>
      <c r="D34" s="64">
        <v>1500</v>
      </c>
      <c r="E34" s="3">
        <f>D34*物品定价!$D$4</f>
        <v>1.5</v>
      </c>
      <c r="F34" s="61">
        <v>50</v>
      </c>
      <c r="G34" s="3">
        <v>1440</v>
      </c>
    </row>
    <row r="35" spans="2:7" ht="18">
      <c r="B35" s="3">
        <v>3</v>
      </c>
      <c r="C35" s="3">
        <f t="shared" si="5"/>
        <v>4</v>
      </c>
      <c r="D35" s="64">
        <v>2500</v>
      </c>
      <c r="E35" s="3">
        <f>D35*物品定价!$D$4</f>
        <v>2.5</v>
      </c>
      <c r="F35" s="61">
        <v>90</v>
      </c>
      <c r="G35" s="3">
        <v>2592</v>
      </c>
    </row>
    <row r="36" spans="2:7" ht="18">
      <c r="B36" s="3">
        <v>4</v>
      </c>
      <c r="C36" s="3">
        <f t="shared" si="5"/>
        <v>8</v>
      </c>
      <c r="D36" s="64">
        <v>4000</v>
      </c>
      <c r="E36" s="3">
        <f>D36*物品定价!$D$4</f>
        <v>4</v>
      </c>
      <c r="F36" s="61">
        <v>140</v>
      </c>
      <c r="G36" s="3">
        <v>4032</v>
      </c>
    </row>
    <row r="37" spans="2:7" ht="18">
      <c r="B37" s="3">
        <v>5</v>
      </c>
      <c r="C37" s="3">
        <f t="shared" si="5"/>
        <v>16</v>
      </c>
      <c r="D37" s="64">
        <v>6000</v>
      </c>
      <c r="E37" s="3">
        <f>D37*物品定价!$D$4</f>
        <v>6</v>
      </c>
      <c r="F37" s="61">
        <v>210</v>
      </c>
      <c r="G37" s="3">
        <v>6048</v>
      </c>
    </row>
    <row r="38" spans="2:7" ht="18">
      <c r="B38" s="3">
        <v>6</v>
      </c>
      <c r="C38" s="3">
        <f t="shared" si="5"/>
        <v>32</v>
      </c>
      <c r="D38" s="64">
        <v>9000</v>
      </c>
      <c r="E38" s="3">
        <f>D38*物品定价!$D$4</f>
        <v>9</v>
      </c>
      <c r="F38" s="61">
        <v>320</v>
      </c>
      <c r="G38" s="3">
        <v>9216</v>
      </c>
    </row>
    <row r="39" spans="2:7" ht="18">
      <c r="B39" s="3">
        <v>7</v>
      </c>
      <c r="C39" s="3">
        <f t="shared" si="5"/>
        <v>64</v>
      </c>
      <c r="D39" s="64">
        <v>14000</v>
      </c>
      <c r="E39" s="3">
        <f>D39*物品定价!$D$4</f>
        <v>14</v>
      </c>
      <c r="F39" s="61">
        <v>485</v>
      </c>
      <c r="G39" s="3">
        <v>13968</v>
      </c>
    </row>
    <row r="40" spans="2:7" ht="18">
      <c r="B40" s="3">
        <v>8</v>
      </c>
      <c r="C40" s="3">
        <f t="shared" si="5"/>
        <v>128</v>
      </c>
      <c r="D40" s="64">
        <v>22000</v>
      </c>
      <c r="E40" s="3">
        <f>D40*物品定价!$D$4</f>
        <v>22</v>
      </c>
      <c r="F40" s="61">
        <v>765</v>
      </c>
      <c r="G40" s="3">
        <v>22032</v>
      </c>
    </row>
    <row r="41" spans="2:7" ht="18">
      <c r="B41" s="3">
        <v>9</v>
      </c>
      <c r="C41" s="3">
        <f t="shared" si="5"/>
        <v>256</v>
      </c>
      <c r="D41" s="64">
        <v>32000</v>
      </c>
      <c r="E41" s="3">
        <f>D41*物品定价!$D$4</f>
        <v>32</v>
      </c>
      <c r="F41" s="61">
        <v>1110</v>
      </c>
      <c r="G41" s="3">
        <v>31968</v>
      </c>
    </row>
    <row r="42" spans="2:7" ht="18">
      <c r="B42" s="3">
        <v>10</v>
      </c>
      <c r="C42" s="3">
        <f t="shared" si="5"/>
        <v>512</v>
      </c>
      <c r="D42" s="64">
        <v>45000</v>
      </c>
      <c r="E42" s="3">
        <f>D42*物品定价!$D$4</f>
        <v>45</v>
      </c>
      <c r="F42" s="61">
        <v>1560</v>
      </c>
      <c r="G42" s="3">
        <v>44928</v>
      </c>
    </row>
    <row r="45" spans="2:7" ht="18">
      <c r="B45" s="3" t="s">
        <v>11</v>
      </c>
      <c r="C45" s="3" t="s">
        <v>253</v>
      </c>
      <c r="D45" s="61" t="s">
        <v>266</v>
      </c>
      <c r="E45" s="3" t="s">
        <v>267</v>
      </c>
      <c r="F45" s="61" t="s">
        <v>268</v>
      </c>
      <c r="G45" s="3" t="s">
        <v>269</v>
      </c>
    </row>
    <row r="46" spans="2:7" ht="18">
      <c r="B46" s="3">
        <v>1</v>
      </c>
      <c r="C46" s="3">
        <f>2^(B46-1)</f>
        <v>1</v>
      </c>
      <c r="D46" s="64">
        <v>1000</v>
      </c>
      <c r="E46" s="3">
        <f>D46*物品定价!$D$4</f>
        <v>1</v>
      </c>
      <c r="F46" s="61">
        <v>35</v>
      </c>
      <c r="G46" s="3">
        <v>1008</v>
      </c>
    </row>
    <row r="47" spans="2:7" ht="18">
      <c r="B47" s="3">
        <v>2</v>
      </c>
      <c r="C47" s="3">
        <f t="shared" ref="C47:C55" si="6">2^(B47-1)</f>
        <v>2</v>
      </c>
      <c r="D47" s="64">
        <v>1500</v>
      </c>
      <c r="E47" s="3">
        <f>D47*物品定价!$D$4</f>
        <v>1.5</v>
      </c>
      <c r="F47" s="61">
        <v>50</v>
      </c>
      <c r="G47" s="3">
        <v>1440</v>
      </c>
    </row>
    <row r="48" spans="2:7" ht="18">
      <c r="B48" s="3">
        <v>3</v>
      </c>
      <c r="C48" s="3">
        <f t="shared" si="6"/>
        <v>4</v>
      </c>
      <c r="D48" s="64">
        <v>2500</v>
      </c>
      <c r="E48" s="3">
        <f>D48*物品定价!$D$4</f>
        <v>2.5</v>
      </c>
      <c r="F48" s="61">
        <v>90</v>
      </c>
      <c r="G48" s="3">
        <v>2592</v>
      </c>
    </row>
    <row r="49" spans="2:7" ht="18">
      <c r="B49" s="3">
        <v>4</v>
      </c>
      <c r="C49" s="3">
        <f t="shared" si="6"/>
        <v>8</v>
      </c>
      <c r="D49" s="64">
        <v>4000</v>
      </c>
      <c r="E49" s="3">
        <f>D49*物品定价!$D$4</f>
        <v>4</v>
      </c>
      <c r="F49" s="61">
        <v>140</v>
      </c>
      <c r="G49" s="3">
        <v>4032</v>
      </c>
    </row>
    <row r="50" spans="2:7" ht="18">
      <c r="B50" s="3">
        <v>5</v>
      </c>
      <c r="C50" s="3">
        <f t="shared" si="6"/>
        <v>16</v>
      </c>
      <c r="D50" s="64">
        <v>6000</v>
      </c>
      <c r="E50" s="3">
        <f>D50*物品定价!$D$4</f>
        <v>6</v>
      </c>
      <c r="F50" s="61">
        <v>210</v>
      </c>
      <c r="G50" s="3">
        <v>6048</v>
      </c>
    </row>
    <row r="51" spans="2:7" ht="18">
      <c r="B51" s="3">
        <v>6</v>
      </c>
      <c r="C51" s="3">
        <f t="shared" si="6"/>
        <v>32</v>
      </c>
      <c r="D51" s="64">
        <v>9000</v>
      </c>
      <c r="E51" s="3">
        <f>D51*物品定价!$D$4</f>
        <v>9</v>
      </c>
      <c r="F51" s="61">
        <v>320</v>
      </c>
      <c r="G51" s="3">
        <v>9216</v>
      </c>
    </row>
    <row r="52" spans="2:7" ht="18">
      <c r="B52" s="3">
        <v>7</v>
      </c>
      <c r="C52" s="3">
        <f t="shared" si="6"/>
        <v>64</v>
      </c>
      <c r="D52" s="64">
        <v>14000</v>
      </c>
      <c r="E52" s="3">
        <f>D52*物品定价!$D$4</f>
        <v>14</v>
      </c>
      <c r="F52" s="61">
        <v>485</v>
      </c>
      <c r="G52" s="3">
        <v>13968</v>
      </c>
    </row>
    <row r="53" spans="2:7" ht="18">
      <c r="B53" s="3">
        <v>8</v>
      </c>
      <c r="C53" s="3">
        <f t="shared" si="6"/>
        <v>128</v>
      </c>
      <c r="D53" s="64">
        <v>22000</v>
      </c>
      <c r="E53" s="3">
        <f>D53*物品定价!$D$4</f>
        <v>22</v>
      </c>
      <c r="F53" s="61">
        <v>765</v>
      </c>
      <c r="G53" s="3">
        <v>22032</v>
      </c>
    </row>
    <row r="54" spans="2:7" ht="18">
      <c r="B54" s="3">
        <v>9</v>
      </c>
      <c r="C54" s="3">
        <f t="shared" si="6"/>
        <v>256</v>
      </c>
      <c r="D54" s="64">
        <v>32000</v>
      </c>
      <c r="E54" s="3">
        <f>D54*物品定价!$D$4</f>
        <v>32</v>
      </c>
      <c r="F54" s="61">
        <v>1110</v>
      </c>
      <c r="G54" s="3">
        <v>31968</v>
      </c>
    </row>
    <row r="55" spans="2:7" ht="18">
      <c r="B55" s="3">
        <v>10</v>
      </c>
      <c r="C55" s="3">
        <f t="shared" si="6"/>
        <v>512</v>
      </c>
      <c r="D55" s="64">
        <v>45000</v>
      </c>
      <c r="E55" s="3">
        <f>D55*物品定价!$D$4</f>
        <v>45</v>
      </c>
      <c r="F55" s="61">
        <v>1560</v>
      </c>
      <c r="G55" s="3">
        <v>44928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P103"/>
  <sheetViews>
    <sheetView topLeftCell="E1" zoomScale="85" zoomScaleNormal="85" workbookViewId="0">
      <selection activeCell="J19" sqref="J19"/>
    </sheetView>
  </sheetViews>
  <sheetFormatPr defaultRowHeight="17.25"/>
  <cols>
    <col min="1" max="1" width="9" style="4"/>
    <col min="2" max="2" width="14.125" style="4" bestFit="1" customWidth="1"/>
    <col min="3" max="3" width="9.75" style="4" bestFit="1" customWidth="1"/>
    <col min="4" max="5" width="14.125" style="4" bestFit="1" customWidth="1"/>
    <col min="6" max="6" width="11.875" style="4" customWidth="1"/>
    <col min="7" max="7" width="9" style="4"/>
    <col min="8" max="8" width="7.625" style="4" customWidth="1"/>
    <col min="9" max="9" width="15.375" style="4" bestFit="1" customWidth="1"/>
    <col min="10" max="10" width="17.375" style="4" bestFit="1" customWidth="1"/>
    <col min="11" max="11" width="18.625" style="4" bestFit="1" customWidth="1"/>
    <col min="12" max="12" width="19.25" style="4" bestFit="1" customWidth="1"/>
    <col min="13" max="13" width="18.625" style="4" bestFit="1" customWidth="1"/>
    <col min="14" max="14" width="21.5" style="4" bestFit="1" customWidth="1"/>
    <col min="15" max="15" width="24.125" style="4" bestFit="1" customWidth="1"/>
    <col min="16" max="16" width="19.25" style="4" bestFit="1" customWidth="1"/>
    <col min="17" max="16384" width="9" style="4"/>
  </cols>
  <sheetData>
    <row r="1" spans="2:15">
      <c r="B1" s="4" t="s">
        <v>283</v>
      </c>
      <c r="C1" s="4">
        <v>6</v>
      </c>
    </row>
    <row r="3" spans="2:15" ht="18">
      <c r="B3" s="3" t="s">
        <v>281</v>
      </c>
      <c r="C3" s="3" t="s">
        <v>282</v>
      </c>
      <c r="D3" s="3" t="s">
        <v>367</v>
      </c>
      <c r="E3" s="3" t="s">
        <v>368</v>
      </c>
      <c r="F3" s="77"/>
      <c r="H3" s="3" t="s">
        <v>11</v>
      </c>
      <c r="I3" s="3" t="s">
        <v>374</v>
      </c>
      <c r="J3" s="61" t="s">
        <v>369</v>
      </c>
      <c r="K3" s="3" t="s">
        <v>370</v>
      </c>
      <c r="L3" s="61" t="s">
        <v>372</v>
      </c>
      <c r="M3" s="3" t="s">
        <v>371</v>
      </c>
      <c r="N3" s="61" t="s">
        <v>378</v>
      </c>
      <c r="O3" s="61" t="s">
        <v>379</v>
      </c>
    </row>
    <row r="4" spans="2:15" ht="18">
      <c r="B4" s="3">
        <v>1</v>
      </c>
      <c r="C4" s="3">
        <f>土地!F5</f>
        <v>54</v>
      </c>
      <c r="D4" s="3">
        <f>土地!I5</f>
        <v>5</v>
      </c>
      <c r="E4" s="3">
        <f>SUM($D$4:$D4)</f>
        <v>5</v>
      </c>
      <c r="F4" s="77"/>
      <c r="H4" s="3">
        <v>1</v>
      </c>
      <c r="I4" s="3">
        <f>2^(H4-1)</f>
        <v>1</v>
      </c>
      <c r="J4" s="64">
        <v>300</v>
      </c>
      <c r="K4" s="3">
        <f>J4*物品定价!$D$42</f>
        <v>15000</v>
      </c>
      <c r="L4" s="61">
        <v>1</v>
      </c>
      <c r="M4" s="3">
        <f>L4/300*24*3600</f>
        <v>288</v>
      </c>
      <c r="N4" s="61">
        <f>L4*(1+5*20%)</f>
        <v>2</v>
      </c>
      <c r="O4" s="61">
        <f>N4/300*24*3600</f>
        <v>576</v>
      </c>
    </row>
    <row r="5" spans="2:15" ht="18">
      <c r="B5" s="3">
        <v>2</v>
      </c>
      <c r="C5" s="3">
        <f>土地!F6</f>
        <v>59</v>
      </c>
      <c r="D5" s="3">
        <f>土地!I6</f>
        <v>50</v>
      </c>
      <c r="E5" s="3">
        <f>SUM($D$4:$D5)</f>
        <v>55</v>
      </c>
      <c r="F5" s="77"/>
      <c r="H5" s="3">
        <v>2</v>
      </c>
      <c r="I5" s="3">
        <f t="shared" ref="I5:I13" si="0">2^(H5-1)</f>
        <v>2</v>
      </c>
      <c r="J5" s="64">
        <f>J4*2</f>
        <v>600</v>
      </c>
      <c r="K5" s="3">
        <f>J5*物品定价!$D$42</f>
        <v>30000</v>
      </c>
      <c r="L5" s="61">
        <f>L4*2</f>
        <v>2</v>
      </c>
      <c r="M5" s="3">
        <f t="shared" ref="M5:O13" si="1">L5/300*24*3600</f>
        <v>576</v>
      </c>
      <c r="N5" s="61">
        <f t="shared" ref="N5:O13" si="2">L5*(1+5*20%)</f>
        <v>4</v>
      </c>
      <c r="O5" s="61">
        <f t="shared" si="1"/>
        <v>1152</v>
      </c>
    </row>
    <row r="6" spans="2:15" ht="18">
      <c r="B6" s="3">
        <v>3</v>
      </c>
      <c r="C6" s="3">
        <f>土地!F7</f>
        <v>64</v>
      </c>
      <c r="D6" s="3">
        <f>土地!I7</f>
        <v>125</v>
      </c>
      <c r="E6" s="3">
        <f>SUM($D$4:$D6)</f>
        <v>180</v>
      </c>
      <c r="F6" s="77"/>
      <c r="H6" s="3">
        <v>3</v>
      </c>
      <c r="I6" s="3">
        <f t="shared" si="0"/>
        <v>4</v>
      </c>
      <c r="J6" s="64">
        <f t="shared" ref="J6:J13" si="3">J5*2</f>
        <v>1200</v>
      </c>
      <c r="K6" s="3">
        <f>J6*物品定价!$D$42</f>
        <v>60000</v>
      </c>
      <c r="L6" s="61">
        <f t="shared" ref="L6:L12" si="4">L5*2</f>
        <v>4</v>
      </c>
      <c r="M6" s="3">
        <f t="shared" si="1"/>
        <v>1152</v>
      </c>
      <c r="N6" s="61">
        <f t="shared" si="2"/>
        <v>8</v>
      </c>
      <c r="O6" s="61">
        <f t="shared" si="1"/>
        <v>2304</v>
      </c>
    </row>
    <row r="7" spans="2:15" ht="18">
      <c r="B7" s="3">
        <v>4</v>
      </c>
      <c r="C7" s="3">
        <f>土地!F8</f>
        <v>69</v>
      </c>
      <c r="D7" s="3">
        <f>土地!I8</f>
        <v>230</v>
      </c>
      <c r="E7" s="3">
        <f>SUM($D$4:$D7)</f>
        <v>410</v>
      </c>
      <c r="F7" s="77"/>
      <c r="H7" s="3">
        <v>4</v>
      </c>
      <c r="I7" s="3">
        <f t="shared" si="0"/>
        <v>8</v>
      </c>
      <c r="J7" s="64">
        <f t="shared" si="3"/>
        <v>2400</v>
      </c>
      <c r="K7" s="3">
        <f>J7*物品定价!$D$42</f>
        <v>120000</v>
      </c>
      <c r="L7" s="61">
        <f t="shared" si="4"/>
        <v>8</v>
      </c>
      <c r="M7" s="3">
        <f t="shared" si="1"/>
        <v>2304</v>
      </c>
      <c r="N7" s="61">
        <f t="shared" si="2"/>
        <v>16</v>
      </c>
      <c r="O7" s="61">
        <f t="shared" si="1"/>
        <v>4608</v>
      </c>
    </row>
    <row r="8" spans="2:15" ht="18">
      <c r="B8" s="3">
        <v>5</v>
      </c>
      <c r="C8" s="3">
        <f>土地!F9</f>
        <v>74</v>
      </c>
      <c r="D8" s="3">
        <f>土地!I9</f>
        <v>350</v>
      </c>
      <c r="E8" s="3">
        <f>SUM($D$4:$D8)</f>
        <v>760</v>
      </c>
      <c r="F8" s="77"/>
      <c r="H8" s="3">
        <v>5</v>
      </c>
      <c r="I8" s="3">
        <f t="shared" si="0"/>
        <v>16</v>
      </c>
      <c r="J8" s="64">
        <f t="shared" si="3"/>
        <v>4800</v>
      </c>
      <c r="K8" s="3">
        <f>J8*物品定价!$D$42</f>
        <v>240000</v>
      </c>
      <c r="L8" s="61">
        <f t="shared" si="4"/>
        <v>16</v>
      </c>
      <c r="M8" s="3">
        <f t="shared" si="1"/>
        <v>4608</v>
      </c>
      <c r="N8" s="61">
        <f t="shared" si="2"/>
        <v>32</v>
      </c>
      <c r="O8" s="61">
        <f t="shared" si="1"/>
        <v>9216</v>
      </c>
    </row>
    <row r="9" spans="2:15" ht="18">
      <c r="B9" s="3">
        <v>6</v>
      </c>
      <c r="C9" s="3">
        <f>土地!F10</f>
        <v>79</v>
      </c>
      <c r="D9" s="3">
        <f>土地!I10</f>
        <v>550</v>
      </c>
      <c r="E9" s="3">
        <f>SUM($D$4:$D9)</f>
        <v>1310</v>
      </c>
      <c r="F9" s="77"/>
      <c r="H9" s="3">
        <v>6</v>
      </c>
      <c r="I9" s="3">
        <f t="shared" si="0"/>
        <v>32</v>
      </c>
      <c r="J9" s="64">
        <f t="shared" si="3"/>
        <v>9600</v>
      </c>
      <c r="K9" s="3">
        <f>J9*物品定价!$D$42</f>
        <v>480000</v>
      </c>
      <c r="L9" s="61">
        <f>L8*2</f>
        <v>32</v>
      </c>
      <c r="M9" s="3">
        <f t="shared" si="1"/>
        <v>9216</v>
      </c>
      <c r="N9" s="61">
        <f t="shared" si="2"/>
        <v>64</v>
      </c>
      <c r="O9" s="61">
        <f t="shared" si="1"/>
        <v>18432</v>
      </c>
    </row>
    <row r="10" spans="2:15" ht="18">
      <c r="B10" s="3">
        <v>7</v>
      </c>
      <c r="C10" s="3">
        <f>土地!F11</f>
        <v>84</v>
      </c>
      <c r="D10" s="3">
        <f>土地!I11</f>
        <v>750</v>
      </c>
      <c r="E10" s="3">
        <f>SUM($D$4:$D10)</f>
        <v>2060</v>
      </c>
      <c r="F10" s="77"/>
      <c r="H10" s="85">
        <v>7</v>
      </c>
      <c r="I10" s="85">
        <f t="shared" si="0"/>
        <v>64</v>
      </c>
      <c r="J10" s="94">
        <f t="shared" si="3"/>
        <v>19200</v>
      </c>
      <c r="K10" s="85">
        <f>J10*物品定价!$D$42</f>
        <v>960000</v>
      </c>
      <c r="L10" s="95">
        <f t="shared" si="4"/>
        <v>64</v>
      </c>
      <c r="M10" s="85">
        <f t="shared" si="1"/>
        <v>18432</v>
      </c>
      <c r="N10" s="95">
        <f t="shared" si="2"/>
        <v>128</v>
      </c>
      <c r="O10" s="95">
        <f t="shared" si="1"/>
        <v>36864</v>
      </c>
    </row>
    <row r="11" spans="2:15" ht="18">
      <c r="B11" s="3">
        <v>8</v>
      </c>
      <c r="C11" s="3">
        <f>土地!F12</f>
        <v>89</v>
      </c>
      <c r="D11" s="3">
        <f>土地!I12</f>
        <v>950</v>
      </c>
      <c r="E11" s="3">
        <f>SUM($D$4:$D11)</f>
        <v>3010</v>
      </c>
      <c r="F11" s="77"/>
      <c r="H11" s="85">
        <v>8</v>
      </c>
      <c r="I11" s="85">
        <f t="shared" si="0"/>
        <v>128</v>
      </c>
      <c r="J11" s="94">
        <f t="shared" si="3"/>
        <v>38400</v>
      </c>
      <c r="K11" s="85">
        <f>J11*物品定价!$D$42</f>
        <v>1920000</v>
      </c>
      <c r="L11" s="95">
        <f t="shared" si="4"/>
        <v>128</v>
      </c>
      <c r="M11" s="85">
        <f t="shared" si="1"/>
        <v>36864</v>
      </c>
      <c r="N11" s="95">
        <f t="shared" si="2"/>
        <v>256</v>
      </c>
      <c r="O11" s="95">
        <f t="shared" si="1"/>
        <v>73728</v>
      </c>
    </row>
    <row r="12" spans="2:15" ht="18">
      <c r="B12" s="3">
        <v>9</v>
      </c>
      <c r="C12" s="3">
        <f>土地!F13</f>
        <v>94</v>
      </c>
      <c r="D12" s="3">
        <f>土地!I13</f>
        <v>1200</v>
      </c>
      <c r="E12" s="3">
        <f>SUM($D$4:$D12)</f>
        <v>4210</v>
      </c>
      <c r="F12" s="77"/>
      <c r="H12" s="85">
        <v>9</v>
      </c>
      <c r="I12" s="85">
        <f t="shared" si="0"/>
        <v>256</v>
      </c>
      <c r="J12" s="94">
        <f t="shared" si="3"/>
        <v>76800</v>
      </c>
      <c r="K12" s="85">
        <f>J12*物品定价!$D$42</f>
        <v>3840000</v>
      </c>
      <c r="L12" s="95">
        <f t="shared" si="4"/>
        <v>256</v>
      </c>
      <c r="M12" s="85">
        <f t="shared" si="1"/>
        <v>73728</v>
      </c>
      <c r="N12" s="95">
        <f t="shared" si="2"/>
        <v>512</v>
      </c>
      <c r="O12" s="95">
        <f t="shared" si="1"/>
        <v>147456</v>
      </c>
    </row>
    <row r="13" spans="2:15" ht="18">
      <c r="B13" s="3">
        <v>10</v>
      </c>
      <c r="C13" s="3">
        <f>土地!F14</f>
        <v>99</v>
      </c>
      <c r="D13" s="3">
        <f>土地!I14</f>
        <v>1500</v>
      </c>
      <c r="E13" s="3">
        <f>SUM($D$4:$D13)</f>
        <v>5710</v>
      </c>
      <c r="F13" s="77"/>
      <c r="H13" s="85">
        <v>10</v>
      </c>
      <c r="I13" s="85">
        <f t="shared" si="0"/>
        <v>512</v>
      </c>
      <c r="J13" s="94">
        <f t="shared" si="3"/>
        <v>153600</v>
      </c>
      <c r="K13" s="85">
        <f>J13*物品定价!$D$42</f>
        <v>7680000</v>
      </c>
      <c r="L13" s="95">
        <f>L12*2</f>
        <v>512</v>
      </c>
      <c r="M13" s="85">
        <f t="shared" si="1"/>
        <v>147456</v>
      </c>
      <c r="N13" s="95">
        <f t="shared" si="2"/>
        <v>1024</v>
      </c>
      <c r="O13" s="95">
        <f t="shared" si="1"/>
        <v>294912</v>
      </c>
    </row>
    <row r="14" spans="2:15">
      <c r="B14" s="3">
        <v>11</v>
      </c>
      <c r="C14" s="3">
        <f>土地!F15</f>
        <v>104</v>
      </c>
      <c r="D14" s="3">
        <f>土地!I15</f>
        <v>1800</v>
      </c>
      <c r="E14" s="3">
        <f>SUM($D$4:$D14)</f>
        <v>7510</v>
      </c>
      <c r="F14" s="77"/>
    </row>
    <row r="15" spans="2:15">
      <c r="B15" s="3">
        <v>12</v>
      </c>
      <c r="C15" s="3">
        <f>土地!F16</f>
        <v>109</v>
      </c>
      <c r="D15" s="3">
        <f>土地!I16</f>
        <v>2150</v>
      </c>
      <c r="E15" s="3">
        <f>SUM($D$4:$D15)</f>
        <v>9660</v>
      </c>
      <c r="F15" s="77"/>
    </row>
    <row r="16" spans="2:15">
      <c r="B16" s="3">
        <v>13</v>
      </c>
      <c r="C16" s="3">
        <f>土地!F17</f>
        <v>114</v>
      </c>
      <c r="D16" s="3">
        <f>土地!I17</f>
        <v>2550</v>
      </c>
      <c r="E16" s="3">
        <f>SUM($D$4:$D16)</f>
        <v>12210</v>
      </c>
      <c r="F16" s="77"/>
    </row>
    <row r="17" spans="2:16" ht="18">
      <c r="B17" s="3">
        <v>14</v>
      </c>
      <c r="C17" s="3">
        <f>土地!F18</f>
        <v>119</v>
      </c>
      <c r="D17" s="3">
        <f>土地!I18</f>
        <v>2950</v>
      </c>
      <c r="E17" s="3">
        <f>SUM($D$4:$D17)</f>
        <v>15160</v>
      </c>
      <c r="F17" s="77"/>
      <c r="H17" s="79" t="s">
        <v>181</v>
      </c>
      <c r="I17" s="79" t="s">
        <v>284</v>
      </c>
      <c r="J17" s="83" t="s">
        <v>338</v>
      </c>
      <c r="K17" s="3" t="s">
        <v>373</v>
      </c>
      <c r="L17" s="3" t="s">
        <v>376</v>
      </c>
      <c r="M17" s="62" t="s">
        <v>375</v>
      </c>
      <c r="N17" s="3" t="s">
        <v>380</v>
      </c>
      <c r="O17" s="3" t="s">
        <v>381</v>
      </c>
      <c r="P17" s="62" t="s">
        <v>382</v>
      </c>
    </row>
    <row r="18" spans="2:16" ht="18">
      <c r="B18" s="3">
        <v>15</v>
      </c>
      <c r="C18" s="3">
        <f>土地!F19</f>
        <v>124</v>
      </c>
      <c r="D18" s="3">
        <f>土地!I19</f>
        <v>3350</v>
      </c>
      <c r="E18" s="3">
        <f>SUM($D$4:$D18)</f>
        <v>18510</v>
      </c>
      <c r="F18" s="77"/>
      <c r="H18" s="79">
        <v>1</v>
      </c>
      <c r="I18" s="79">
        <v>27</v>
      </c>
      <c r="J18" s="83">
        <f>体力抽奖!N21</f>
        <v>18.080000000000002</v>
      </c>
      <c r="K18" s="3">
        <f>J18*$M$4</f>
        <v>5207.0400000000009</v>
      </c>
      <c r="L18" s="3">
        <f>SUM($K$18:$K18)</f>
        <v>5207.0400000000009</v>
      </c>
      <c r="M18" s="62">
        <f t="array" ref="M18">MAX(IF($E$4:$E$103&lt;=$L18,$C$4:$C$103))</f>
        <v>94</v>
      </c>
      <c r="N18" s="3">
        <f>J18*$O$4</f>
        <v>10414.080000000002</v>
      </c>
      <c r="O18" s="3">
        <f>SUM($N$18:$N18)</f>
        <v>10414.080000000002</v>
      </c>
      <c r="P18" s="62">
        <f t="array" ref="P18">MAX(IF($E$4:$E$103&lt;=$O18,$C$4:$C$103))</f>
        <v>109</v>
      </c>
    </row>
    <row r="19" spans="2:16" ht="18">
      <c r="B19" s="3">
        <v>16</v>
      </c>
      <c r="C19" s="3">
        <f>土地!F20</f>
        <v>129</v>
      </c>
      <c r="D19" s="3">
        <f>土地!I20</f>
        <v>3850</v>
      </c>
      <c r="E19" s="3">
        <f>SUM($D$4:$D19)</f>
        <v>22360</v>
      </c>
      <c r="F19" s="77"/>
      <c r="H19" s="79">
        <v>2</v>
      </c>
      <c r="I19" s="79">
        <v>31</v>
      </c>
      <c r="J19" s="83">
        <f>体力抽奖!N22</f>
        <v>9.98</v>
      </c>
      <c r="K19" s="3">
        <f t="shared" ref="K19:L31" si="5">J19*$M$4</f>
        <v>2874.2400000000002</v>
      </c>
      <c r="L19" s="3">
        <f>SUM($K$18:$K19)</f>
        <v>8081.2800000000007</v>
      </c>
      <c r="M19" s="62">
        <f t="array" ref="M19">MAX(IF($E$4:$E$103&lt;=$L19,$C$4:$C$103))</f>
        <v>104</v>
      </c>
      <c r="N19" s="3">
        <f t="shared" ref="N19:N31" si="6">J19*$O$4</f>
        <v>5748.4800000000005</v>
      </c>
      <c r="O19" s="3">
        <f>SUM($N$18:$N19)</f>
        <v>16162.560000000001</v>
      </c>
      <c r="P19" s="62">
        <f t="array" ref="P19">MAX(IF($E$4:$E$103&lt;=$O19,$C$4:$C$103))</f>
        <v>119</v>
      </c>
    </row>
    <row r="20" spans="2:16" ht="18">
      <c r="B20" s="3">
        <v>17</v>
      </c>
      <c r="C20" s="3">
        <f>土地!F21</f>
        <v>134</v>
      </c>
      <c r="D20" s="3">
        <f>土地!I21</f>
        <v>4350</v>
      </c>
      <c r="E20" s="3">
        <f>SUM($D$4:$D20)</f>
        <v>26710</v>
      </c>
      <c r="F20" s="77"/>
      <c r="H20" s="79">
        <v>3</v>
      </c>
      <c r="I20" s="79">
        <v>34</v>
      </c>
      <c r="J20" s="83">
        <f>体力抽奖!N23</f>
        <v>10.28</v>
      </c>
      <c r="K20" s="3">
        <f t="shared" si="5"/>
        <v>2960.64</v>
      </c>
      <c r="L20" s="3">
        <f>SUM($K$18:$K20)</f>
        <v>11041.92</v>
      </c>
      <c r="M20" s="62">
        <f t="array" ref="M20">MAX(IF($E$4:$E$103&lt;=$L20,$C$4:$C$103))</f>
        <v>109</v>
      </c>
      <c r="N20" s="3">
        <f t="shared" si="6"/>
        <v>5921.28</v>
      </c>
      <c r="O20" s="3">
        <f>SUM($N$18:$N20)</f>
        <v>22083.84</v>
      </c>
      <c r="P20" s="62">
        <f t="array" ref="P20">MAX(IF($E$4:$E$103&lt;=$O20,$C$4:$C$103))</f>
        <v>124</v>
      </c>
    </row>
    <row r="21" spans="2:16" ht="18">
      <c r="B21" s="3">
        <v>18</v>
      </c>
      <c r="C21" s="3">
        <f>土地!F22</f>
        <v>139</v>
      </c>
      <c r="D21" s="3">
        <f>土地!I22</f>
        <v>4850</v>
      </c>
      <c r="E21" s="3">
        <f>SUM($D$4:$D21)</f>
        <v>31560</v>
      </c>
      <c r="F21" s="77"/>
      <c r="H21" s="79">
        <v>4</v>
      </c>
      <c r="I21" s="79">
        <v>36</v>
      </c>
      <c r="J21" s="83">
        <f>体力抽奖!N24</f>
        <v>10.58</v>
      </c>
      <c r="K21" s="3">
        <f t="shared" si="5"/>
        <v>3047.04</v>
      </c>
      <c r="L21" s="3">
        <f>SUM($K$18:$K21)</f>
        <v>14088.96</v>
      </c>
      <c r="M21" s="62">
        <f t="array" ref="M21">MAX(IF($E$4:$E$103&lt;=$L21,$C$4:$C$103))</f>
        <v>114</v>
      </c>
      <c r="N21" s="3">
        <f t="shared" si="6"/>
        <v>6094.08</v>
      </c>
      <c r="O21" s="3">
        <f>SUM($N$18:$N21)</f>
        <v>28177.919999999998</v>
      </c>
      <c r="P21" s="62">
        <f t="array" ref="P21">MAX(IF($E$4:$E$103&lt;=$O21,$C$4:$C$103))</f>
        <v>134</v>
      </c>
    </row>
    <row r="22" spans="2:16" ht="18">
      <c r="B22" s="3">
        <v>19</v>
      </c>
      <c r="C22" s="3">
        <f>土地!F23</f>
        <v>144</v>
      </c>
      <c r="D22" s="3">
        <f>土地!I23</f>
        <v>5400</v>
      </c>
      <c r="E22" s="3">
        <f>SUM($D$4:$D22)</f>
        <v>36960</v>
      </c>
      <c r="F22" s="77"/>
      <c r="H22" s="79">
        <v>5</v>
      </c>
      <c r="I22" s="79">
        <v>39</v>
      </c>
      <c r="J22" s="83">
        <f>体力抽奖!N25</f>
        <v>11.68</v>
      </c>
      <c r="K22" s="3">
        <f t="shared" si="5"/>
        <v>3363.84</v>
      </c>
      <c r="L22" s="3">
        <f>SUM($K$18:$K22)</f>
        <v>17452.8</v>
      </c>
      <c r="M22" s="62">
        <f t="array" ref="M22">MAX(IF($E$4:$E$103&lt;=$L22,$C$4:$C$103))</f>
        <v>119</v>
      </c>
      <c r="N22" s="3">
        <f t="shared" si="6"/>
        <v>6727.68</v>
      </c>
      <c r="O22" s="3">
        <f>SUM($N$18:$N22)</f>
        <v>34905.599999999999</v>
      </c>
      <c r="P22" s="62">
        <f t="array" ref="P22">MAX(IF($E$4:$E$103&lt;=$O22,$C$4:$C$103))</f>
        <v>139</v>
      </c>
    </row>
    <row r="23" spans="2:16" ht="18">
      <c r="B23" s="3">
        <v>20</v>
      </c>
      <c r="C23" s="3">
        <f>土地!F24</f>
        <v>149</v>
      </c>
      <c r="D23" s="3">
        <f>土地!I24</f>
        <v>6000</v>
      </c>
      <c r="E23" s="3">
        <f>SUM($D$4:$D23)</f>
        <v>42960</v>
      </c>
      <c r="F23" s="77"/>
      <c r="H23" s="79">
        <v>6</v>
      </c>
      <c r="I23" s="79">
        <v>41</v>
      </c>
      <c r="J23" s="83">
        <f>体力抽奖!N26</f>
        <v>11.98</v>
      </c>
      <c r="K23" s="3">
        <f t="shared" si="5"/>
        <v>3450.2400000000002</v>
      </c>
      <c r="L23" s="3">
        <f>SUM($K$18:$K23)</f>
        <v>20903.04</v>
      </c>
      <c r="M23" s="62">
        <f t="array" ref="M23">MAX(IF($E$4:$E$103&lt;=$L23,$C$4:$C$103))</f>
        <v>124</v>
      </c>
      <c r="N23" s="3">
        <f t="shared" si="6"/>
        <v>6900.4800000000005</v>
      </c>
      <c r="O23" s="3">
        <f>SUM($N$18:$N23)</f>
        <v>41806.080000000002</v>
      </c>
      <c r="P23" s="62">
        <f t="array" ref="P23">MAX(IF($E$4:$E$103&lt;=$O23,$C$4:$C$103))</f>
        <v>144</v>
      </c>
    </row>
    <row r="24" spans="2:16" ht="18">
      <c r="B24" s="3">
        <v>21</v>
      </c>
      <c r="C24" s="3">
        <f>土地!F25</f>
        <v>154</v>
      </c>
      <c r="D24" s="3">
        <f>土地!I25</f>
        <v>6600</v>
      </c>
      <c r="E24" s="3">
        <f>SUM($D$4:$D24)</f>
        <v>49560</v>
      </c>
      <c r="F24" s="77"/>
      <c r="H24" s="79">
        <v>7</v>
      </c>
      <c r="I24" s="79">
        <v>43</v>
      </c>
      <c r="J24" s="83">
        <f>体力抽奖!N27</f>
        <v>12.68</v>
      </c>
      <c r="K24" s="3">
        <f t="shared" si="5"/>
        <v>3651.84</v>
      </c>
      <c r="L24" s="3">
        <f>SUM($K$18:$K24)</f>
        <v>24554.880000000001</v>
      </c>
      <c r="M24" s="62">
        <f t="array" ref="M24">MAX(IF($E$4:$E$103&lt;=$L24,$C$4:$C$103))</f>
        <v>129</v>
      </c>
      <c r="N24" s="3">
        <f t="shared" si="6"/>
        <v>7303.68</v>
      </c>
      <c r="O24" s="3">
        <f>SUM($N$18:$N24)</f>
        <v>49109.760000000002</v>
      </c>
      <c r="P24" s="62">
        <f t="array" ref="P24">MAX(IF($E$4:$E$103&lt;=$O24,$C$4:$C$103))</f>
        <v>149</v>
      </c>
    </row>
    <row r="25" spans="2:16" ht="18">
      <c r="B25" s="3">
        <v>22</v>
      </c>
      <c r="C25" s="3">
        <f>土地!F26</f>
        <v>159</v>
      </c>
      <c r="D25" s="3">
        <f>土地!I26</f>
        <v>7250</v>
      </c>
      <c r="E25" s="3">
        <f>SUM($D$4:$D25)</f>
        <v>56810</v>
      </c>
      <c r="F25" s="77"/>
      <c r="H25" s="79">
        <v>10</v>
      </c>
      <c r="I25" s="79">
        <v>47</v>
      </c>
      <c r="J25" s="83">
        <f>体力抽奖!N28</f>
        <v>39.340000000000003</v>
      </c>
      <c r="K25" s="3">
        <f t="shared" si="5"/>
        <v>11329.920000000002</v>
      </c>
      <c r="L25" s="3">
        <f>SUM($K$18:$K25)</f>
        <v>35884.800000000003</v>
      </c>
      <c r="M25" s="62">
        <f t="array" ref="M25">MAX(IF($E$4:$E$103&lt;=$L25,$C$4:$C$103))</f>
        <v>139</v>
      </c>
      <c r="N25" s="3">
        <f t="shared" si="6"/>
        <v>22659.840000000004</v>
      </c>
      <c r="O25" s="3">
        <f>SUM($N$18:$N25)</f>
        <v>71769.600000000006</v>
      </c>
      <c r="P25" s="62">
        <f t="array" ref="P25">MAX(IF($E$4:$E$103&lt;=$O25,$C$4:$C$103))</f>
        <v>164</v>
      </c>
    </row>
    <row r="26" spans="2:16" ht="18">
      <c r="B26" s="3">
        <v>23</v>
      </c>
      <c r="C26" s="3">
        <f>土地!F27</f>
        <v>164</v>
      </c>
      <c r="D26" s="3">
        <f>土地!I27</f>
        <v>7950</v>
      </c>
      <c r="E26" s="3">
        <f>SUM($D$4:$D26)</f>
        <v>64760</v>
      </c>
      <c r="F26" s="77"/>
      <c r="H26" s="79">
        <v>15</v>
      </c>
      <c r="I26" s="79">
        <v>53</v>
      </c>
      <c r="J26" s="83">
        <f>体力抽奖!N29</f>
        <v>69.8</v>
      </c>
      <c r="K26" s="3">
        <f t="shared" si="5"/>
        <v>20102.399999999998</v>
      </c>
      <c r="L26" s="3">
        <f>SUM($K$18:$K26)</f>
        <v>55987.199999999997</v>
      </c>
      <c r="M26" s="62">
        <f t="array" ref="M26">MAX(IF($E$4:$E$103&lt;=$L26,$C$4:$C$103))</f>
        <v>154</v>
      </c>
      <c r="N26" s="3">
        <f t="shared" si="6"/>
        <v>40204.799999999996</v>
      </c>
      <c r="O26" s="3">
        <f>SUM($N$18:$N26)</f>
        <v>111974.39999999999</v>
      </c>
      <c r="P26" s="62">
        <f t="array" ref="P26">MAX(IF($E$4:$E$103&lt;=$O26,$C$4:$C$103))</f>
        <v>184</v>
      </c>
    </row>
    <row r="27" spans="2:16" ht="18">
      <c r="B27" s="3">
        <v>24</v>
      </c>
      <c r="C27" s="3">
        <f>土地!F28</f>
        <v>169</v>
      </c>
      <c r="D27" s="3">
        <f>土地!I28</f>
        <v>8650</v>
      </c>
      <c r="E27" s="3">
        <f>SUM($D$4:$D27)</f>
        <v>73410</v>
      </c>
      <c r="F27" s="77"/>
      <c r="H27" s="79">
        <v>30</v>
      </c>
      <c r="I27" s="79">
        <v>64</v>
      </c>
      <c r="J27" s="83">
        <f>体力抽奖!N30</f>
        <v>223.1</v>
      </c>
      <c r="K27" s="3">
        <f t="shared" si="5"/>
        <v>64252.799999999996</v>
      </c>
      <c r="L27" s="3">
        <f>SUM($K$18:$K27)</f>
        <v>120240</v>
      </c>
      <c r="M27" s="62">
        <f t="array" ref="M27">MAX(IF($E$4:$E$103&lt;=$L27,$C$4:$C$103))</f>
        <v>189</v>
      </c>
      <c r="N27" s="3">
        <f t="shared" si="6"/>
        <v>128505.59999999999</v>
      </c>
      <c r="O27" s="3">
        <f>SUM($N$18:$N27)</f>
        <v>240480</v>
      </c>
      <c r="P27" s="62">
        <f t="array" ref="P27">MAX(IF($E$4:$E$103&lt;=$O27,$C$4:$C$103))</f>
        <v>224</v>
      </c>
    </row>
    <row r="28" spans="2:16" ht="18">
      <c r="B28" s="3">
        <v>25</v>
      </c>
      <c r="C28" s="3">
        <f>土地!F29</f>
        <v>174</v>
      </c>
      <c r="D28" s="3">
        <f>土地!I29</f>
        <v>9350</v>
      </c>
      <c r="E28" s="3">
        <f>SUM($D$4:$D28)</f>
        <v>82760</v>
      </c>
      <c r="F28" s="77"/>
      <c r="H28" s="79">
        <v>60</v>
      </c>
      <c r="I28" s="79">
        <v>76</v>
      </c>
      <c r="J28" s="83">
        <f>体力抽奖!N31</f>
        <v>463.2</v>
      </c>
      <c r="K28" s="3">
        <f t="shared" si="5"/>
        <v>133401.60000000001</v>
      </c>
      <c r="L28" s="3">
        <f>SUM($K$18:$K28)</f>
        <v>253641.60000000001</v>
      </c>
      <c r="M28" s="62">
        <f t="array" ref="M28">MAX(IF($E$4:$E$103&lt;=$L28,$C$4:$C$103))</f>
        <v>229</v>
      </c>
      <c r="N28" s="3">
        <f t="shared" si="6"/>
        <v>266803.20000000001</v>
      </c>
      <c r="O28" s="3">
        <f>SUM($N$18:$N28)</f>
        <v>507283.20000000001</v>
      </c>
      <c r="P28" s="62">
        <f t="array" ref="P28">MAX(IF($E$4:$E$103&lt;=$O28,$C$4:$C$103))</f>
        <v>279</v>
      </c>
    </row>
    <row r="29" spans="2:16" ht="18">
      <c r="B29" s="3">
        <v>26</v>
      </c>
      <c r="C29" s="3">
        <f>土地!F30</f>
        <v>179</v>
      </c>
      <c r="D29" s="3">
        <f>土地!I30</f>
        <v>10150</v>
      </c>
      <c r="E29" s="3">
        <f>SUM($D$4:$D29)</f>
        <v>92910</v>
      </c>
      <c r="F29" s="77"/>
      <c r="H29" s="79">
        <v>90</v>
      </c>
      <c r="I29" s="79">
        <v>84</v>
      </c>
      <c r="J29" s="83">
        <f>体力抽奖!N32</f>
        <v>476.6</v>
      </c>
      <c r="K29" s="3">
        <f t="shared" si="5"/>
        <v>137260.80000000002</v>
      </c>
      <c r="L29" s="3">
        <f>SUM($K$18:$K29)</f>
        <v>390902.4</v>
      </c>
      <c r="M29" s="62">
        <f t="array" ref="M29">MAX(IF($E$4:$E$103&lt;=$L29,$C$4:$C$103))</f>
        <v>259</v>
      </c>
      <c r="N29" s="3">
        <f t="shared" si="6"/>
        <v>274521.60000000003</v>
      </c>
      <c r="O29" s="3">
        <f>SUM($N$18:$N29)</f>
        <v>781804.8</v>
      </c>
      <c r="P29" s="62">
        <f t="array" ref="P29">MAX(IF($E$4:$E$103&lt;=$O29,$C$4:$C$103))</f>
        <v>314</v>
      </c>
    </row>
    <row r="30" spans="2:16" ht="18">
      <c r="B30" s="3">
        <v>27</v>
      </c>
      <c r="C30" s="3">
        <f>土地!F31</f>
        <v>184</v>
      </c>
      <c r="D30" s="3">
        <f>土地!I31</f>
        <v>10950</v>
      </c>
      <c r="E30" s="3">
        <f>SUM($D$4:$D30)</f>
        <v>103860</v>
      </c>
      <c r="F30" s="77"/>
      <c r="H30" s="79">
        <v>120</v>
      </c>
      <c r="I30" s="79">
        <v>90</v>
      </c>
      <c r="J30" s="83">
        <f>体力抽奖!N33</f>
        <v>490.8</v>
      </c>
      <c r="K30" s="3">
        <f t="shared" si="5"/>
        <v>141350.39999999999</v>
      </c>
      <c r="L30" s="3">
        <f>SUM($K$18:$K30)</f>
        <v>532252.80000000005</v>
      </c>
      <c r="M30" s="62">
        <f t="array" ref="M30">MAX(IF($E$4:$E$103&lt;=$L30,$C$4:$C$103))</f>
        <v>279</v>
      </c>
      <c r="N30" s="3">
        <f t="shared" si="6"/>
        <v>282700.79999999999</v>
      </c>
      <c r="O30" s="3">
        <f>SUM($N$18:$N30)</f>
        <v>1064505.6000000001</v>
      </c>
      <c r="P30" s="62">
        <f t="array" ref="P30">MAX(IF($E$4:$E$103&lt;=$O30,$C$4:$C$103))</f>
        <v>344</v>
      </c>
    </row>
    <row r="31" spans="2:16" ht="18">
      <c r="B31" s="3">
        <v>28</v>
      </c>
      <c r="C31" s="3">
        <f>土地!F32</f>
        <v>189</v>
      </c>
      <c r="D31" s="3">
        <f>土地!I32</f>
        <v>11750</v>
      </c>
      <c r="E31" s="3">
        <f>SUM($D$4:$D31)</f>
        <v>115610</v>
      </c>
      <c r="F31" s="77"/>
      <c r="H31" s="79">
        <v>180</v>
      </c>
      <c r="I31" s="79">
        <v>99</v>
      </c>
      <c r="J31" s="83">
        <f>体力抽奖!N34</f>
        <v>1010.4</v>
      </c>
      <c r="K31" s="3">
        <f t="shared" si="5"/>
        <v>290995.20000000001</v>
      </c>
      <c r="L31" s="3">
        <f>SUM($K$18:$K31)</f>
        <v>823248</v>
      </c>
      <c r="M31" s="62">
        <f t="array" ref="M31">MAX(IF($E$4:$E$103&lt;=$L31,$C$4:$C$103))</f>
        <v>319</v>
      </c>
      <c r="N31" s="3">
        <f t="shared" si="6"/>
        <v>581990.40000000002</v>
      </c>
      <c r="O31" s="3">
        <f>SUM($N$18:$N31)</f>
        <v>1646496</v>
      </c>
      <c r="P31" s="62">
        <f t="array" ref="P31">MAX(IF($E$4:$E$103&lt;=$O31,$C$4:$C$103))</f>
        <v>389</v>
      </c>
    </row>
    <row r="32" spans="2:16">
      <c r="B32" s="3">
        <v>29</v>
      </c>
      <c r="C32" s="3">
        <f>土地!F33</f>
        <v>194</v>
      </c>
      <c r="D32" s="3">
        <f>土地!I33</f>
        <v>12600</v>
      </c>
      <c r="E32" s="3">
        <f>SUM($D$4:$D32)</f>
        <v>128210</v>
      </c>
      <c r="F32" s="77"/>
    </row>
    <row r="33" spans="2:6">
      <c r="B33" s="3">
        <v>30</v>
      </c>
      <c r="C33" s="3">
        <f>土地!F34</f>
        <v>199</v>
      </c>
      <c r="D33" s="3">
        <f>土地!I34</f>
        <v>13500</v>
      </c>
      <c r="E33" s="3">
        <f>SUM($D$4:$D33)</f>
        <v>141710</v>
      </c>
      <c r="F33" s="77"/>
    </row>
    <row r="34" spans="2:6">
      <c r="B34" s="3">
        <v>31</v>
      </c>
      <c r="C34" s="3">
        <f>土地!F35</f>
        <v>204</v>
      </c>
      <c r="D34" s="3">
        <f>土地!I35</f>
        <v>14400</v>
      </c>
      <c r="E34" s="3">
        <f>SUM($D$4:$D34)</f>
        <v>156110</v>
      </c>
      <c r="F34" s="77"/>
    </row>
    <row r="35" spans="2:6">
      <c r="B35" s="3">
        <v>32</v>
      </c>
      <c r="C35" s="3">
        <f>土地!F36</f>
        <v>209</v>
      </c>
      <c r="D35" s="3">
        <f>土地!I36</f>
        <v>15350</v>
      </c>
      <c r="E35" s="3">
        <f>SUM($D$4:$D35)</f>
        <v>171460</v>
      </c>
      <c r="F35" s="77"/>
    </row>
    <row r="36" spans="2:6">
      <c r="B36" s="3">
        <v>33</v>
      </c>
      <c r="C36" s="3">
        <f>土地!F37</f>
        <v>214</v>
      </c>
      <c r="D36" s="3">
        <f>土地!I37</f>
        <v>16350</v>
      </c>
      <c r="E36" s="3">
        <f>SUM($D$4:$D36)</f>
        <v>187810</v>
      </c>
      <c r="F36" s="77"/>
    </row>
    <row r="37" spans="2:6">
      <c r="B37" s="3">
        <v>34</v>
      </c>
      <c r="C37" s="3">
        <f>土地!F38</f>
        <v>219</v>
      </c>
      <c r="D37" s="3">
        <f>土地!I38</f>
        <v>17350</v>
      </c>
      <c r="E37" s="3">
        <f>SUM($D$4:$D37)</f>
        <v>205160</v>
      </c>
      <c r="F37" s="77"/>
    </row>
    <row r="38" spans="2:6">
      <c r="B38" s="3">
        <v>35</v>
      </c>
      <c r="C38" s="3">
        <f>土地!F39</f>
        <v>224</v>
      </c>
      <c r="D38" s="3">
        <f>土地!I39</f>
        <v>18350</v>
      </c>
      <c r="E38" s="3">
        <f>SUM($D$4:$D38)</f>
        <v>223510</v>
      </c>
      <c r="F38" s="77"/>
    </row>
    <row r="39" spans="2:6">
      <c r="B39" s="3">
        <v>36</v>
      </c>
      <c r="C39" s="3">
        <f>土地!F40</f>
        <v>229</v>
      </c>
      <c r="D39" s="3">
        <f>土地!I40</f>
        <v>19450</v>
      </c>
      <c r="E39" s="3">
        <f>SUM($D$4:$D39)</f>
        <v>242960</v>
      </c>
      <c r="F39" s="77"/>
    </row>
    <row r="40" spans="2:6">
      <c r="B40" s="3">
        <v>37</v>
      </c>
      <c r="C40" s="3">
        <f>土地!F41</f>
        <v>234</v>
      </c>
      <c r="D40" s="3">
        <f>土地!I41</f>
        <v>20550</v>
      </c>
      <c r="E40" s="3">
        <f>SUM($D$4:$D40)</f>
        <v>263510</v>
      </c>
      <c r="F40" s="77"/>
    </row>
    <row r="41" spans="2:6">
      <c r="B41" s="3">
        <v>38</v>
      </c>
      <c r="C41" s="3">
        <f>土地!F42</f>
        <v>239</v>
      </c>
      <c r="D41" s="3">
        <f>土地!I42</f>
        <v>21650</v>
      </c>
      <c r="E41" s="3">
        <f>SUM($D$4:$D41)</f>
        <v>285160</v>
      </c>
      <c r="F41" s="77"/>
    </row>
    <row r="42" spans="2:6">
      <c r="B42" s="3">
        <v>39</v>
      </c>
      <c r="C42" s="3">
        <f>土地!F43</f>
        <v>244</v>
      </c>
      <c r="D42" s="3">
        <f>土地!I43</f>
        <v>22800</v>
      </c>
      <c r="E42" s="3">
        <f>SUM($D$4:$D42)</f>
        <v>307960</v>
      </c>
      <c r="F42" s="77"/>
    </row>
    <row r="43" spans="2:6">
      <c r="B43" s="3">
        <v>40</v>
      </c>
      <c r="C43" s="3">
        <f>土地!F44</f>
        <v>249</v>
      </c>
      <c r="D43" s="3">
        <f>土地!I44</f>
        <v>24000</v>
      </c>
      <c r="E43" s="3">
        <f>SUM($D$4:$D43)</f>
        <v>331960</v>
      </c>
      <c r="F43" s="77"/>
    </row>
    <row r="44" spans="2:6">
      <c r="B44" s="3">
        <v>41</v>
      </c>
      <c r="C44" s="3">
        <f>土地!F45</f>
        <v>254</v>
      </c>
      <c r="D44" s="3">
        <f>土地!I45</f>
        <v>25200</v>
      </c>
      <c r="E44" s="3">
        <f>SUM($D$4:$D44)</f>
        <v>357160</v>
      </c>
      <c r="F44" s="77"/>
    </row>
    <row r="45" spans="2:6">
      <c r="B45" s="3">
        <v>42</v>
      </c>
      <c r="C45" s="3">
        <f>土地!F46</f>
        <v>259</v>
      </c>
      <c r="D45" s="3">
        <f>土地!I46</f>
        <v>26450</v>
      </c>
      <c r="E45" s="3">
        <f>SUM($D$4:$D45)</f>
        <v>383610</v>
      </c>
      <c r="F45" s="77"/>
    </row>
    <row r="46" spans="2:6">
      <c r="B46" s="3">
        <v>43</v>
      </c>
      <c r="C46" s="3">
        <f>土地!F47</f>
        <v>264</v>
      </c>
      <c r="D46" s="3">
        <f>土地!I47</f>
        <v>27750</v>
      </c>
      <c r="E46" s="3">
        <f>SUM($D$4:$D46)</f>
        <v>411360</v>
      </c>
      <c r="F46" s="77"/>
    </row>
    <row r="47" spans="2:6">
      <c r="B47" s="3">
        <v>44</v>
      </c>
      <c r="C47" s="3">
        <f>土地!F48</f>
        <v>269</v>
      </c>
      <c r="D47" s="3">
        <f>土地!I48</f>
        <v>29050</v>
      </c>
      <c r="E47" s="3">
        <f>SUM($D$4:$D47)</f>
        <v>440410</v>
      </c>
      <c r="F47" s="77"/>
    </row>
    <row r="48" spans="2:6">
      <c r="B48" s="3">
        <v>45</v>
      </c>
      <c r="C48" s="3">
        <f>土地!F49</f>
        <v>274</v>
      </c>
      <c r="D48" s="3">
        <f>土地!I49</f>
        <v>30350</v>
      </c>
      <c r="E48" s="3">
        <f>SUM($D$4:$D48)</f>
        <v>470760</v>
      </c>
      <c r="F48" s="77"/>
    </row>
    <row r="49" spans="2:6">
      <c r="B49" s="3">
        <v>46</v>
      </c>
      <c r="C49" s="3">
        <f>土地!F50</f>
        <v>279</v>
      </c>
      <c r="D49" s="3">
        <f>土地!I50</f>
        <v>31750</v>
      </c>
      <c r="E49" s="3">
        <f>SUM($D$4:$D49)</f>
        <v>502510</v>
      </c>
      <c r="F49" s="77"/>
    </row>
    <row r="50" spans="2:6">
      <c r="B50" s="3">
        <v>47</v>
      </c>
      <c r="C50" s="3">
        <f>土地!F51</f>
        <v>284</v>
      </c>
      <c r="D50" s="3">
        <f>土地!I51</f>
        <v>33150</v>
      </c>
      <c r="E50" s="3">
        <f>SUM($D$4:$D50)</f>
        <v>535660</v>
      </c>
      <c r="F50" s="77"/>
    </row>
    <row r="51" spans="2:6">
      <c r="B51" s="3">
        <v>48</v>
      </c>
      <c r="C51" s="3">
        <f>土地!F52</f>
        <v>289</v>
      </c>
      <c r="D51" s="3">
        <f>土地!I52</f>
        <v>34550</v>
      </c>
      <c r="E51" s="3">
        <f>SUM($D$4:$D51)</f>
        <v>570210</v>
      </c>
      <c r="F51" s="77"/>
    </row>
    <row r="52" spans="2:6">
      <c r="B52" s="3">
        <v>49</v>
      </c>
      <c r="C52" s="3">
        <f>土地!F53</f>
        <v>294</v>
      </c>
      <c r="D52" s="3">
        <f>土地!I53</f>
        <v>36000</v>
      </c>
      <c r="E52" s="3">
        <f>SUM($D$4:$D52)</f>
        <v>606210</v>
      </c>
      <c r="F52" s="77"/>
    </row>
    <row r="53" spans="2:6">
      <c r="B53" s="3">
        <v>50</v>
      </c>
      <c r="C53" s="3">
        <f>土地!F54</f>
        <v>299</v>
      </c>
      <c r="D53" s="3">
        <f>土地!I54</f>
        <v>37500</v>
      </c>
      <c r="E53" s="3">
        <f>SUM($D$4:$D53)</f>
        <v>643710</v>
      </c>
      <c r="F53" s="77"/>
    </row>
    <row r="54" spans="2:6">
      <c r="B54" s="3">
        <v>51</v>
      </c>
      <c r="C54" s="3">
        <f>土地!F55</f>
        <v>304</v>
      </c>
      <c r="D54" s="3">
        <f>土地!I55</f>
        <v>39000</v>
      </c>
      <c r="E54" s="3">
        <f>SUM($D$4:$D54)</f>
        <v>682710</v>
      </c>
      <c r="F54" s="77"/>
    </row>
    <row r="55" spans="2:6">
      <c r="B55" s="3">
        <v>52</v>
      </c>
      <c r="C55" s="3">
        <f>土地!F56</f>
        <v>309</v>
      </c>
      <c r="D55" s="3">
        <f>土地!I56</f>
        <v>40550</v>
      </c>
      <c r="E55" s="3">
        <f>SUM($D$4:$D55)</f>
        <v>723260</v>
      </c>
      <c r="F55" s="77"/>
    </row>
    <row r="56" spans="2:6">
      <c r="B56" s="3">
        <v>53</v>
      </c>
      <c r="C56" s="3">
        <f>土地!F57</f>
        <v>314</v>
      </c>
      <c r="D56" s="3">
        <f>土地!I57</f>
        <v>42150</v>
      </c>
      <c r="E56" s="3">
        <f>SUM($D$4:$D56)</f>
        <v>765410</v>
      </c>
      <c r="F56" s="77"/>
    </row>
    <row r="57" spans="2:6">
      <c r="B57" s="3">
        <v>54</v>
      </c>
      <c r="C57" s="3">
        <f>土地!F58</f>
        <v>319</v>
      </c>
      <c r="D57" s="3">
        <f>土地!I58</f>
        <v>43750</v>
      </c>
      <c r="E57" s="3">
        <f>SUM($D$4:$D57)</f>
        <v>809160</v>
      </c>
      <c r="F57" s="77"/>
    </row>
    <row r="58" spans="2:6">
      <c r="B58" s="3">
        <v>55</v>
      </c>
      <c r="C58" s="3">
        <f>土地!F59</f>
        <v>324</v>
      </c>
      <c r="D58" s="3">
        <f>土地!I59</f>
        <v>45350</v>
      </c>
      <c r="E58" s="3">
        <f>SUM($D$4:$D58)</f>
        <v>854510</v>
      </c>
      <c r="F58" s="77"/>
    </row>
    <row r="59" spans="2:6">
      <c r="B59" s="3">
        <v>56</v>
      </c>
      <c r="C59" s="3">
        <f>土地!F60</f>
        <v>329</v>
      </c>
      <c r="D59" s="3">
        <f>土地!I60</f>
        <v>47050</v>
      </c>
      <c r="E59" s="3">
        <f>SUM($D$4:$D59)</f>
        <v>901560</v>
      </c>
      <c r="F59" s="77"/>
    </row>
    <row r="60" spans="2:6">
      <c r="B60" s="3">
        <v>57</v>
      </c>
      <c r="C60" s="3">
        <f>土地!F61</f>
        <v>334</v>
      </c>
      <c r="D60" s="3">
        <f>土地!I61</f>
        <v>48750</v>
      </c>
      <c r="E60" s="3">
        <f>SUM($D$4:$D60)</f>
        <v>950310</v>
      </c>
      <c r="F60" s="77"/>
    </row>
    <row r="61" spans="2:6">
      <c r="B61" s="3">
        <v>58</v>
      </c>
      <c r="C61" s="3">
        <f>土地!F62</f>
        <v>339</v>
      </c>
      <c r="D61" s="3">
        <f>土地!I62</f>
        <v>50450</v>
      </c>
      <c r="E61" s="3">
        <f>SUM($D$4:$D61)</f>
        <v>1000760</v>
      </c>
      <c r="F61" s="77"/>
    </row>
    <row r="62" spans="2:6">
      <c r="B62" s="3">
        <v>59</v>
      </c>
      <c r="C62" s="3">
        <f>土地!F63</f>
        <v>344</v>
      </c>
      <c r="D62" s="3">
        <f>土地!I63</f>
        <v>52200</v>
      </c>
      <c r="E62" s="3">
        <f>SUM($D$4:$D62)</f>
        <v>1052960</v>
      </c>
      <c r="F62" s="77"/>
    </row>
    <row r="63" spans="2:6">
      <c r="B63" s="3">
        <v>60</v>
      </c>
      <c r="C63" s="3">
        <f>土地!F64</f>
        <v>349</v>
      </c>
      <c r="D63" s="3">
        <f>土地!I64</f>
        <v>54000</v>
      </c>
      <c r="E63" s="3">
        <f>SUM($D$4:$D63)</f>
        <v>1106960</v>
      </c>
      <c r="F63" s="77"/>
    </row>
    <row r="64" spans="2:6">
      <c r="B64" s="3">
        <v>61</v>
      </c>
      <c r="C64" s="3">
        <f>土地!F65</f>
        <v>354</v>
      </c>
      <c r="D64" s="3">
        <f>土地!I65</f>
        <v>55800</v>
      </c>
      <c r="E64" s="3">
        <f>SUM($D$4:$D64)</f>
        <v>1162760</v>
      </c>
      <c r="F64" s="77"/>
    </row>
    <row r="65" spans="2:6">
      <c r="B65" s="3">
        <v>62</v>
      </c>
      <c r="C65" s="3">
        <f>土地!F66</f>
        <v>359</v>
      </c>
      <c r="D65" s="3">
        <f>土地!I66</f>
        <v>57650</v>
      </c>
      <c r="E65" s="3">
        <f>SUM($D$4:$D65)</f>
        <v>1220410</v>
      </c>
      <c r="F65" s="77"/>
    </row>
    <row r="66" spans="2:6">
      <c r="B66" s="3">
        <v>63</v>
      </c>
      <c r="C66" s="3">
        <f>土地!F67</f>
        <v>364</v>
      </c>
      <c r="D66" s="3">
        <f>土地!I67</f>
        <v>59550</v>
      </c>
      <c r="E66" s="3">
        <f>SUM($D$4:$D66)</f>
        <v>1279960</v>
      </c>
      <c r="F66" s="77"/>
    </row>
    <row r="67" spans="2:6">
      <c r="B67" s="3">
        <v>64</v>
      </c>
      <c r="C67" s="3">
        <f>土地!F68</f>
        <v>369</v>
      </c>
      <c r="D67" s="3">
        <f>土地!I68</f>
        <v>61450</v>
      </c>
      <c r="E67" s="3">
        <f>SUM($D$4:$D67)</f>
        <v>1341410</v>
      </c>
      <c r="F67" s="77"/>
    </row>
    <row r="68" spans="2:6">
      <c r="B68" s="3">
        <v>65</v>
      </c>
      <c r="C68" s="3">
        <f>土地!F69</f>
        <v>374</v>
      </c>
      <c r="D68" s="3">
        <f>土地!I69</f>
        <v>63350</v>
      </c>
      <c r="E68" s="3">
        <f>SUM($D$4:$D68)</f>
        <v>1404760</v>
      </c>
      <c r="F68" s="77"/>
    </row>
    <row r="69" spans="2:6">
      <c r="B69" s="3">
        <v>66</v>
      </c>
      <c r="C69" s="3">
        <f>土地!F70</f>
        <v>379</v>
      </c>
      <c r="D69" s="3">
        <f>土地!I70</f>
        <v>65350</v>
      </c>
      <c r="E69" s="3">
        <f>SUM($D$4:$D69)</f>
        <v>1470110</v>
      </c>
      <c r="F69" s="77"/>
    </row>
    <row r="70" spans="2:6">
      <c r="B70" s="3">
        <v>67</v>
      </c>
      <c r="C70" s="3">
        <f>土地!F71</f>
        <v>384</v>
      </c>
      <c r="D70" s="3">
        <f>土地!I71</f>
        <v>67350</v>
      </c>
      <c r="E70" s="3">
        <f>SUM($D$4:$D70)</f>
        <v>1537460</v>
      </c>
      <c r="F70" s="77"/>
    </row>
    <row r="71" spans="2:6">
      <c r="B71" s="3">
        <v>68</v>
      </c>
      <c r="C71" s="3">
        <f>土地!F72</f>
        <v>389</v>
      </c>
      <c r="D71" s="3">
        <f>土地!I72</f>
        <v>69350</v>
      </c>
      <c r="E71" s="3">
        <f>SUM($D$4:$D71)</f>
        <v>1606810</v>
      </c>
      <c r="F71" s="77"/>
    </row>
    <row r="72" spans="2:6">
      <c r="B72" s="3">
        <v>69</v>
      </c>
      <c r="C72" s="3">
        <f>土地!F73</f>
        <v>394</v>
      </c>
      <c r="D72" s="3">
        <f>土地!I73</f>
        <v>71400</v>
      </c>
      <c r="E72" s="3">
        <f>SUM($D$4:$D72)</f>
        <v>1678210</v>
      </c>
      <c r="F72" s="77"/>
    </row>
    <row r="73" spans="2:6">
      <c r="B73" s="3">
        <v>70</v>
      </c>
      <c r="C73" s="3">
        <f>土地!F74</f>
        <v>399</v>
      </c>
      <c r="D73" s="3">
        <f>土地!I74</f>
        <v>73500</v>
      </c>
      <c r="E73" s="3">
        <f>SUM($D$4:$D73)</f>
        <v>1751710</v>
      </c>
      <c r="F73" s="77"/>
    </row>
    <row r="74" spans="2:6">
      <c r="B74" s="3">
        <v>71</v>
      </c>
      <c r="C74" s="3">
        <f>土地!F75</f>
        <v>404</v>
      </c>
      <c r="D74" s="3">
        <f>土地!I75</f>
        <v>75600</v>
      </c>
      <c r="E74" s="3">
        <f>SUM($D$4:$D74)</f>
        <v>1827310</v>
      </c>
      <c r="F74" s="77"/>
    </row>
    <row r="75" spans="2:6">
      <c r="B75" s="3">
        <v>72</v>
      </c>
      <c r="C75" s="3">
        <f>土地!F76</f>
        <v>409</v>
      </c>
      <c r="D75" s="3">
        <f>土地!I76</f>
        <v>77750</v>
      </c>
      <c r="E75" s="3">
        <f>SUM($D$4:$D75)</f>
        <v>1905060</v>
      </c>
      <c r="F75" s="77"/>
    </row>
    <row r="76" spans="2:6">
      <c r="B76" s="3">
        <v>73</v>
      </c>
      <c r="C76" s="3">
        <f>土地!F77</f>
        <v>414</v>
      </c>
      <c r="D76" s="3">
        <f>土地!I77</f>
        <v>79950</v>
      </c>
      <c r="E76" s="3">
        <f>SUM($D$4:$D76)</f>
        <v>1985010</v>
      </c>
      <c r="F76" s="77"/>
    </row>
    <row r="77" spans="2:6">
      <c r="B77" s="3">
        <v>74</v>
      </c>
      <c r="C77" s="3">
        <f>土地!F78</f>
        <v>419</v>
      </c>
      <c r="D77" s="3">
        <f>土地!I78</f>
        <v>82150</v>
      </c>
      <c r="E77" s="3">
        <f>SUM($D$4:$D77)</f>
        <v>2067160</v>
      </c>
      <c r="F77" s="77"/>
    </row>
    <row r="78" spans="2:6">
      <c r="B78" s="3">
        <v>75</v>
      </c>
      <c r="C78" s="3">
        <f>土地!F79</f>
        <v>424</v>
      </c>
      <c r="D78" s="3">
        <f>土地!I79</f>
        <v>84350</v>
      </c>
      <c r="E78" s="3">
        <f>SUM($D$4:$D78)</f>
        <v>2151510</v>
      </c>
      <c r="F78" s="77"/>
    </row>
    <row r="79" spans="2:6">
      <c r="B79" s="3">
        <v>76</v>
      </c>
      <c r="C79" s="3">
        <f>土地!F80</f>
        <v>429</v>
      </c>
      <c r="D79" s="3">
        <f>土地!I80</f>
        <v>86650</v>
      </c>
      <c r="E79" s="3">
        <f>SUM($D$4:$D79)</f>
        <v>2238160</v>
      </c>
      <c r="F79" s="77"/>
    </row>
    <row r="80" spans="2:6">
      <c r="B80" s="3">
        <v>77</v>
      </c>
      <c r="C80" s="3">
        <f>土地!F81</f>
        <v>434</v>
      </c>
      <c r="D80" s="3">
        <f>土地!I81</f>
        <v>88950</v>
      </c>
      <c r="E80" s="3">
        <f>SUM($D$4:$D80)</f>
        <v>2327110</v>
      </c>
      <c r="F80" s="77"/>
    </row>
    <row r="81" spans="2:6">
      <c r="B81" s="3">
        <v>78</v>
      </c>
      <c r="C81" s="3">
        <f>土地!F82</f>
        <v>439</v>
      </c>
      <c r="D81" s="3">
        <f>土地!I82</f>
        <v>91250</v>
      </c>
      <c r="E81" s="3">
        <f>SUM($D$4:$D81)</f>
        <v>2418360</v>
      </c>
      <c r="F81" s="77"/>
    </row>
    <row r="82" spans="2:6">
      <c r="B82" s="3">
        <v>79</v>
      </c>
      <c r="C82" s="3">
        <f>土地!F83</f>
        <v>444</v>
      </c>
      <c r="D82" s="3">
        <f>土地!I83</f>
        <v>93600</v>
      </c>
      <c r="E82" s="3">
        <f>SUM($D$4:$D82)</f>
        <v>2511960</v>
      </c>
      <c r="F82" s="77"/>
    </row>
    <row r="83" spans="2:6">
      <c r="B83" s="3">
        <v>80</v>
      </c>
      <c r="C83" s="3">
        <f>土地!F84</f>
        <v>449</v>
      </c>
      <c r="D83" s="3">
        <f>土地!I84</f>
        <v>96000</v>
      </c>
      <c r="E83" s="3">
        <f>SUM($D$4:$D83)</f>
        <v>2607960</v>
      </c>
      <c r="F83" s="77"/>
    </row>
    <row r="84" spans="2:6">
      <c r="B84" s="3">
        <v>81</v>
      </c>
      <c r="C84" s="3">
        <f>土地!F85</f>
        <v>454</v>
      </c>
      <c r="D84" s="3">
        <f>土地!I85</f>
        <v>98400</v>
      </c>
      <c r="E84" s="3">
        <f>SUM($D$4:$D84)</f>
        <v>2706360</v>
      </c>
      <c r="F84" s="77"/>
    </row>
    <row r="85" spans="2:6">
      <c r="B85" s="3">
        <v>82</v>
      </c>
      <c r="C85" s="3">
        <f>土地!F86</f>
        <v>459</v>
      </c>
      <c r="D85" s="3">
        <f>土地!I86</f>
        <v>100850</v>
      </c>
      <c r="E85" s="3">
        <f>SUM($D$4:$D85)</f>
        <v>2807210</v>
      </c>
      <c r="F85" s="77"/>
    </row>
    <row r="86" spans="2:6">
      <c r="B86" s="3">
        <v>83</v>
      </c>
      <c r="C86" s="3">
        <f>土地!F87</f>
        <v>464</v>
      </c>
      <c r="D86" s="3">
        <f>土地!I87</f>
        <v>103350</v>
      </c>
      <c r="E86" s="3">
        <f>SUM($D$4:$D86)</f>
        <v>2910560</v>
      </c>
      <c r="F86" s="77"/>
    </row>
    <row r="87" spans="2:6">
      <c r="B87" s="3">
        <v>84</v>
      </c>
      <c r="C87" s="3">
        <f>土地!F88</f>
        <v>469</v>
      </c>
      <c r="D87" s="3">
        <f>土地!I88</f>
        <v>105850</v>
      </c>
      <c r="E87" s="3">
        <f>SUM($D$4:$D87)</f>
        <v>3016410</v>
      </c>
      <c r="F87" s="77"/>
    </row>
    <row r="88" spans="2:6">
      <c r="B88" s="3">
        <v>85</v>
      </c>
      <c r="C88" s="3">
        <f>土地!F89</f>
        <v>474</v>
      </c>
      <c r="D88" s="3">
        <f>土地!I89</f>
        <v>108350</v>
      </c>
      <c r="E88" s="3">
        <f>SUM($D$4:$D88)</f>
        <v>3124760</v>
      </c>
      <c r="F88" s="77"/>
    </row>
    <row r="89" spans="2:6">
      <c r="B89" s="3">
        <v>86</v>
      </c>
      <c r="C89" s="3">
        <f>土地!F90</f>
        <v>479</v>
      </c>
      <c r="D89" s="3">
        <f>土地!I90</f>
        <v>110950</v>
      </c>
      <c r="E89" s="3">
        <f>SUM($D$4:$D89)</f>
        <v>3235710</v>
      </c>
      <c r="F89" s="77"/>
    </row>
    <row r="90" spans="2:6">
      <c r="B90" s="3">
        <v>87</v>
      </c>
      <c r="C90" s="3">
        <f>土地!F91</f>
        <v>484</v>
      </c>
      <c r="D90" s="3">
        <f>土地!I91</f>
        <v>113550</v>
      </c>
      <c r="E90" s="3">
        <f>SUM($D$4:$D90)</f>
        <v>3349260</v>
      </c>
      <c r="F90" s="77"/>
    </row>
    <row r="91" spans="2:6">
      <c r="B91" s="3">
        <v>88</v>
      </c>
      <c r="C91" s="3">
        <f>土地!F92</f>
        <v>489</v>
      </c>
      <c r="D91" s="3">
        <f>土地!I92</f>
        <v>116150</v>
      </c>
      <c r="E91" s="3">
        <f>SUM($D$4:$D91)</f>
        <v>3465410</v>
      </c>
      <c r="F91" s="77"/>
    </row>
    <row r="92" spans="2:6">
      <c r="B92" s="3">
        <v>89</v>
      </c>
      <c r="C92" s="3">
        <f>土地!F93</f>
        <v>494</v>
      </c>
      <c r="D92" s="3">
        <f>土地!I93</f>
        <v>118800</v>
      </c>
      <c r="E92" s="3">
        <f>SUM($D$4:$D92)</f>
        <v>3584210</v>
      </c>
      <c r="F92" s="77"/>
    </row>
    <row r="93" spans="2:6">
      <c r="B93" s="3">
        <v>90</v>
      </c>
      <c r="C93" s="3">
        <f>土地!F94</f>
        <v>499</v>
      </c>
      <c r="D93" s="3">
        <f>土地!I94</f>
        <v>121500</v>
      </c>
      <c r="E93" s="3">
        <f>SUM($D$4:$D93)</f>
        <v>3705710</v>
      </c>
      <c r="F93" s="77"/>
    </row>
    <row r="94" spans="2:6">
      <c r="B94" s="3">
        <v>91</v>
      </c>
      <c r="C94" s="3">
        <f>土地!F95</f>
        <v>504</v>
      </c>
      <c r="D94" s="3">
        <f>土地!I95</f>
        <v>124200</v>
      </c>
      <c r="E94" s="3">
        <f>SUM($D$4:$D94)</f>
        <v>3829910</v>
      </c>
      <c r="F94" s="77"/>
    </row>
    <row r="95" spans="2:6">
      <c r="B95" s="3">
        <v>92</v>
      </c>
      <c r="C95" s="3">
        <f>土地!F96</f>
        <v>509</v>
      </c>
      <c r="D95" s="3">
        <f>土地!I96</f>
        <v>126950</v>
      </c>
      <c r="E95" s="3">
        <f>SUM($D$4:$D95)</f>
        <v>3956860</v>
      </c>
      <c r="F95" s="77"/>
    </row>
    <row r="96" spans="2:6">
      <c r="B96" s="3">
        <v>93</v>
      </c>
      <c r="C96" s="3">
        <f>土地!F97</f>
        <v>514</v>
      </c>
      <c r="D96" s="3">
        <f>土地!I97</f>
        <v>129750</v>
      </c>
      <c r="E96" s="3">
        <f>SUM($D$4:$D96)</f>
        <v>4086610</v>
      </c>
      <c r="F96" s="77"/>
    </row>
    <row r="97" spans="2:6">
      <c r="B97" s="3">
        <v>94</v>
      </c>
      <c r="C97" s="3">
        <f>土地!F98</f>
        <v>519</v>
      </c>
      <c r="D97" s="3">
        <f>土地!I98</f>
        <v>132550</v>
      </c>
      <c r="E97" s="3">
        <f>SUM($D$4:$D97)</f>
        <v>4219160</v>
      </c>
      <c r="F97" s="77"/>
    </row>
    <row r="98" spans="2:6">
      <c r="B98" s="3">
        <v>95</v>
      </c>
      <c r="C98" s="3">
        <f>土地!F99</f>
        <v>524</v>
      </c>
      <c r="D98" s="3">
        <f>土地!I99</f>
        <v>135350</v>
      </c>
      <c r="E98" s="3">
        <f>SUM($D$4:$D98)</f>
        <v>4354510</v>
      </c>
      <c r="F98" s="77"/>
    </row>
    <row r="99" spans="2:6">
      <c r="B99" s="3">
        <v>96</v>
      </c>
      <c r="C99" s="3">
        <f>土地!F100</f>
        <v>529</v>
      </c>
      <c r="D99" s="3">
        <f>土地!I100</f>
        <v>138250</v>
      </c>
      <c r="E99" s="3">
        <f>SUM($D$4:$D99)</f>
        <v>4492760</v>
      </c>
      <c r="F99" s="77"/>
    </row>
    <row r="100" spans="2:6">
      <c r="B100" s="3">
        <v>97</v>
      </c>
      <c r="C100" s="3">
        <f>土地!F101</f>
        <v>534</v>
      </c>
      <c r="D100" s="3">
        <f>土地!I101</f>
        <v>141150</v>
      </c>
      <c r="E100" s="3">
        <f>SUM($D$4:$D100)</f>
        <v>4633910</v>
      </c>
      <c r="F100" s="77"/>
    </row>
    <row r="101" spans="2:6">
      <c r="B101" s="3">
        <v>98</v>
      </c>
      <c r="C101" s="3">
        <f>土地!F102</f>
        <v>539</v>
      </c>
      <c r="D101" s="3">
        <f>土地!I102</f>
        <v>144050</v>
      </c>
      <c r="E101" s="3">
        <f>SUM($D$4:$D101)</f>
        <v>4777960</v>
      </c>
      <c r="F101" s="77"/>
    </row>
    <row r="102" spans="2:6">
      <c r="B102" s="3">
        <v>99</v>
      </c>
      <c r="C102" s="3">
        <f>土地!F103</f>
        <v>544</v>
      </c>
      <c r="D102" s="3">
        <f>土地!I103</f>
        <v>147000</v>
      </c>
      <c r="E102" s="3">
        <f>SUM($D$4:$D102)</f>
        <v>4924960</v>
      </c>
      <c r="F102" s="77"/>
    </row>
    <row r="103" spans="2:6">
      <c r="B103" s="3">
        <v>100</v>
      </c>
      <c r="C103" s="3">
        <f>土地!F104</f>
        <v>549</v>
      </c>
      <c r="D103" s="3">
        <f>土地!I104</f>
        <v>149990</v>
      </c>
      <c r="E103" s="3">
        <f>SUM($D$4:$D103)</f>
        <v>5074950</v>
      </c>
      <c r="F103" s="77"/>
    </row>
  </sheetData>
  <phoneticPr fontId="1" type="noConversion"/>
  <pageMargins left="0.7" right="0.7" top="0.75" bottom="0.75" header="0.3" footer="0.3"/>
  <ignoredErrors>
    <ignoredError sqref="K5:K13 N4:O7 O8:O9 N8:N13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B1:J104"/>
  <sheetViews>
    <sheetView zoomScale="70" zoomScaleNormal="70" workbookViewId="0">
      <selection activeCell="C9" sqref="C9"/>
    </sheetView>
  </sheetViews>
  <sheetFormatPr defaultRowHeight="18"/>
  <cols>
    <col min="1" max="1" width="9" style="65"/>
    <col min="2" max="2" width="14.5" style="87" bestFit="1" customWidth="1"/>
    <col min="3" max="3" width="13.75" style="87" bestFit="1" customWidth="1"/>
    <col min="5" max="5" width="5.625" style="65" bestFit="1" customWidth="1"/>
    <col min="6" max="6" width="9.625" style="65" bestFit="1" customWidth="1"/>
    <col min="7" max="7" width="19.25" style="65" bestFit="1" customWidth="1"/>
    <col min="8" max="8" width="18.5" style="65" bestFit="1" customWidth="1"/>
    <col min="9" max="10" width="14" style="65" bestFit="1" customWidth="1"/>
    <col min="11" max="11" width="9" style="65"/>
    <col min="12" max="12" width="13.875" style="65" bestFit="1" customWidth="1"/>
    <col min="13" max="13" width="11.25" style="65" bestFit="1" customWidth="1"/>
    <col min="14" max="16384" width="9" style="65"/>
  </cols>
  <sheetData>
    <row r="1" spans="2:10">
      <c r="G1" s="87" t="s">
        <v>377</v>
      </c>
      <c r="H1" s="87">
        <v>2</v>
      </c>
    </row>
    <row r="2" spans="2:10">
      <c r="G2" s="87" t="s">
        <v>365</v>
      </c>
      <c r="H2" s="87">
        <v>3</v>
      </c>
    </row>
    <row r="3" spans="2:10">
      <c r="G3" s="87" t="s">
        <v>366</v>
      </c>
      <c r="H3" s="87">
        <v>-2</v>
      </c>
    </row>
    <row r="4" spans="2:10">
      <c r="B4" s="97" t="s">
        <v>286</v>
      </c>
      <c r="C4" s="97">
        <f>7*7</f>
        <v>49</v>
      </c>
      <c r="E4" s="86" t="s">
        <v>11</v>
      </c>
      <c r="F4" s="86" t="s">
        <v>282</v>
      </c>
      <c r="G4" s="86" t="s">
        <v>363</v>
      </c>
      <c r="H4" s="97" t="s">
        <v>364</v>
      </c>
      <c r="I4" s="86" t="s">
        <v>288</v>
      </c>
      <c r="J4" s="86" t="s">
        <v>360</v>
      </c>
    </row>
    <row r="5" spans="2:10">
      <c r="B5" s="97" t="s">
        <v>383</v>
      </c>
      <c r="C5" s="97">
        <v>5</v>
      </c>
      <c r="E5" s="86">
        <v>1</v>
      </c>
      <c r="F5" s="86">
        <f t="shared" ref="F5:F36" si="0">$C$4+$C$5*E5</f>
        <v>54</v>
      </c>
      <c r="G5" s="86">
        <f>F5-7*7</f>
        <v>5</v>
      </c>
      <c r="H5" s="97">
        <f>ROUND($H$2*E5^$H$1+$H$3,IF(LEN(ROUND($H$2*E6^$H$1+$H$3,0))&gt;2,-1,0))</f>
        <v>1</v>
      </c>
      <c r="I5" s="86">
        <f t="shared" ref="I5:I36" si="1">$C$5*H5</f>
        <v>5</v>
      </c>
      <c r="J5" s="86">
        <f>SUM($I$5:$I5)</f>
        <v>5</v>
      </c>
    </row>
    <row r="6" spans="2:10">
      <c r="E6" s="86">
        <v>2</v>
      </c>
      <c r="F6" s="86">
        <f t="shared" si="0"/>
        <v>59</v>
      </c>
      <c r="G6" s="86">
        <f t="shared" ref="G6:G69" si="2">F6-7*7</f>
        <v>10</v>
      </c>
      <c r="H6" s="97">
        <f t="shared" ref="H6:H69" si="3">ROUND($H$2*E6^$H$1+$H$3,IF(LEN(ROUND($H$2*E7^$H$1+$H$3,0))&gt;2,-1,0))</f>
        <v>10</v>
      </c>
      <c r="I6" s="86">
        <f t="shared" si="1"/>
        <v>50</v>
      </c>
      <c r="J6" s="86">
        <f>SUM($I$5:$I6)</f>
        <v>55</v>
      </c>
    </row>
    <row r="7" spans="2:10">
      <c r="B7" s="97" t="s">
        <v>361</v>
      </c>
      <c r="C7" s="97">
        <f>$F$104</f>
        <v>549</v>
      </c>
      <c r="E7" s="86">
        <v>3</v>
      </c>
      <c r="F7" s="86">
        <f t="shared" si="0"/>
        <v>64</v>
      </c>
      <c r="G7" s="86">
        <f t="shared" si="2"/>
        <v>15</v>
      </c>
      <c r="H7" s="97">
        <f t="shared" si="3"/>
        <v>25</v>
      </c>
      <c r="I7" s="86">
        <f t="shared" si="1"/>
        <v>125</v>
      </c>
      <c r="J7" s="86">
        <f>SUM($I$5:$I7)</f>
        <v>180</v>
      </c>
    </row>
    <row r="8" spans="2:10">
      <c r="E8" s="86">
        <v>4</v>
      </c>
      <c r="F8" s="86">
        <f t="shared" si="0"/>
        <v>69</v>
      </c>
      <c r="G8" s="86">
        <f t="shared" si="2"/>
        <v>20</v>
      </c>
      <c r="H8" s="97">
        <f t="shared" si="3"/>
        <v>46</v>
      </c>
      <c r="I8" s="86">
        <f t="shared" si="1"/>
        <v>230</v>
      </c>
      <c r="J8" s="86">
        <f>SUM($I$5:$I8)</f>
        <v>410</v>
      </c>
    </row>
    <row r="9" spans="2:10">
      <c r="B9" s="97" t="s">
        <v>362</v>
      </c>
      <c r="C9" s="97">
        <f>SUM(J5:J104)</f>
        <v>130046100</v>
      </c>
      <c r="E9" s="86">
        <v>5</v>
      </c>
      <c r="F9" s="86">
        <f t="shared" si="0"/>
        <v>74</v>
      </c>
      <c r="G9" s="86">
        <f t="shared" si="2"/>
        <v>25</v>
      </c>
      <c r="H9" s="97">
        <f t="shared" si="3"/>
        <v>70</v>
      </c>
      <c r="I9" s="86">
        <f t="shared" si="1"/>
        <v>350</v>
      </c>
      <c r="J9" s="86">
        <f>SUM($I$5:$I9)</f>
        <v>760</v>
      </c>
    </row>
    <row r="10" spans="2:10">
      <c r="E10" s="86">
        <v>6</v>
      </c>
      <c r="F10" s="86">
        <f t="shared" si="0"/>
        <v>79</v>
      </c>
      <c r="G10" s="86">
        <f t="shared" si="2"/>
        <v>30</v>
      </c>
      <c r="H10" s="97">
        <f t="shared" si="3"/>
        <v>110</v>
      </c>
      <c r="I10" s="86">
        <f t="shared" si="1"/>
        <v>550</v>
      </c>
      <c r="J10" s="86">
        <f>SUM($I$5:$I10)</f>
        <v>1310</v>
      </c>
    </row>
    <row r="11" spans="2:10">
      <c r="E11" s="86">
        <v>7</v>
      </c>
      <c r="F11" s="86">
        <f t="shared" si="0"/>
        <v>84</v>
      </c>
      <c r="G11" s="86">
        <f t="shared" si="2"/>
        <v>35</v>
      </c>
      <c r="H11" s="97">
        <f t="shared" si="3"/>
        <v>150</v>
      </c>
      <c r="I11" s="86">
        <f t="shared" si="1"/>
        <v>750</v>
      </c>
      <c r="J11" s="86">
        <f>SUM($I$5:$I11)</f>
        <v>2060</v>
      </c>
    </row>
    <row r="12" spans="2:10">
      <c r="E12" s="86">
        <v>8</v>
      </c>
      <c r="F12" s="86">
        <f t="shared" si="0"/>
        <v>89</v>
      </c>
      <c r="G12" s="86">
        <f t="shared" si="2"/>
        <v>40</v>
      </c>
      <c r="H12" s="97">
        <f t="shared" si="3"/>
        <v>190</v>
      </c>
      <c r="I12" s="86">
        <f t="shared" si="1"/>
        <v>950</v>
      </c>
      <c r="J12" s="86">
        <f>SUM($I$5:$I12)</f>
        <v>3010</v>
      </c>
    </row>
    <row r="13" spans="2:10">
      <c r="E13" s="86">
        <v>9</v>
      </c>
      <c r="F13" s="86">
        <f t="shared" si="0"/>
        <v>94</v>
      </c>
      <c r="G13" s="86">
        <f t="shared" si="2"/>
        <v>45</v>
      </c>
      <c r="H13" s="97">
        <f t="shared" si="3"/>
        <v>240</v>
      </c>
      <c r="I13" s="86">
        <f t="shared" si="1"/>
        <v>1200</v>
      </c>
      <c r="J13" s="86">
        <f>SUM($I$5:$I13)</f>
        <v>4210</v>
      </c>
    </row>
    <row r="14" spans="2:10">
      <c r="E14" s="86">
        <v>10</v>
      </c>
      <c r="F14" s="86">
        <f t="shared" si="0"/>
        <v>99</v>
      </c>
      <c r="G14" s="86">
        <f t="shared" si="2"/>
        <v>50</v>
      </c>
      <c r="H14" s="97">
        <f t="shared" si="3"/>
        <v>300</v>
      </c>
      <c r="I14" s="86">
        <f t="shared" si="1"/>
        <v>1500</v>
      </c>
      <c r="J14" s="86">
        <f>SUM($I$5:$I14)</f>
        <v>5710</v>
      </c>
    </row>
    <row r="15" spans="2:10">
      <c r="E15" s="86">
        <v>11</v>
      </c>
      <c r="F15" s="86">
        <f t="shared" si="0"/>
        <v>104</v>
      </c>
      <c r="G15" s="86">
        <f t="shared" si="2"/>
        <v>55</v>
      </c>
      <c r="H15" s="97">
        <f t="shared" si="3"/>
        <v>360</v>
      </c>
      <c r="I15" s="86">
        <f t="shared" si="1"/>
        <v>1800</v>
      </c>
      <c r="J15" s="86">
        <f>SUM($I$5:$I15)</f>
        <v>7510</v>
      </c>
    </row>
    <row r="16" spans="2:10">
      <c r="E16" s="86">
        <v>12</v>
      </c>
      <c r="F16" s="86">
        <f t="shared" si="0"/>
        <v>109</v>
      </c>
      <c r="G16" s="86">
        <f t="shared" si="2"/>
        <v>60</v>
      </c>
      <c r="H16" s="97">
        <f t="shared" si="3"/>
        <v>430</v>
      </c>
      <c r="I16" s="86">
        <f t="shared" si="1"/>
        <v>2150</v>
      </c>
      <c r="J16" s="86">
        <f>SUM($I$5:$I16)</f>
        <v>9660</v>
      </c>
    </row>
    <row r="17" spans="5:10">
      <c r="E17" s="86">
        <v>13</v>
      </c>
      <c r="F17" s="86">
        <f t="shared" si="0"/>
        <v>114</v>
      </c>
      <c r="G17" s="86">
        <f t="shared" si="2"/>
        <v>65</v>
      </c>
      <c r="H17" s="97">
        <f t="shared" si="3"/>
        <v>510</v>
      </c>
      <c r="I17" s="86">
        <f t="shared" si="1"/>
        <v>2550</v>
      </c>
      <c r="J17" s="86">
        <f>SUM($I$5:$I17)</f>
        <v>12210</v>
      </c>
    </row>
    <row r="18" spans="5:10">
      <c r="E18" s="86">
        <v>14</v>
      </c>
      <c r="F18" s="86">
        <f t="shared" si="0"/>
        <v>119</v>
      </c>
      <c r="G18" s="86">
        <f t="shared" si="2"/>
        <v>70</v>
      </c>
      <c r="H18" s="97">
        <f t="shared" si="3"/>
        <v>590</v>
      </c>
      <c r="I18" s="86">
        <f t="shared" si="1"/>
        <v>2950</v>
      </c>
      <c r="J18" s="86">
        <f>SUM($I$5:$I18)</f>
        <v>15160</v>
      </c>
    </row>
    <row r="19" spans="5:10">
      <c r="E19" s="86">
        <v>15</v>
      </c>
      <c r="F19" s="86">
        <f t="shared" si="0"/>
        <v>124</v>
      </c>
      <c r="G19" s="86">
        <f t="shared" si="2"/>
        <v>75</v>
      </c>
      <c r="H19" s="97">
        <f t="shared" si="3"/>
        <v>670</v>
      </c>
      <c r="I19" s="86">
        <f t="shared" si="1"/>
        <v>3350</v>
      </c>
      <c r="J19" s="86">
        <f>SUM($I$5:$I19)</f>
        <v>18510</v>
      </c>
    </row>
    <row r="20" spans="5:10">
      <c r="E20" s="86">
        <v>16</v>
      </c>
      <c r="F20" s="86">
        <f t="shared" si="0"/>
        <v>129</v>
      </c>
      <c r="G20" s="86">
        <f t="shared" si="2"/>
        <v>80</v>
      </c>
      <c r="H20" s="97">
        <f t="shared" si="3"/>
        <v>770</v>
      </c>
      <c r="I20" s="86">
        <f t="shared" si="1"/>
        <v>3850</v>
      </c>
      <c r="J20" s="86">
        <f>SUM($I$5:$I20)</f>
        <v>22360</v>
      </c>
    </row>
    <row r="21" spans="5:10">
      <c r="E21" s="86">
        <v>17</v>
      </c>
      <c r="F21" s="86">
        <f t="shared" si="0"/>
        <v>134</v>
      </c>
      <c r="G21" s="86">
        <f t="shared" si="2"/>
        <v>85</v>
      </c>
      <c r="H21" s="97">
        <f t="shared" si="3"/>
        <v>870</v>
      </c>
      <c r="I21" s="86">
        <f t="shared" si="1"/>
        <v>4350</v>
      </c>
      <c r="J21" s="86">
        <f>SUM($I$5:$I21)</f>
        <v>26710</v>
      </c>
    </row>
    <row r="22" spans="5:10">
      <c r="E22" s="86">
        <v>18</v>
      </c>
      <c r="F22" s="86">
        <f t="shared" si="0"/>
        <v>139</v>
      </c>
      <c r="G22" s="86">
        <f t="shared" si="2"/>
        <v>90</v>
      </c>
      <c r="H22" s="97">
        <f t="shared" si="3"/>
        <v>970</v>
      </c>
      <c r="I22" s="86">
        <f t="shared" si="1"/>
        <v>4850</v>
      </c>
      <c r="J22" s="86">
        <f>SUM($I$5:$I22)</f>
        <v>31560</v>
      </c>
    </row>
    <row r="23" spans="5:10">
      <c r="E23" s="86">
        <v>19</v>
      </c>
      <c r="F23" s="86">
        <f t="shared" si="0"/>
        <v>144</v>
      </c>
      <c r="G23" s="86">
        <f t="shared" si="2"/>
        <v>95</v>
      </c>
      <c r="H23" s="97">
        <f t="shared" si="3"/>
        <v>1080</v>
      </c>
      <c r="I23" s="86">
        <f t="shared" si="1"/>
        <v>5400</v>
      </c>
      <c r="J23" s="86">
        <f>SUM($I$5:$I23)</f>
        <v>36960</v>
      </c>
    </row>
    <row r="24" spans="5:10">
      <c r="E24" s="86">
        <v>20</v>
      </c>
      <c r="F24" s="86">
        <f t="shared" si="0"/>
        <v>149</v>
      </c>
      <c r="G24" s="86">
        <f t="shared" si="2"/>
        <v>100</v>
      </c>
      <c r="H24" s="97">
        <f t="shared" si="3"/>
        <v>1200</v>
      </c>
      <c r="I24" s="86">
        <f t="shared" si="1"/>
        <v>6000</v>
      </c>
      <c r="J24" s="86">
        <f>SUM($I$5:$I24)</f>
        <v>42960</v>
      </c>
    </row>
    <row r="25" spans="5:10">
      <c r="E25" s="86">
        <v>21</v>
      </c>
      <c r="F25" s="86">
        <f t="shared" si="0"/>
        <v>154</v>
      </c>
      <c r="G25" s="86">
        <f t="shared" si="2"/>
        <v>105</v>
      </c>
      <c r="H25" s="97">
        <f t="shared" si="3"/>
        <v>1320</v>
      </c>
      <c r="I25" s="86">
        <f t="shared" si="1"/>
        <v>6600</v>
      </c>
      <c r="J25" s="86">
        <f>SUM($I$5:$I25)</f>
        <v>49560</v>
      </c>
    </row>
    <row r="26" spans="5:10">
      <c r="E26" s="86">
        <v>22</v>
      </c>
      <c r="F26" s="86">
        <f t="shared" si="0"/>
        <v>159</v>
      </c>
      <c r="G26" s="86">
        <f t="shared" si="2"/>
        <v>110</v>
      </c>
      <c r="H26" s="97">
        <f t="shared" si="3"/>
        <v>1450</v>
      </c>
      <c r="I26" s="86">
        <f t="shared" si="1"/>
        <v>7250</v>
      </c>
      <c r="J26" s="86">
        <f>SUM($I$5:$I26)</f>
        <v>56810</v>
      </c>
    </row>
    <row r="27" spans="5:10">
      <c r="E27" s="86">
        <v>23</v>
      </c>
      <c r="F27" s="86">
        <f t="shared" si="0"/>
        <v>164</v>
      </c>
      <c r="G27" s="86">
        <f t="shared" si="2"/>
        <v>115</v>
      </c>
      <c r="H27" s="97">
        <f t="shared" si="3"/>
        <v>1590</v>
      </c>
      <c r="I27" s="86">
        <f t="shared" si="1"/>
        <v>7950</v>
      </c>
      <c r="J27" s="86">
        <f>SUM($I$5:$I27)</f>
        <v>64760</v>
      </c>
    </row>
    <row r="28" spans="5:10">
      <c r="E28" s="86">
        <v>24</v>
      </c>
      <c r="F28" s="86">
        <f t="shared" si="0"/>
        <v>169</v>
      </c>
      <c r="G28" s="86">
        <f t="shared" si="2"/>
        <v>120</v>
      </c>
      <c r="H28" s="97">
        <f t="shared" si="3"/>
        <v>1730</v>
      </c>
      <c r="I28" s="86">
        <f t="shared" si="1"/>
        <v>8650</v>
      </c>
      <c r="J28" s="86">
        <f>SUM($I$5:$I28)</f>
        <v>73410</v>
      </c>
    </row>
    <row r="29" spans="5:10">
      <c r="E29" s="86">
        <v>25</v>
      </c>
      <c r="F29" s="86">
        <f t="shared" si="0"/>
        <v>174</v>
      </c>
      <c r="G29" s="86">
        <f t="shared" si="2"/>
        <v>125</v>
      </c>
      <c r="H29" s="97">
        <f t="shared" si="3"/>
        <v>1870</v>
      </c>
      <c r="I29" s="86">
        <f t="shared" si="1"/>
        <v>9350</v>
      </c>
      <c r="J29" s="86">
        <f>SUM($I$5:$I29)</f>
        <v>82760</v>
      </c>
    </row>
    <row r="30" spans="5:10">
      <c r="E30" s="86">
        <v>26</v>
      </c>
      <c r="F30" s="86">
        <f t="shared" si="0"/>
        <v>179</v>
      </c>
      <c r="G30" s="86">
        <f t="shared" si="2"/>
        <v>130</v>
      </c>
      <c r="H30" s="97">
        <f t="shared" si="3"/>
        <v>2030</v>
      </c>
      <c r="I30" s="86">
        <f t="shared" si="1"/>
        <v>10150</v>
      </c>
      <c r="J30" s="86">
        <f>SUM($I$5:$I30)</f>
        <v>92910</v>
      </c>
    </row>
    <row r="31" spans="5:10">
      <c r="E31" s="86">
        <v>27</v>
      </c>
      <c r="F31" s="86">
        <f t="shared" si="0"/>
        <v>184</v>
      </c>
      <c r="G31" s="86">
        <f t="shared" si="2"/>
        <v>135</v>
      </c>
      <c r="H31" s="97">
        <f t="shared" si="3"/>
        <v>2190</v>
      </c>
      <c r="I31" s="86">
        <f t="shared" si="1"/>
        <v>10950</v>
      </c>
      <c r="J31" s="86">
        <f>SUM($I$5:$I31)</f>
        <v>103860</v>
      </c>
    </row>
    <row r="32" spans="5:10">
      <c r="E32" s="86">
        <v>28</v>
      </c>
      <c r="F32" s="86">
        <f t="shared" si="0"/>
        <v>189</v>
      </c>
      <c r="G32" s="86">
        <f t="shared" si="2"/>
        <v>140</v>
      </c>
      <c r="H32" s="97">
        <f t="shared" si="3"/>
        <v>2350</v>
      </c>
      <c r="I32" s="86">
        <f t="shared" si="1"/>
        <v>11750</v>
      </c>
      <c r="J32" s="86">
        <f>SUM($I$5:$I32)</f>
        <v>115610</v>
      </c>
    </row>
    <row r="33" spans="5:10">
      <c r="E33" s="86">
        <v>29</v>
      </c>
      <c r="F33" s="86">
        <f t="shared" si="0"/>
        <v>194</v>
      </c>
      <c r="G33" s="86">
        <f t="shared" si="2"/>
        <v>145</v>
      </c>
      <c r="H33" s="97">
        <f t="shared" si="3"/>
        <v>2520</v>
      </c>
      <c r="I33" s="86">
        <f t="shared" si="1"/>
        <v>12600</v>
      </c>
      <c r="J33" s="86">
        <f>SUM($I$5:$I33)</f>
        <v>128210</v>
      </c>
    </row>
    <row r="34" spans="5:10">
      <c r="E34" s="86">
        <v>30</v>
      </c>
      <c r="F34" s="86">
        <f t="shared" si="0"/>
        <v>199</v>
      </c>
      <c r="G34" s="86">
        <f t="shared" si="2"/>
        <v>150</v>
      </c>
      <c r="H34" s="97">
        <f t="shared" si="3"/>
        <v>2700</v>
      </c>
      <c r="I34" s="86">
        <f t="shared" si="1"/>
        <v>13500</v>
      </c>
      <c r="J34" s="86">
        <f>SUM($I$5:$I34)</f>
        <v>141710</v>
      </c>
    </row>
    <row r="35" spans="5:10">
      <c r="E35" s="86">
        <v>31</v>
      </c>
      <c r="F35" s="86">
        <f t="shared" si="0"/>
        <v>204</v>
      </c>
      <c r="G35" s="86">
        <f t="shared" si="2"/>
        <v>155</v>
      </c>
      <c r="H35" s="97">
        <f t="shared" si="3"/>
        <v>2880</v>
      </c>
      <c r="I35" s="86">
        <f t="shared" si="1"/>
        <v>14400</v>
      </c>
      <c r="J35" s="86">
        <f>SUM($I$5:$I35)</f>
        <v>156110</v>
      </c>
    </row>
    <row r="36" spans="5:10">
      <c r="E36" s="86">
        <v>32</v>
      </c>
      <c r="F36" s="86">
        <f t="shared" si="0"/>
        <v>209</v>
      </c>
      <c r="G36" s="86">
        <f t="shared" si="2"/>
        <v>160</v>
      </c>
      <c r="H36" s="97">
        <f t="shared" si="3"/>
        <v>3070</v>
      </c>
      <c r="I36" s="86">
        <f t="shared" si="1"/>
        <v>15350</v>
      </c>
      <c r="J36" s="86">
        <f>SUM($I$5:$I36)</f>
        <v>171460</v>
      </c>
    </row>
    <row r="37" spans="5:10">
      <c r="E37" s="86">
        <v>33</v>
      </c>
      <c r="F37" s="86">
        <f t="shared" ref="F37:F68" si="4">$C$4+$C$5*E37</f>
        <v>214</v>
      </c>
      <c r="G37" s="86">
        <f t="shared" si="2"/>
        <v>165</v>
      </c>
      <c r="H37" s="97">
        <f t="shared" si="3"/>
        <v>3270</v>
      </c>
      <c r="I37" s="86">
        <f t="shared" ref="I37:I68" si="5">$C$5*H37</f>
        <v>16350</v>
      </c>
      <c r="J37" s="86">
        <f>SUM($I$5:$I37)</f>
        <v>187810</v>
      </c>
    </row>
    <row r="38" spans="5:10">
      <c r="E38" s="86">
        <v>34</v>
      </c>
      <c r="F38" s="86">
        <f t="shared" si="4"/>
        <v>219</v>
      </c>
      <c r="G38" s="86">
        <f t="shared" si="2"/>
        <v>170</v>
      </c>
      <c r="H38" s="97">
        <f t="shared" si="3"/>
        <v>3470</v>
      </c>
      <c r="I38" s="86">
        <f t="shared" si="5"/>
        <v>17350</v>
      </c>
      <c r="J38" s="86">
        <f>SUM($I$5:$I38)</f>
        <v>205160</v>
      </c>
    </row>
    <row r="39" spans="5:10">
      <c r="E39" s="86">
        <v>35</v>
      </c>
      <c r="F39" s="86">
        <f t="shared" si="4"/>
        <v>224</v>
      </c>
      <c r="G39" s="86">
        <f t="shared" si="2"/>
        <v>175</v>
      </c>
      <c r="H39" s="97">
        <f t="shared" si="3"/>
        <v>3670</v>
      </c>
      <c r="I39" s="86">
        <f t="shared" si="5"/>
        <v>18350</v>
      </c>
      <c r="J39" s="86">
        <f>SUM($I$5:$I39)</f>
        <v>223510</v>
      </c>
    </row>
    <row r="40" spans="5:10">
      <c r="E40" s="86">
        <v>36</v>
      </c>
      <c r="F40" s="86">
        <f t="shared" si="4"/>
        <v>229</v>
      </c>
      <c r="G40" s="86">
        <f t="shared" si="2"/>
        <v>180</v>
      </c>
      <c r="H40" s="97">
        <f t="shared" si="3"/>
        <v>3890</v>
      </c>
      <c r="I40" s="86">
        <f t="shared" si="5"/>
        <v>19450</v>
      </c>
      <c r="J40" s="86">
        <f>SUM($I$5:$I40)</f>
        <v>242960</v>
      </c>
    </row>
    <row r="41" spans="5:10">
      <c r="E41" s="86">
        <v>37</v>
      </c>
      <c r="F41" s="86">
        <f t="shared" si="4"/>
        <v>234</v>
      </c>
      <c r="G41" s="86">
        <f t="shared" si="2"/>
        <v>185</v>
      </c>
      <c r="H41" s="97">
        <f t="shared" si="3"/>
        <v>4110</v>
      </c>
      <c r="I41" s="86">
        <f t="shared" si="5"/>
        <v>20550</v>
      </c>
      <c r="J41" s="86">
        <f>SUM($I$5:$I41)</f>
        <v>263510</v>
      </c>
    </row>
    <row r="42" spans="5:10">
      <c r="E42" s="86">
        <v>38</v>
      </c>
      <c r="F42" s="86">
        <f t="shared" si="4"/>
        <v>239</v>
      </c>
      <c r="G42" s="86">
        <f t="shared" si="2"/>
        <v>190</v>
      </c>
      <c r="H42" s="97">
        <f t="shared" si="3"/>
        <v>4330</v>
      </c>
      <c r="I42" s="86">
        <f t="shared" si="5"/>
        <v>21650</v>
      </c>
      <c r="J42" s="86">
        <f>SUM($I$5:$I42)</f>
        <v>285160</v>
      </c>
    </row>
    <row r="43" spans="5:10">
      <c r="E43" s="86">
        <v>39</v>
      </c>
      <c r="F43" s="86">
        <f t="shared" si="4"/>
        <v>244</v>
      </c>
      <c r="G43" s="86">
        <f t="shared" si="2"/>
        <v>195</v>
      </c>
      <c r="H43" s="97">
        <f t="shared" si="3"/>
        <v>4560</v>
      </c>
      <c r="I43" s="86">
        <f t="shared" si="5"/>
        <v>22800</v>
      </c>
      <c r="J43" s="86">
        <f>SUM($I$5:$I43)</f>
        <v>307960</v>
      </c>
    </row>
    <row r="44" spans="5:10">
      <c r="E44" s="86">
        <v>40</v>
      </c>
      <c r="F44" s="86">
        <f t="shared" si="4"/>
        <v>249</v>
      </c>
      <c r="G44" s="86">
        <f t="shared" si="2"/>
        <v>200</v>
      </c>
      <c r="H44" s="97">
        <f t="shared" si="3"/>
        <v>4800</v>
      </c>
      <c r="I44" s="86">
        <f t="shared" si="5"/>
        <v>24000</v>
      </c>
      <c r="J44" s="86">
        <f>SUM($I$5:$I44)</f>
        <v>331960</v>
      </c>
    </row>
    <row r="45" spans="5:10">
      <c r="E45" s="86">
        <v>41</v>
      </c>
      <c r="F45" s="86">
        <f t="shared" si="4"/>
        <v>254</v>
      </c>
      <c r="G45" s="86">
        <f t="shared" si="2"/>
        <v>205</v>
      </c>
      <c r="H45" s="97">
        <f t="shared" si="3"/>
        <v>5040</v>
      </c>
      <c r="I45" s="86">
        <f t="shared" si="5"/>
        <v>25200</v>
      </c>
      <c r="J45" s="86">
        <f>SUM($I$5:$I45)</f>
        <v>357160</v>
      </c>
    </row>
    <row r="46" spans="5:10">
      <c r="E46" s="86">
        <v>42</v>
      </c>
      <c r="F46" s="86">
        <f t="shared" si="4"/>
        <v>259</v>
      </c>
      <c r="G46" s="86">
        <f t="shared" si="2"/>
        <v>210</v>
      </c>
      <c r="H46" s="97">
        <f t="shared" si="3"/>
        <v>5290</v>
      </c>
      <c r="I46" s="86">
        <f t="shared" si="5"/>
        <v>26450</v>
      </c>
      <c r="J46" s="86">
        <f>SUM($I$5:$I46)</f>
        <v>383610</v>
      </c>
    </row>
    <row r="47" spans="5:10">
      <c r="E47" s="86">
        <v>43</v>
      </c>
      <c r="F47" s="86">
        <f t="shared" si="4"/>
        <v>264</v>
      </c>
      <c r="G47" s="86">
        <f t="shared" si="2"/>
        <v>215</v>
      </c>
      <c r="H47" s="97">
        <f t="shared" si="3"/>
        <v>5550</v>
      </c>
      <c r="I47" s="86">
        <f t="shared" si="5"/>
        <v>27750</v>
      </c>
      <c r="J47" s="86">
        <f>SUM($I$5:$I47)</f>
        <v>411360</v>
      </c>
    </row>
    <row r="48" spans="5:10">
      <c r="E48" s="86">
        <v>44</v>
      </c>
      <c r="F48" s="86">
        <f t="shared" si="4"/>
        <v>269</v>
      </c>
      <c r="G48" s="86">
        <f t="shared" si="2"/>
        <v>220</v>
      </c>
      <c r="H48" s="97">
        <f t="shared" si="3"/>
        <v>5810</v>
      </c>
      <c r="I48" s="86">
        <f t="shared" si="5"/>
        <v>29050</v>
      </c>
      <c r="J48" s="86">
        <f>SUM($I$5:$I48)</f>
        <v>440410</v>
      </c>
    </row>
    <row r="49" spans="5:10">
      <c r="E49" s="86">
        <v>45</v>
      </c>
      <c r="F49" s="86">
        <f t="shared" si="4"/>
        <v>274</v>
      </c>
      <c r="G49" s="86">
        <f t="shared" si="2"/>
        <v>225</v>
      </c>
      <c r="H49" s="97">
        <f t="shared" si="3"/>
        <v>6070</v>
      </c>
      <c r="I49" s="86">
        <f t="shared" si="5"/>
        <v>30350</v>
      </c>
      <c r="J49" s="86">
        <f>SUM($I$5:$I49)</f>
        <v>470760</v>
      </c>
    </row>
    <row r="50" spans="5:10">
      <c r="E50" s="86">
        <v>46</v>
      </c>
      <c r="F50" s="86">
        <f t="shared" si="4"/>
        <v>279</v>
      </c>
      <c r="G50" s="86">
        <f t="shared" si="2"/>
        <v>230</v>
      </c>
      <c r="H50" s="97">
        <f t="shared" si="3"/>
        <v>6350</v>
      </c>
      <c r="I50" s="86">
        <f t="shared" si="5"/>
        <v>31750</v>
      </c>
      <c r="J50" s="86">
        <f>SUM($I$5:$I50)</f>
        <v>502510</v>
      </c>
    </row>
    <row r="51" spans="5:10">
      <c r="E51" s="86">
        <v>47</v>
      </c>
      <c r="F51" s="86">
        <f t="shared" si="4"/>
        <v>284</v>
      </c>
      <c r="G51" s="86">
        <f t="shared" si="2"/>
        <v>235</v>
      </c>
      <c r="H51" s="97">
        <f t="shared" si="3"/>
        <v>6630</v>
      </c>
      <c r="I51" s="86">
        <f t="shared" si="5"/>
        <v>33150</v>
      </c>
      <c r="J51" s="86">
        <f>SUM($I$5:$I51)</f>
        <v>535660</v>
      </c>
    </row>
    <row r="52" spans="5:10">
      <c r="E52" s="86">
        <v>48</v>
      </c>
      <c r="F52" s="86">
        <f t="shared" si="4"/>
        <v>289</v>
      </c>
      <c r="G52" s="86">
        <f t="shared" si="2"/>
        <v>240</v>
      </c>
      <c r="H52" s="97">
        <f t="shared" si="3"/>
        <v>6910</v>
      </c>
      <c r="I52" s="86">
        <f t="shared" si="5"/>
        <v>34550</v>
      </c>
      <c r="J52" s="86">
        <f>SUM($I$5:$I52)</f>
        <v>570210</v>
      </c>
    </row>
    <row r="53" spans="5:10">
      <c r="E53" s="86">
        <v>49</v>
      </c>
      <c r="F53" s="86">
        <f t="shared" si="4"/>
        <v>294</v>
      </c>
      <c r="G53" s="86">
        <f t="shared" si="2"/>
        <v>245</v>
      </c>
      <c r="H53" s="97">
        <f t="shared" si="3"/>
        <v>7200</v>
      </c>
      <c r="I53" s="86">
        <f t="shared" si="5"/>
        <v>36000</v>
      </c>
      <c r="J53" s="86">
        <f>SUM($I$5:$I53)</f>
        <v>606210</v>
      </c>
    </row>
    <row r="54" spans="5:10">
      <c r="E54" s="86">
        <v>50</v>
      </c>
      <c r="F54" s="86">
        <f t="shared" si="4"/>
        <v>299</v>
      </c>
      <c r="G54" s="86">
        <f t="shared" si="2"/>
        <v>250</v>
      </c>
      <c r="H54" s="97">
        <f t="shared" si="3"/>
        <v>7500</v>
      </c>
      <c r="I54" s="86">
        <f t="shared" si="5"/>
        <v>37500</v>
      </c>
      <c r="J54" s="86">
        <f>SUM($I$5:$I54)</f>
        <v>643710</v>
      </c>
    </row>
    <row r="55" spans="5:10">
      <c r="E55" s="86">
        <v>51</v>
      </c>
      <c r="F55" s="86">
        <f t="shared" si="4"/>
        <v>304</v>
      </c>
      <c r="G55" s="86">
        <f t="shared" si="2"/>
        <v>255</v>
      </c>
      <c r="H55" s="97">
        <f t="shared" si="3"/>
        <v>7800</v>
      </c>
      <c r="I55" s="86">
        <f t="shared" si="5"/>
        <v>39000</v>
      </c>
      <c r="J55" s="86">
        <f>SUM($I$5:$I55)</f>
        <v>682710</v>
      </c>
    </row>
    <row r="56" spans="5:10">
      <c r="E56" s="86">
        <v>52</v>
      </c>
      <c r="F56" s="86">
        <f t="shared" si="4"/>
        <v>309</v>
      </c>
      <c r="G56" s="86">
        <f t="shared" si="2"/>
        <v>260</v>
      </c>
      <c r="H56" s="97">
        <f t="shared" si="3"/>
        <v>8110</v>
      </c>
      <c r="I56" s="86">
        <f t="shared" si="5"/>
        <v>40550</v>
      </c>
      <c r="J56" s="86">
        <f>SUM($I$5:$I56)</f>
        <v>723260</v>
      </c>
    </row>
    <row r="57" spans="5:10">
      <c r="E57" s="86">
        <v>53</v>
      </c>
      <c r="F57" s="86">
        <f t="shared" si="4"/>
        <v>314</v>
      </c>
      <c r="G57" s="86">
        <f t="shared" si="2"/>
        <v>265</v>
      </c>
      <c r="H57" s="97">
        <f t="shared" si="3"/>
        <v>8430</v>
      </c>
      <c r="I57" s="86">
        <f t="shared" si="5"/>
        <v>42150</v>
      </c>
      <c r="J57" s="86">
        <f>SUM($I$5:$I57)</f>
        <v>765410</v>
      </c>
    </row>
    <row r="58" spans="5:10">
      <c r="E58" s="86">
        <v>54</v>
      </c>
      <c r="F58" s="86">
        <f t="shared" si="4"/>
        <v>319</v>
      </c>
      <c r="G58" s="86">
        <f t="shared" si="2"/>
        <v>270</v>
      </c>
      <c r="H58" s="97">
        <f t="shared" si="3"/>
        <v>8750</v>
      </c>
      <c r="I58" s="86">
        <f t="shared" si="5"/>
        <v>43750</v>
      </c>
      <c r="J58" s="86">
        <f>SUM($I$5:$I58)</f>
        <v>809160</v>
      </c>
    </row>
    <row r="59" spans="5:10">
      <c r="E59" s="86">
        <v>55</v>
      </c>
      <c r="F59" s="86">
        <f t="shared" si="4"/>
        <v>324</v>
      </c>
      <c r="G59" s="86">
        <f t="shared" si="2"/>
        <v>275</v>
      </c>
      <c r="H59" s="97">
        <f t="shared" si="3"/>
        <v>9070</v>
      </c>
      <c r="I59" s="86">
        <f t="shared" si="5"/>
        <v>45350</v>
      </c>
      <c r="J59" s="86">
        <f>SUM($I$5:$I59)</f>
        <v>854510</v>
      </c>
    </row>
    <row r="60" spans="5:10">
      <c r="E60" s="86">
        <v>56</v>
      </c>
      <c r="F60" s="86">
        <f t="shared" si="4"/>
        <v>329</v>
      </c>
      <c r="G60" s="86">
        <f t="shared" si="2"/>
        <v>280</v>
      </c>
      <c r="H60" s="97">
        <f t="shared" si="3"/>
        <v>9410</v>
      </c>
      <c r="I60" s="86">
        <f t="shared" si="5"/>
        <v>47050</v>
      </c>
      <c r="J60" s="86">
        <f>SUM($I$5:$I60)</f>
        <v>901560</v>
      </c>
    </row>
    <row r="61" spans="5:10">
      <c r="E61" s="86">
        <v>57</v>
      </c>
      <c r="F61" s="86">
        <f t="shared" si="4"/>
        <v>334</v>
      </c>
      <c r="G61" s="86">
        <f t="shared" si="2"/>
        <v>285</v>
      </c>
      <c r="H61" s="97">
        <f t="shared" si="3"/>
        <v>9750</v>
      </c>
      <c r="I61" s="86">
        <f t="shared" si="5"/>
        <v>48750</v>
      </c>
      <c r="J61" s="86">
        <f>SUM($I$5:$I61)</f>
        <v>950310</v>
      </c>
    </row>
    <row r="62" spans="5:10">
      <c r="E62" s="86">
        <v>58</v>
      </c>
      <c r="F62" s="86">
        <f t="shared" si="4"/>
        <v>339</v>
      </c>
      <c r="G62" s="86">
        <f t="shared" si="2"/>
        <v>290</v>
      </c>
      <c r="H62" s="97">
        <f t="shared" si="3"/>
        <v>10090</v>
      </c>
      <c r="I62" s="86">
        <f t="shared" si="5"/>
        <v>50450</v>
      </c>
      <c r="J62" s="86">
        <f>SUM($I$5:$I62)</f>
        <v>1000760</v>
      </c>
    </row>
    <row r="63" spans="5:10">
      <c r="E63" s="86">
        <v>59</v>
      </c>
      <c r="F63" s="86">
        <f t="shared" si="4"/>
        <v>344</v>
      </c>
      <c r="G63" s="86">
        <f t="shared" si="2"/>
        <v>295</v>
      </c>
      <c r="H63" s="97">
        <f t="shared" si="3"/>
        <v>10440</v>
      </c>
      <c r="I63" s="86">
        <f t="shared" si="5"/>
        <v>52200</v>
      </c>
      <c r="J63" s="86">
        <f>SUM($I$5:$I63)</f>
        <v>1052960</v>
      </c>
    </row>
    <row r="64" spans="5:10">
      <c r="E64" s="86">
        <v>60</v>
      </c>
      <c r="F64" s="86">
        <f t="shared" si="4"/>
        <v>349</v>
      </c>
      <c r="G64" s="86">
        <f t="shared" si="2"/>
        <v>300</v>
      </c>
      <c r="H64" s="97">
        <f t="shared" si="3"/>
        <v>10800</v>
      </c>
      <c r="I64" s="86">
        <f t="shared" si="5"/>
        <v>54000</v>
      </c>
      <c r="J64" s="86">
        <f>SUM($I$5:$I64)</f>
        <v>1106960</v>
      </c>
    </row>
    <row r="65" spans="5:10">
      <c r="E65" s="86">
        <v>61</v>
      </c>
      <c r="F65" s="86">
        <f t="shared" si="4"/>
        <v>354</v>
      </c>
      <c r="G65" s="86">
        <f t="shared" si="2"/>
        <v>305</v>
      </c>
      <c r="H65" s="97">
        <f t="shared" si="3"/>
        <v>11160</v>
      </c>
      <c r="I65" s="86">
        <f t="shared" si="5"/>
        <v>55800</v>
      </c>
      <c r="J65" s="86">
        <f>SUM($I$5:$I65)</f>
        <v>1162760</v>
      </c>
    </row>
    <row r="66" spans="5:10">
      <c r="E66" s="86">
        <v>62</v>
      </c>
      <c r="F66" s="86">
        <f t="shared" si="4"/>
        <v>359</v>
      </c>
      <c r="G66" s="86">
        <f t="shared" si="2"/>
        <v>310</v>
      </c>
      <c r="H66" s="97">
        <f t="shared" si="3"/>
        <v>11530</v>
      </c>
      <c r="I66" s="86">
        <f t="shared" si="5"/>
        <v>57650</v>
      </c>
      <c r="J66" s="86">
        <f>SUM($I$5:$I66)</f>
        <v>1220410</v>
      </c>
    </row>
    <row r="67" spans="5:10">
      <c r="E67" s="86">
        <v>63</v>
      </c>
      <c r="F67" s="86">
        <f t="shared" si="4"/>
        <v>364</v>
      </c>
      <c r="G67" s="86">
        <f t="shared" si="2"/>
        <v>315</v>
      </c>
      <c r="H67" s="97">
        <f t="shared" si="3"/>
        <v>11910</v>
      </c>
      <c r="I67" s="86">
        <f t="shared" si="5"/>
        <v>59550</v>
      </c>
      <c r="J67" s="86">
        <f>SUM($I$5:$I67)</f>
        <v>1279960</v>
      </c>
    </row>
    <row r="68" spans="5:10">
      <c r="E68" s="86">
        <v>64</v>
      </c>
      <c r="F68" s="86">
        <f t="shared" si="4"/>
        <v>369</v>
      </c>
      <c r="G68" s="86">
        <f t="shared" si="2"/>
        <v>320</v>
      </c>
      <c r="H68" s="97">
        <f t="shared" si="3"/>
        <v>12290</v>
      </c>
      <c r="I68" s="86">
        <f t="shared" si="5"/>
        <v>61450</v>
      </c>
      <c r="J68" s="86">
        <f>SUM($I$5:$I68)</f>
        <v>1341410</v>
      </c>
    </row>
    <row r="69" spans="5:10">
      <c r="E69" s="86">
        <v>65</v>
      </c>
      <c r="F69" s="86">
        <f t="shared" ref="F69:F100" si="6">$C$4+$C$5*E69</f>
        <v>374</v>
      </c>
      <c r="G69" s="86">
        <f t="shared" si="2"/>
        <v>325</v>
      </c>
      <c r="H69" s="97">
        <f t="shared" si="3"/>
        <v>12670</v>
      </c>
      <c r="I69" s="86">
        <f t="shared" ref="I69:I100" si="7">$C$5*H69</f>
        <v>63350</v>
      </c>
      <c r="J69" s="86">
        <f>SUM($I$5:$I69)</f>
        <v>1404760</v>
      </c>
    </row>
    <row r="70" spans="5:10">
      <c r="E70" s="86">
        <v>66</v>
      </c>
      <c r="F70" s="86">
        <f t="shared" si="6"/>
        <v>379</v>
      </c>
      <c r="G70" s="86">
        <f t="shared" ref="G70:G104" si="8">F70-7*7</f>
        <v>330</v>
      </c>
      <c r="H70" s="97">
        <f t="shared" ref="H70:H104" si="9">ROUND($H$2*E70^$H$1+$H$3,IF(LEN(ROUND($H$2*E71^$H$1+$H$3,0))&gt;2,-1,0))</f>
        <v>13070</v>
      </c>
      <c r="I70" s="86">
        <f t="shared" si="7"/>
        <v>65350</v>
      </c>
      <c r="J70" s="86">
        <f>SUM($I$5:$I70)</f>
        <v>1470110</v>
      </c>
    </row>
    <row r="71" spans="5:10">
      <c r="E71" s="86">
        <v>67</v>
      </c>
      <c r="F71" s="86">
        <f t="shared" si="6"/>
        <v>384</v>
      </c>
      <c r="G71" s="86">
        <f t="shared" si="8"/>
        <v>335</v>
      </c>
      <c r="H71" s="97">
        <f t="shared" si="9"/>
        <v>13470</v>
      </c>
      <c r="I71" s="86">
        <f t="shared" si="7"/>
        <v>67350</v>
      </c>
      <c r="J71" s="86">
        <f>SUM($I$5:$I71)</f>
        <v>1537460</v>
      </c>
    </row>
    <row r="72" spans="5:10">
      <c r="E72" s="86">
        <v>68</v>
      </c>
      <c r="F72" s="86">
        <f t="shared" si="6"/>
        <v>389</v>
      </c>
      <c r="G72" s="86">
        <f t="shared" si="8"/>
        <v>340</v>
      </c>
      <c r="H72" s="97">
        <f t="shared" si="9"/>
        <v>13870</v>
      </c>
      <c r="I72" s="86">
        <f t="shared" si="7"/>
        <v>69350</v>
      </c>
      <c r="J72" s="86">
        <f>SUM($I$5:$I72)</f>
        <v>1606810</v>
      </c>
    </row>
    <row r="73" spans="5:10">
      <c r="E73" s="86">
        <v>69</v>
      </c>
      <c r="F73" s="86">
        <f t="shared" si="6"/>
        <v>394</v>
      </c>
      <c r="G73" s="86">
        <f t="shared" si="8"/>
        <v>345</v>
      </c>
      <c r="H73" s="97">
        <f t="shared" si="9"/>
        <v>14280</v>
      </c>
      <c r="I73" s="86">
        <f t="shared" si="7"/>
        <v>71400</v>
      </c>
      <c r="J73" s="86">
        <f>SUM($I$5:$I73)</f>
        <v>1678210</v>
      </c>
    </row>
    <row r="74" spans="5:10">
      <c r="E74" s="86">
        <v>70</v>
      </c>
      <c r="F74" s="86">
        <f t="shared" si="6"/>
        <v>399</v>
      </c>
      <c r="G74" s="86">
        <f t="shared" si="8"/>
        <v>350</v>
      </c>
      <c r="H74" s="97">
        <f t="shared" si="9"/>
        <v>14700</v>
      </c>
      <c r="I74" s="86">
        <f t="shared" si="7"/>
        <v>73500</v>
      </c>
      <c r="J74" s="86">
        <f>SUM($I$5:$I74)</f>
        <v>1751710</v>
      </c>
    </row>
    <row r="75" spans="5:10">
      <c r="E75" s="86">
        <v>71</v>
      </c>
      <c r="F75" s="86">
        <f t="shared" si="6"/>
        <v>404</v>
      </c>
      <c r="G75" s="86">
        <f t="shared" si="8"/>
        <v>355</v>
      </c>
      <c r="H75" s="97">
        <f t="shared" si="9"/>
        <v>15120</v>
      </c>
      <c r="I75" s="86">
        <f t="shared" si="7"/>
        <v>75600</v>
      </c>
      <c r="J75" s="86">
        <f>SUM($I$5:$I75)</f>
        <v>1827310</v>
      </c>
    </row>
    <row r="76" spans="5:10">
      <c r="E76" s="86">
        <v>72</v>
      </c>
      <c r="F76" s="86">
        <f t="shared" si="6"/>
        <v>409</v>
      </c>
      <c r="G76" s="86">
        <f t="shared" si="8"/>
        <v>360</v>
      </c>
      <c r="H76" s="97">
        <f t="shared" si="9"/>
        <v>15550</v>
      </c>
      <c r="I76" s="86">
        <f t="shared" si="7"/>
        <v>77750</v>
      </c>
      <c r="J76" s="86">
        <f>SUM($I$5:$I76)</f>
        <v>1905060</v>
      </c>
    </row>
    <row r="77" spans="5:10">
      <c r="E77" s="86">
        <v>73</v>
      </c>
      <c r="F77" s="86">
        <f t="shared" si="6"/>
        <v>414</v>
      </c>
      <c r="G77" s="86">
        <f t="shared" si="8"/>
        <v>365</v>
      </c>
      <c r="H77" s="97">
        <f t="shared" si="9"/>
        <v>15990</v>
      </c>
      <c r="I77" s="86">
        <f t="shared" si="7"/>
        <v>79950</v>
      </c>
      <c r="J77" s="86">
        <f>SUM($I$5:$I77)</f>
        <v>1985010</v>
      </c>
    </row>
    <row r="78" spans="5:10">
      <c r="E78" s="86">
        <v>74</v>
      </c>
      <c r="F78" s="86">
        <f t="shared" si="6"/>
        <v>419</v>
      </c>
      <c r="G78" s="86">
        <f t="shared" si="8"/>
        <v>370</v>
      </c>
      <c r="H78" s="97">
        <f t="shared" si="9"/>
        <v>16430</v>
      </c>
      <c r="I78" s="86">
        <f t="shared" si="7"/>
        <v>82150</v>
      </c>
      <c r="J78" s="86">
        <f>SUM($I$5:$I78)</f>
        <v>2067160</v>
      </c>
    </row>
    <row r="79" spans="5:10">
      <c r="E79" s="86">
        <v>75</v>
      </c>
      <c r="F79" s="86">
        <f t="shared" si="6"/>
        <v>424</v>
      </c>
      <c r="G79" s="86">
        <f t="shared" si="8"/>
        <v>375</v>
      </c>
      <c r="H79" s="97">
        <f t="shared" si="9"/>
        <v>16870</v>
      </c>
      <c r="I79" s="86">
        <f t="shared" si="7"/>
        <v>84350</v>
      </c>
      <c r="J79" s="86">
        <f>SUM($I$5:$I79)</f>
        <v>2151510</v>
      </c>
    </row>
    <row r="80" spans="5:10">
      <c r="E80" s="86">
        <v>76</v>
      </c>
      <c r="F80" s="86">
        <f t="shared" si="6"/>
        <v>429</v>
      </c>
      <c r="G80" s="86">
        <f t="shared" si="8"/>
        <v>380</v>
      </c>
      <c r="H80" s="97">
        <f t="shared" si="9"/>
        <v>17330</v>
      </c>
      <c r="I80" s="86">
        <f t="shared" si="7"/>
        <v>86650</v>
      </c>
      <c r="J80" s="86">
        <f>SUM($I$5:$I80)</f>
        <v>2238160</v>
      </c>
    </row>
    <row r="81" spans="5:10">
      <c r="E81" s="86">
        <v>77</v>
      </c>
      <c r="F81" s="86">
        <f t="shared" si="6"/>
        <v>434</v>
      </c>
      <c r="G81" s="86">
        <f t="shared" si="8"/>
        <v>385</v>
      </c>
      <c r="H81" s="97">
        <f t="shared" si="9"/>
        <v>17790</v>
      </c>
      <c r="I81" s="86">
        <f t="shared" si="7"/>
        <v>88950</v>
      </c>
      <c r="J81" s="86">
        <f>SUM($I$5:$I81)</f>
        <v>2327110</v>
      </c>
    </row>
    <row r="82" spans="5:10">
      <c r="E82" s="86">
        <v>78</v>
      </c>
      <c r="F82" s="86">
        <f t="shared" si="6"/>
        <v>439</v>
      </c>
      <c r="G82" s="86">
        <f t="shared" si="8"/>
        <v>390</v>
      </c>
      <c r="H82" s="97">
        <f t="shared" si="9"/>
        <v>18250</v>
      </c>
      <c r="I82" s="86">
        <f t="shared" si="7"/>
        <v>91250</v>
      </c>
      <c r="J82" s="86">
        <f>SUM($I$5:$I82)</f>
        <v>2418360</v>
      </c>
    </row>
    <row r="83" spans="5:10">
      <c r="E83" s="86">
        <v>79</v>
      </c>
      <c r="F83" s="86">
        <f t="shared" si="6"/>
        <v>444</v>
      </c>
      <c r="G83" s="86">
        <f t="shared" si="8"/>
        <v>395</v>
      </c>
      <c r="H83" s="97">
        <f t="shared" si="9"/>
        <v>18720</v>
      </c>
      <c r="I83" s="86">
        <f t="shared" si="7"/>
        <v>93600</v>
      </c>
      <c r="J83" s="86">
        <f>SUM($I$5:$I83)</f>
        <v>2511960</v>
      </c>
    </row>
    <row r="84" spans="5:10">
      <c r="E84" s="86">
        <v>80</v>
      </c>
      <c r="F84" s="86">
        <f t="shared" si="6"/>
        <v>449</v>
      </c>
      <c r="G84" s="86">
        <f t="shared" si="8"/>
        <v>400</v>
      </c>
      <c r="H84" s="97">
        <f t="shared" si="9"/>
        <v>19200</v>
      </c>
      <c r="I84" s="86">
        <f t="shared" si="7"/>
        <v>96000</v>
      </c>
      <c r="J84" s="86">
        <f>SUM($I$5:$I84)</f>
        <v>2607960</v>
      </c>
    </row>
    <row r="85" spans="5:10">
      <c r="E85" s="86">
        <v>81</v>
      </c>
      <c r="F85" s="86">
        <f t="shared" si="6"/>
        <v>454</v>
      </c>
      <c r="G85" s="86">
        <f t="shared" si="8"/>
        <v>405</v>
      </c>
      <c r="H85" s="97">
        <f t="shared" si="9"/>
        <v>19680</v>
      </c>
      <c r="I85" s="86">
        <f t="shared" si="7"/>
        <v>98400</v>
      </c>
      <c r="J85" s="86">
        <f>SUM($I$5:$I85)</f>
        <v>2706360</v>
      </c>
    </row>
    <row r="86" spans="5:10">
      <c r="E86" s="86">
        <v>82</v>
      </c>
      <c r="F86" s="86">
        <f t="shared" si="6"/>
        <v>459</v>
      </c>
      <c r="G86" s="86">
        <f t="shared" si="8"/>
        <v>410</v>
      </c>
      <c r="H86" s="97">
        <f t="shared" si="9"/>
        <v>20170</v>
      </c>
      <c r="I86" s="86">
        <f t="shared" si="7"/>
        <v>100850</v>
      </c>
      <c r="J86" s="86">
        <f>SUM($I$5:$I86)</f>
        <v>2807210</v>
      </c>
    </row>
    <row r="87" spans="5:10">
      <c r="E87" s="86">
        <v>83</v>
      </c>
      <c r="F87" s="86">
        <f t="shared" si="6"/>
        <v>464</v>
      </c>
      <c r="G87" s="86">
        <f t="shared" si="8"/>
        <v>415</v>
      </c>
      <c r="H87" s="97">
        <f t="shared" si="9"/>
        <v>20670</v>
      </c>
      <c r="I87" s="86">
        <f t="shared" si="7"/>
        <v>103350</v>
      </c>
      <c r="J87" s="86">
        <f>SUM($I$5:$I87)</f>
        <v>2910560</v>
      </c>
    </row>
    <row r="88" spans="5:10">
      <c r="E88" s="86">
        <v>84</v>
      </c>
      <c r="F88" s="86">
        <f t="shared" si="6"/>
        <v>469</v>
      </c>
      <c r="G88" s="86">
        <f t="shared" si="8"/>
        <v>420</v>
      </c>
      <c r="H88" s="97">
        <f t="shared" si="9"/>
        <v>21170</v>
      </c>
      <c r="I88" s="86">
        <f t="shared" si="7"/>
        <v>105850</v>
      </c>
      <c r="J88" s="86">
        <f>SUM($I$5:$I88)</f>
        <v>3016410</v>
      </c>
    </row>
    <row r="89" spans="5:10">
      <c r="E89" s="86">
        <v>85</v>
      </c>
      <c r="F89" s="86">
        <f t="shared" si="6"/>
        <v>474</v>
      </c>
      <c r="G89" s="86">
        <f t="shared" si="8"/>
        <v>425</v>
      </c>
      <c r="H89" s="97">
        <f t="shared" si="9"/>
        <v>21670</v>
      </c>
      <c r="I89" s="86">
        <f t="shared" si="7"/>
        <v>108350</v>
      </c>
      <c r="J89" s="86">
        <f>SUM($I$5:$I89)</f>
        <v>3124760</v>
      </c>
    </row>
    <row r="90" spans="5:10">
      <c r="E90" s="86">
        <v>86</v>
      </c>
      <c r="F90" s="86">
        <f t="shared" si="6"/>
        <v>479</v>
      </c>
      <c r="G90" s="86">
        <f t="shared" si="8"/>
        <v>430</v>
      </c>
      <c r="H90" s="97">
        <f t="shared" si="9"/>
        <v>22190</v>
      </c>
      <c r="I90" s="86">
        <f t="shared" si="7"/>
        <v>110950</v>
      </c>
      <c r="J90" s="86">
        <f>SUM($I$5:$I90)</f>
        <v>3235710</v>
      </c>
    </row>
    <row r="91" spans="5:10">
      <c r="E91" s="86">
        <v>87</v>
      </c>
      <c r="F91" s="86">
        <f t="shared" si="6"/>
        <v>484</v>
      </c>
      <c r="G91" s="86">
        <f t="shared" si="8"/>
        <v>435</v>
      </c>
      <c r="H91" s="97">
        <f t="shared" si="9"/>
        <v>22710</v>
      </c>
      <c r="I91" s="86">
        <f t="shared" si="7"/>
        <v>113550</v>
      </c>
      <c r="J91" s="86">
        <f>SUM($I$5:$I91)</f>
        <v>3349260</v>
      </c>
    </row>
    <row r="92" spans="5:10">
      <c r="E92" s="86">
        <v>88</v>
      </c>
      <c r="F92" s="86">
        <f t="shared" si="6"/>
        <v>489</v>
      </c>
      <c r="G92" s="86">
        <f t="shared" si="8"/>
        <v>440</v>
      </c>
      <c r="H92" s="97">
        <f t="shared" si="9"/>
        <v>23230</v>
      </c>
      <c r="I92" s="86">
        <f t="shared" si="7"/>
        <v>116150</v>
      </c>
      <c r="J92" s="86">
        <f>SUM($I$5:$I92)</f>
        <v>3465410</v>
      </c>
    </row>
    <row r="93" spans="5:10">
      <c r="E93" s="86">
        <v>89</v>
      </c>
      <c r="F93" s="86">
        <f t="shared" si="6"/>
        <v>494</v>
      </c>
      <c r="G93" s="86">
        <f t="shared" si="8"/>
        <v>445</v>
      </c>
      <c r="H93" s="97">
        <f t="shared" si="9"/>
        <v>23760</v>
      </c>
      <c r="I93" s="86">
        <f t="shared" si="7"/>
        <v>118800</v>
      </c>
      <c r="J93" s="86">
        <f>SUM($I$5:$I93)</f>
        <v>3584210</v>
      </c>
    </row>
    <row r="94" spans="5:10">
      <c r="E94" s="86">
        <v>90</v>
      </c>
      <c r="F94" s="86">
        <f t="shared" si="6"/>
        <v>499</v>
      </c>
      <c r="G94" s="86">
        <f t="shared" si="8"/>
        <v>450</v>
      </c>
      <c r="H94" s="97">
        <f t="shared" si="9"/>
        <v>24300</v>
      </c>
      <c r="I94" s="86">
        <f t="shared" si="7"/>
        <v>121500</v>
      </c>
      <c r="J94" s="86">
        <f>SUM($I$5:$I94)</f>
        <v>3705710</v>
      </c>
    </row>
    <row r="95" spans="5:10">
      <c r="E95" s="86">
        <v>91</v>
      </c>
      <c r="F95" s="86">
        <f t="shared" si="6"/>
        <v>504</v>
      </c>
      <c r="G95" s="86">
        <f t="shared" si="8"/>
        <v>455</v>
      </c>
      <c r="H95" s="97">
        <f t="shared" si="9"/>
        <v>24840</v>
      </c>
      <c r="I95" s="86">
        <f t="shared" si="7"/>
        <v>124200</v>
      </c>
      <c r="J95" s="86">
        <f>SUM($I$5:$I95)</f>
        <v>3829910</v>
      </c>
    </row>
    <row r="96" spans="5:10">
      <c r="E96" s="86">
        <v>92</v>
      </c>
      <c r="F96" s="86">
        <f t="shared" si="6"/>
        <v>509</v>
      </c>
      <c r="G96" s="86">
        <f t="shared" si="8"/>
        <v>460</v>
      </c>
      <c r="H96" s="97">
        <f t="shared" si="9"/>
        <v>25390</v>
      </c>
      <c r="I96" s="86">
        <f t="shared" si="7"/>
        <v>126950</v>
      </c>
      <c r="J96" s="86">
        <f>SUM($I$5:$I96)</f>
        <v>3956860</v>
      </c>
    </row>
    <row r="97" spans="5:10">
      <c r="E97" s="86">
        <v>93</v>
      </c>
      <c r="F97" s="86">
        <f t="shared" si="6"/>
        <v>514</v>
      </c>
      <c r="G97" s="86">
        <f t="shared" si="8"/>
        <v>465</v>
      </c>
      <c r="H97" s="97">
        <f t="shared" si="9"/>
        <v>25950</v>
      </c>
      <c r="I97" s="86">
        <f t="shared" si="7"/>
        <v>129750</v>
      </c>
      <c r="J97" s="86">
        <f>SUM($I$5:$I97)</f>
        <v>4086610</v>
      </c>
    </row>
    <row r="98" spans="5:10">
      <c r="E98" s="86">
        <v>94</v>
      </c>
      <c r="F98" s="86">
        <f t="shared" si="6"/>
        <v>519</v>
      </c>
      <c r="G98" s="86">
        <f t="shared" si="8"/>
        <v>470</v>
      </c>
      <c r="H98" s="97">
        <f t="shared" si="9"/>
        <v>26510</v>
      </c>
      <c r="I98" s="86">
        <f t="shared" si="7"/>
        <v>132550</v>
      </c>
      <c r="J98" s="86">
        <f>SUM($I$5:$I98)</f>
        <v>4219160</v>
      </c>
    </row>
    <row r="99" spans="5:10">
      <c r="E99" s="86">
        <v>95</v>
      </c>
      <c r="F99" s="86">
        <f t="shared" si="6"/>
        <v>524</v>
      </c>
      <c r="G99" s="86">
        <f t="shared" si="8"/>
        <v>475</v>
      </c>
      <c r="H99" s="97">
        <f t="shared" si="9"/>
        <v>27070</v>
      </c>
      <c r="I99" s="86">
        <f t="shared" si="7"/>
        <v>135350</v>
      </c>
      <c r="J99" s="86">
        <f>SUM($I$5:$I99)</f>
        <v>4354510</v>
      </c>
    </row>
    <row r="100" spans="5:10">
      <c r="E100" s="86">
        <v>96</v>
      </c>
      <c r="F100" s="86">
        <f t="shared" si="6"/>
        <v>529</v>
      </c>
      <c r="G100" s="86">
        <f t="shared" si="8"/>
        <v>480</v>
      </c>
      <c r="H100" s="97">
        <f t="shared" si="9"/>
        <v>27650</v>
      </c>
      <c r="I100" s="86">
        <f t="shared" si="7"/>
        <v>138250</v>
      </c>
      <c r="J100" s="86">
        <f>SUM($I$5:$I100)</f>
        <v>4492760</v>
      </c>
    </row>
    <row r="101" spans="5:10">
      <c r="E101" s="86">
        <v>97</v>
      </c>
      <c r="F101" s="86">
        <f t="shared" ref="F101:F132" si="10">$C$4+$C$5*E101</f>
        <v>534</v>
      </c>
      <c r="G101" s="86">
        <f t="shared" si="8"/>
        <v>485</v>
      </c>
      <c r="H101" s="97">
        <f t="shared" si="9"/>
        <v>28230</v>
      </c>
      <c r="I101" s="86">
        <f t="shared" ref="I101:I132" si="11">$C$5*H101</f>
        <v>141150</v>
      </c>
      <c r="J101" s="86">
        <f>SUM($I$5:$I101)</f>
        <v>4633910</v>
      </c>
    </row>
    <row r="102" spans="5:10">
      <c r="E102" s="86">
        <v>98</v>
      </c>
      <c r="F102" s="86">
        <f t="shared" si="10"/>
        <v>539</v>
      </c>
      <c r="G102" s="86">
        <f t="shared" si="8"/>
        <v>490</v>
      </c>
      <c r="H102" s="97">
        <f t="shared" si="9"/>
        <v>28810</v>
      </c>
      <c r="I102" s="86">
        <f t="shared" si="11"/>
        <v>144050</v>
      </c>
      <c r="J102" s="86">
        <f>SUM($I$5:$I102)</f>
        <v>4777960</v>
      </c>
    </row>
    <row r="103" spans="5:10">
      <c r="E103" s="86">
        <v>99</v>
      </c>
      <c r="F103" s="86">
        <f t="shared" si="10"/>
        <v>544</v>
      </c>
      <c r="G103" s="86">
        <f t="shared" si="8"/>
        <v>495</v>
      </c>
      <c r="H103" s="97">
        <f t="shared" si="9"/>
        <v>29400</v>
      </c>
      <c r="I103" s="86">
        <f t="shared" si="11"/>
        <v>147000</v>
      </c>
      <c r="J103" s="86">
        <f>SUM($I$5:$I103)</f>
        <v>4924960</v>
      </c>
    </row>
    <row r="104" spans="5:10">
      <c r="E104" s="86">
        <v>100</v>
      </c>
      <c r="F104" s="86">
        <f t="shared" si="10"/>
        <v>549</v>
      </c>
      <c r="G104" s="86">
        <f t="shared" si="8"/>
        <v>500</v>
      </c>
      <c r="H104" s="97">
        <f t="shared" si="9"/>
        <v>29998</v>
      </c>
      <c r="I104" s="86">
        <f t="shared" si="11"/>
        <v>149990</v>
      </c>
      <c r="J104" s="86">
        <f>SUM($I$5:$I104)</f>
        <v>5074950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7"/>
  <sheetViews>
    <sheetView workbookViewId="0">
      <selection activeCell="Q4" sqref="Q4"/>
    </sheetView>
  </sheetViews>
  <sheetFormatPr defaultRowHeight="14.25"/>
  <cols>
    <col min="1" max="1" width="2.875" style="67" customWidth="1"/>
    <col min="2" max="16" width="4.125" style="67" customWidth="1"/>
    <col min="17" max="17" width="4.25" customWidth="1"/>
    <col min="18" max="19" width="7.875" customWidth="1"/>
    <col min="20" max="20" width="4.875" customWidth="1"/>
    <col min="21" max="26" width="4.125" customWidth="1"/>
  </cols>
  <sheetData>
    <row r="1" spans="1:26">
      <c r="B1" s="67">
        <v>1</v>
      </c>
      <c r="C1" s="67">
        <v>2</v>
      </c>
      <c r="D1" s="67">
        <v>3</v>
      </c>
      <c r="E1" s="67">
        <v>4</v>
      </c>
      <c r="F1" s="67">
        <v>5</v>
      </c>
      <c r="G1" s="67">
        <v>6</v>
      </c>
      <c r="H1" s="67">
        <v>7</v>
      </c>
      <c r="I1" s="67">
        <v>8</v>
      </c>
      <c r="J1" s="67">
        <v>9</v>
      </c>
      <c r="K1" s="67">
        <v>10</v>
      </c>
      <c r="L1" s="67">
        <v>11</v>
      </c>
      <c r="M1" s="67">
        <v>12</v>
      </c>
      <c r="N1" s="67">
        <v>13</v>
      </c>
      <c r="O1" s="67">
        <v>14</v>
      </c>
      <c r="P1" s="67">
        <v>15</v>
      </c>
      <c r="T1" s="67"/>
      <c r="U1" s="67">
        <v>1</v>
      </c>
      <c r="V1" s="67">
        <v>2</v>
      </c>
      <c r="W1" s="67">
        <v>3</v>
      </c>
      <c r="X1" s="67">
        <v>4</v>
      </c>
      <c r="Y1" s="67">
        <v>5</v>
      </c>
      <c r="Z1" s="67">
        <v>6</v>
      </c>
    </row>
    <row r="2" spans="1:26" ht="21" customHeight="1">
      <c r="A2" s="67">
        <v>1</v>
      </c>
      <c r="B2" s="75"/>
      <c r="C2" s="75"/>
      <c r="D2" s="75"/>
      <c r="E2" s="75"/>
      <c r="F2" s="75"/>
      <c r="G2" s="75"/>
      <c r="H2" s="74">
        <v>1</v>
      </c>
      <c r="I2" s="71">
        <v>5</v>
      </c>
      <c r="J2" s="71">
        <v>5</v>
      </c>
      <c r="K2" s="70">
        <v>11</v>
      </c>
      <c r="L2" s="70">
        <v>11</v>
      </c>
      <c r="M2" s="76">
        <v>18</v>
      </c>
      <c r="N2" s="74">
        <v>19</v>
      </c>
      <c r="O2" s="73">
        <v>27</v>
      </c>
      <c r="P2" s="73">
        <v>27</v>
      </c>
      <c r="T2" s="67">
        <v>1</v>
      </c>
      <c r="U2" s="75"/>
      <c r="V2" s="75"/>
      <c r="W2" s="75"/>
      <c r="X2" s="75"/>
      <c r="Y2" s="75"/>
      <c r="Z2" s="75"/>
    </row>
    <row r="3" spans="1:26" ht="21" customHeight="1">
      <c r="A3" s="67">
        <v>2</v>
      </c>
      <c r="B3" s="75"/>
      <c r="C3" s="75"/>
      <c r="D3" s="75"/>
      <c r="E3" s="75"/>
      <c r="F3" s="75"/>
      <c r="G3" s="75"/>
      <c r="H3" s="74">
        <v>1</v>
      </c>
      <c r="I3" s="71">
        <v>5</v>
      </c>
      <c r="J3" s="71">
        <v>5</v>
      </c>
      <c r="K3" s="70">
        <v>11</v>
      </c>
      <c r="L3" s="70">
        <v>11</v>
      </c>
      <c r="M3" s="76">
        <v>18</v>
      </c>
      <c r="N3" s="74">
        <v>19</v>
      </c>
      <c r="O3" s="73">
        <v>27</v>
      </c>
      <c r="P3" s="73">
        <v>27</v>
      </c>
      <c r="T3" s="67">
        <v>2</v>
      </c>
      <c r="U3" s="75"/>
      <c r="V3" s="75"/>
      <c r="W3" s="75"/>
      <c r="X3" s="75"/>
      <c r="Y3" s="75"/>
      <c r="Z3" s="75"/>
    </row>
    <row r="4" spans="1:26" ht="21" customHeight="1">
      <c r="A4" s="67">
        <v>3</v>
      </c>
      <c r="B4" s="75"/>
      <c r="C4" s="75"/>
      <c r="D4" s="75"/>
      <c r="E4" s="75"/>
      <c r="F4" s="75"/>
      <c r="G4" s="75"/>
      <c r="H4" s="74">
        <v>1</v>
      </c>
      <c r="I4" s="71">
        <v>5</v>
      </c>
      <c r="J4" s="72">
        <v>6</v>
      </c>
      <c r="K4" s="70">
        <v>11</v>
      </c>
      <c r="L4" s="72">
        <v>12</v>
      </c>
      <c r="M4" s="76">
        <v>18</v>
      </c>
      <c r="N4" s="74">
        <v>19</v>
      </c>
      <c r="O4" s="73">
        <v>27</v>
      </c>
      <c r="P4" s="71">
        <v>28</v>
      </c>
      <c r="Q4" s="73" t="s">
        <v>287</v>
      </c>
      <c r="T4" s="67">
        <v>3</v>
      </c>
      <c r="U4" s="75"/>
      <c r="V4" s="75"/>
      <c r="W4" s="75"/>
      <c r="X4" s="75"/>
      <c r="Y4" s="75"/>
      <c r="Z4" s="75"/>
    </row>
    <row r="5" spans="1:26" ht="21" customHeight="1">
      <c r="A5" s="67">
        <v>4</v>
      </c>
      <c r="B5" s="75"/>
      <c r="C5" s="75"/>
      <c r="D5" s="75"/>
      <c r="E5" s="75"/>
      <c r="F5" s="75"/>
      <c r="G5" s="75"/>
      <c r="H5" s="74">
        <v>1</v>
      </c>
      <c r="I5" s="71">
        <v>5</v>
      </c>
      <c r="J5" s="72">
        <v>6</v>
      </c>
      <c r="K5" s="70">
        <v>11</v>
      </c>
      <c r="L5" s="72">
        <v>12</v>
      </c>
      <c r="M5" s="76">
        <v>18</v>
      </c>
      <c r="N5" s="74">
        <v>19</v>
      </c>
      <c r="O5" s="73">
        <v>27</v>
      </c>
      <c r="P5" s="71">
        <v>28</v>
      </c>
      <c r="Q5" s="73">
        <v>37</v>
      </c>
      <c r="T5" s="67">
        <v>4</v>
      </c>
      <c r="U5" s="75"/>
      <c r="V5" s="75"/>
      <c r="W5" s="75"/>
      <c r="X5" s="75"/>
      <c r="Y5" s="75"/>
      <c r="Z5" s="75"/>
    </row>
    <row r="6" spans="1:26" ht="21" customHeight="1">
      <c r="A6" s="67">
        <v>5</v>
      </c>
      <c r="B6" s="75"/>
      <c r="C6" s="75"/>
      <c r="D6" s="75"/>
      <c r="E6" s="75"/>
      <c r="F6" s="75"/>
      <c r="G6" s="75"/>
      <c r="H6" s="74">
        <v>1</v>
      </c>
      <c r="I6" s="68">
        <v>4</v>
      </c>
      <c r="J6" s="72">
        <v>6</v>
      </c>
      <c r="K6" s="68">
        <v>10</v>
      </c>
      <c r="L6" s="72">
        <v>12</v>
      </c>
      <c r="M6" s="76">
        <v>18</v>
      </c>
      <c r="N6" s="74">
        <v>19</v>
      </c>
      <c r="O6" s="69">
        <v>26</v>
      </c>
      <c r="P6" s="71">
        <v>28</v>
      </c>
      <c r="Q6" s="69">
        <v>36</v>
      </c>
      <c r="T6" s="67">
        <v>5</v>
      </c>
      <c r="U6" s="75"/>
      <c r="V6" s="75"/>
      <c r="W6" s="75"/>
      <c r="X6" s="75"/>
      <c r="Y6" s="75"/>
      <c r="Z6" s="75"/>
    </row>
    <row r="7" spans="1:26" ht="21" customHeight="1">
      <c r="A7" s="67">
        <v>6</v>
      </c>
      <c r="B7" s="75"/>
      <c r="C7" s="75"/>
      <c r="D7" s="75"/>
      <c r="E7" s="75"/>
      <c r="F7" s="75"/>
      <c r="G7" s="75"/>
      <c r="H7" s="74">
        <v>1</v>
      </c>
      <c r="I7" s="68">
        <v>4</v>
      </c>
      <c r="J7" s="72">
        <v>6</v>
      </c>
      <c r="K7" s="68">
        <v>10</v>
      </c>
      <c r="L7" s="72">
        <v>12</v>
      </c>
      <c r="M7" s="76">
        <v>18</v>
      </c>
      <c r="N7" s="74">
        <v>19</v>
      </c>
      <c r="O7" s="69">
        <v>26</v>
      </c>
      <c r="P7" s="71">
        <v>28</v>
      </c>
      <c r="Q7" s="69">
        <v>36</v>
      </c>
      <c r="T7" s="67">
        <v>6</v>
      </c>
      <c r="U7" s="75"/>
      <c r="V7" s="75"/>
      <c r="W7" s="75"/>
      <c r="X7" s="75"/>
      <c r="Y7" s="75"/>
      <c r="Z7" s="75"/>
    </row>
    <row r="8" spans="1:26" ht="21" customHeight="1">
      <c r="A8" s="67">
        <v>7</v>
      </c>
      <c r="B8" s="73">
        <v>3</v>
      </c>
      <c r="C8" s="69">
        <v>2</v>
      </c>
      <c r="D8" s="69">
        <v>2</v>
      </c>
      <c r="E8" s="69">
        <v>2</v>
      </c>
      <c r="F8" s="69">
        <v>2</v>
      </c>
      <c r="G8" s="69">
        <v>2</v>
      </c>
      <c r="H8" s="69">
        <v>2</v>
      </c>
      <c r="I8" s="68">
        <v>4</v>
      </c>
      <c r="J8" s="72">
        <v>6</v>
      </c>
      <c r="K8" s="68">
        <v>10</v>
      </c>
      <c r="L8" s="72">
        <v>12</v>
      </c>
      <c r="M8" s="71">
        <v>17</v>
      </c>
      <c r="N8" s="69">
        <v>20</v>
      </c>
      <c r="O8" s="69">
        <v>26</v>
      </c>
      <c r="P8" s="71">
        <v>28</v>
      </c>
      <c r="Q8" s="69">
        <v>36</v>
      </c>
    </row>
    <row r="9" spans="1:26" ht="21" customHeight="1">
      <c r="A9" s="67">
        <v>8</v>
      </c>
      <c r="B9" s="73">
        <v>3</v>
      </c>
      <c r="C9" s="73">
        <v>3</v>
      </c>
      <c r="D9" s="73">
        <v>3</v>
      </c>
      <c r="E9" s="73">
        <v>3</v>
      </c>
      <c r="F9" s="73">
        <v>3</v>
      </c>
      <c r="G9" s="68">
        <v>4</v>
      </c>
      <c r="H9" s="68">
        <v>4</v>
      </c>
      <c r="I9" s="68">
        <v>4</v>
      </c>
      <c r="J9" s="72">
        <v>6</v>
      </c>
      <c r="K9" s="68">
        <v>10</v>
      </c>
      <c r="L9" s="72">
        <v>12</v>
      </c>
      <c r="M9" s="71">
        <v>17</v>
      </c>
      <c r="N9" s="69">
        <v>20</v>
      </c>
      <c r="O9" s="69">
        <v>26</v>
      </c>
      <c r="P9" s="71">
        <v>28</v>
      </c>
      <c r="Q9" s="69">
        <v>36</v>
      </c>
    </row>
    <row r="10" spans="1:26" ht="21" customHeight="1">
      <c r="A10" s="67">
        <v>9</v>
      </c>
      <c r="B10" s="69">
        <v>8</v>
      </c>
      <c r="C10" s="69">
        <v>8</v>
      </c>
      <c r="D10" s="69">
        <v>8</v>
      </c>
      <c r="E10" s="74">
        <v>7</v>
      </c>
      <c r="F10" s="74">
        <v>7</v>
      </c>
      <c r="G10" s="74">
        <v>7</v>
      </c>
      <c r="H10" s="74">
        <v>7</v>
      </c>
      <c r="I10" s="74">
        <v>7</v>
      </c>
      <c r="J10" s="74">
        <v>7</v>
      </c>
      <c r="K10" s="68">
        <v>10</v>
      </c>
      <c r="L10" s="74">
        <v>13</v>
      </c>
      <c r="M10" s="71">
        <v>17</v>
      </c>
      <c r="N10" s="69">
        <v>20</v>
      </c>
      <c r="O10" s="69">
        <v>26</v>
      </c>
      <c r="P10" s="72">
        <v>29</v>
      </c>
      <c r="Q10" s="69">
        <v>36</v>
      </c>
    </row>
    <row r="11" spans="1:26" ht="21" customHeight="1">
      <c r="A11" s="67">
        <v>10</v>
      </c>
      <c r="B11" s="69">
        <v>8</v>
      </c>
      <c r="C11" s="69">
        <v>8</v>
      </c>
      <c r="D11" s="69">
        <v>8</v>
      </c>
      <c r="E11" s="73">
        <v>9</v>
      </c>
      <c r="F11" s="73">
        <v>9</v>
      </c>
      <c r="G11" s="73">
        <v>9</v>
      </c>
      <c r="H11" s="73">
        <v>9</v>
      </c>
      <c r="I11" s="73">
        <v>9</v>
      </c>
      <c r="J11" s="73">
        <v>9</v>
      </c>
      <c r="K11" s="68">
        <v>10</v>
      </c>
      <c r="L11" s="74">
        <v>13</v>
      </c>
      <c r="M11" s="71">
        <v>17</v>
      </c>
      <c r="N11" s="69">
        <v>20</v>
      </c>
      <c r="O11" s="69">
        <v>26</v>
      </c>
      <c r="P11" s="72">
        <v>29</v>
      </c>
      <c r="Q11" s="69">
        <v>36</v>
      </c>
    </row>
    <row r="12" spans="1:26" ht="21" customHeight="1">
      <c r="A12" s="67">
        <v>11</v>
      </c>
      <c r="B12" s="73">
        <v>15</v>
      </c>
      <c r="C12" s="69">
        <v>14</v>
      </c>
      <c r="D12" s="69">
        <v>14</v>
      </c>
      <c r="E12" s="69">
        <v>14</v>
      </c>
      <c r="F12" s="69">
        <v>14</v>
      </c>
      <c r="G12" s="69">
        <v>14</v>
      </c>
      <c r="H12" s="69">
        <v>14</v>
      </c>
      <c r="I12" s="74">
        <v>13</v>
      </c>
      <c r="J12" s="74">
        <v>13</v>
      </c>
      <c r="K12" s="74">
        <v>13</v>
      </c>
      <c r="L12" s="74">
        <v>13</v>
      </c>
      <c r="M12" s="71">
        <v>17</v>
      </c>
      <c r="N12" s="69">
        <v>20</v>
      </c>
      <c r="O12" s="74">
        <v>25</v>
      </c>
      <c r="P12" s="72">
        <v>29</v>
      </c>
      <c r="Q12" s="74">
        <v>35</v>
      </c>
    </row>
    <row r="13" spans="1:26" ht="21" customHeight="1">
      <c r="A13" s="67">
        <v>12</v>
      </c>
      <c r="B13" s="73">
        <v>15</v>
      </c>
      <c r="C13" s="73">
        <v>15</v>
      </c>
      <c r="D13" s="73">
        <v>15</v>
      </c>
      <c r="E13" s="73">
        <v>15</v>
      </c>
      <c r="F13" s="73">
        <v>15</v>
      </c>
      <c r="G13" s="68">
        <v>16</v>
      </c>
      <c r="H13" s="68">
        <v>16</v>
      </c>
      <c r="I13" s="68">
        <v>16</v>
      </c>
      <c r="J13" s="68">
        <v>16</v>
      </c>
      <c r="K13" s="68">
        <v>16</v>
      </c>
      <c r="L13" s="68">
        <v>16</v>
      </c>
      <c r="M13" s="71">
        <v>17</v>
      </c>
      <c r="N13" s="69">
        <v>20</v>
      </c>
      <c r="O13" s="74">
        <v>25</v>
      </c>
      <c r="P13" s="72">
        <v>29</v>
      </c>
      <c r="Q13" s="74">
        <v>35</v>
      </c>
    </row>
    <row r="14" spans="1:26" ht="21" customHeight="1">
      <c r="A14" s="67">
        <v>13</v>
      </c>
      <c r="B14" s="71">
        <v>23</v>
      </c>
      <c r="C14" s="68">
        <v>22</v>
      </c>
      <c r="D14" s="68">
        <v>22</v>
      </c>
      <c r="E14" s="68">
        <v>22</v>
      </c>
      <c r="F14" s="68">
        <v>22</v>
      </c>
      <c r="G14" s="68">
        <v>22</v>
      </c>
      <c r="H14" s="68">
        <v>22</v>
      </c>
      <c r="I14" s="73">
        <v>21</v>
      </c>
      <c r="J14" s="73">
        <v>21</v>
      </c>
      <c r="K14" s="73">
        <v>21</v>
      </c>
      <c r="L14" s="73">
        <v>21</v>
      </c>
      <c r="M14" s="73">
        <v>21</v>
      </c>
      <c r="N14" s="73">
        <v>21</v>
      </c>
      <c r="O14" s="74">
        <v>25</v>
      </c>
      <c r="P14" s="72">
        <v>29</v>
      </c>
      <c r="Q14" s="74">
        <v>35</v>
      </c>
    </row>
    <row r="15" spans="1:26" ht="21" customHeight="1">
      <c r="A15" s="67">
        <v>14</v>
      </c>
      <c r="B15" s="71">
        <v>23</v>
      </c>
      <c r="C15" s="71">
        <v>23</v>
      </c>
      <c r="D15" s="71">
        <v>23</v>
      </c>
      <c r="E15" s="71">
        <v>23</v>
      </c>
      <c r="F15" s="71">
        <v>23</v>
      </c>
      <c r="G15" s="72">
        <v>24</v>
      </c>
      <c r="H15" s="72">
        <v>24</v>
      </c>
      <c r="I15" s="72">
        <v>24</v>
      </c>
      <c r="J15" s="72">
        <v>24</v>
      </c>
      <c r="K15" s="72">
        <v>24</v>
      </c>
      <c r="L15" s="72">
        <v>24</v>
      </c>
      <c r="M15" s="74">
        <v>25</v>
      </c>
      <c r="N15" s="74">
        <v>25</v>
      </c>
      <c r="O15" s="74">
        <v>25</v>
      </c>
      <c r="P15" s="72">
        <v>29</v>
      </c>
      <c r="Q15" s="74">
        <v>35</v>
      </c>
    </row>
    <row r="16" spans="1:26" ht="21" customHeight="1">
      <c r="A16" s="67">
        <v>15</v>
      </c>
      <c r="B16" s="73">
        <v>32</v>
      </c>
      <c r="C16" s="73">
        <v>32</v>
      </c>
      <c r="D16" s="73">
        <v>32</v>
      </c>
      <c r="E16" s="69">
        <v>31</v>
      </c>
      <c r="F16" s="69">
        <v>31</v>
      </c>
      <c r="G16" s="69">
        <v>31</v>
      </c>
      <c r="H16" s="69">
        <v>31</v>
      </c>
      <c r="I16" s="69">
        <v>31</v>
      </c>
      <c r="J16" s="69">
        <v>31</v>
      </c>
      <c r="K16" s="74">
        <v>30</v>
      </c>
      <c r="L16" s="74">
        <v>30</v>
      </c>
      <c r="M16" s="74">
        <v>30</v>
      </c>
      <c r="N16" s="74">
        <v>30</v>
      </c>
      <c r="O16" s="74">
        <v>30</v>
      </c>
      <c r="P16" s="74">
        <v>30</v>
      </c>
      <c r="Q16" s="74">
        <v>35</v>
      </c>
    </row>
    <row r="17" spans="1:17" ht="21" customHeight="1">
      <c r="A17" s="67">
        <v>16</v>
      </c>
      <c r="B17" s="73">
        <v>32</v>
      </c>
      <c r="C17" s="73">
        <v>32</v>
      </c>
      <c r="D17" s="73">
        <v>32</v>
      </c>
      <c r="E17" s="71">
        <v>33</v>
      </c>
      <c r="F17" s="71">
        <v>33</v>
      </c>
      <c r="G17" s="71">
        <v>33</v>
      </c>
      <c r="H17" s="71">
        <v>33</v>
      </c>
      <c r="I17" s="71">
        <v>33</v>
      </c>
      <c r="J17" s="71">
        <v>33</v>
      </c>
      <c r="K17" s="72">
        <v>34</v>
      </c>
      <c r="L17" s="72">
        <v>34</v>
      </c>
      <c r="M17" s="72">
        <v>34</v>
      </c>
      <c r="N17" s="72">
        <v>34</v>
      </c>
      <c r="O17" s="72">
        <v>34</v>
      </c>
      <c r="P17" s="72">
        <v>34</v>
      </c>
      <c r="Q17" s="74">
        <v>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主界面</vt:lpstr>
      <vt:lpstr>商店</vt:lpstr>
      <vt:lpstr>出战</vt:lpstr>
      <vt:lpstr>新手流程</vt:lpstr>
      <vt:lpstr>工作表4</vt:lpstr>
      <vt:lpstr>物品定价</vt:lpstr>
      <vt:lpstr>等级时间</vt:lpstr>
      <vt:lpstr>体力抽奖</vt:lpstr>
      <vt:lpstr>Sheet2</vt:lpstr>
      <vt:lpstr>商店出售</vt:lpstr>
      <vt:lpstr>合成时间</vt:lpstr>
      <vt:lpstr>鲜花</vt:lpstr>
      <vt:lpstr>土地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石武 林</dc:creator>
  <cp:lastModifiedBy>微软用户</cp:lastModifiedBy>
  <dcterms:created xsi:type="dcterms:W3CDTF">2018-05-01T07:57:54Z</dcterms:created>
  <dcterms:modified xsi:type="dcterms:W3CDTF">2018-06-03T06:32:43Z</dcterms:modified>
</cp:coreProperties>
</file>