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评估明细表" sheetId="2" state="visible" r:id="rId2"/>
    <sheet name="住宅-实物状况" sheetId="3" state="hidden" r:id="rId3"/>
    <sheet name="单价修正明细表-住宅" sheetId="4" state="hidden" r:id="rId4"/>
    <sheet name="住宅-收益法测算" sheetId="5" state="visible" r:id="rId5"/>
    <sheet name="租金比较法" sheetId="6" state="hidden" r:id="rId6"/>
    <sheet name="租金单价" sheetId="7" state="hidden" r:id="rId7"/>
    <sheet name="住宅-收益率" sheetId="8" state="visible" r:id="rId8"/>
    <sheet name="市场价比较法" sheetId="9" state="visible" r:id="rId9"/>
    <sheet name="二手房案例" sheetId="10" state="visible" r:id="rId10"/>
    <sheet name="可比案例" sheetId="11" state="hidden" r:id="rId11"/>
    <sheet name="租金案例" sheetId="12" state="hidden" r:id="rId12"/>
  </sheets>
  <definedNames>
    <definedName name="空置明细表">#REF!</definedName>
    <definedName name="_xlnm.Print_Titles" localSheetId="1">'评估明细表'!$4:$5</definedName>
    <definedName name="_xlnm.Print_Area" localSheetId="1">'评估明细表'!$B$1:$P$10</definedName>
    <definedName name="_xlnm._FilterDatabase" localSheetId="2" hidden="1">'住宅-实物状况'!$A$3:$P$175</definedName>
    <definedName name="_xlnm._FilterDatabase" localSheetId="3" hidden="1">'单价修正明细表-住宅'!$A$4:$S$175</definedName>
    <definedName name="空置明细表" localSheetId="9">#REF!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#,##0.00_ "/>
    <numFmt numFmtId="165" formatCode="yyyy&quot;年&quot;m&quot;月&quot;d&quot;日&quot;;@"/>
    <numFmt numFmtId="166" formatCode="#,##0_ "/>
    <numFmt numFmtId="167" formatCode="_ * #,##0.00_ ;_ * \-#,##0.00_ ;_ * &quot;-&quot;??_ ;_ @_ "/>
    <numFmt numFmtId="168" formatCode="_ * #,##0.00_ ;_ * \-#,##0.00_ ;_ * &quot;-&quot;??.00_ ;_ @_ "/>
    <numFmt numFmtId="169" formatCode="0.00_ "/>
    <numFmt numFmtId="170" formatCode="0.00_);[Red]\(0.00\)"/>
    <numFmt numFmtId="171" formatCode="0.0%"/>
    <numFmt numFmtId="172" formatCode="0.000%"/>
    <numFmt numFmtId="173" formatCode="#,##0.0"/>
    <numFmt numFmtId="174" formatCode="_ * #,##0_ ;_ * \-#,##0_ ;_ * &quot;-&quot;??_ ;_ @_ "/>
    <numFmt numFmtId="175" formatCode="0_ "/>
    <numFmt numFmtId="176" formatCode="_ * #,##0.00_ ;_ * -#,##0.00_ ;_ * &quot;-&quot;??_ ;_ @_ "/>
    <numFmt numFmtId="177" formatCode="_ \¥* #,##0.00_ ;_ \¥* -#,##0.00_ ;_ \¥* &quot;-&quot;??_ ;_ @_ "/>
    <numFmt numFmtId="178" formatCode="_ * #,##0_ ;_ * -#,##0_ ;_ * &quot;-&quot;_ ;_ @_ "/>
    <numFmt numFmtId="179" formatCode="_ \¥* #,##0_ ;_ \¥* -#,##0_ ;_ \¥* &quot;-&quot;_ ;_ @_ "/>
    <numFmt numFmtId="180" formatCode="[$-F800]dddd\,\ mmmm\ dd\,\ yyyy"/>
  </numFmts>
  <fonts count="58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宋体"/>
      <charset val="134"/>
      <sz val="20"/>
    </font>
    <font>
      <name val="Times New Roman"/>
      <charset val="134"/>
      <sz val="18"/>
    </font>
    <font>
      <name val="Times New Roman"/>
      <charset val="134"/>
      <sz val="11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134"/>
      <b val="1"/>
      <color theme="1"/>
      <sz val="11"/>
    </font>
    <font>
      <name val="Times New Roman"/>
      <charset val="134"/>
      <b val="1"/>
      <sz val="11"/>
    </font>
    <font>
      <name val="Times New Roman"/>
      <charset val="134"/>
      <color theme="1"/>
      <sz val="11"/>
    </font>
    <font>
      <name val="等线"/>
      <charset val="134"/>
      <color rgb="FF000000"/>
      <sz val="10"/>
    </font>
    <font>
      <name val="等线"/>
      <charset val="134"/>
      <color indexed="8"/>
      <sz val="10"/>
    </font>
    <font>
      <name val="宋体"/>
      <charset val="134"/>
      <sz val="10"/>
      <scheme val="minor"/>
    </font>
    <font>
      <name val="宋体"/>
      <charset val="134"/>
      <color rgb="FFFF0000"/>
      <sz val="10"/>
      <scheme val="minor"/>
    </font>
    <font>
      <name val="宋体"/>
      <charset val="134"/>
      <color rgb="FF000000"/>
      <sz val="10"/>
    </font>
    <font>
      <name val="宋体"/>
      <charset val="134"/>
      <sz val="12"/>
    </font>
    <font>
      <name val="宋体"/>
      <charset val="134"/>
      <color rgb="FF800080"/>
      <sz val="12"/>
      <u val="single"/>
    </font>
    <font>
      <name val="宋体"/>
      <charset val="134"/>
      <sz val="9"/>
    </font>
    <font>
      <name val="宋体"/>
      <charset val="134"/>
      <color rgb="FF000000"/>
      <sz val="9"/>
    </font>
    <font>
      <name val="宋体"/>
      <charset val="134"/>
      <sz val="10"/>
    </font>
    <font>
      <name val="SimSun"/>
      <charset val="134"/>
      <sz val="9"/>
    </font>
    <font>
      <name val="Tahoma"/>
      <charset val="134"/>
      <color rgb="FF333333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sz val="10"/>
      <scheme val="minor"/>
    </font>
    <font>
      <name val="䅂䍄䕅⮷싋칟䝂㈳ㄲ"/>
      <charset val="134"/>
      <b val="1"/>
      <sz val="10"/>
    </font>
    <font>
      <name val="䅂䍄䕅⮷싋칟䝂㈳ㄲ"/>
      <charset val="134"/>
      <sz val="10"/>
    </font>
    <font>
      <name val="宋体"/>
      <charset val="134"/>
      <b val="1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808080"/>
      <sz val="10"/>
    </font>
    <font>
      <name val="微软雅黑"/>
      <b val="1"/>
      <color rgb="002F5496"/>
      <sz val="11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C00000"/>
      <sz val="10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rgb="FF000000"/>
      </diagonal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rgb="FF000000"/>
      </right>
      <top/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indexed="8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 style="thin">
        <color indexed="8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58">
    <xf numFmtId="0" fontId="31" fillId="3" borderId="56" applyAlignment="1">
      <alignment vertical="center"/>
    </xf>
    <xf numFmtId="0" fontId="32" fillId="3" borderId="56" applyAlignment="1">
      <alignment vertical="center"/>
    </xf>
    <xf numFmtId="176" fontId="31" fillId="3" borderId="56" applyAlignment="1">
      <alignment vertical="center"/>
    </xf>
    <xf numFmtId="177" fontId="31" fillId="3" borderId="56" applyAlignment="1">
      <alignment vertical="center"/>
    </xf>
    <xf numFmtId="9" fontId="31" fillId="3" borderId="56" applyAlignment="1">
      <alignment vertical="center"/>
    </xf>
    <xf numFmtId="178" fontId="31" fillId="3" borderId="56" applyAlignment="1">
      <alignment vertical="center"/>
    </xf>
    <xf numFmtId="179" fontId="31" fillId="3" borderId="56" applyAlignment="1">
      <alignment vertical="center"/>
    </xf>
    <xf numFmtId="0" fontId="33" fillId="3" borderId="56" applyAlignment="1">
      <alignment vertical="center"/>
    </xf>
    <xf numFmtId="0" fontId="31" fillId="4" borderId="57" applyAlignment="1">
      <alignment vertical="center"/>
    </xf>
    <xf numFmtId="0" fontId="34" fillId="3" borderId="56" applyAlignment="1">
      <alignment vertical="center"/>
    </xf>
    <xf numFmtId="0" fontId="35" fillId="3" borderId="56" applyAlignment="1">
      <alignment vertical="center"/>
    </xf>
    <xf numFmtId="0" fontId="36" fillId="3" borderId="56" applyAlignment="1">
      <alignment vertical="center"/>
    </xf>
    <xf numFmtId="0" fontId="37" fillId="3" borderId="58" applyAlignment="1">
      <alignment vertical="center"/>
    </xf>
    <xf numFmtId="0" fontId="38" fillId="3" borderId="58" applyAlignment="1">
      <alignment vertical="center"/>
    </xf>
    <xf numFmtId="0" fontId="39" fillId="3" borderId="59" applyAlignment="1">
      <alignment vertical="center"/>
    </xf>
    <xf numFmtId="0" fontId="39" fillId="3" borderId="56" applyAlignment="1">
      <alignment vertical="center"/>
    </xf>
    <xf numFmtId="0" fontId="40" fillId="5" borderId="60" applyAlignment="1">
      <alignment vertical="center"/>
    </xf>
    <xf numFmtId="0" fontId="41" fillId="6" borderId="61" applyAlignment="1">
      <alignment vertical="center"/>
    </xf>
    <xf numFmtId="0" fontId="42" fillId="6" borderId="60" applyAlignment="1">
      <alignment vertical="center"/>
    </xf>
    <xf numFmtId="0" fontId="43" fillId="7" borderId="62" applyAlignment="1">
      <alignment vertical="center"/>
    </xf>
    <xf numFmtId="0" fontId="44" fillId="3" borderId="63" applyAlignment="1">
      <alignment vertical="center"/>
    </xf>
    <xf numFmtId="0" fontId="45" fillId="3" borderId="64" applyAlignment="1">
      <alignment vertical="center"/>
    </xf>
    <xf numFmtId="0" fontId="46" fillId="8" borderId="56" applyAlignment="1">
      <alignment vertical="center"/>
    </xf>
    <xf numFmtId="0" fontId="47" fillId="9" borderId="56" applyAlignment="1">
      <alignment vertical="center"/>
    </xf>
    <xf numFmtId="180" fontId="17" fillId="3" borderId="56" applyAlignment="1">
      <alignment vertical="center"/>
    </xf>
    <xf numFmtId="0" fontId="48" fillId="10" borderId="56" applyAlignment="1">
      <alignment vertical="center"/>
    </xf>
    <xf numFmtId="180" fontId="17" fillId="3" borderId="56"/>
    <xf numFmtId="0" fontId="49" fillId="11" borderId="56" applyAlignment="1">
      <alignment vertical="center"/>
    </xf>
    <xf numFmtId="0" fontId="17" fillId="3" borderId="56" applyAlignment="1">
      <alignment vertical="center"/>
    </xf>
    <xf numFmtId="0" fontId="50" fillId="12" borderId="56" applyAlignment="1">
      <alignment vertical="center"/>
    </xf>
    <xf numFmtId="0" fontId="50" fillId="13" borderId="56" applyAlignment="1">
      <alignment vertical="center"/>
    </xf>
    <xf numFmtId="0" fontId="49" fillId="14" borderId="56" applyAlignment="1">
      <alignment vertical="center"/>
    </xf>
    <xf numFmtId="0" fontId="49" fillId="15" borderId="56" applyAlignment="1">
      <alignment vertical="center"/>
    </xf>
    <xf numFmtId="0" fontId="50" fillId="16" borderId="56" applyAlignment="1">
      <alignment vertical="center"/>
    </xf>
    <xf numFmtId="0" fontId="50" fillId="17" borderId="56" applyAlignment="1">
      <alignment vertical="center"/>
    </xf>
    <xf numFmtId="0" fontId="49" fillId="18" borderId="56" applyAlignment="1">
      <alignment vertical="center"/>
    </xf>
    <xf numFmtId="0" fontId="49" fillId="19" borderId="56" applyAlignment="1">
      <alignment vertical="center"/>
    </xf>
    <xf numFmtId="0" fontId="50" fillId="20" borderId="56" applyAlignment="1">
      <alignment vertical="center"/>
    </xf>
    <xf numFmtId="0" fontId="50" fillId="21" borderId="56" applyAlignment="1">
      <alignment vertical="center"/>
    </xf>
    <xf numFmtId="0" fontId="49" fillId="22" borderId="56" applyAlignment="1">
      <alignment vertical="center"/>
    </xf>
    <xf numFmtId="0" fontId="17" fillId="3" borderId="56"/>
    <xf numFmtId="0" fontId="49" fillId="23" borderId="56" applyAlignment="1">
      <alignment vertical="center"/>
    </xf>
    <xf numFmtId="0" fontId="50" fillId="24" borderId="56" applyAlignment="1">
      <alignment vertical="center"/>
    </xf>
    <xf numFmtId="0" fontId="50" fillId="25" borderId="56" applyAlignment="1">
      <alignment vertical="center"/>
    </xf>
    <xf numFmtId="0" fontId="49" fillId="26" borderId="56" applyAlignment="1">
      <alignment vertical="center"/>
    </xf>
    <xf numFmtId="0" fontId="49" fillId="27" borderId="56" applyAlignment="1">
      <alignment vertical="center"/>
    </xf>
    <xf numFmtId="0" fontId="50" fillId="28" borderId="56" applyAlignment="1">
      <alignment vertical="center"/>
    </xf>
    <xf numFmtId="176" fontId="17" fillId="3" borderId="56"/>
    <xf numFmtId="0" fontId="50" fillId="29" borderId="56" applyAlignment="1">
      <alignment vertical="center"/>
    </xf>
    <xf numFmtId="180" fontId="17" fillId="3" borderId="56"/>
    <xf numFmtId="0" fontId="49" fillId="30" borderId="56" applyAlignment="1">
      <alignment vertical="center"/>
    </xf>
    <xf numFmtId="0" fontId="49" fillId="31" borderId="56" applyAlignment="1">
      <alignment vertical="center"/>
    </xf>
    <xf numFmtId="0" fontId="50" fillId="32" borderId="56" applyAlignment="1">
      <alignment vertical="center"/>
    </xf>
    <xf numFmtId="0" fontId="50" fillId="33" borderId="56" applyAlignment="1">
      <alignment vertical="center"/>
    </xf>
    <xf numFmtId="0" fontId="49" fillId="34" borderId="56" applyAlignment="1">
      <alignment vertical="center"/>
    </xf>
    <xf numFmtId="0" fontId="17" fillId="3" borderId="56"/>
    <xf numFmtId="0" fontId="17" fillId="3" borderId="56" applyAlignment="1">
      <alignment vertical="center"/>
    </xf>
    <xf numFmtId="0" fontId="31" fillId="3" borderId="56" applyAlignment="1">
      <alignment vertical="center"/>
    </xf>
  </cellStyleXfs>
  <cellXfs count="4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56" applyAlignment="1" pivotButton="0" quotePrefix="0" xfId="0">
      <alignment horizontal="center" vertical="center"/>
    </xf>
    <xf numFmtId="0" fontId="4" fillId="3" borderId="56" applyAlignment="1" pivotButton="0" quotePrefix="0" xfId="0">
      <alignment horizontal="center" vertical="center"/>
    </xf>
    <xf numFmtId="164" fontId="5" fillId="3" borderId="56" applyAlignment="1" pivotButton="0" quotePrefix="0" xfId="0">
      <alignment horizontal="center" vertical="center"/>
    </xf>
    <xf numFmtId="0" fontId="6" fillId="3" borderId="56" applyAlignment="1" pivotButton="0" quotePrefix="0" xfId="0">
      <alignment horizontal="right" vertical="center"/>
    </xf>
    <xf numFmtId="31" fontId="6" fillId="3" borderId="56" applyAlignment="1" pivotButton="0" quotePrefix="0" xfId="0">
      <alignment horizontal="left" vertical="center"/>
    </xf>
    <xf numFmtId="0" fontId="6" fillId="3" borderId="56" applyAlignment="1" pivotButton="0" quotePrefix="0" xfId="0">
      <alignment vertical="center"/>
    </xf>
    <xf numFmtId="0" fontId="7" fillId="3" borderId="56" applyAlignment="1" pivotButton="0" quotePrefix="0" xfId="0">
      <alignment vertical="center"/>
    </xf>
    <xf numFmtId="165" fontId="6" fillId="3" borderId="56" applyAlignment="1" pivotButton="0" quotePrefix="0" xfId="0">
      <alignment vertical="center"/>
    </xf>
    <xf numFmtId="164" fontId="6" fillId="3" borderId="56" applyAlignment="1" pivotButton="0" quotePrefix="0" xfId="0">
      <alignment vertical="center"/>
    </xf>
    <xf numFmtId="164" fontId="6" fillId="3" borderId="56" applyAlignment="1" pivotButton="0" quotePrefix="0" xfId="0">
      <alignment horizontal="center" vertical="center"/>
    </xf>
    <xf numFmtId="164" fontId="6" fillId="3" borderId="56" applyAlignment="1" pivotButton="0" quotePrefix="0" xfId="0">
      <alignment horizontal="right" vertical="center"/>
    </xf>
    <xf numFmtId="166" fontId="6" fillId="3" borderId="56" applyAlignment="1" pivotButton="0" quotePrefix="0" xfId="0">
      <alignment horizontal="right" vertical="center"/>
    </xf>
    <xf numFmtId="0" fontId="5" fillId="3" borderId="56" applyAlignment="1" pivotButton="0" quotePrefix="0" xfId="0">
      <alignment vertical="center"/>
    </xf>
    <xf numFmtId="164" fontId="5" fillId="3" borderId="56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vertical="bottom"/>
    </xf>
    <xf numFmtId="0" fontId="8" fillId="3" borderId="56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0" fontId="8" fillId="3" borderId="1" applyAlignment="1" pivotButton="0" quotePrefix="0" xfId="4">
      <alignment horizontal="center" vertical="center" wrapText="1"/>
    </xf>
    <xf numFmtId="0" fontId="31" fillId="3" borderId="3" applyAlignment="1" pivotButton="0" quotePrefix="0" xfId="0">
      <alignment vertical="bottom"/>
    </xf>
    <xf numFmtId="164" fontId="10" fillId="3" borderId="56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56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4" fontId="5" fillId="3" borderId="56" applyAlignment="1" pivotButton="0" quotePrefix="0" xfId="0">
      <alignment horizontal="center" vertical="center"/>
    </xf>
    <xf numFmtId="167" fontId="5" fillId="3" borderId="56" applyAlignment="1" pivotButton="0" quotePrefix="0" xfId="0">
      <alignment horizontal="center" vertical="center"/>
    </xf>
    <xf numFmtId="9" fontId="11" fillId="3" borderId="56" applyAlignment="1" pivotButton="0" quotePrefix="0" xfId="4">
      <alignment vertical="center"/>
    </xf>
    <xf numFmtId="168" fontId="11" fillId="3" borderId="56" applyAlignment="1" pivotButton="0" quotePrefix="0" xfId="4">
      <alignment vertical="center"/>
    </xf>
    <xf numFmtId="167" fontId="11" fillId="3" borderId="56" applyAlignment="1" pivotButton="0" quotePrefix="0" xfId="0">
      <alignment vertical="center"/>
    </xf>
    <xf numFmtId="164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 wrapText="1"/>
    </xf>
    <xf numFmtId="0" fontId="31" fillId="3" borderId="4" applyAlignment="1" pivotButton="0" quotePrefix="0" xfId="0">
      <alignment vertical="bottom"/>
    </xf>
    <xf numFmtId="0" fontId="12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166" fontId="6" fillId="3" borderId="1" applyAlignment="1" pivotButton="0" quotePrefix="0" xfId="0">
      <alignment horizontal="right" vertical="center"/>
    </xf>
    <xf numFmtId="0" fontId="6" fillId="3" borderId="56" applyAlignment="1" pivotButton="0" quotePrefix="0" xfId="0">
      <alignment horizontal="left" vertical="center"/>
    </xf>
    <xf numFmtId="0" fontId="13" fillId="3" borderId="56" applyAlignment="1" pivotButton="0" quotePrefix="0" xfId="0">
      <alignment horizontal="left" vertical="center"/>
    </xf>
    <xf numFmtId="165" fontId="5" fillId="3" borderId="56" applyAlignment="1" pivotButton="0" quotePrefix="0" xfId="0">
      <alignment vertical="center"/>
    </xf>
    <xf numFmtId="164" fontId="5" fillId="3" borderId="56" applyAlignment="1" pivotButton="0" quotePrefix="0" xfId="0">
      <alignment vertical="center"/>
    </xf>
    <xf numFmtId="166" fontId="5" fillId="3" borderId="56" applyAlignment="1" pivotButton="0" quotePrefix="0" xfId="0">
      <alignment horizontal="right" vertical="center"/>
    </xf>
    <xf numFmtId="10" fontId="5" fillId="3" borderId="56" applyAlignment="1" pivotButton="0" quotePrefix="0" xfId="4">
      <alignment vertical="center"/>
    </xf>
    <xf numFmtId="165" fontId="5" fillId="3" borderId="56" applyAlignment="1" pivotButton="0" quotePrefix="0" xfId="4">
      <alignment vertical="center"/>
    </xf>
    <xf numFmtId="164" fontId="5" fillId="3" borderId="56" applyAlignment="1" pivotButton="0" quotePrefix="0" xfId="4">
      <alignment vertical="center"/>
    </xf>
    <xf numFmtId="165" fontId="11" fillId="3" borderId="56" applyAlignment="1" pivotButton="0" quotePrefix="0" xfId="0">
      <alignment vertical="center"/>
    </xf>
    <xf numFmtId="0" fontId="14" fillId="3" borderId="56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31" fillId="3" borderId="5" applyAlignment="1" pivotButton="0" quotePrefix="0" xfId="0">
      <alignment vertical="bottom"/>
    </xf>
    <xf numFmtId="0" fontId="14" fillId="3" borderId="6" applyAlignment="1" pivotButton="0" quotePrefix="0" xfId="0">
      <alignment horizontal="center" vertical="center" wrapText="1"/>
    </xf>
    <xf numFmtId="0" fontId="14" fillId="2" borderId="56" applyAlignment="1" pivotButton="0" quotePrefix="0" xfId="0">
      <alignment horizontal="center" vertical="center" wrapText="1"/>
    </xf>
    <xf numFmtId="0" fontId="14" fillId="3" borderId="7" applyAlignment="1" pivotButton="0" quotePrefix="0" xfId="0">
      <alignment horizontal="center" vertical="center" wrapText="1"/>
    </xf>
    <xf numFmtId="0" fontId="31" fillId="3" borderId="8" applyAlignment="1" pivotButton="0" quotePrefix="0" xfId="0">
      <alignment vertical="bottom"/>
    </xf>
    <xf numFmtId="164" fontId="14" fillId="3" borderId="6" applyAlignment="1" pivotButton="0" quotePrefix="0" xfId="0">
      <alignment horizontal="center" vertical="center" wrapText="1"/>
    </xf>
    <xf numFmtId="31" fontId="15" fillId="3" borderId="5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horizontal="center" vertical="center" wrapText="1"/>
    </xf>
    <xf numFmtId="9" fontId="14" fillId="3" borderId="56" applyAlignment="1" pivotButton="0" quotePrefix="0" xfId="0">
      <alignment horizontal="center" vertical="center" wrapText="1"/>
    </xf>
    <xf numFmtId="31" fontId="14" fillId="3" borderId="56" applyAlignment="1" pivotButton="0" quotePrefix="0" xfId="0">
      <alignment horizontal="center" vertical="center" wrapText="1"/>
    </xf>
    <xf numFmtId="169" fontId="14" fillId="3" borderId="56" applyAlignment="1" pivotButton="0" quotePrefix="0" xfId="0">
      <alignment horizontal="center" vertical="center" wrapText="1"/>
    </xf>
    <xf numFmtId="0" fontId="31" fillId="3" borderId="9" applyAlignment="1" pivotButton="0" quotePrefix="0" xfId="0">
      <alignment vertical="bottom"/>
    </xf>
    <xf numFmtId="0" fontId="14" fillId="3" borderId="10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left" vertical="center" wrapText="1"/>
    </xf>
    <xf numFmtId="0" fontId="15" fillId="3" borderId="56" applyAlignment="1" pivotButton="0" quotePrefix="0" xfId="0">
      <alignment horizontal="center" vertical="center" wrapText="1"/>
    </xf>
    <xf numFmtId="0" fontId="31" fillId="3" borderId="7" applyAlignment="1" pivotButton="0" quotePrefix="0" xfId="0">
      <alignment vertical="bottom"/>
    </xf>
    <xf numFmtId="164" fontId="14" fillId="3" borderId="56" applyAlignment="1" pivotButton="0" quotePrefix="0" xfId="0">
      <alignment horizontal="center" vertical="center" wrapText="1"/>
    </xf>
    <xf numFmtId="10" fontId="14" fillId="3" borderId="6" applyAlignment="1" pivotButton="0" quotePrefix="0" xfId="0">
      <alignment horizontal="center" vertical="center" wrapText="1"/>
    </xf>
    <xf numFmtId="14" fontId="14" fillId="3" borderId="56" applyAlignment="1" pivotButton="0" quotePrefix="0" xfId="0">
      <alignment horizontal="center" vertical="center" wrapText="1"/>
    </xf>
    <xf numFmtId="0" fontId="14" fillId="3" borderId="11" applyAlignment="1" pivotButton="0" quotePrefix="0" xfId="0">
      <alignment horizontal="center" vertical="center" wrapText="1"/>
    </xf>
    <xf numFmtId="9" fontId="14" fillId="3" borderId="11" applyAlignment="1" pivotButton="0" quotePrefix="0" xfId="0">
      <alignment horizontal="center" vertical="center" wrapText="1"/>
    </xf>
    <xf numFmtId="170" fontId="14" fillId="3" borderId="6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 wrapText="1"/>
    </xf>
    <xf numFmtId="9" fontId="16" fillId="3" borderId="13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/>
    </xf>
    <xf numFmtId="9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9" fontId="16" fillId="3" borderId="15" applyAlignment="1" pivotButton="0" quotePrefix="0" xfId="0">
      <alignment horizontal="center" vertical="center"/>
    </xf>
    <xf numFmtId="171" fontId="14" fillId="3" borderId="6" applyAlignment="1" pivotButton="0" quotePrefix="0" xfId="0">
      <alignment horizontal="center" vertical="center" wrapText="1"/>
    </xf>
    <xf numFmtId="171" fontId="14" fillId="3" borderId="6" applyAlignment="1" pivotButton="0" quotePrefix="0" xfId="4">
      <alignment horizontal="center" vertical="center" wrapText="1"/>
    </xf>
    <xf numFmtId="9" fontId="14" fillId="3" borderId="6" applyAlignment="1" pivotButton="0" quotePrefix="0" xfId="0">
      <alignment horizontal="center" vertical="center" wrapText="1"/>
    </xf>
    <xf numFmtId="171" fontId="14" fillId="3" borderId="5" applyAlignment="1" pivotButton="0" quotePrefix="0" xfId="4">
      <alignment horizontal="center" vertical="center" wrapText="1"/>
    </xf>
    <xf numFmtId="0" fontId="31" fillId="3" borderId="16" applyAlignment="1" pivotButton="0" quotePrefix="0" xfId="0">
      <alignment vertical="bottom"/>
    </xf>
    <xf numFmtId="166" fontId="14" fillId="3" borderId="56" applyAlignment="1" pivotButton="0" quotePrefix="0" xfId="0">
      <alignment horizontal="center" vertical="center" wrapText="1"/>
    </xf>
    <xf numFmtId="0" fontId="31" fillId="3" borderId="17" applyAlignment="1" pivotButton="0" quotePrefix="0" xfId="0">
      <alignment vertical="bottom"/>
    </xf>
    <xf numFmtId="166" fontId="14" fillId="3" borderId="6" applyAlignment="1" pivotButton="0" quotePrefix="0" xfId="0">
      <alignment horizontal="center" vertical="center" wrapText="1"/>
    </xf>
    <xf numFmtId="171" fontId="14" fillId="3" borderId="56" applyAlignment="1" pivotButton="0" quotePrefix="0" xfId="4">
      <alignment horizontal="center" vertical="center" wrapText="1"/>
    </xf>
    <xf numFmtId="167" fontId="14" fillId="3" borderId="56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/>
    </xf>
    <xf numFmtId="0" fontId="31" fillId="3" borderId="18" applyAlignment="1" pivotButton="0" quotePrefix="0" xfId="0">
      <alignment vertical="bottom"/>
    </xf>
    <xf numFmtId="0" fontId="17" fillId="3" borderId="1" applyAlignment="1" pivotButton="0" quotePrefix="0" xfId="0">
      <alignment horizontal="center" vertical="center" wrapText="1"/>
    </xf>
    <xf numFmtId="0" fontId="31" fillId="3" borderId="19" applyAlignment="1" pivotButton="0" quotePrefix="0" xfId="0">
      <alignment vertical="bottom"/>
    </xf>
    <xf numFmtId="0" fontId="18" fillId="2" borderId="1" applyAlignment="1" pivotButton="0" quotePrefix="0" xfId="1">
      <alignment horizontal="center" vertical="center"/>
    </xf>
    <xf numFmtId="0" fontId="31" fillId="3" borderId="20" applyAlignment="1" pivotButton="0" quotePrefix="0" xfId="0">
      <alignment vertical="bottom"/>
    </xf>
    <xf numFmtId="10" fontId="17" fillId="3" borderId="1" applyAlignment="1" pivotButton="0" quotePrefix="0" xfId="0">
      <alignment horizontal="center" vertical="center"/>
    </xf>
    <xf numFmtId="9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center" vertical="center"/>
    </xf>
    <xf numFmtId="0" fontId="31" fillId="3" borderId="21" applyAlignment="1" pivotButton="0" quotePrefix="0" xfId="0">
      <alignment vertical="bottom"/>
    </xf>
    <xf numFmtId="0" fontId="17" fillId="3" borderId="56" applyAlignment="1" pivotButton="0" quotePrefix="0" xfId="0">
      <alignment horizontal="center" vertical="center"/>
    </xf>
    <xf numFmtId="0" fontId="17" fillId="3" borderId="56" applyAlignment="1" pivotButton="0" quotePrefix="0" xfId="0">
      <alignment horizontal="center" vertical="center" wrapText="1"/>
    </xf>
    <xf numFmtId="172" fontId="17" fillId="3" borderId="56" applyAlignment="1" pivotButton="0" quotePrefix="0" xfId="0">
      <alignment horizontal="center" vertical="center"/>
    </xf>
    <xf numFmtId="10" fontId="17" fillId="3" borderId="56" applyAlignment="1" pivotButton="0" quotePrefix="0" xfId="0">
      <alignment horizontal="center" vertical="center"/>
    </xf>
    <xf numFmtId="171" fontId="17" fillId="3" borderId="1" applyAlignment="1" pivotButton="0" quotePrefix="0" xfId="0">
      <alignment horizontal="center" vertical="center"/>
    </xf>
    <xf numFmtId="0" fontId="17" fillId="3" borderId="56" applyAlignment="1" pivotButton="0" quotePrefix="0" xfId="0">
      <alignment horizontal="left" vertical="center"/>
    </xf>
    <xf numFmtId="0" fontId="19" fillId="3" borderId="22" applyAlignment="1" pivotButton="0" quotePrefix="0" xfId="0">
      <alignment horizontal="left" vertical="center" wrapText="1"/>
    </xf>
    <xf numFmtId="0" fontId="31" fillId="3" borderId="23" applyAlignment="1" pivotButton="0" quotePrefix="0" xfId="0">
      <alignment vertical="bottom"/>
    </xf>
    <xf numFmtId="0" fontId="31" fillId="3" borderId="24" applyAlignment="1" pivotButton="0" quotePrefix="0" xfId="0">
      <alignment vertical="bottom"/>
    </xf>
    <xf numFmtId="0" fontId="19" fillId="3" borderId="25" applyAlignment="1" pivotButton="0" quotePrefix="0" xfId="0">
      <alignment horizontal="center" vertical="center" wrapText="1"/>
    </xf>
    <xf numFmtId="0" fontId="19" fillId="3" borderId="56" applyAlignment="1" pivotButton="0" quotePrefix="0" xfId="0">
      <alignment horizontal="center" vertical="center" wrapText="1"/>
    </xf>
    <xf numFmtId="0" fontId="19" fillId="3" borderId="26" applyAlignment="1" pivotButton="0" quotePrefix="0" xfId="0">
      <alignment horizontal="left" vertical="center" wrapText="1"/>
    </xf>
    <xf numFmtId="0" fontId="31" fillId="3" borderId="27" applyAlignment="1" pivotButton="0" quotePrefix="0" xfId="0">
      <alignment vertical="bottom"/>
    </xf>
    <xf numFmtId="0" fontId="19" fillId="3" borderId="1" applyAlignment="1" pivotButton="0" quotePrefix="0" xfId="0">
      <alignment horizontal="center" vertical="center" wrapText="1"/>
    </xf>
    <xf numFmtId="0" fontId="31" fillId="3" borderId="28" applyAlignment="1" pivotButton="0" quotePrefix="0" xfId="0">
      <alignment vertical="bottom"/>
    </xf>
    <xf numFmtId="0" fontId="31" fillId="3" borderId="29" applyAlignment="1" pivotButton="0" quotePrefix="0" xfId="0">
      <alignment vertical="bottom"/>
    </xf>
    <xf numFmtId="0" fontId="31" fillId="3" borderId="30" applyAlignment="1" pivotButton="0" quotePrefix="0" xfId="0">
      <alignment vertical="bottom"/>
    </xf>
    <xf numFmtId="0" fontId="31" fillId="3" borderId="31" applyAlignment="1" pivotButton="0" quotePrefix="0" xfId="0">
      <alignment vertical="bottom"/>
    </xf>
    <xf numFmtId="0" fontId="31" fillId="3" borderId="32" applyAlignment="1" pivotButton="0" quotePrefix="0" xfId="0">
      <alignment vertical="bottom"/>
    </xf>
    <xf numFmtId="0" fontId="31" fillId="3" borderId="33" applyAlignment="1" pivotButton="0" quotePrefix="0" xfId="0">
      <alignment vertical="bottom"/>
    </xf>
    <xf numFmtId="0" fontId="19" fillId="3" borderId="34" applyAlignment="1" pivotButton="0" quotePrefix="0" xfId="0">
      <alignment horizontal="center" vertical="center" wrapText="1"/>
    </xf>
    <xf numFmtId="0" fontId="31" fillId="3" borderId="35" applyAlignment="1" pivotButton="0" quotePrefix="0" xfId="0">
      <alignment vertical="bottom"/>
    </xf>
    <xf numFmtId="0" fontId="31" fillId="3" borderId="36" applyAlignment="1" pivotButton="0" quotePrefix="0" xfId="0">
      <alignment vertical="bottom"/>
    </xf>
    <xf numFmtId="0" fontId="31" fillId="3" borderId="37" applyAlignment="1" pivotButton="0" quotePrefix="0" xfId="0">
      <alignment vertical="bottom"/>
    </xf>
    <xf numFmtId="0" fontId="31" fillId="3" borderId="38" applyAlignment="1" pivotButton="0" quotePrefix="0" xfId="0">
      <alignment vertical="bottom"/>
    </xf>
    <xf numFmtId="0" fontId="31" fillId="3" borderId="39" applyAlignment="1" pivotButton="0" quotePrefix="0" xfId="0">
      <alignment vertical="bottom"/>
    </xf>
    <xf numFmtId="0" fontId="31" fillId="3" borderId="40" applyAlignment="1" pivotButton="0" quotePrefix="0" xfId="0">
      <alignment vertical="bottom"/>
    </xf>
    <xf numFmtId="0" fontId="31" fillId="3" borderId="41" applyAlignment="1" pivotButton="0" quotePrefix="0" xfId="0">
      <alignment vertical="bottom"/>
    </xf>
    <xf numFmtId="0" fontId="31" fillId="3" borderId="42" applyAlignment="1" pivotButton="0" quotePrefix="0" xfId="0">
      <alignment vertical="bottom"/>
    </xf>
    <xf numFmtId="27" fontId="19" fillId="3" borderId="43" applyAlignment="1" pivotButton="0" quotePrefix="0" xfId="0">
      <alignment horizontal="center" vertical="center" wrapText="1"/>
    </xf>
    <xf numFmtId="3" fontId="20" fillId="3" borderId="1" applyAlignment="1" pivotButton="0" quotePrefix="0" xfId="0">
      <alignment horizontal="center" vertical="center"/>
    </xf>
    <xf numFmtId="27" fontId="19" fillId="3" borderId="1" applyAlignment="1" pivotButton="0" quotePrefix="0" xfId="0">
      <alignment horizontal="center" vertical="center" wrapText="1"/>
    </xf>
    <xf numFmtId="4" fontId="19" fillId="3" borderId="1" applyAlignment="1" pivotButton="0" quotePrefix="0" xfId="0">
      <alignment horizontal="center" vertical="center" wrapText="1"/>
    </xf>
    <xf numFmtId="4" fontId="19" fillId="3" borderId="44" applyAlignment="1" pivotButton="0" quotePrefix="0" xfId="0">
      <alignment horizontal="center" vertical="center" wrapText="1"/>
    </xf>
    <xf numFmtId="0" fontId="31" fillId="3" borderId="45" applyAlignment="1" pivotButton="0" quotePrefix="0" xfId="0">
      <alignment vertical="bottom"/>
    </xf>
    <xf numFmtId="4" fontId="19" fillId="3" borderId="6" applyAlignment="1" pivotButton="0" quotePrefix="0" xfId="0">
      <alignment horizontal="center" vertical="center" wrapText="1"/>
    </xf>
    <xf numFmtId="31" fontId="19" fillId="3" borderId="25" applyAlignment="1" pivotButton="0" quotePrefix="0" xfId="0">
      <alignment horizontal="center" vertical="center" wrapText="1"/>
    </xf>
    <xf numFmtId="31" fontId="19" fillId="3" borderId="38" applyAlignment="1" pivotButton="0" quotePrefix="0" xfId="0">
      <alignment horizontal="center" vertical="center" wrapText="1"/>
    </xf>
    <xf numFmtId="0" fontId="19" fillId="3" borderId="10" applyAlignment="1" pivotButton="0" quotePrefix="0" xfId="0">
      <alignment horizontal="right" vertical="center" wrapText="1"/>
    </xf>
    <xf numFmtId="0" fontId="19" fillId="3" borderId="4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left" vertical="center" wrapText="1"/>
    </xf>
    <xf numFmtId="0" fontId="19" fillId="3" borderId="46" applyAlignment="1" pivotButton="0" quotePrefix="0" xfId="0">
      <alignment horizontal="center" vertical="center" wrapText="1"/>
    </xf>
    <xf numFmtId="173" fontId="19" fillId="3" borderId="56" applyAlignment="1" pivotButton="0" quotePrefix="0" xfId="0">
      <alignment horizontal="center" vertical="center" wrapText="1"/>
    </xf>
    <xf numFmtId="0" fontId="31" fillId="3" borderId="47" applyAlignment="1" pivotButton="0" quotePrefix="0" xfId="0">
      <alignment vertical="bottom"/>
    </xf>
    <xf numFmtId="0" fontId="19" fillId="3" borderId="43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2" borderId="38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174" fontId="17" fillId="3" borderId="56" applyAlignment="1" pivotButton="0" quotePrefix="0" xfId="0">
      <alignment horizontal="center" vertical="center" wrapText="1"/>
    </xf>
    <xf numFmtId="0" fontId="21" fillId="3" borderId="56" applyAlignment="1" pivotButton="0" quotePrefix="0" xfId="0">
      <alignment horizontal="center" vertical="center" wrapText="1"/>
    </xf>
    <xf numFmtId="0" fontId="19" fillId="3" borderId="25" applyAlignment="1" pivotButton="0" quotePrefix="0" xfId="0">
      <alignment vertical="center" wrapText="1"/>
    </xf>
    <xf numFmtId="0" fontId="19" fillId="3" borderId="48" applyAlignment="1" pivotButton="0" quotePrefix="0" xfId="0">
      <alignment horizontal="center" vertical="center" wrapText="1"/>
    </xf>
    <xf numFmtId="0" fontId="31" fillId="3" borderId="48" applyAlignment="1" pivotButton="0" quotePrefix="0" xfId="0">
      <alignment vertical="bottom"/>
    </xf>
    <xf numFmtId="14" fontId="19" fillId="3" borderId="25" applyAlignment="1" pivotButton="0" quotePrefix="0" xfId="0">
      <alignment horizontal="center" vertical="center" wrapText="1"/>
    </xf>
    <xf numFmtId="0" fontId="22" fillId="3" borderId="25" applyAlignment="1" pivotButton="0" quotePrefix="0" xfId="0">
      <alignment horizontal="center" vertical="center" wrapText="1"/>
    </xf>
    <xf numFmtId="0" fontId="19" fillId="3" borderId="45" applyAlignment="1" pivotButton="0" quotePrefix="0" xfId="0">
      <alignment horizontal="right" vertical="center" wrapText="1"/>
    </xf>
    <xf numFmtId="169" fontId="17" fillId="3" borderId="56" applyAlignment="1" pivotButton="0" quotePrefix="0" xfId="0">
      <alignment horizontal="center" vertical="center" wrapText="1"/>
    </xf>
    <xf numFmtId="164" fontId="19" fillId="3" borderId="49" applyAlignment="1" pivotButton="0" quotePrefix="0" xfId="0">
      <alignment horizontal="center" vertical="center" wrapText="1"/>
    </xf>
    <xf numFmtId="0" fontId="31" fillId="3" borderId="50" applyAlignment="1" pivotButton="0" quotePrefix="0" xfId="0">
      <alignment vertical="bottom"/>
    </xf>
    <xf numFmtId="0" fontId="23" fillId="3" borderId="56" applyAlignment="1" pivotButton="0" quotePrefix="0" xfId="0">
      <alignment vertical="center"/>
    </xf>
    <xf numFmtId="0" fontId="19" fillId="3" borderId="51" applyAlignment="1" pivotButton="0" quotePrefix="0" xfId="0">
      <alignment horizontal="center" vertical="center" wrapText="1"/>
    </xf>
    <xf numFmtId="0" fontId="31" fillId="3" borderId="52" applyAlignment="1" pivotButton="0" quotePrefix="0" xfId="0">
      <alignment vertical="bottom"/>
    </xf>
    <xf numFmtId="0" fontId="19" fillId="3" borderId="6" applyAlignment="1" pivotButton="0" quotePrefix="0" xfId="0">
      <alignment horizontal="center" vertical="center" wrapText="1"/>
    </xf>
    <xf numFmtId="9" fontId="17" fillId="3" borderId="56" applyAlignment="1" pivotButton="0" quotePrefix="0" xfId="4">
      <alignment horizontal="center" vertical="center" wrapText="1"/>
    </xf>
    <xf numFmtId="166" fontId="19" fillId="3" borderId="53" applyAlignment="1" pivotButton="0" quotePrefix="0" xfId="0">
      <alignment horizontal="center" vertical="center" wrapText="1"/>
    </xf>
    <xf numFmtId="0" fontId="31" fillId="3" borderId="54" applyAlignment="1" pivotButton="0" quotePrefix="0" xfId="0">
      <alignment vertical="bottom"/>
    </xf>
    <xf numFmtId="0" fontId="31" fillId="3" borderId="55" applyAlignment="1" pivotButton="0" quotePrefix="0" xfId="0">
      <alignment vertical="bottom"/>
    </xf>
    <xf numFmtId="175" fontId="17" fillId="3" borderId="56" applyAlignment="1" pivotButton="0" quotePrefix="0" xfId="0">
      <alignment horizontal="center" vertical="center" wrapText="1"/>
    </xf>
    <xf numFmtId="9" fontId="17" fillId="3" borderId="56" applyAlignment="1" pivotButton="0" quotePrefix="0" xfId="0">
      <alignment horizontal="center" vertical="center" wrapText="1"/>
    </xf>
    <xf numFmtId="10" fontId="19" fillId="3" borderId="6" applyAlignment="1" pivotButton="0" quotePrefix="0" xfId="4">
      <alignment horizontal="center" vertical="center" wrapText="1"/>
    </xf>
    <xf numFmtId="0" fontId="31" fillId="3" borderId="56" applyAlignment="1" pivotButton="0" quotePrefix="0" xfId="0">
      <alignment vertical="center"/>
    </xf>
    <xf numFmtId="10" fontId="31" fillId="3" borderId="56" applyAlignment="1" pivotButton="0" quotePrefix="0" xfId="0">
      <alignment vertical="center"/>
    </xf>
    <xf numFmtId="14" fontId="31" fillId="3" borderId="56" applyAlignment="1" pivotButton="0" quotePrefix="0" xfId="0">
      <alignment vertical="center"/>
    </xf>
    <xf numFmtId="0" fontId="24" fillId="3" borderId="56" applyAlignment="1" pivotButton="0" quotePrefix="0" xfId="0">
      <alignment horizontal="center" vertical="center"/>
    </xf>
    <xf numFmtId="0" fontId="25" fillId="3" borderId="56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 wrapText="1"/>
    </xf>
    <xf numFmtId="164" fontId="24" fillId="3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21" fillId="3" borderId="1" applyAlignment="1" pivotButton="0" quotePrefix="0" xfId="56">
      <alignment horizontal="center" vertical="center" wrapText="1"/>
    </xf>
    <xf numFmtId="170" fontId="25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vertical="center"/>
    </xf>
    <xf numFmtId="164" fontId="25" fillId="3" borderId="1" applyAlignment="1" pivotButton="0" quotePrefix="0" xfId="0">
      <alignment vertical="center"/>
    </xf>
    <xf numFmtId="0" fontId="25" fillId="2" borderId="1" applyAlignment="1" pivotButton="0" quotePrefix="0" xfId="0">
      <alignment horizontal="center" vertical="center"/>
    </xf>
    <xf numFmtId="0" fontId="25" fillId="3" borderId="1" applyAlignment="1" pivotButton="0" quotePrefix="0" xfId="0">
      <alignment vertical="center" wrapText="1"/>
    </xf>
    <xf numFmtId="0" fontId="25" fillId="3" borderId="56" applyAlignment="1" pivotButton="0" quotePrefix="0" xfId="0">
      <alignment horizontal="center" vertical="center"/>
    </xf>
    <xf numFmtId="164" fontId="25" fillId="2" borderId="1" applyAlignment="1" pivotButton="0" quotePrefix="0" xfId="0">
      <alignment vertical="center"/>
    </xf>
    <xf numFmtId="0" fontId="25" fillId="2" borderId="1" applyAlignment="1" pivotButton="0" quotePrefix="0" xfId="0">
      <alignment vertical="center" wrapText="1"/>
    </xf>
    <xf numFmtId="27" fontId="25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0" fontId="14" fillId="3" borderId="56" applyAlignment="1" pivotButton="0" quotePrefix="0" xfId="0">
      <alignment vertical="center"/>
    </xf>
    <xf numFmtId="0" fontId="26" fillId="3" borderId="56" applyAlignment="1" pivotButton="0" quotePrefix="0" xfId="0">
      <alignment vertical="center"/>
    </xf>
    <xf numFmtId="0" fontId="27" fillId="3" borderId="56" applyAlignment="1" pivotButton="0" quotePrefix="0" xfId="0">
      <alignment vertical="center"/>
    </xf>
    <xf numFmtId="0" fontId="27" fillId="3" borderId="1" applyAlignment="1" pivotButton="0" quotePrefix="0" xfId="0">
      <alignment horizontal="center" vertical="center"/>
    </xf>
    <xf numFmtId="166" fontId="27" fillId="3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 wrapText="1"/>
    </xf>
    <xf numFmtId="0" fontId="27" fillId="3" borderId="56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vertical="center"/>
    </xf>
    <xf numFmtId="0" fontId="14" fillId="3" borderId="1" applyAlignment="1" pivotButton="0" quotePrefix="0" xfId="0">
      <alignment horizontal="center" vertical="center"/>
    </xf>
    <xf numFmtId="166" fontId="14" fillId="3" borderId="1" applyAlignment="1" pivotButton="0" quotePrefix="0" xfId="0">
      <alignment vertical="center"/>
    </xf>
    <xf numFmtId="10" fontId="14" fillId="3" borderId="1" applyAlignment="1" pivotButton="0" quotePrefix="0" xfId="4">
      <alignment vertical="center"/>
    </xf>
    <xf numFmtId="9" fontId="14" fillId="3" borderId="1" applyAlignment="1" pivotButton="0" quotePrefix="0" xfId="4">
      <alignment vertical="center"/>
    </xf>
    <xf numFmtId="27" fontId="19" fillId="3" borderId="25" applyAlignment="1" pivotButton="0" quotePrefix="0" xfId="0">
      <alignment horizontal="center" vertical="center" wrapText="1"/>
    </xf>
    <xf numFmtId="4" fontId="19" fillId="3" borderId="25" applyAlignment="1" pivotButton="0" quotePrefix="0" xfId="0">
      <alignment horizontal="center" vertical="center" wrapText="1"/>
    </xf>
    <xf numFmtId="0" fontId="19" fillId="2" borderId="25" applyAlignment="1" pivotButton="0" quotePrefix="0" xfId="0">
      <alignment horizontal="center" vertical="center" wrapText="1"/>
    </xf>
    <xf numFmtId="169" fontId="19" fillId="3" borderId="49" applyAlignment="1" pivotButton="0" quotePrefix="0" xfId="0">
      <alignment horizontal="center" vertical="center" wrapText="1"/>
    </xf>
    <xf numFmtId="0" fontId="19" fillId="3" borderId="53" applyAlignment="1" pivotButton="0" quotePrefix="0" xfId="0">
      <alignment horizontal="center" vertical="center" wrapText="1"/>
    </xf>
    <xf numFmtId="166" fontId="31" fillId="3" borderId="56" applyAlignment="1" pivotButton="0" quotePrefix="0" xfId="0">
      <alignment vertical="center"/>
    </xf>
    <xf numFmtId="167" fontId="31" fillId="3" borderId="56" applyAlignment="1" pivotButton="0" quotePrefix="0" xfId="0">
      <alignment vertical="center"/>
    </xf>
    <xf numFmtId="0" fontId="31" fillId="3" borderId="56" applyAlignment="1" pivotButton="0" quotePrefix="0" xfId="0">
      <alignment vertical="center"/>
    </xf>
    <xf numFmtId="0" fontId="11" fillId="3" borderId="56" applyAlignment="1" pivotButton="0" quotePrefix="0" xfId="0">
      <alignment vertical="center"/>
    </xf>
    <xf numFmtId="0" fontId="29" fillId="3" borderId="56" applyAlignment="1" pivotButton="0" quotePrefix="0" xfId="0">
      <alignment horizontal="center" vertical="center"/>
    </xf>
    <xf numFmtId="0" fontId="30" fillId="3" borderId="56" applyAlignment="1" pivotButton="0" quotePrefix="0" xfId="0">
      <alignment vertical="center"/>
    </xf>
    <xf numFmtId="0" fontId="10" fillId="3" borderId="56" applyAlignment="1" pivotButton="0" quotePrefix="0" xfId="0">
      <alignment horizontal="center" vertical="center"/>
    </xf>
    <xf numFmtId="0" fontId="5" fillId="3" borderId="56" applyAlignment="1" pivotButton="0" quotePrefix="0" xfId="0">
      <alignment vertical="center"/>
    </xf>
    <xf numFmtId="165" fontId="5" fillId="3" borderId="56" applyAlignment="1" pivotButton="0" quotePrefix="0" xfId="0">
      <alignment vertical="center"/>
    </xf>
    <xf numFmtId="164" fontId="5" fillId="3" borderId="56" applyAlignment="1" pivotButton="0" quotePrefix="0" xfId="0">
      <alignment vertical="center"/>
    </xf>
    <xf numFmtId="164" fontId="5" fillId="3" borderId="56" applyAlignment="1" pivotButton="0" quotePrefix="0" xfId="0">
      <alignment horizontal="center" vertical="center"/>
    </xf>
    <xf numFmtId="164" fontId="5" fillId="3" borderId="56" applyAlignment="1" pivotButton="0" quotePrefix="0" xfId="0">
      <alignment horizontal="right" vertical="center"/>
    </xf>
    <xf numFmtId="166" fontId="5" fillId="3" borderId="56" applyAlignment="1" pivotButton="0" quotePrefix="0" xfId="0">
      <alignment horizontal="right" vertical="center"/>
    </xf>
    <xf numFmtId="0" fontId="31" fillId="3" borderId="56" applyAlignment="1" pivotButton="0" quotePrefix="0" xfId="0">
      <alignment vertical="center"/>
    </xf>
    <xf numFmtId="0" fontId="24" fillId="3" borderId="56" applyAlignment="1" pivotButton="0" quotePrefix="0" xfId="0">
      <alignment horizontal="center" vertical="center"/>
    </xf>
    <xf numFmtId="0" fontId="25" fillId="3" borderId="56" applyAlignment="1" pivotButton="0" quotePrefix="0" xfId="0">
      <alignment vertical="center"/>
    </xf>
    <xf numFmtId="0" fontId="25" fillId="3" borderId="56" applyAlignment="1" pivotButton="0" quotePrefix="0" xfId="0">
      <alignment vertical="center" wrapText="1"/>
    </xf>
    <xf numFmtId="0" fontId="25" fillId="3" borderId="56" applyAlignment="1" pivotButton="0" quotePrefix="0" xfId="0">
      <alignment horizontal="center" vertical="center"/>
    </xf>
    <xf numFmtId="164" fontId="25" fillId="3" borderId="56" applyAlignment="1" pivotButton="0" quotePrefix="0" xfId="0">
      <alignment vertical="center"/>
    </xf>
    <xf numFmtId="0" fontId="25" fillId="2" borderId="56" applyAlignment="1" pivotButton="0" quotePrefix="0" xfId="0">
      <alignment horizontal="center" vertical="center"/>
    </xf>
    <xf numFmtId="0" fontId="14" fillId="3" borderId="56" applyAlignment="1" pivotButton="0" quotePrefix="0" xfId="0">
      <alignment vertical="center"/>
    </xf>
    <xf numFmtId="0" fontId="26" fillId="3" borderId="56" applyAlignment="1" pivotButton="0" quotePrefix="0" xfId="0">
      <alignment vertical="center"/>
    </xf>
    <xf numFmtId="166" fontId="14" fillId="3" borderId="56" applyAlignment="1" pivotButton="0" quotePrefix="0" xfId="0">
      <alignment vertical="center"/>
    </xf>
    <xf numFmtId="0" fontId="14" fillId="3" borderId="56" applyAlignment="1" pivotButton="0" quotePrefix="0" xfId="0">
      <alignment horizontal="center" vertical="center"/>
    </xf>
    <xf numFmtId="0" fontId="14" fillId="3" borderId="56" applyAlignment="1" pivotButton="0" quotePrefix="0" xfId="0">
      <alignment horizontal="center" vertical="center" wrapText="1"/>
    </xf>
    <xf numFmtId="0" fontId="17" fillId="3" borderId="56" applyAlignment="1" pivotButton="0" quotePrefix="0" xfId="0">
      <alignment horizontal="center" vertical="center" wrapText="1"/>
    </xf>
    <xf numFmtId="0" fontId="17" fillId="3" borderId="56" applyAlignment="1" pivotButton="0" quotePrefix="0" xfId="0">
      <alignment horizontal="center" vertical="center"/>
    </xf>
    <xf numFmtId="0" fontId="0" fillId="0" borderId="0" pivotButton="0" quotePrefix="0" xfId="0"/>
    <xf numFmtId="0" fontId="51" fillId="35" borderId="0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 wrapText="1"/>
    </xf>
    <xf numFmtId="0" fontId="53" fillId="36" borderId="0" applyAlignment="1" pivotButton="0" quotePrefix="0" xfId="0">
      <alignment vertical="center"/>
    </xf>
    <xf numFmtId="0" fontId="54" fillId="37" borderId="70" applyAlignment="1" pivotButton="0" quotePrefix="0" xfId="0">
      <alignment horizontal="center" vertical="center"/>
    </xf>
    <xf numFmtId="0" fontId="55" fillId="0" borderId="70" applyAlignment="1" pivotButton="0" quotePrefix="0" xfId="0">
      <alignment vertical="top" wrapText="1"/>
    </xf>
    <xf numFmtId="0" fontId="56" fillId="0" borderId="70" applyAlignment="1" pivotButton="0" quotePrefix="0" xfId="0">
      <alignment vertical="top" wrapText="1"/>
    </xf>
    <xf numFmtId="0" fontId="52" fillId="0" borderId="70" applyAlignment="1" pivotButton="0" quotePrefix="0" xfId="0">
      <alignment vertical="top" wrapText="1"/>
    </xf>
    <xf numFmtId="0" fontId="56" fillId="0" borderId="0" applyAlignment="1" pivotButton="0" quotePrefix="0" xfId="0">
      <alignment vertical="center" wrapText="1" indent="1"/>
    </xf>
    <xf numFmtId="0" fontId="57" fillId="0" borderId="0" applyAlignment="1" pivotButton="0" quotePrefix="0" xfId="0">
      <alignment vertical="center" wrapText="1" indent="1"/>
    </xf>
    <xf numFmtId="0" fontId="5" fillId="3" borderId="56" applyAlignment="1" pivotButton="0" quotePrefix="0" xfId="0">
      <alignment vertical="center"/>
    </xf>
    <xf numFmtId="0" fontId="11" fillId="3" borderId="56" applyAlignment="1" pivotButton="0" quotePrefix="0" xfId="0">
      <alignment vertical="center"/>
    </xf>
    <xf numFmtId="165" fontId="5" fillId="3" borderId="56" applyAlignment="1" pivotButton="0" quotePrefix="0" xfId="0">
      <alignment vertical="center"/>
    </xf>
    <xf numFmtId="164" fontId="5" fillId="3" borderId="56" applyAlignment="1" pivotButton="0" quotePrefix="0" xfId="0">
      <alignment vertical="center"/>
    </xf>
    <xf numFmtId="164" fontId="5" fillId="3" borderId="56" applyAlignment="1" pivotButton="0" quotePrefix="0" xfId="0">
      <alignment horizontal="center" vertical="center"/>
    </xf>
    <xf numFmtId="164" fontId="5" fillId="3" borderId="56" applyAlignment="1" pivotButton="0" quotePrefix="0" xfId="0">
      <alignment horizontal="right" vertical="center"/>
    </xf>
    <xf numFmtId="166" fontId="5" fillId="3" borderId="56" applyAlignment="1" pivotButton="0" quotePrefix="0" xfId="0">
      <alignment horizontal="right" vertical="center"/>
    </xf>
    <xf numFmtId="0" fontId="3" fillId="3" borderId="56" applyAlignment="1" pivotButton="0" quotePrefix="0" xfId="0">
      <alignment horizontal="center" vertical="center"/>
    </xf>
    <xf numFmtId="0" fontId="4" fillId="3" borderId="56" applyAlignment="1" pivotButton="0" quotePrefix="0" xfId="0">
      <alignment horizontal="center" vertical="center"/>
    </xf>
    <xf numFmtId="0" fontId="6" fillId="3" borderId="56" applyAlignment="1" pivotButton="0" quotePrefix="0" xfId="0">
      <alignment horizontal="right" vertical="center"/>
    </xf>
    <xf numFmtId="0" fontId="29" fillId="3" borderId="56" applyAlignment="1" pivotButton="0" quotePrefix="0" xfId="0">
      <alignment horizontal="center" vertical="center"/>
    </xf>
    <xf numFmtId="0" fontId="6" fillId="3" borderId="56" applyAlignment="1" pivotButton="0" quotePrefix="0" xfId="0">
      <alignment vertical="center"/>
    </xf>
    <xf numFmtId="0" fontId="7" fillId="3" borderId="56" applyAlignment="1" pivotButton="0" quotePrefix="0" xfId="0">
      <alignment vertical="center"/>
    </xf>
    <xf numFmtId="165" fontId="6" fillId="3" borderId="56" applyAlignment="1" pivotButton="0" quotePrefix="0" xfId="0">
      <alignment vertical="center"/>
    </xf>
    <xf numFmtId="164" fontId="6" fillId="3" borderId="56" applyAlignment="1" pivotButton="0" quotePrefix="0" xfId="0">
      <alignment vertical="center"/>
    </xf>
    <xf numFmtId="164" fontId="6" fillId="3" borderId="56" applyAlignment="1" pivotButton="0" quotePrefix="0" xfId="0">
      <alignment horizontal="center" vertical="center"/>
    </xf>
    <xf numFmtId="164" fontId="6" fillId="3" borderId="56" applyAlignment="1" pivotButton="0" quotePrefix="0" xfId="0">
      <alignment horizontal="right" vertical="center"/>
    </xf>
    <xf numFmtId="166" fontId="6" fillId="3" borderId="56" applyAlignment="1" pivotButton="0" quotePrefix="0" xfId="0">
      <alignment horizontal="right" vertical="center"/>
    </xf>
    <xf numFmtId="0" fontId="30" fillId="3" borderId="56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56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10" fillId="3" borderId="56" applyAlignment="1" pivotButton="0" quotePrefix="0" xfId="0">
      <alignment horizontal="center" vertical="center"/>
    </xf>
    <xf numFmtId="0" fontId="0" fillId="0" borderId="3" pivotButton="0" quotePrefix="0" xfId="0"/>
    <xf numFmtId="164" fontId="10" fillId="3" borderId="56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56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7" fontId="5" fillId="3" borderId="56" applyAlignment="1" pivotButton="0" quotePrefix="0" xfId="0">
      <alignment horizontal="center" vertical="center"/>
    </xf>
    <xf numFmtId="9" fontId="11" fillId="3" borderId="56" applyAlignment="1" pivotButton="0" quotePrefix="0" xfId="4">
      <alignment vertical="center"/>
    </xf>
    <xf numFmtId="168" fontId="11" fillId="3" borderId="56" applyAlignment="1" pivotButton="0" quotePrefix="0" xfId="4">
      <alignment vertical="center"/>
    </xf>
    <xf numFmtId="167" fontId="11" fillId="3" borderId="56" applyAlignment="1" pivotButton="0" quotePrefix="0" xfId="0">
      <alignment vertical="center"/>
    </xf>
    <xf numFmtId="164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166" fontId="6" fillId="3" borderId="1" applyAlignment="1" pivotButton="0" quotePrefix="0" xfId="0">
      <alignment horizontal="right" vertical="center"/>
    </xf>
    <xf numFmtId="0" fontId="6" fillId="3" borderId="56" applyAlignment="1" pivotButton="0" quotePrefix="0" xfId="0">
      <alignment horizontal="left" vertical="center"/>
    </xf>
    <xf numFmtId="0" fontId="13" fillId="3" borderId="56" applyAlignment="1" pivotButton="0" quotePrefix="0" xfId="0">
      <alignment horizontal="left" vertical="center"/>
    </xf>
    <xf numFmtId="165" fontId="5" fillId="3" borderId="56" applyAlignment="1" pivotButton="0" quotePrefix="0" xfId="4">
      <alignment vertical="center"/>
    </xf>
    <xf numFmtId="164" fontId="5" fillId="3" borderId="56" applyAlignment="1" pivotButton="0" quotePrefix="0" xfId="4">
      <alignment vertical="center"/>
    </xf>
    <xf numFmtId="165" fontId="11" fillId="3" borderId="56" applyAlignment="1" pivotButton="0" quotePrefix="0" xfId="0">
      <alignment vertical="center"/>
    </xf>
    <xf numFmtId="0" fontId="25" fillId="3" borderId="56" applyAlignment="1" pivotButton="0" quotePrefix="0" xfId="0">
      <alignment vertical="center"/>
    </xf>
    <xf numFmtId="0" fontId="25" fillId="3" borderId="56" applyAlignment="1" pivotButton="0" quotePrefix="0" xfId="0">
      <alignment vertical="center" wrapText="1"/>
    </xf>
    <xf numFmtId="0" fontId="25" fillId="3" borderId="56" applyAlignment="1" pivotButton="0" quotePrefix="0" xfId="0">
      <alignment horizontal="center" vertical="center"/>
    </xf>
    <xf numFmtId="164" fontId="25" fillId="3" borderId="56" applyAlignment="1" pivotButton="0" quotePrefix="0" xfId="0">
      <alignment vertical="center"/>
    </xf>
    <xf numFmtId="0" fontId="25" fillId="2" borderId="56" applyAlignment="1" pivotButton="0" quotePrefix="0" xfId="0">
      <alignment horizontal="center" vertical="center"/>
    </xf>
    <xf numFmtId="0" fontId="24" fillId="3" borderId="56" applyAlignment="1" pivotButton="0" quotePrefix="0" xfId="0">
      <alignment horizontal="center" vertical="center"/>
    </xf>
    <xf numFmtId="0" fontId="25" fillId="3" borderId="56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 wrapText="1"/>
    </xf>
    <xf numFmtId="164" fontId="24" fillId="3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21" fillId="3" borderId="1" applyAlignment="1" pivotButton="0" quotePrefix="0" xfId="56">
      <alignment horizontal="center" vertical="center" wrapText="1"/>
    </xf>
    <xf numFmtId="170" fontId="25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vertical="center"/>
    </xf>
    <xf numFmtId="164" fontId="25" fillId="3" borderId="1" applyAlignment="1" pivotButton="0" quotePrefix="0" xfId="0">
      <alignment vertical="center"/>
    </xf>
    <xf numFmtId="0" fontId="25" fillId="2" borderId="1" applyAlignment="1" pivotButton="0" quotePrefix="0" xfId="0">
      <alignment horizontal="center" vertical="center"/>
    </xf>
    <xf numFmtId="0" fontId="25" fillId="3" borderId="1" applyAlignment="1" pivotButton="0" quotePrefix="0" xfId="0">
      <alignment vertical="center" wrapText="1"/>
    </xf>
    <xf numFmtId="164" fontId="25" fillId="2" borderId="1" applyAlignment="1" pivotButton="0" quotePrefix="0" xfId="0">
      <alignment vertical="center"/>
    </xf>
    <xf numFmtId="0" fontId="25" fillId="2" borderId="1" applyAlignment="1" pivotButton="0" quotePrefix="0" xfId="0">
      <alignment vertical="center" wrapText="1"/>
    </xf>
    <xf numFmtId="0" fontId="25" fillId="3" borderId="1" applyAlignment="1" pivotButton="0" quotePrefix="0" xfId="0">
      <alignment horizontal="left" vertical="center"/>
    </xf>
    <xf numFmtId="0" fontId="14" fillId="3" borderId="56" applyAlignment="1" pivotButton="0" quotePrefix="0" xfId="0">
      <alignment vertical="center"/>
    </xf>
    <xf numFmtId="0" fontId="26" fillId="3" borderId="56" applyAlignment="1" pivotButton="0" quotePrefix="0" xfId="0">
      <alignment vertical="center"/>
    </xf>
    <xf numFmtId="166" fontId="14" fillId="3" borderId="56" applyAlignment="1" pivotButton="0" quotePrefix="0" xfId="0">
      <alignment vertical="center"/>
    </xf>
    <xf numFmtId="0" fontId="14" fillId="3" borderId="56" applyAlignment="1" pivotButton="0" quotePrefix="0" xfId="0">
      <alignment horizontal="center" vertical="center"/>
    </xf>
    <xf numFmtId="0" fontId="14" fillId="3" borderId="56" applyAlignment="1" pivotButton="0" quotePrefix="0" xfId="0">
      <alignment horizontal="center" vertical="center" wrapText="1"/>
    </xf>
    <xf numFmtId="0" fontId="27" fillId="3" borderId="56" applyAlignment="1" pivotButton="0" quotePrefix="0" xfId="0">
      <alignment vertical="center"/>
    </xf>
    <xf numFmtId="0" fontId="27" fillId="3" borderId="1" applyAlignment="1" pivotButton="0" quotePrefix="0" xfId="0">
      <alignment horizontal="center" vertical="center"/>
    </xf>
    <xf numFmtId="166" fontId="27" fillId="3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 wrapText="1"/>
    </xf>
    <xf numFmtId="0" fontId="27" fillId="3" borderId="56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vertical="center"/>
    </xf>
    <xf numFmtId="0" fontId="14" fillId="3" borderId="1" applyAlignment="1" pivotButton="0" quotePrefix="0" xfId="0">
      <alignment horizontal="center" vertical="center"/>
    </xf>
    <xf numFmtId="166" fontId="14" fillId="3" borderId="1" applyAlignment="1" pivotButton="0" quotePrefix="0" xfId="0">
      <alignment vertical="center"/>
    </xf>
    <xf numFmtId="9" fontId="14" fillId="3" borderId="1" applyAlignment="1" pivotButton="0" quotePrefix="0" xfId="4">
      <alignment vertical="center"/>
    </xf>
    <xf numFmtId="0" fontId="14" fillId="3" borderId="1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4" fillId="3" borderId="6" applyAlignment="1" pivotButton="0" quotePrefix="0" xfId="0">
      <alignment horizontal="center" vertical="center" wrapText="1"/>
    </xf>
    <xf numFmtId="0" fontId="14" fillId="2" borderId="56" applyAlignment="1" pivotButton="0" quotePrefix="0" xfId="0">
      <alignment horizontal="center" vertical="center" wrapText="1"/>
    </xf>
    <xf numFmtId="0" fontId="14" fillId="3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14" fillId="3" borderId="6" applyAlignment="1" pivotButton="0" quotePrefix="0" xfId="0">
      <alignment horizontal="center" vertical="center" wrapText="1"/>
    </xf>
    <xf numFmtId="169" fontId="14" fillId="3" borderId="56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3" borderId="10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left" vertical="center" wrapText="1"/>
    </xf>
    <xf numFmtId="0" fontId="15" fillId="3" borderId="56" applyAlignment="1" pivotButton="0" quotePrefix="0" xfId="0">
      <alignment horizontal="center" vertical="center" wrapText="1"/>
    </xf>
    <xf numFmtId="0" fontId="0" fillId="0" borderId="7" pivotButton="0" quotePrefix="0" xfId="0"/>
    <xf numFmtId="164" fontId="14" fillId="3" borderId="56" applyAlignment="1" pivotButton="0" quotePrefix="0" xfId="0">
      <alignment horizontal="center" vertical="center" wrapText="1"/>
    </xf>
    <xf numFmtId="0" fontId="14" fillId="3" borderId="11" applyAlignment="1" pivotButton="0" quotePrefix="0" xfId="0">
      <alignment horizontal="center" vertical="center" wrapText="1"/>
    </xf>
    <xf numFmtId="170" fontId="14" fillId="3" borderId="6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 wrapText="1"/>
    </xf>
    <xf numFmtId="0" fontId="16" fillId="3" borderId="12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171" fontId="14" fillId="3" borderId="6" applyAlignment="1" pivotButton="0" quotePrefix="0" xfId="0">
      <alignment horizontal="center" vertical="center" wrapText="1"/>
    </xf>
    <xf numFmtId="171" fontId="14" fillId="3" borderId="6" applyAlignment="1" pivotButton="0" quotePrefix="0" xfId="4">
      <alignment horizontal="center" vertical="center" wrapText="1"/>
    </xf>
    <xf numFmtId="171" fontId="14" fillId="3" borderId="5" applyAlignment="1" pivotButton="0" quotePrefix="0" xfId="4">
      <alignment horizontal="center" vertical="center" wrapText="1"/>
    </xf>
    <xf numFmtId="0" fontId="0" fillId="0" borderId="16" pivotButton="0" quotePrefix="0" xfId="0"/>
    <xf numFmtId="166" fontId="14" fillId="3" borderId="56" applyAlignment="1" pivotButton="0" quotePrefix="0" xfId="0">
      <alignment horizontal="center" vertical="center" wrapText="1"/>
    </xf>
    <xf numFmtId="0" fontId="0" fillId="0" borderId="17" pivotButton="0" quotePrefix="0" xfId="0"/>
    <xf numFmtId="166" fontId="14" fillId="3" borderId="6" applyAlignment="1" pivotButton="0" quotePrefix="0" xfId="0">
      <alignment horizontal="center" vertical="center" wrapText="1"/>
    </xf>
    <xf numFmtId="171" fontId="14" fillId="3" borderId="56" applyAlignment="1" pivotButton="0" quotePrefix="0" xfId="4">
      <alignment horizontal="center" vertical="center" wrapText="1"/>
    </xf>
    <xf numFmtId="167" fontId="14" fillId="3" borderId="56" applyAlignment="1" pivotButton="0" quotePrefix="0" xfId="0">
      <alignment horizontal="center" vertical="center" wrapText="1"/>
    </xf>
    <xf numFmtId="0" fontId="17" fillId="3" borderId="56" applyAlignment="1" pivotButton="0" quotePrefix="0" xfId="0">
      <alignment horizontal="center" vertical="center" wrapText="1"/>
    </xf>
    <xf numFmtId="0" fontId="19" fillId="3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19" fillId="3" borderId="25" applyAlignment="1" pivotButton="0" quotePrefix="0" xfId="0">
      <alignment horizontal="center" vertical="center" wrapText="1"/>
    </xf>
    <xf numFmtId="0" fontId="19" fillId="3" borderId="56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19" fillId="3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5" pivotButton="0" quotePrefix="0" xfId="0"/>
    <xf numFmtId="0" fontId="19" fillId="3" borderId="10" applyAlignment="1" pivotButton="0" quotePrefix="0" xfId="0">
      <alignment horizontal="right" vertical="center" wrapText="1"/>
    </xf>
    <xf numFmtId="0" fontId="19" fillId="3" borderId="4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left" vertical="center" wrapText="1"/>
    </xf>
    <xf numFmtId="0" fontId="19" fillId="3" borderId="46" applyAlignment="1" pivotButton="0" quotePrefix="0" xfId="0">
      <alignment horizontal="center" vertical="center" wrapText="1"/>
    </xf>
    <xf numFmtId="0" fontId="19" fillId="2" borderId="25" applyAlignment="1" pivotButton="0" quotePrefix="0" xfId="0">
      <alignment horizontal="center" vertical="center" wrapText="1"/>
    </xf>
    <xf numFmtId="173" fontId="19" fillId="3" borderId="56" applyAlignment="1" pivotButton="0" quotePrefix="0" xfId="0">
      <alignment horizontal="center" vertical="center" wrapText="1"/>
    </xf>
    <xf numFmtId="0" fontId="0" fillId="0" borderId="47" pivotButton="0" quotePrefix="0" xfId="0"/>
    <xf numFmtId="0" fontId="19" fillId="3" borderId="48" applyAlignment="1" pivotButton="0" quotePrefix="0" xfId="0">
      <alignment horizontal="center" vertical="center" wrapText="1"/>
    </xf>
    <xf numFmtId="0" fontId="0" fillId="0" borderId="48" pivotButton="0" quotePrefix="0" xfId="0"/>
    <xf numFmtId="0" fontId="22" fillId="3" borderId="25" applyAlignment="1" pivotButton="0" quotePrefix="0" xfId="0">
      <alignment horizontal="center" vertical="center" wrapText="1"/>
    </xf>
    <xf numFmtId="0" fontId="19" fillId="3" borderId="45" applyAlignment="1" pivotButton="0" quotePrefix="0" xfId="0">
      <alignment horizontal="right" vertical="center" wrapText="1"/>
    </xf>
    <xf numFmtId="169" fontId="17" fillId="3" borderId="56" applyAlignment="1" pivotButton="0" quotePrefix="0" xfId="0">
      <alignment horizontal="center" vertical="center" wrapText="1"/>
    </xf>
    <xf numFmtId="169" fontId="19" fillId="3" borderId="49" applyAlignment="1" pivotButton="0" quotePrefix="0" xfId="0">
      <alignment horizontal="center" vertical="center" wrapText="1"/>
    </xf>
    <xf numFmtId="0" fontId="0" fillId="0" borderId="50" pivotButton="0" quotePrefix="0" xfId="0"/>
    <xf numFmtId="0" fontId="21" fillId="3" borderId="56" applyAlignment="1" pivotButton="0" quotePrefix="0" xfId="0">
      <alignment horizontal="center" vertical="center" wrapText="1"/>
    </xf>
    <xf numFmtId="0" fontId="19" fillId="3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19" fillId="3" borderId="6" applyAlignment="1" pivotButton="0" quotePrefix="0" xfId="0">
      <alignment horizontal="center" vertical="center" wrapText="1"/>
    </xf>
    <xf numFmtId="0" fontId="19" fillId="3" borderId="53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175" fontId="17" fillId="3" borderId="56" applyAlignment="1" pivotButton="0" quotePrefix="0" xfId="0">
      <alignment horizontal="center" vertical="center" wrapText="1"/>
    </xf>
    <xf numFmtId="0" fontId="17" fillId="3" borderId="5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0" fillId="0" borderId="18" pivotButton="0" quotePrefix="0" xfId="0"/>
    <xf numFmtId="0" fontId="17" fillId="3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18" fillId="2" borderId="1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72" fontId="17" fillId="3" borderId="56" applyAlignment="1" pivotButton="0" quotePrefix="0" xfId="0">
      <alignment horizontal="center" vertical="center"/>
    </xf>
    <xf numFmtId="171" fontId="17" fillId="3" borderId="1" applyAlignment="1" pivotButton="0" quotePrefix="0" xfId="0">
      <alignment horizontal="center" vertical="center"/>
    </xf>
    <xf numFmtId="0" fontId="17" fillId="3" borderId="56" applyAlignment="1" pivotButton="0" quotePrefix="0" xfId="0">
      <alignment horizontal="left" vertical="center"/>
    </xf>
    <xf numFmtId="0" fontId="19" fillId="3" borderId="26" applyAlignment="1" pivotButton="0" quotePrefix="0" xfId="0">
      <alignment horizontal="left" vertical="center" wrapText="1"/>
    </xf>
    <xf numFmtId="0" fontId="0" fillId="0" borderId="27" pivotButton="0" quotePrefix="0" xfId="0"/>
    <xf numFmtId="0" fontId="19" fillId="3" borderId="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9" pivotButton="0" quotePrefix="0" xfId="0"/>
    <xf numFmtId="0" fontId="19" fillId="3" borderId="43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2" borderId="38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174" fontId="17" fillId="3" borderId="56" applyAlignment="1" pivotButton="0" quotePrefix="0" xfId="0">
      <alignment horizontal="center" vertical="center" wrapText="1"/>
    </xf>
    <xf numFmtId="0" fontId="19" fillId="3" borderId="25" applyAlignment="1" pivotButton="0" quotePrefix="0" xfId="0">
      <alignment vertical="center" wrapText="1"/>
    </xf>
    <xf numFmtId="164" fontId="19" fillId="3" borderId="49" applyAlignment="1" pivotButton="0" quotePrefix="0" xfId="0">
      <alignment horizontal="center" vertical="center" wrapText="1"/>
    </xf>
    <xf numFmtId="0" fontId="23" fillId="3" borderId="56" applyAlignment="1" pivotButton="0" quotePrefix="0" xfId="0">
      <alignment vertical="center"/>
    </xf>
    <xf numFmtId="9" fontId="17" fillId="3" borderId="56" applyAlignment="1" pivotButton="0" quotePrefix="0" xfId="4">
      <alignment horizontal="center" vertical="center" wrapText="1"/>
    </xf>
    <xf numFmtId="166" fontId="19" fillId="3" borderId="53" applyAlignment="1" pivotButton="0" quotePrefix="0" xfId="0">
      <alignment horizontal="center" vertical="center" wrapText="1"/>
    </xf>
    <xf numFmtId="166" fontId="31" fillId="3" borderId="56" applyAlignment="1" pivotButton="0" quotePrefix="0" xfId="0">
      <alignment vertical="center"/>
    </xf>
    <xf numFmtId="167" fontId="31" fillId="3" borderId="56" applyAlignment="1" pivotButton="0" quotePrefix="0" xfId="0">
      <alignment vertical="center"/>
    </xf>
  </cellXfs>
  <cellStyles count="58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常规 2 2 10" xfId="24"/>
    <cellStyle name="适中" xfId="25" builtinId="28"/>
    <cellStyle name="常规 2 2 2" xfId="26"/>
    <cellStyle name="强调文字颜色 1" xfId="27" builtinId="29"/>
    <cellStyle name="常规 3" xfId="28"/>
    <cellStyle name="20% - 强调文字颜色 1" xfId="29" builtinId="30"/>
    <cellStyle name="40% - 强调文字颜色 1" xfId="30" builtinId="31"/>
    <cellStyle name="60% - 强调文字颜色 1" xfId="31" builtinId="32"/>
    <cellStyle name="强调文字颜色 2" xfId="32" builtinId="33"/>
    <cellStyle name="20% - 强调文字颜色 2" xfId="33" builtinId="34"/>
    <cellStyle name="40% - 强调文字颜色 2" xfId="34" builtinId="35"/>
    <cellStyle name="60% - 强调文字颜色 2" xfId="35" builtinId="36"/>
    <cellStyle name="强调文字颜色 3" xfId="36" builtinId="37"/>
    <cellStyle name="20% - 强调文字颜色 3" xfId="37" builtinId="38"/>
    <cellStyle name="40% - 强调文字颜色 3" xfId="38" builtinId="39"/>
    <cellStyle name="60% - 强调文字颜色 3" xfId="39" builtinId="40"/>
    <cellStyle name="常规 4" xfId="40"/>
    <cellStyle name="强调文字颜色 4" xfId="41" builtinId="41"/>
    <cellStyle name="20% - 强调文字颜色 4" xfId="42" builtinId="42"/>
    <cellStyle name="40% - 强调文字颜色 4" xfId="43" builtinId="43"/>
    <cellStyle name="60% - 强调文字颜色 4" xfId="44" builtinId="44"/>
    <cellStyle name="强调文字颜色 5" xfId="45" builtinId="45"/>
    <cellStyle name="20% - 强调文字颜色 5" xfId="46" builtinId="46"/>
    <cellStyle name="千位分隔 4" xfId="47"/>
    <cellStyle name="40% - 强调文字颜色 5" xfId="48" builtinId="47"/>
    <cellStyle name="常规 2 2" xfId="49"/>
    <cellStyle name="60% - 强调文字颜色 5" xfId="50" builtinId="48"/>
    <cellStyle name="强调文字颜色 6" xfId="51" builtinId="49"/>
    <cellStyle name="20% - 强调文字颜色 6" xfId="52" builtinId="50"/>
    <cellStyle name="40% - 强调文字颜色 6" xfId="53" builtinId="51"/>
    <cellStyle name="60% - 强调文字颜色 6" xfId="54" builtinId="52"/>
    <cellStyle name="常规_存货" xfId="55"/>
    <cellStyle name="常规 2" xfId="56"/>
    <cellStyle name="常规 33 2" xfId="5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Relationship Type="http://schemas.openxmlformats.org/officeDocument/2006/relationships/image" Target="/xl/media/image9.png" Id="rId4" /><Relationship Type="http://schemas.openxmlformats.org/officeDocument/2006/relationships/image" Target="/xl/media/image10.png" Id="rId5" /><Relationship Type="http://schemas.openxmlformats.org/officeDocument/2006/relationships/image" Target="/xl/media/image11.png" Id="rId6" /><Relationship Type="http://schemas.openxmlformats.org/officeDocument/2006/relationships/image" Target="/xl/media/image12.png" Id="rId7" /><Relationship Type="http://schemas.openxmlformats.org/officeDocument/2006/relationships/image" Target="/xl/media/image13.png" Id="rId8" /><Relationship Type="http://schemas.openxmlformats.org/officeDocument/2006/relationships/image" Target="/xl/media/image14.png" Id="rId9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8.png" Id="rId1" /><Relationship Type="http://schemas.openxmlformats.org/officeDocument/2006/relationships/image" Target="/xl/media/image19.png" Id="rId2" /><Relationship Type="http://schemas.openxmlformats.org/officeDocument/2006/relationships/image" Target="/xl/media/image2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18</col>
      <colOff>542925</colOff>
      <row>5</row>
      <rowOff>85725</rowOff>
    </from>
    <to>
      <col>28</col>
      <colOff>552450</colOff>
      <row>25</row>
      <rowOff>9525</rowOff>
    </to>
    <pic>
      <nvPicPr>
        <cNvPr id="6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242925" y="1228725"/>
          <a:ext cx="6867525" cy="312420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18</col>
      <colOff>371475</colOff>
      <row>26</row>
      <rowOff>28575</rowOff>
    </from>
    <to>
      <col>28</col>
      <colOff>561975</colOff>
      <row>36</row>
      <rowOff>66675</rowOff>
    </to>
    <pic>
      <nvPicPr>
        <cNvPr id="7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071475" y="4524375"/>
          <a:ext cx="7048500" cy="1714500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3</row>
      <rowOff>0</rowOff>
    </from>
    <to>
      <col>18</col>
      <colOff>106680</colOff>
      <row>9</row>
      <rowOff>57150</rowOff>
    </to>
    <pic>
      <nvPicPr>
        <cNvPr id="8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355830" y="965200"/>
          <a:ext cx="4221480" cy="3067050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</colOff>
      <row>32</row>
      <rowOff>47625</rowOff>
    </from>
    <to>
      <col>13</col>
      <colOff>560705</colOff>
      <row>72</row>
      <rowOff>38100</rowOff>
    </to>
    <pic>
      <nvPicPr>
        <cNvPr id="9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5" y="12509500"/>
          <a:ext cx="10363200" cy="802005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17</col>
      <colOff>219710</colOff>
      <row>38</row>
      <rowOff>200025</rowOff>
    </from>
    <to>
      <col>29</col>
      <colOff>289560</colOff>
      <row>46</row>
      <rowOff>209550</rowOff>
    </to>
    <pic>
      <nvPicPr>
        <cNvPr id="10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282170" y="14023975"/>
          <a:ext cx="5086350" cy="1914525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514350</colOff>
      <row>9</row>
      <rowOff>161925</rowOff>
    </to>
    <pic>
      <nvPicPr>
        <cNvPr id="11" name="图片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9705975" cy="1704975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12</row>
      <rowOff>0</rowOff>
    </from>
    <to>
      <col>13</col>
      <colOff>266700</colOff>
      <row>21</row>
      <rowOff>66675</rowOff>
    </to>
    <pic>
      <nvPicPr>
        <cNvPr id="12" name="图片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2057400"/>
          <a:ext cx="9458325" cy="1609725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9525</colOff>
      <row>28</row>
      <rowOff>28575</rowOff>
    </from>
    <to>
      <col>10</col>
      <colOff>76835</colOff>
      <row>48</row>
      <rowOff>86360</rowOff>
    </to>
    <pic>
      <nvPicPr>
        <cNvPr id="13" name="图片 5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9525" y="4829175"/>
          <a:ext cx="6925310" cy="3486785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49</row>
      <rowOff>0</rowOff>
    </from>
    <to>
      <col>9</col>
      <colOff>628650</colOff>
      <row>74</row>
      <rowOff>47625</rowOff>
    </to>
    <pic>
      <nvPicPr>
        <cNvPr id="14" name="图片 6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0" y="8401050"/>
          <a:ext cx="6800850" cy="4333875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77</row>
      <rowOff>0</rowOff>
    </from>
    <to>
      <col>10</col>
      <colOff>485775</colOff>
      <row>95</row>
      <rowOff>19050</rowOff>
    </to>
    <pic>
      <nvPicPr>
        <cNvPr id="15" name="图片 7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13201650"/>
          <a:ext cx="7343775" cy="310515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96</row>
      <rowOff>0</rowOff>
    </from>
    <to>
      <col>14</col>
      <colOff>0</colOff>
      <row>133</row>
      <rowOff>47625</rowOff>
    </to>
    <pic>
      <nvPicPr>
        <cNvPr id="16" name="图片 8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16459200"/>
          <a:ext cx="9877425" cy="6391275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136</row>
      <rowOff>0</rowOff>
    </from>
    <to>
      <col>13</col>
      <colOff>590550</colOff>
      <row>177</row>
      <rowOff>76200</rowOff>
    </to>
    <pic>
      <nvPicPr>
        <cNvPr id="17" name="图片 9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0" y="23317200"/>
          <a:ext cx="9782175" cy="710565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178</row>
      <rowOff>0</rowOff>
    </from>
    <to>
      <col>10</col>
      <colOff>400050</colOff>
      <row>197</row>
      <rowOff>57150</rowOff>
    </to>
    <pic>
      <nvPicPr>
        <cNvPr id="18" name="图片 10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0" y="30518100"/>
          <a:ext cx="7258050" cy="331470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15</col>
      <colOff>0</colOff>
      <row>104</row>
      <rowOff>0</rowOff>
    </from>
    <to>
      <col>21</col>
      <colOff>295275</colOff>
      <row>121</row>
      <rowOff>19050</rowOff>
    </to>
    <pic>
      <nvPicPr>
        <cNvPr id="19" name="图片 11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0839450" y="17830800"/>
          <a:ext cx="4686300" cy="2933700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4</row>
      <rowOff>0</rowOff>
    </from>
    <to>
      <col>26</col>
      <colOff>152400</colOff>
      <row>30</row>
      <rowOff>152400</rowOff>
    </to>
    <pic>
      <nvPicPr>
        <cNvPr id="20" name="图片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1273790" y="971550"/>
          <a:ext cx="7010400" cy="8001000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142875</colOff>
      <row>2</row>
      <rowOff>214630</rowOff>
    </from>
    <to>
      <col>39</col>
      <colOff>292735</colOff>
      <row>7</row>
      <rowOff>259080</rowOff>
    </to>
    <pic>
      <nvPicPr>
        <cNvPr id="1" name="图片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7393285" y="967105"/>
          <a:ext cx="6134100" cy="2162175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38735</colOff>
      <row>0</row>
      <rowOff>635</rowOff>
    </from>
    <to>
      <col>13</col>
      <colOff>457835</colOff>
      <row>27</row>
      <rowOff>105410</rowOff>
    </to>
    <pic>
      <nvPicPr>
        <cNvPr id="2" name="图片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8735" y="635"/>
          <a:ext cx="9439275" cy="4733925"/>
        </a:xfrm>
        <a:prstGeom prst="rect"/>
        <a:noFill/>
        <a:ln w="9525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12</col>
      <colOff>219075</colOff>
      <row>31</row>
      <rowOff>19050</rowOff>
    </to>
    <pic>
      <nvPicPr>
        <cNvPr id="3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24900" cy="533400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32</row>
      <rowOff>0</rowOff>
    </from>
    <to>
      <col>12</col>
      <colOff>38100</colOff>
      <row>41</row>
      <rowOff>133350</rowOff>
    </to>
    <pic>
      <nvPicPr>
        <cNvPr id="4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5486400"/>
          <a:ext cx="8543925" cy="1676400"/>
        </a:xfrm>
        <a:prstGeom prst="rect"/>
        <a:noFill/>
        <a:ln w="9525">
          <a:noFill/>
          <a:prstDash val="solid"/>
        </a:ln>
      </spPr>
    </pic>
    <clientData/>
  </twoCellAnchor>
  <twoCellAnchor editAs="oneCell">
    <from>
      <col>0</col>
      <colOff>0</colOff>
      <row>44</row>
      <rowOff>0</rowOff>
    </from>
    <to>
      <col>5</col>
      <colOff>361950</colOff>
      <row>65</row>
      <rowOff>0</rowOff>
    </to>
    <pic>
      <nvPicPr>
        <cNvPr id="5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0" y="7543800"/>
          <a:ext cx="3790950" cy="3600450"/>
        </a:xfrm>
        <a:prstGeom prst="rect"/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sf-item.taobao.com/sf_item/540492541099.htm?spm=a213w.7398504.paiList.40.49d25794PzEPMV&amp;track_id=37c2f570-aa37-4d2d-a0ee-3e79caddc53d" TargetMode="External" Id="rId1" /><Relationship Type="http://schemas.openxmlformats.org/officeDocument/2006/relationships/drawing" Target="/xl/drawings/drawing7.xml" Id="rId2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45" min="1" max="1"/>
    <col width="30" customWidth="1" style="245" min="2" max="2"/>
    <col width="40" customWidth="1" style="245" min="3" max="3"/>
    <col width="35" customWidth="1" style="245" min="4" max="4"/>
  </cols>
  <sheetData>
    <row r="1" ht="30" customHeight="1" s="245">
      <c r="A1" s="246" t="inlineStr">
        <is>
          <t>房地产评估明细表 — 计算模板使用说明</t>
        </is>
      </c>
    </row>
    <row r="2" ht="22" customHeight="1" s="245">
      <c r="A2" s="247" t="inlineStr">
        <is>
          <t>本模板从真实评估案例模糊化生成，保留全部公式和结构。使用时替换占位数据即可。</t>
        </is>
      </c>
    </row>
    <row r="4" ht="24" customHeight="1" s="245">
      <c r="A4" s="248" t="inlineStr">
        <is>
          <t>一、Sheet 目录与用途</t>
        </is>
      </c>
    </row>
    <row r="5" ht="22" customHeight="1" s="245">
      <c r="A5" s="249" t="inlineStr">
        <is>
          <t>Sheet 名称</t>
        </is>
      </c>
      <c r="B5" s="249" t="inlineStr">
        <is>
          <t>用途</t>
        </is>
      </c>
      <c r="C5" s="249" t="inlineStr">
        <is>
          <t>关键内容</t>
        </is>
      </c>
      <c r="D5" s="249" t="inlineStr">
        <is>
          <t>必填字段 / 注意事项</t>
        </is>
      </c>
    </row>
    <row r="6" ht="36" customHeight="1" s="245">
      <c r="A6" s="250" t="inlineStr">
        <is>
          <t>评估明细表</t>
        </is>
      </c>
      <c r="B6" s="251" t="inlineStr">
        <is>
          <t>估价对象基本信息 + 结果汇总</t>
        </is>
      </c>
      <c r="C6" s="251" t="inlineStr">
        <is>
          <t>委托人、权属人、面积、评估单价/总价、原购买价</t>
        </is>
      </c>
      <c r="D6" s="251" t="inlineStr">
        <is>
          <t>N6/N7 评估单价（手动输入）；其余多为公式引用</t>
        </is>
      </c>
    </row>
    <row r="7" ht="36" customHeight="1" s="245">
      <c r="A7" s="250" t="inlineStr">
        <is>
          <t>住宅-实物状况</t>
        </is>
      </c>
      <c r="B7" s="251" t="inlineStr">
        <is>
          <t>估价对象实物状况描述</t>
        </is>
      </c>
      <c r="C7" s="251" t="inlineStr">
        <is>
          <t>建成年代、楼层、朝向、装修、配套设施（学校/医院/超市等）</t>
        </is>
      </c>
      <c r="D7" s="251" t="inlineStr">
        <is>
          <t>区位状况、实物状况文字描述（可比案例调整依据）</t>
        </is>
      </c>
    </row>
    <row r="8" ht="36" customHeight="1" s="245">
      <c r="A8" s="250" t="inlineStr">
        <is>
          <t>单价修正明细表-住宅</t>
        </is>
      </c>
      <c r="B8" s="251" t="inlineStr">
        <is>
          <t>可比实例单价修正计算</t>
        </is>
      </c>
      <c r="C8" s="251" t="inlineStr">
        <is>
          <t>成交单价→交易情况修正→市场状况调整→区位/实物/权益调整→比准单价</t>
        </is>
      </c>
      <c r="D8" s="251" t="inlineStr">
        <is>
          <t>修正系数（手动输入）；比准单价=公式自动计算</t>
        </is>
      </c>
    </row>
    <row r="9" ht="36" customHeight="1" s="245">
      <c r="A9" s="250" t="inlineStr">
        <is>
          <t>住宅-收益法测算</t>
        </is>
      </c>
      <c r="B9" s="251" t="inlineStr">
        <is>
          <t>收益法测算过程</t>
        </is>
      </c>
      <c r="C9" s="251" t="inlineStr">
        <is>
          <t>租金收入→空置率→运营费用→净收益→报酬率→收益价值</t>
        </is>
      </c>
      <c r="D9" s="251" t="inlineStr">
        <is>
          <t>月租金、报酬率、剩余年限（手动输入）；收益价值=公式</t>
        </is>
      </c>
    </row>
    <row r="10" ht="36" customHeight="1" s="245">
      <c r="A10" s="250" t="inlineStr">
        <is>
          <t>租金比较法</t>
        </is>
      </c>
      <c r="B10" s="251" t="inlineStr">
        <is>
          <t>租金市场比较法测算</t>
        </is>
      </c>
      <c r="C10" s="251" t="inlineStr">
        <is>
          <t>可比租金实例→修正→比准租金→有效毛收入</t>
        </is>
      </c>
      <c r="D10" s="251" t="inlineStr">
        <is>
          <t>可比租金实例数据（手动输入）；比准租金=公式</t>
        </is>
      </c>
    </row>
    <row r="11" ht="36" customHeight="1" s="245">
      <c r="A11" s="250" t="inlineStr">
        <is>
          <t>租金单价</t>
        </is>
      </c>
      <c r="B11" s="251" t="inlineStr">
        <is>
          <t>租金案例数据库</t>
        </is>
      </c>
      <c r="C11" s="251" t="inlineStr">
        <is>
          <t>各小区租金挂牌价、面积、楼层、来源链接</t>
        </is>
      </c>
      <c r="D11" s="251" t="inlineStr">
        <is>
          <t>租金数据采集（手动输入）；来源链接可留空</t>
        </is>
      </c>
    </row>
    <row r="12" ht="36" customHeight="1" s="245">
      <c r="A12" s="250" t="inlineStr">
        <is>
          <t>住宅-收益率</t>
        </is>
      </c>
      <c r="B12" s="251" t="inlineStr">
        <is>
          <t>报酬率确定过程</t>
        </is>
      </c>
      <c r="C12" s="251" t="inlineStr">
        <is>
          <t>安全利率+风险调整值法 / 市场提取法</t>
        </is>
      </c>
      <c r="D12" s="251" t="inlineStr">
        <is>
          <t>安全利率、风险调整值（手动输入）；报酬率=公式</t>
        </is>
      </c>
    </row>
    <row r="13" ht="36" customHeight="1" s="245">
      <c r="A13" s="250" t="inlineStr">
        <is>
          <t>市场价比较法</t>
        </is>
      </c>
      <c r="B13" s="251" t="inlineStr">
        <is>
          <t>市场价比较法综合测算</t>
        </is>
      </c>
      <c r="C13" s="251" t="inlineStr">
        <is>
          <t>可比实例汇总→修正→比准单价→权重→最终单价</t>
        </is>
      </c>
      <c r="D13" s="251" t="inlineStr">
        <is>
          <t>E4/F4/G4 成交单价、E24/F24/G24 面积（手动输入）；比准单价=公式</t>
        </is>
      </c>
    </row>
    <row r="14" ht="36" customHeight="1" s="245">
      <c r="A14" s="250" t="inlineStr">
        <is>
          <t>二手房案例</t>
        </is>
      </c>
      <c r="B14" s="251" t="inlineStr">
        <is>
          <t>二手房成交案例数据库</t>
        </is>
      </c>
      <c r="C14" s="251" t="inlineStr">
        <is>
          <t>小区名称、面积、总价、单价、成交日期</t>
        </is>
      </c>
      <c r="D14" s="251" t="inlineStr">
        <is>
          <t>二手房成交数据（手动输入）</t>
        </is>
      </c>
    </row>
    <row r="15" ht="36" customHeight="1" s="245">
      <c r="A15" s="250" t="inlineStr">
        <is>
          <t>可比案例</t>
        </is>
      </c>
      <c r="B15" s="251" t="inlineStr">
        <is>
          <t>可比实例详细数据</t>
        </is>
      </c>
      <c r="C15" s="251" t="inlineStr">
        <is>
          <t>名称、位置、面积、成交价、单价、成交日期、修正系数</t>
        </is>
      </c>
      <c r="D15" s="251" t="inlineStr">
        <is>
          <t>G列 成交总价（手动输入）；修正系数=公式</t>
        </is>
      </c>
    </row>
    <row r="16" ht="36" customHeight="1" s="245">
      <c r="A16" s="250" t="inlineStr">
        <is>
          <t>租金案例</t>
        </is>
      </c>
      <c r="B16" s="251" t="inlineStr">
        <is>
          <t>租金案例数据库</t>
        </is>
      </c>
      <c r="C16" s="251" t="inlineStr">
        <is>
          <t>小区名称、面积、月租金、单价、楼层、来源</t>
        </is>
      </c>
      <c r="D16" s="251" t="inlineStr">
        <is>
          <t>租金案例数据（手动输入）</t>
        </is>
      </c>
    </row>
    <row r="18" ht="24" customHeight="1" s="245">
      <c r="A18" s="248" t="inlineStr">
        <is>
          <t>二、公式逻辑说明</t>
        </is>
      </c>
    </row>
    <row r="19" ht="22" customHeight="1" s="245">
      <c r="A19" s="249" t="inlineStr">
        <is>
          <t>计算环节</t>
        </is>
      </c>
      <c r="B19" s="249" t="inlineStr">
        <is>
          <t>公式逻辑</t>
        </is>
      </c>
      <c r="C19" s="249" t="inlineStr">
        <is>
          <t>涉及 Sheet</t>
        </is>
      </c>
      <c r="D19" s="249" t="inlineStr">
        <is>
          <t>说明</t>
        </is>
      </c>
    </row>
    <row r="20" ht="36" customHeight="1" s="245">
      <c r="A20" s="250" t="inlineStr">
        <is>
          <t>评估单价</t>
        </is>
      </c>
      <c r="B20" s="251" t="inlineStr">
        <is>
          <t>评估明细表 N6 = 市场价比较法!最终比准单价</t>
        </is>
      </c>
      <c r="C20" s="251" t="inlineStr">
        <is>
          <t>评估明细表 → 市场价比较法</t>
        </is>
      </c>
      <c r="D20" s="252" t="inlineStr">
        <is>
          <t>比较法结果直接引用到汇总表</t>
        </is>
      </c>
    </row>
    <row r="21" ht="36" customHeight="1" s="245">
      <c r="A21" s="250" t="inlineStr">
        <is>
          <t>比准单价</t>
        </is>
      </c>
      <c r="B21" s="251" t="inlineStr">
        <is>
          <t>比准单价 = 成交单价 × 交易情况修正 × 市场状况调整 × 区位调整 × 实物调整 × 权益调整</t>
        </is>
      </c>
      <c r="C21" s="251" t="inlineStr">
        <is>
          <t>单价修正明细表-住宅 / 市场价比较法</t>
        </is>
      </c>
      <c r="D21" s="252" t="inlineStr">
        <is>
          <t>各修正系数乘积，乘法链</t>
        </is>
      </c>
    </row>
    <row r="22" ht="36" customHeight="1" s="245">
      <c r="A22" s="250" t="inlineStr">
        <is>
          <t>收益价值</t>
        </is>
      </c>
      <c r="B22" s="251" t="inlineStr">
        <is>
          <t>V = A/Y × [1 - 1/(1+Y)^n]</t>
        </is>
      </c>
      <c r="C22" s="251" t="inlineStr">
        <is>
          <t>住宅-收益法测算</t>
        </is>
      </c>
      <c r="D22" s="252" t="inlineStr">
        <is>
          <t>A=年净收益, Y=报酬率, n=剩余年限</t>
        </is>
      </c>
    </row>
    <row r="23" ht="36" customHeight="1" s="245">
      <c r="A23" s="250" t="inlineStr">
        <is>
          <t>净收益</t>
        </is>
      </c>
      <c r="B23" s="251" t="inlineStr">
        <is>
          <t>净收益 = 有效毛收入 - 运营费用 = 月租金×12×(1-空置率) - 运营费用</t>
        </is>
      </c>
      <c r="C23" s="251" t="inlineStr">
        <is>
          <t>住宅-收益法测算</t>
        </is>
      </c>
      <c r="D23" s="252" t="inlineStr">
        <is>
          <t>空置率通常取 5%-10%</t>
        </is>
      </c>
    </row>
    <row r="24" ht="36" customHeight="1" s="245">
      <c r="A24" s="250" t="inlineStr">
        <is>
          <t>报酬率</t>
        </is>
      </c>
      <c r="B24" s="251" t="inlineStr">
        <is>
          <t>报酬率 = 安全利率 + 风险调整值</t>
        </is>
      </c>
      <c r="C24" s="251" t="inlineStr">
        <is>
          <t>住宅-收益率</t>
        </is>
      </c>
      <c r="D24" s="252" t="inlineStr">
        <is>
          <t>累加法确定</t>
        </is>
      </c>
    </row>
    <row r="25" ht="36" customHeight="1" s="245">
      <c r="A25" s="250" t="inlineStr">
        <is>
          <t>有效毛收入</t>
        </is>
      </c>
      <c r="B25" s="251" t="inlineStr">
        <is>
          <t>有效毛收入 = 月租金 × 12 × (1 - 空置率)</t>
        </is>
      </c>
      <c r="C25" s="251" t="inlineStr">
        <is>
          <t>租金比较法 → 住宅-收益法测算</t>
        </is>
      </c>
      <c r="D25" s="252" t="inlineStr">
        <is>
          <t>租金比较法计算比准租金后引用</t>
        </is>
      </c>
    </row>
    <row r="26" ht="36" customHeight="1" s="245">
      <c r="A26" s="250" t="inlineStr">
        <is>
          <t>最终结果</t>
        </is>
      </c>
      <c r="B26" s="251" t="inlineStr">
        <is>
          <t>评估明细表总价 = 评估单价 × 面积</t>
        </is>
      </c>
      <c r="C26" s="251" t="inlineStr">
        <is>
          <t>评估明细表</t>
        </is>
      </c>
      <c r="D26" s="252" t="inlineStr">
        <is>
          <t>面积来自估价对象基本信息</t>
        </is>
      </c>
    </row>
    <row r="28" ht="24" customHeight="1" s="245">
      <c r="A28" s="248" t="inlineStr">
        <is>
          <t>三、使用流程</t>
        </is>
      </c>
    </row>
    <row r="29" ht="20" customHeight="1" s="245">
      <c r="A29" s="253" t="inlineStr">
        <is>
          <t>1. 复制本模板，重命名为具体项目</t>
        </is>
      </c>
    </row>
    <row r="30" ht="20" customHeight="1" s="245">
      <c r="A30" s="253" t="inlineStr">
        <is>
          <t>2. 在「评估明细表」填写估价对象基本信息（委托人、地址、面积等）</t>
        </is>
      </c>
    </row>
    <row r="31" ht="20" customHeight="1" s="245">
      <c r="A31" s="253" t="inlineStr">
        <is>
          <t>3. 在「住宅-实物状况」描述估价对象实物状况（供可比案例调整参考）</t>
        </is>
      </c>
    </row>
    <row r="32" ht="20" customHeight="1" s="245">
      <c r="A32" s="253" t="inlineStr">
        <is>
          <t>4. 在「市场价比较法」输入可比实例成交数据（E4/F4/G4 单价、E24/F24/G24 面积）</t>
        </is>
      </c>
    </row>
    <row r="33" ht="20" customHeight="1" s="245">
      <c r="A33" s="253" t="inlineStr">
        <is>
          <t>5. 在「单价修正明细表-住宅」调整修正系数（交易情况/市场状况/区位/实物/权益）</t>
        </is>
      </c>
    </row>
    <row r="34" ht="20" customHeight="1" s="245">
      <c r="A34" s="253" t="inlineStr">
        <is>
          <t>6. 在「租金单价」和「租金案例」采集租金数据</t>
        </is>
      </c>
    </row>
    <row r="35" ht="20" customHeight="1" s="245">
      <c r="A35" s="253" t="inlineStr">
        <is>
          <t>7. 在「租金比较法」计算比准租金 → 引用到「住宅-收益法测算」</t>
        </is>
      </c>
    </row>
    <row r="36" ht="20" customHeight="1" s="245">
      <c r="A36" s="253" t="inlineStr">
        <is>
          <t>8. 在「住宅-收益率」确定报酬率（累加法或市场提取法）</t>
        </is>
      </c>
    </row>
    <row r="37" ht="20" customHeight="1" s="245">
      <c r="A37" s="253" t="inlineStr">
        <is>
          <t>9. 在「住宅-收益法测算」检查收益价值计算结果</t>
        </is>
      </c>
    </row>
    <row r="38" ht="20" customHeight="1" s="245">
      <c r="A38" s="253" t="inlineStr">
        <is>
          <t>10. 「评估明细表」N6 单价已通过公式自动引用，检查最终结果</t>
        </is>
      </c>
    </row>
    <row r="40" ht="24" customHeight="1" s="245">
      <c r="A40" s="248" t="inlineStr">
        <is>
          <t>四、注意事项</t>
        </is>
      </c>
    </row>
    <row r="41" ht="22" customHeight="1" s="245">
      <c r="A41" s="254" t="inlineStr">
        <is>
          <t>⚠️ 带公式的单元格（以 = 开头）请勿手动修改，破坏公式会导致计算错误</t>
        </is>
      </c>
    </row>
    <row r="42" ht="22" customHeight="1" s="245">
      <c r="A42" s="254" t="inlineStr">
        <is>
          <t>⚠️ 蓝色/绿色底色的单元格通常为手动输入区域，白色为公式自动计算区域</t>
        </is>
      </c>
    </row>
    <row r="43" ht="22" customHeight="1" s="245">
      <c r="A43" s="254" t="inlineStr">
        <is>
          <t>⚠️ 「市场价比较法」至少需要 3 个可比实例（GB/T 50291-2015 第4.2.3条）</t>
        </is>
      </c>
    </row>
    <row r="44" ht="22" customHeight="1" s="245">
      <c r="A44" s="254" t="inlineStr">
        <is>
          <t>⚠️ 单项修正系数不宜超过 20%，综合修正不宜超过 30%（GB/T 50291-2015 第4.2.7条）</t>
        </is>
      </c>
    </row>
    <row r="45" ht="22" customHeight="1" s="245">
      <c r="A45" s="254" t="inlineStr">
        <is>
          <t>⚠️ 最高/最低比准价格之比不宜大于 1.2（GB/T 50291-2015 第4.2.8条）</t>
        </is>
      </c>
    </row>
    <row r="46" ht="22" customHeight="1" s="245">
      <c r="A46" s="254" t="inlineStr">
        <is>
          <t>⚠️ 本模板数据已模糊化处理，所有姓名/地址/价格均为占位符，请替换为实际数据</t>
        </is>
      </c>
    </row>
  </sheetData>
  <mergeCells count="22">
    <mergeCell ref="A35:D35"/>
    <mergeCell ref="A4:D4"/>
    <mergeCell ref="A38:D38"/>
    <mergeCell ref="A29:D29"/>
    <mergeCell ref="A43:D43"/>
    <mergeCell ref="A28:D28"/>
    <mergeCell ref="A44:D44"/>
    <mergeCell ref="A40:D40"/>
    <mergeCell ref="A31:D31"/>
    <mergeCell ref="A34:D34"/>
    <mergeCell ref="A30:D30"/>
    <mergeCell ref="A36:D36"/>
    <mergeCell ref="A1:D1"/>
    <mergeCell ref="A45:D45"/>
    <mergeCell ref="A41:D41"/>
    <mergeCell ref="A46:D46"/>
    <mergeCell ref="A37:D37"/>
    <mergeCell ref="A18:D18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B1:AA36"/>
  <sheetViews>
    <sheetView showGridLines="1" tabSelected="1" workbookViewId="0">
      <selection activeCell="A1" sqref="A1"/>
    </sheetView>
  </sheetViews>
  <sheetFormatPr baseColWidth="8" defaultColWidth="9" defaultRowHeight="15"/>
  <cols>
    <col width="4.71667" customWidth="1" style="255" min="1" max="1"/>
    <col width="4.88333" customWidth="1" style="255" min="2" max="2"/>
    <col width="14.5" customWidth="1" style="255" min="3" max="3"/>
    <col width="16.375" customWidth="1" style="255" min="4" max="4"/>
    <col width="9" customWidth="1" style="256" min="5" max="5"/>
    <col width="9" customWidth="1" style="255" min="6" max="6"/>
    <col width="9" customWidth="1" style="255" min="7" max="7"/>
    <col width="13.625" customWidth="1" style="257" min="8" max="8"/>
    <col width="11.25" customWidth="1" style="255" min="9" max="9"/>
    <col width="9.716670000000001" customWidth="1" style="255" min="10" max="10"/>
    <col width="13.875" customWidth="1" style="257" min="11" max="11"/>
    <col width="11.525" customWidth="1" style="258" min="12" max="12"/>
    <col width="11.5" customWidth="1" style="259" min="13" max="13"/>
    <col width="11.8" customWidth="1" style="260" min="14" max="14"/>
    <col width="14.375" customWidth="1" style="261" min="15" max="15"/>
    <col width="11.875" customWidth="1" style="255" min="16" max="16"/>
    <col width="12.75" customWidth="1" style="255" min="17" max="17"/>
    <col width="11.1083" customWidth="1" style="255" min="18" max="20"/>
    <col width="13.2" customWidth="1" style="260" min="21" max="21"/>
    <col width="12.125" customWidth="1" style="260" min="22" max="22"/>
    <col width="9.58333" customWidth="1" style="260" min="23" max="23"/>
    <col width="12.125" customWidth="1" style="255" min="24" max="24"/>
    <col width="10.825" customWidth="1" style="255" min="25" max="25"/>
    <col width="9" customWidth="1" style="255" min="26" max="26"/>
    <col width="9.5" customWidth="1" style="255" min="27" max="27"/>
  </cols>
  <sheetData>
    <row r="1" ht="65" customFormat="1" customHeight="1" s="256">
      <c r="B1" s="262" t="inlineStr">
        <is>
          <t>资产评估结果明细表</t>
        </is>
      </c>
      <c r="Q1" s="263" t="inlineStr"/>
      <c r="R1" s="263" t="inlineStr"/>
      <c r="S1" s="263" t="inlineStr"/>
      <c r="T1" s="263" t="inlineStr"/>
      <c r="U1" s="259" t="inlineStr"/>
      <c r="V1" s="259" t="inlineStr"/>
      <c r="W1" s="259" t="inlineStr"/>
    </row>
    <row r="2" ht="25" customFormat="1" customHeight="1" s="256">
      <c r="B2" s="264" t="inlineStr">
        <is>
          <t>评估基准日：</t>
        </is>
      </c>
      <c r="J2" s="8" t="n">
        <v>42879</v>
      </c>
      <c r="Q2" s="263" t="inlineStr"/>
      <c r="R2" s="263" t="inlineStr"/>
      <c r="S2" s="263" t="inlineStr"/>
      <c r="T2" s="263" t="inlineStr"/>
      <c r="U2" s="259" t="inlineStr"/>
      <c r="V2" s="259" t="inlineStr"/>
      <c r="W2" s="259" t="inlineStr"/>
    </row>
    <row r="3" ht="25" customFormat="1" customHeight="1" s="265">
      <c r="B3" s="266" t="inlineStr">
        <is>
          <t>委托人：XX投资有限公司</t>
        </is>
      </c>
      <c r="C3" s="266" t="inlineStr"/>
      <c r="D3" s="266" t="inlineStr"/>
      <c r="E3" s="267" t="inlineStr"/>
      <c r="F3" s="266" t="inlineStr"/>
      <c r="G3" s="266" t="inlineStr"/>
      <c r="H3" s="268" t="inlineStr"/>
      <c r="I3" s="266" t="inlineStr"/>
      <c r="J3" s="266" t="inlineStr"/>
      <c r="K3" s="268" t="inlineStr"/>
      <c r="L3" s="269" t="inlineStr"/>
      <c r="M3" s="270" t="inlineStr"/>
      <c r="N3" s="271" t="inlineStr"/>
      <c r="O3" s="272" t="inlineStr"/>
      <c r="P3" s="264" t="inlineStr">
        <is>
          <t>金额单位：人民币元</t>
        </is>
      </c>
      <c r="Q3" s="255" t="inlineStr"/>
      <c r="R3" s="255" t="inlineStr"/>
      <c r="S3" s="255" t="inlineStr"/>
      <c r="T3" s="255" t="inlineStr"/>
      <c r="U3" s="260" t="inlineStr"/>
      <c r="V3" s="260" t="inlineStr"/>
      <c r="W3" s="260" t="inlineStr"/>
    </row>
    <row r="4" ht="30" customFormat="1" customHeight="1" s="273">
      <c r="B4" s="274" t="inlineStr">
        <is>
          <t>序号</t>
        </is>
      </c>
      <c r="C4" s="275" t="inlineStr">
        <is>
          <t>权属证号</t>
        </is>
      </c>
      <c r="D4" s="274" t="inlineStr">
        <is>
          <t>坐落</t>
        </is>
      </c>
      <c r="E4" s="275" t="inlineStr">
        <is>
          <t>权属人</t>
        </is>
      </c>
      <c r="F4" s="274" t="inlineStr">
        <is>
          <t>用途</t>
        </is>
      </c>
      <c r="G4" s="274" t="inlineStr">
        <is>
          <t>装修</t>
        </is>
      </c>
      <c r="H4" s="276" t="inlineStr">
        <is>
          <t>土地到期日</t>
        </is>
      </c>
      <c r="I4" s="274" t="inlineStr">
        <is>
          <t>房屋结构及总层数</t>
        </is>
      </c>
      <c r="J4" s="274" t="inlineStr">
        <is>
          <t>所在楼层</t>
        </is>
      </c>
      <c r="K4" s="277" t="inlineStr">
        <is>
          <t>竣工时间</t>
        </is>
      </c>
      <c r="L4" s="278" t="inlineStr">
        <is>
          <t>套内建筑面积（㎡）</t>
        </is>
      </c>
      <c r="M4" s="279" t="inlineStr">
        <is>
          <t>建筑面积（㎡）</t>
        </is>
      </c>
      <c r="N4" s="279" t="inlineStr">
        <is>
          <t>评估价值</t>
        </is>
      </c>
      <c r="O4" s="280" t="n"/>
      <c r="P4" s="274" t="inlineStr">
        <is>
          <t>备注</t>
        </is>
      </c>
      <c r="Q4" s="281" t="inlineStr"/>
      <c r="R4" s="281" t="inlineStr"/>
      <c r="S4" s="281" t="inlineStr"/>
      <c r="T4" s="281" t="inlineStr"/>
      <c r="U4" s="260" t="inlineStr"/>
      <c r="V4" s="260" t="inlineStr"/>
      <c r="W4" s="282" t="inlineStr">
        <is>
          <t>原购买价（含9%税）</t>
        </is>
      </c>
      <c r="X4" s="280" t="n"/>
      <c r="Y4" s="274" t="inlineStr">
        <is>
          <t>增减值</t>
        </is>
      </c>
      <c r="Z4" s="27" t="inlineStr">
        <is>
          <t>增减率（%）</t>
        </is>
      </c>
      <c r="AA4" s="27" t="inlineStr">
        <is>
          <t>单价增值</t>
        </is>
      </c>
    </row>
    <row r="5" ht="30" customFormat="1" customHeight="1" s="283">
      <c r="B5" s="284" t="n"/>
      <c r="C5" s="284" t="n"/>
      <c r="D5" s="284" t="n"/>
      <c r="E5" s="284" t="n"/>
      <c r="F5" s="284" t="n"/>
      <c r="G5" s="284" t="n"/>
      <c r="H5" s="284" t="n"/>
      <c r="I5" s="284" t="n"/>
      <c r="J5" s="284" t="n"/>
      <c r="K5" s="284" t="n"/>
      <c r="L5" s="284" t="n"/>
      <c r="M5" s="284" t="n"/>
      <c r="N5" s="279" t="inlineStr">
        <is>
          <t>评估单价
（元/㎡）</t>
        </is>
      </c>
      <c r="O5" s="274" t="inlineStr">
        <is>
          <t>评估总价
（元）</t>
        </is>
      </c>
      <c r="P5" s="284" t="n"/>
      <c r="Q5" s="281" t="inlineStr">
        <is>
          <t>购买时间</t>
        </is>
      </c>
      <c r="R5" s="281" t="inlineStr">
        <is>
          <t>协议单价</t>
        </is>
      </c>
      <c r="U5" s="281" t="inlineStr">
        <is>
          <t>实用率</t>
        </is>
      </c>
      <c r="V5" s="285" t="inlineStr"/>
      <c r="W5" s="282" t="inlineStr">
        <is>
          <t>购买单价</t>
        </is>
      </c>
      <c r="X5" s="282" t="inlineStr">
        <is>
          <t>总价</t>
        </is>
      </c>
      <c r="Y5" s="284" t="n"/>
      <c r="Z5" s="284" t="n"/>
      <c r="AA5" s="284" t="n"/>
    </row>
    <row r="6" ht="41" customFormat="1" customHeight="1" s="256">
      <c r="B6" s="286" t="n">
        <v>1</v>
      </c>
      <c r="C6" s="287" t="inlineStr">
        <is>
          <t>《商品房买卖合同》</t>
        </is>
      </c>
      <c r="D6" s="288" t="inlineStr">
        <is>
          <t>XX市XX区XX路XX号XX小区XX栋XX房</t>
        </is>
      </c>
      <c r="E6" s="288" t="inlineStr">
        <is>
          <t>XX投资有限公司</t>
        </is>
      </c>
      <c r="F6" s="289" t="inlineStr">
        <is>
          <t>成套住宅</t>
        </is>
      </c>
      <c r="G6" s="289" t="inlineStr">
        <is>
          <t>精致</t>
        </is>
      </c>
      <c r="H6" s="290" t="n">
        <v>61568</v>
      </c>
      <c r="I6" s="289" t="inlineStr">
        <is>
          <t>钢混5层</t>
        </is>
      </c>
      <c r="J6" s="289" t="inlineStr">
        <is>
          <t>第1-5层</t>
        </is>
      </c>
      <c r="K6" s="290" t="n">
        <v>40725</v>
      </c>
      <c r="L6" s="291" t="n">
        <v>540</v>
      </c>
      <c r="M6" s="291" t="n">
        <v>580</v>
      </c>
      <c r="N6" s="289" t="n">
        <v>38000</v>
      </c>
      <c r="O6" s="289">
        <f>=ROUND(M6*N6,0)</f>
        <v/>
      </c>
      <c r="P6" s="286" t="inlineStr"/>
      <c r="Q6" s="36" t="inlineStr"/>
      <c r="R6" s="292" t="inlineStr"/>
      <c r="S6" s="293">
        <f>=+R6/N6-1</f>
        <v/>
      </c>
      <c r="T6" s="294">
        <f>=R6*M6</f>
        <v/>
      </c>
      <c r="U6" s="295">
        <f>=+L6/M6</f>
        <v/>
      </c>
      <c r="V6" s="259" t="inlineStr"/>
      <c r="W6" s="296" t="n">
        <v>38000</v>
      </c>
      <c r="X6" s="296">
        <f>=W6*M8</f>
        <v/>
      </c>
      <c r="Y6" s="297">
        <f>=O6-X6</f>
        <v/>
      </c>
      <c r="Z6" s="296">
        <f>=+Y6/X6*100</f>
        <v/>
      </c>
      <c r="AA6" s="296">
        <f>=W6-N6</f>
        <v/>
      </c>
    </row>
    <row r="7" ht="30" customFormat="1" customHeight="1" s="256">
      <c r="B7" s="284" t="n"/>
      <c r="C7" s="284" t="n"/>
      <c r="D7" s="284" t="n"/>
      <c r="E7" s="284" t="n"/>
      <c r="F7" s="289" t="inlineStr">
        <is>
          <t>车库</t>
        </is>
      </c>
      <c r="G7" s="284" t="n"/>
      <c r="H7" s="284" t="n"/>
      <c r="I7" s="284" t="n"/>
      <c r="J7" s="289" t="inlineStr">
        <is>
          <t>第1层</t>
        </is>
      </c>
      <c r="K7" s="284" t="n"/>
      <c r="L7" s="291" t="n">
        <v>38</v>
      </c>
      <c r="M7" s="291" t="n">
        <v>40</v>
      </c>
      <c r="N7" s="289" t="n">
        <v>38000</v>
      </c>
      <c r="O7" s="289">
        <f>=ROUND(+M7*N7,0)</f>
        <v/>
      </c>
      <c r="P7" s="298" t="inlineStr"/>
      <c r="Q7" s="255" t="inlineStr"/>
      <c r="R7" s="255" t="inlineStr"/>
      <c r="S7" s="255" t="inlineStr"/>
      <c r="T7" s="255" t="inlineStr"/>
      <c r="U7" s="260" t="inlineStr"/>
      <c r="V7" s="260" t="inlineStr"/>
      <c r="W7" s="260" t="inlineStr"/>
    </row>
    <row r="8" ht="25" customFormat="1" customHeight="1" s="256">
      <c r="B8" s="299" t="inlineStr">
        <is>
          <t>合 计</t>
        </is>
      </c>
      <c r="C8" s="300" t="n"/>
      <c r="D8" s="301" t="inlineStr"/>
      <c r="E8" s="302" t="inlineStr"/>
      <c r="F8" s="289" t="inlineStr"/>
      <c r="G8" s="289" t="inlineStr"/>
      <c r="H8" s="290" t="inlineStr"/>
      <c r="I8" s="289" t="inlineStr"/>
      <c r="J8" s="289" t="inlineStr"/>
      <c r="K8" s="290" t="inlineStr"/>
      <c r="L8" s="291" t="inlineStr"/>
      <c r="M8" s="291">
        <f>=M6+M7</f>
        <v/>
      </c>
      <c r="N8" s="289" t="inlineStr"/>
      <c r="O8" s="303">
        <f>=ROUND(O6+O7,0)</f>
        <v/>
      </c>
      <c r="P8" s="298" t="inlineStr"/>
      <c r="Q8" s="255" t="inlineStr"/>
      <c r="R8" s="255" t="inlineStr"/>
      <c r="S8" s="255" t="inlineStr"/>
      <c r="T8" s="255" t="inlineStr"/>
      <c r="U8" s="260" t="inlineStr"/>
      <c r="V8" s="260" t="inlineStr"/>
      <c r="W8" s="260" t="inlineStr"/>
    </row>
    <row r="9" ht="25" customFormat="1" customHeight="1" s="256">
      <c r="B9" s="304" t="inlineStr">
        <is>
          <t>评估机构：XX土地房地产与资产评估有限公司</t>
        </is>
      </c>
      <c r="J9" s="271" t="inlineStr">
        <is>
          <t>评估人员：评估师A、评估师B</t>
        </is>
      </c>
      <c r="Q9" s="255" t="inlineStr"/>
      <c r="R9" s="255" t="inlineStr"/>
      <c r="S9" s="255" t="inlineStr"/>
      <c r="T9" s="255" t="inlineStr"/>
      <c r="U9" s="260" t="inlineStr"/>
      <c r="V9" s="260" t="inlineStr"/>
      <c r="W9" s="260" t="inlineStr"/>
    </row>
    <row r="10" ht="25" customFormat="1" customHeight="1" s="256">
      <c r="B10" s="266" t="inlineStr">
        <is>
          <t>日期：2028年08月11日</t>
        </is>
      </c>
      <c r="C10" s="255" t="inlineStr"/>
      <c r="D10" s="305" t="inlineStr"/>
      <c r="F10" s="255" t="inlineStr"/>
      <c r="G10" s="255" t="inlineStr"/>
      <c r="H10" s="257" t="inlineStr"/>
      <c r="I10" s="255" t="inlineStr"/>
      <c r="J10" s="255" t="inlineStr"/>
      <c r="K10" s="257" t="inlineStr"/>
      <c r="L10" s="258" t="inlineStr"/>
      <c r="M10" s="259" t="inlineStr"/>
      <c r="N10" s="260" t="inlineStr"/>
      <c r="O10" s="261" t="inlineStr"/>
      <c r="P10" s="255" t="inlineStr"/>
      <c r="Q10" s="255" t="inlineStr"/>
      <c r="R10" s="255">
        <f>=R6-N6</f>
        <v/>
      </c>
      <c r="S10" s="255" t="inlineStr"/>
      <c r="T10" s="255" t="inlineStr"/>
      <c r="U10" s="260" t="inlineStr"/>
      <c r="V10" s="260" t="inlineStr"/>
      <c r="W10" s="260" t="inlineStr"/>
    </row>
    <row r="11" customFormat="1" s="256">
      <c r="B11" s="255" t="inlineStr"/>
      <c r="C11" s="255" t="inlineStr"/>
      <c r="D11" s="255" t="inlineStr"/>
      <c r="F11" s="255" t="inlineStr"/>
      <c r="G11" s="255" t="inlineStr"/>
      <c r="H11" s="257" t="inlineStr"/>
      <c r="I11" s="255" t="inlineStr"/>
      <c r="J11" s="255" t="inlineStr"/>
      <c r="K11" s="257" t="inlineStr"/>
      <c r="L11" s="258" t="inlineStr"/>
      <c r="M11" s="259" t="inlineStr"/>
      <c r="N11" s="260" t="inlineStr"/>
      <c r="O11" s="261" t="inlineStr"/>
      <c r="P11" s="255" t="inlineStr"/>
      <c r="Q11" s="255" t="inlineStr"/>
      <c r="R11" s="255" t="inlineStr"/>
      <c r="S11" s="255" t="inlineStr"/>
      <c r="T11" s="255" t="inlineStr"/>
      <c r="U11" s="260" t="inlineStr"/>
      <c r="V11" s="260" t="inlineStr"/>
      <c r="W11" s="260" t="inlineStr"/>
    </row>
    <row r="12" customFormat="1" s="256">
      <c r="B12" s="255" t="inlineStr"/>
      <c r="C12" s="255" t="inlineStr"/>
      <c r="D12" s="255" t="inlineStr"/>
      <c r="F12" s="255" t="inlineStr"/>
      <c r="G12" s="255" t="inlineStr"/>
      <c r="H12" s="257" t="inlineStr"/>
      <c r="I12" s="255" t="inlineStr"/>
      <c r="J12" s="255" t="inlineStr"/>
      <c r="K12" s="257" t="inlineStr"/>
      <c r="L12" s="258" t="inlineStr"/>
      <c r="M12" s="259" t="inlineStr"/>
      <c r="N12" s="260" t="inlineStr"/>
      <c r="O12" s="261" t="inlineStr"/>
      <c r="P12" s="255" t="inlineStr"/>
      <c r="Q12" s="255" t="inlineStr"/>
      <c r="R12" s="255" t="inlineStr"/>
      <c r="S12" s="255" t="inlineStr"/>
      <c r="T12" s="255" t="inlineStr"/>
      <c r="U12" s="260" t="inlineStr"/>
      <c r="V12" s="260" t="inlineStr"/>
      <c r="W12" s="260" t="inlineStr"/>
    </row>
    <row r="13" customFormat="1" s="256">
      <c r="B13" s="255" t="inlineStr"/>
      <c r="C13" s="255" t="inlineStr"/>
      <c r="D13" s="255" t="inlineStr"/>
      <c r="F13" s="255" t="inlineStr"/>
      <c r="G13" s="255" t="inlineStr"/>
      <c r="H13" s="257" t="inlineStr"/>
      <c r="I13" s="255" t="inlineStr"/>
      <c r="J13" s="255" t="inlineStr"/>
      <c r="K13" s="257" t="inlineStr"/>
      <c r="L13" s="258" t="inlineStr"/>
      <c r="M13" s="259" t="inlineStr"/>
      <c r="N13" s="260" t="inlineStr"/>
      <c r="O13" s="261" t="inlineStr"/>
      <c r="P13" s="255" t="inlineStr"/>
      <c r="Q13" s="255" t="inlineStr"/>
      <c r="R13" s="255" t="inlineStr"/>
      <c r="S13" s="255" t="inlineStr"/>
      <c r="T13" s="255" t="inlineStr"/>
      <c r="U13" s="260" t="inlineStr"/>
      <c r="V13" s="260" t="inlineStr"/>
      <c r="W13" s="260" t="inlineStr"/>
    </row>
    <row r="14" customFormat="1" s="256">
      <c r="B14" s="255" t="inlineStr"/>
      <c r="C14" s="255" t="inlineStr"/>
      <c r="D14" s="255" t="inlineStr"/>
      <c r="F14" s="255" t="inlineStr"/>
      <c r="G14" s="255" t="inlineStr"/>
      <c r="H14" s="257" t="inlineStr"/>
      <c r="I14" s="54" t="inlineStr"/>
      <c r="J14" s="54" t="inlineStr"/>
      <c r="K14" s="306" t="inlineStr"/>
      <c r="L14" s="307" t="inlineStr"/>
      <c r="M14" s="259" t="inlineStr"/>
      <c r="N14" s="260" t="inlineStr"/>
      <c r="O14" s="261" t="inlineStr"/>
      <c r="P14" s="255" t="inlineStr"/>
      <c r="Q14" s="255" t="inlineStr"/>
      <c r="R14" s="255" t="inlineStr"/>
      <c r="S14" s="255" t="inlineStr"/>
      <c r="T14" s="255" t="inlineStr"/>
      <c r="U14" s="260" t="inlineStr"/>
      <c r="V14" s="260" t="inlineStr"/>
      <c r="W14" s="260" t="inlineStr"/>
    </row>
    <row r="15" customFormat="1" s="256">
      <c r="B15" s="255" t="inlineStr"/>
      <c r="C15" s="255" t="inlineStr"/>
      <c r="D15" s="255" t="inlineStr"/>
      <c r="F15" s="255" t="inlineStr"/>
      <c r="G15" s="255" t="inlineStr"/>
      <c r="H15" s="308" t="inlineStr"/>
      <c r="I15" s="255" t="inlineStr"/>
      <c r="J15" s="255" t="inlineStr"/>
      <c r="K15" s="257" t="inlineStr"/>
      <c r="L15" s="258" t="inlineStr"/>
      <c r="M15" s="259" t="inlineStr"/>
      <c r="N15" s="260" t="inlineStr"/>
      <c r="O15" s="261" t="inlineStr"/>
      <c r="P15" s="255" t="inlineStr"/>
      <c r="Q15" s="255" t="inlineStr"/>
      <c r="R15" s="255" t="inlineStr"/>
      <c r="S15" s="255" t="inlineStr"/>
      <c r="T15" s="255" t="inlineStr"/>
      <c r="U15" s="260" t="inlineStr"/>
      <c r="V15" s="260" t="inlineStr"/>
      <c r="W15" s="260" t="inlineStr"/>
    </row>
    <row r="16" customFormat="1" s="256">
      <c r="B16" s="255" t="inlineStr"/>
      <c r="C16" s="255" t="inlineStr"/>
      <c r="D16" s="255" t="inlineStr"/>
      <c r="F16" s="255" t="inlineStr"/>
      <c r="G16" s="255" t="inlineStr"/>
      <c r="H16" s="257" t="inlineStr"/>
      <c r="I16" s="255" t="inlineStr"/>
      <c r="J16" s="255" t="inlineStr"/>
      <c r="K16" s="257" t="inlineStr"/>
      <c r="L16" s="258" t="inlineStr"/>
      <c r="M16" s="259" t="inlineStr"/>
      <c r="N16" s="260" t="inlineStr"/>
      <c r="O16" s="261" t="inlineStr"/>
      <c r="P16" s="255" t="inlineStr"/>
      <c r="Q16" s="255" t="inlineStr"/>
      <c r="R16" s="255" t="inlineStr"/>
      <c r="S16" s="255" t="inlineStr"/>
      <c r="T16" s="255" t="inlineStr"/>
      <c r="U16" s="260" t="inlineStr"/>
      <c r="V16" s="260" t="inlineStr"/>
      <c r="W16" s="260" t="inlineStr"/>
    </row>
    <row r="17" customFormat="1" s="256">
      <c r="B17" s="255" t="inlineStr"/>
      <c r="C17" s="255" t="inlineStr"/>
      <c r="D17" s="255" t="inlineStr"/>
      <c r="F17" s="255" t="inlineStr"/>
      <c r="G17" s="255" t="inlineStr"/>
      <c r="H17" s="257" t="inlineStr"/>
      <c r="I17" s="255" t="inlineStr"/>
      <c r="J17" s="255" t="inlineStr"/>
      <c r="K17" s="257" t="inlineStr"/>
      <c r="L17" s="258" t="inlineStr"/>
      <c r="M17" s="259" t="inlineStr"/>
      <c r="N17" s="260" t="inlineStr"/>
      <c r="O17" s="261" t="inlineStr"/>
      <c r="P17" s="255" t="inlineStr"/>
      <c r="Q17" s="255" t="inlineStr"/>
      <c r="R17" s="255" t="inlineStr"/>
      <c r="S17" s="255" t="inlineStr"/>
      <c r="T17" s="255" t="inlineStr"/>
      <c r="U17" s="260" t="inlineStr"/>
      <c r="V17" s="260" t="inlineStr"/>
      <c r="W17" s="260" t="inlineStr"/>
    </row>
    <row r="18" customFormat="1" s="256">
      <c r="B18" s="255" t="inlineStr"/>
      <c r="C18" s="255" t="inlineStr"/>
      <c r="D18" s="255" t="inlineStr"/>
      <c r="F18" s="255" t="inlineStr"/>
      <c r="G18" s="255" t="inlineStr"/>
      <c r="H18" s="257" t="inlineStr"/>
      <c r="I18" s="255" t="inlineStr"/>
      <c r="J18" s="255" t="inlineStr"/>
      <c r="K18" s="257" t="inlineStr"/>
      <c r="L18" s="258" t="inlineStr"/>
      <c r="M18" s="259" t="inlineStr"/>
      <c r="N18" s="260" t="inlineStr"/>
      <c r="O18" s="261" t="inlineStr"/>
      <c r="P18" s="255" t="inlineStr"/>
      <c r="Q18" s="255" t="inlineStr"/>
      <c r="R18" s="255" t="inlineStr"/>
      <c r="S18" s="255" t="inlineStr"/>
      <c r="T18" s="255" t="inlineStr"/>
      <c r="U18" s="260" t="inlineStr"/>
      <c r="V18" s="260" t="inlineStr"/>
      <c r="W18" s="260" t="inlineStr"/>
    </row>
    <row r="19" customFormat="1" s="256">
      <c r="B19" s="255" t="inlineStr"/>
      <c r="C19" s="255" t="inlineStr"/>
      <c r="D19" s="255" t="inlineStr"/>
      <c r="F19" s="255" t="inlineStr"/>
      <c r="G19" s="255" t="inlineStr"/>
      <c r="H19" s="257" t="inlineStr"/>
      <c r="I19" s="255" t="inlineStr"/>
      <c r="J19" s="255" t="inlineStr"/>
      <c r="K19" s="257" t="inlineStr"/>
      <c r="L19" s="258" t="inlineStr"/>
      <c r="M19" s="259" t="inlineStr"/>
      <c r="N19" s="260" t="inlineStr"/>
      <c r="O19" s="261" t="inlineStr"/>
      <c r="P19" s="255" t="inlineStr"/>
      <c r="Q19" s="255" t="inlineStr"/>
      <c r="R19" s="255" t="inlineStr"/>
      <c r="S19" s="255" t="inlineStr"/>
      <c r="T19" s="255" t="inlineStr"/>
      <c r="U19" s="260" t="inlineStr"/>
      <c r="V19" s="260" t="inlineStr"/>
      <c r="W19" s="260" t="inlineStr"/>
    </row>
    <row r="20" customFormat="1" s="256">
      <c r="B20" s="255" t="inlineStr"/>
      <c r="C20" s="255" t="inlineStr"/>
      <c r="D20" s="255" t="inlineStr"/>
      <c r="F20" s="255" t="inlineStr"/>
      <c r="G20" s="255" t="inlineStr"/>
      <c r="H20" s="257" t="inlineStr"/>
      <c r="I20" s="255" t="inlineStr"/>
      <c r="J20" s="255" t="inlineStr"/>
      <c r="K20" s="257" t="inlineStr"/>
      <c r="L20" s="258" t="inlineStr"/>
      <c r="M20" s="259" t="inlineStr"/>
      <c r="N20" s="260" t="inlineStr"/>
      <c r="O20" s="261" t="inlineStr"/>
      <c r="P20" s="255" t="inlineStr"/>
      <c r="Q20" s="255" t="inlineStr"/>
      <c r="R20" s="255" t="inlineStr"/>
      <c r="S20" s="255" t="inlineStr"/>
      <c r="T20" s="255" t="inlineStr"/>
      <c r="U20" s="260" t="inlineStr"/>
      <c r="V20" s="260" t="inlineStr"/>
      <c r="W20" s="260" t="inlineStr"/>
    </row>
    <row r="21" customFormat="1" s="256">
      <c r="B21" s="255" t="inlineStr"/>
      <c r="C21" s="255" t="inlineStr"/>
      <c r="D21" s="255" t="inlineStr"/>
      <c r="F21" s="255" t="inlineStr"/>
      <c r="G21" s="255" t="inlineStr"/>
      <c r="H21" s="257" t="inlineStr"/>
      <c r="I21" s="255" t="inlineStr"/>
      <c r="J21" s="255" t="inlineStr"/>
      <c r="K21" s="257" t="inlineStr"/>
      <c r="L21" s="258" t="inlineStr"/>
      <c r="M21" s="259" t="inlineStr"/>
      <c r="N21" s="260" t="inlineStr"/>
      <c r="O21" s="261" t="inlineStr"/>
      <c r="P21" s="255" t="inlineStr"/>
      <c r="Q21" s="255" t="inlineStr"/>
      <c r="R21" s="255" t="inlineStr"/>
      <c r="S21" s="255" t="inlineStr"/>
      <c r="T21" s="255" t="inlineStr"/>
      <c r="U21" s="260" t="inlineStr"/>
      <c r="V21" s="260" t="inlineStr"/>
      <c r="W21" s="260" t="inlineStr"/>
    </row>
    <row r="22" customFormat="1" s="256">
      <c r="B22" s="255" t="inlineStr"/>
      <c r="C22" s="255" t="inlineStr"/>
      <c r="D22" s="255" t="inlineStr"/>
      <c r="F22" s="255" t="inlineStr"/>
      <c r="G22" s="255" t="inlineStr"/>
      <c r="H22" s="257" t="inlineStr"/>
      <c r="I22" s="255" t="inlineStr"/>
      <c r="J22" s="255" t="inlineStr"/>
      <c r="K22" s="257" t="inlineStr"/>
      <c r="L22" s="258" t="inlineStr"/>
      <c r="M22" s="259" t="inlineStr"/>
      <c r="N22" s="260" t="inlineStr"/>
      <c r="O22" s="261" t="inlineStr"/>
      <c r="P22" s="255" t="inlineStr"/>
      <c r="Q22" s="255" t="inlineStr"/>
      <c r="R22" s="255" t="inlineStr"/>
      <c r="S22" s="255" t="inlineStr"/>
      <c r="T22" s="255" t="inlineStr"/>
      <c r="U22" s="260" t="inlineStr"/>
      <c r="V22" s="260" t="inlineStr"/>
      <c r="W22" s="260" t="inlineStr"/>
    </row>
    <row r="23" customFormat="1" s="256">
      <c r="B23" s="255" t="inlineStr"/>
      <c r="C23" s="255" t="inlineStr"/>
      <c r="D23" s="255" t="inlineStr"/>
      <c r="F23" s="255" t="inlineStr"/>
      <c r="G23" s="255" t="inlineStr"/>
      <c r="H23" s="257" t="inlineStr"/>
      <c r="I23" s="255" t="inlineStr"/>
      <c r="J23" s="255" t="inlineStr"/>
      <c r="K23" s="257" t="inlineStr"/>
      <c r="L23" s="258" t="inlineStr"/>
      <c r="M23" s="259" t="inlineStr"/>
      <c r="N23" s="260" t="inlineStr"/>
      <c r="O23" s="261" t="inlineStr"/>
      <c r="P23" s="255" t="inlineStr"/>
      <c r="Q23" s="255" t="inlineStr"/>
      <c r="R23" s="255" t="inlineStr"/>
      <c r="S23" s="255" t="inlineStr"/>
      <c r="T23" s="255" t="inlineStr"/>
      <c r="U23" s="260" t="inlineStr"/>
      <c r="V23" s="260" t="inlineStr"/>
      <c r="W23" s="260" t="inlineStr"/>
    </row>
    <row r="24" customFormat="1" s="256">
      <c r="B24" s="255" t="inlineStr"/>
      <c r="C24" s="255" t="inlineStr"/>
      <c r="D24" s="255" t="inlineStr"/>
      <c r="F24" s="255" t="inlineStr"/>
      <c r="G24" s="255" t="inlineStr"/>
      <c r="H24" s="257" t="inlineStr"/>
      <c r="I24" s="255" t="inlineStr"/>
      <c r="J24" s="255" t="inlineStr"/>
      <c r="K24" s="257" t="inlineStr"/>
      <c r="L24" s="258" t="inlineStr"/>
      <c r="M24" s="259" t="inlineStr"/>
      <c r="N24" s="260" t="inlineStr"/>
      <c r="O24" s="261" t="inlineStr"/>
      <c r="P24" s="255" t="inlineStr"/>
      <c r="Q24" s="255" t="inlineStr"/>
      <c r="R24" s="255" t="inlineStr"/>
      <c r="S24" s="255" t="inlineStr"/>
      <c r="T24" s="255" t="inlineStr"/>
      <c r="U24" s="260" t="inlineStr"/>
      <c r="V24" s="260" t="inlineStr"/>
      <c r="W24" s="260" t="inlineStr"/>
    </row>
    <row r="25" customFormat="1" s="256">
      <c r="B25" s="255" t="inlineStr"/>
      <c r="C25" s="255" t="inlineStr"/>
      <c r="D25" s="255" t="inlineStr"/>
      <c r="F25" s="255" t="inlineStr"/>
      <c r="G25" s="255" t="inlineStr"/>
      <c r="H25" s="257" t="inlineStr"/>
      <c r="I25" s="255" t="inlineStr"/>
      <c r="J25" s="255" t="inlineStr"/>
      <c r="K25" s="257" t="inlineStr"/>
      <c r="L25" s="258" t="inlineStr"/>
      <c r="M25" s="259" t="inlineStr"/>
      <c r="N25" s="260" t="inlineStr"/>
      <c r="O25" s="261" t="inlineStr"/>
      <c r="P25" s="255" t="inlineStr"/>
      <c r="Q25" s="255" t="inlineStr"/>
      <c r="R25" s="255" t="inlineStr"/>
      <c r="S25" s="255" t="inlineStr"/>
      <c r="T25" s="255" t="inlineStr"/>
      <c r="U25" s="260" t="inlineStr"/>
      <c r="V25" s="260" t="inlineStr"/>
      <c r="W25" s="260" t="inlineStr"/>
    </row>
    <row r="26" customFormat="1" s="256">
      <c r="B26" s="255" t="inlineStr"/>
      <c r="C26" s="255" t="inlineStr"/>
      <c r="D26" s="255" t="inlineStr"/>
      <c r="F26" s="255" t="inlineStr"/>
      <c r="G26" s="255" t="inlineStr"/>
      <c r="H26" s="257" t="inlineStr"/>
      <c r="I26" s="255" t="inlineStr"/>
      <c r="J26" s="255" t="inlineStr"/>
      <c r="K26" s="257" t="inlineStr"/>
      <c r="L26" s="258" t="inlineStr"/>
      <c r="M26" s="259" t="inlineStr"/>
      <c r="N26" s="260" t="inlineStr"/>
      <c r="O26" s="261" t="inlineStr"/>
      <c r="P26" s="255" t="inlineStr"/>
      <c r="Q26" s="255" t="inlineStr"/>
      <c r="R26" s="255" t="inlineStr"/>
      <c r="S26" s="255" t="inlineStr"/>
      <c r="T26" s="255" t="inlineStr"/>
      <c r="U26" s="260" t="inlineStr"/>
      <c r="V26" s="260" t="inlineStr"/>
      <c r="W26" s="260" t="inlineStr"/>
    </row>
    <row r="27" customFormat="1" s="256">
      <c r="B27" s="255" t="inlineStr"/>
      <c r="C27" s="255" t="inlineStr"/>
      <c r="D27" s="255" t="inlineStr"/>
      <c r="F27" s="255" t="inlineStr"/>
      <c r="G27" s="255" t="inlineStr"/>
      <c r="H27" s="257" t="inlineStr"/>
      <c r="I27" s="255" t="inlineStr"/>
      <c r="J27" s="255" t="inlineStr"/>
      <c r="K27" s="257" t="inlineStr"/>
      <c r="L27" s="258" t="inlineStr"/>
      <c r="M27" s="259" t="inlineStr"/>
      <c r="N27" s="260" t="inlineStr"/>
      <c r="O27" s="261" t="inlineStr"/>
      <c r="P27" s="255" t="inlineStr"/>
      <c r="Q27" s="255" t="inlineStr"/>
      <c r="R27" s="255" t="inlineStr"/>
      <c r="S27" s="255" t="inlineStr"/>
      <c r="T27" s="255" t="inlineStr"/>
      <c r="U27" s="260" t="inlineStr"/>
      <c r="V27" s="260" t="inlineStr"/>
      <c r="W27" s="260" t="inlineStr"/>
    </row>
    <row r="28" customFormat="1" s="256">
      <c r="B28" s="255" t="inlineStr"/>
      <c r="C28" s="255" t="inlineStr"/>
      <c r="D28" s="255" t="inlineStr"/>
      <c r="F28" s="255" t="inlineStr"/>
      <c r="G28" s="255" t="inlineStr"/>
      <c r="H28" s="257" t="inlineStr"/>
      <c r="I28" s="255" t="inlineStr"/>
      <c r="J28" s="255" t="inlineStr"/>
      <c r="K28" s="257" t="inlineStr"/>
      <c r="L28" s="258" t="inlineStr"/>
      <c r="M28" s="259" t="inlineStr"/>
      <c r="N28" s="260" t="inlineStr"/>
      <c r="O28" s="261" t="inlineStr"/>
      <c r="P28" s="255" t="inlineStr"/>
      <c r="Q28" s="255" t="inlineStr"/>
      <c r="R28" s="255" t="inlineStr"/>
      <c r="S28" s="255" t="inlineStr"/>
      <c r="T28" s="255" t="inlineStr"/>
      <c r="U28" s="260" t="inlineStr"/>
      <c r="V28" s="260" t="inlineStr"/>
      <c r="W28" s="260" t="inlineStr"/>
    </row>
    <row r="29" customFormat="1" s="256">
      <c r="B29" s="255" t="inlineStr"/>
      <c r="C29" s="255" t="inlineStr"/>
      <c r="D29" s="255" t="inlineStr"/>
      <c r="F29" s="255" t="inlineStr"/>
      <c r="G29" s="255" t="inlineStr"/>
      <c r="H29" s="257" t="inlineStr"/>
      <c r="I29" s="255" t="inlineStr"/>
      <c r="J29" s="255" t="inlineStr"/>
      <c r="K29" s="257" t="inlineStr"/>
      <c r="L29" s="258" t="inlineStr"/>
      <c r="M29" s="259" t="inlineStr"/>
      <c r="N29" s="260" t="inlineStr"/>
      <c r="O29" s="261" t="inlineStr"/>
      <c r="P29" s="255" t="inlineStr"/>
      <c r="Q29" s="255" t="inlineStr"/>
      <c r="R29" s="255" t="inlineStr"/>
      <c r="S29" s="255" t="inlineStr"/>
      <c r="T29" s="255" t="inlineStr"/>
      <c r="U29" s="260" t="inlineStr"/>
      <c r="V29" s="260" t="inlineStr"/>
      <c r="W29" s="260" t="inlineStr"/>
    </row>
    <row r="30" customFormat="1" s="256">
      <c r="B30" s="255" t="inlineStr"/>
      <c r="C30" s="255" t="inlineStr"/>
      <c r="D30" s="255" t="inlineStr"/>
      <c r="F30" s="255" t="inlineStr"/>
      <c r="G30" s="255" t="inlineStr"/>
      <c r="H30" s="257" t="inlineStr"/>
      <c r="I30" s="255" t="inlineStr"/>
      <c r="J30" s="255" t="inlineStr"/>
      <c r="K30" s="257" t="inlineStr"/>
      <c r="L30" s="258" t="inlineStr"/>
      <c r="M30" s="259" t="inlineStr"/>
      <c r="N30" s="260" t="inlineStr"/>
      <c r="O30" s="261" t="inlineStr"/>
      <c r="P30" s="255" t="inlineStr"/>
      <c r="Q30" s="255" t="inlineStr"/>
      <c r="R30" s="255" t="inlineStr"/>
      <c r="S30" s="255" t="inlineStr"/>
      <c r="T30" s="255" t="inlineStr"/>
      <c r="U30" s="260" t="inlineStr"/>
      <c r="V30" s="260" t="inlineStr"/>
      <c r="W30" s="260" t="inlineStr"/>
    </row>
    <row r="31" customFormat="1" s="256">
      <c r="B31" s="255" t="inlineStr"/>
      <c r="C31" s="255" t="inlineStr"/>
      <c r="D31" s="255" t="inlineStr"/>
      <c r="F31" s="255" t="inlineStr"/>
      <c r="G31" s="255" t="inlineStr"/>
      <c r="H31" s="257" t="inlineStr"/>
      <c r="I31" s="255" t="inlineStr"/>
      <c r="J31" s="255" t="inlineStr"/>
      <c r="K31" s="257" t="inlineStr"/>
      <c r="L31" s="258" t="inlineStr"/>
      <c r="M31" s="259" t="inlineStr"/>
      <c r="N31" s="260" t="inlineStr"/>
      <c r="O31" s="261" t="inlineStr"/>
      <c r="P31" s="255" t="inlineStr"/>
      <c r="Q31" s="255" t="inlineStr"/>
      <c r="R31" s="255" t="inlineStr"/>
      <c r="S31" s="255" t="inlineStr"/>
      <c r="T31" s="255" t="inlineStr"/>
      <c r="U31" s="260" t="inlineStr"/>
      <c r="V31" s="260" t="inlineStr"/>
      <c r="W31" s="260" t="inlineStr"/>
    </row>
    <row r="32" customFormat="1" s="256">
      <c r="B32" s="255" t="inlineStr"/>
      <c r="C32" s="255" t="inlineStr"/>
      <c r="D32" s="255" t="inlineStr"/>
      <c r="F32" s="255" t="inlineStr"/>
      <c r="G32" s="255" t="inlineStr"/>
      <c r="H32" s="257" t="inlineStr"/>
      <c r="I32" s="255" t="inlineStr"/>
      <c r="J32" s="255" t="inlineStr"/>
      <c r="K32" s="257" t="inlineStr"/>
      <c r="L32" s="258" t="inlineStr"/>
      <c r="M32" s="259" t="inlineStr"/>
      <c r="N32" s="260" t="inlineStr"/>
      <c r="O32" s="261" t="inlineStr"/>
      <c r="P32" s="255" t="inlineStr"/>
      <c r="Q32" s="255" t="inlineStr"/>
      <c r="R32" s="255" t="inlineStr"/>
      <c r="S32" s="255" t="inlineStr"/>
      <c r="T32" s="255" t="inlineStr"/>
      <c r="U32" s="260" t="inlineStr"/>
      <c r="V32" s="260" t="inlineStr"/>
      <c r="W32" s="260" t="inlineStr"/>
    </row>
    <row r="33" customFormat="1" s="256">
      <c r="B33" s="255" t="inlineStr"/>
      <c r="C33" s="255" t="inlineStr"/>
      <c r="D33" s="255" t="inlineStr"/>
      <c r="F33" s="255" t="inlineStr"/>
      <c r="G33" s="255" t="inlineStr"/>
      <c r="H33" s="257" t="inlineStr"/>
      <c r="I33" s="255" t="inlineStr"/>
      <c r="J33" s="255" t="inlineStr"/>
      <c r="K33" s="257" t="inlineStr"/>
      <c r="L33" s="258" t="inlineStr"/>
      <c r="M33" s="259" t="inlineStr"/>
      <c r="N33" s="260" t="inlineStr"/>
      <c r="O33" s="261" t="inlineStr"/>
      <c r="P33" s="255" t="inlineStr"/>
      <c r="Q33" s="255" t="inlineStr"/>
      <c r="R33" s="255" t="inlineStr"/>
      <c r="S33" s="255" t="inlineStr"/>
      <c r="T33" s="255" t="inlineStr"/>
      <c r="U33" s="260" t="inlineStr"/>
      <c r="V33" s="260" t="inlineStr"/>
      <c r="W33" s="260" t="inlineStr"/>
    </row>
    <row r="34" customFormat="1" s="256">
      <c r="B34" s="255" t="inlineStr"/>
      <c r="C34" s="255" t="inlineStr"/>
      <c r="D34" s="255" t="inlineStr"/>
      <c r="F34" s="255" t="inlineStr"/>
      <c r="G34" s="255" t="inlineStr"/>
      <c r="H34" s="257" t="inlineStr"/>
      <c r="I34" s="255" t="inlineStr"/>
      <c r="J34" s="255" t="inlineStr"/>
      <c r="K34" s="257" t="inlineStr"/>
      <c r="L34" s="258" t="inlineStr"/>
      <c r="M34" s="259" t="inlineStr"/>
      <c r="N34" s="260" t="inlineStr"/>
      <c r="O34" s="261" t="inlineStr"/>
      <c r="P34" s="255" t="inlineStr"/>
      <c r="Q34" s="255" t="inlineStr"/>
      <c r="R34" s="255" t="inlineStr"/>
      <c r="S34" s="255" t="inlineStr"/>
      <c r="T34" s="255" t="inlineStr"/>
      <c r="U34" s="260" t="inlineStr"/>
      <c r="V34" s="260" t="inlineStr"/>
      <c r="W34" s="260" t="inlineStr"/>
    </row>
    <row r="35" customFormat="1" s="256">
      <c r="B35" s="255" t="inlineStr"/>
      <c r="C35" s="255" t="inlineStr"/>
      <c r="D35" s="255" t="inlineStr"/>
      <c r="F35" s="255" t="inlineStr"/>
      <c r="G35" s="255" t="inlineStr"/>
      <c r="H35" s="257" t="inlineStr"/>
      <c r="I35" s="255" t="inlineStr"/>
      <c r="J35" s="255" t="inlineStr"/>
      <c r="K35" s="257" t="inlineStr"/>
      <c r="L35" s="258" t="inlineStr"/>
      <c r="M35" s="259" t="inlineStr"/>
      <c r="N35" s="260" t="inlineStr"/>
      <c r="O35" s="261" t="inlineStr"/>
      <c r="P35" s="255" t="inlineStr"/>
      <c r="Q35" s="255" t="inlineStr"/>
      <c r="R35" s="255" t="inlineStr"/>
      <c r="S35" s="255" t="inlineStr"/>
      <c r="T35" s="255" t="inlineStr"/>
      <c r="U35" s="260" t="inlineStr"/>
      <c r="V35" s="260" t="inlineStr"/>
      <c r="W35" s="260" t="inlineStr"/>
    </row>
    <row r="36" customFormat="1" s="256">
      <c r="B36" s="255" t="inlineStr"/>
      <c r="C36" s="255" t="inlineStr"/>
      <c r="D36" s="255" t="inlineStr"/>
      <c r="F36" s="255" t="inlineStr"/>
      <c r="G36" s="255" t="inlineStr"/>
      <c r="H36" s="257" t="inlineStr"/>
      <c r="I36" s="255" t="inlineStr"/>
      <c r="J36" s="255" t="inlineStr"/>
      <c r="K36" s="257" t="inlineStr"/>
      <c r="L36" s="258" t="inlineStr"/>
      <c r="M36" s="259" t="inlineStr"/>
      <c r="N36" s="260" t="inlineStr"/>
      <c r="O36" s="261" t="inlineStr"/>
      <c r="P36" s="255" t="inlineStr"/>
      <c r="Q36" s="255" t="inlineStr"/>
      <c r="R36" s="255" t="inlineStr"/>
      <c r="S36" s="255" t="inlineStr"/>
      <c r="T36" s="255" t="inlineStr"/>
      <c r="U36" s="260" t="inlineStr"/>
      <c r="V36" s="260" t="inlineStr"/>
      <c r="W36" s="260" t="inlineStr"/>
    </row>
  </sheetData>
  <mergeCells count="32">
    <mergeCell ref="W4:X4"/>
    <mergeCell ref="C4:C5"/>
    <mergeCell ref="E4:E5"/>
    <mergeCell ref="H6:H7"/>
    <mergeCell ref="B1:P1"/>
    <mergeCell ref="J2:P2"/>
    <mergeCell ref="B2:I2"/>
    <mergeCell ref="D4:D5"/>
    <mergeCell ref="J4:J5"/>
    <mergeCell ref="AA4:AA5"/>
    <mergeCell ref="L4:L5"/>
    <mergeCell ref="G6:G7"/>
    <mergeCell ref="E6:E7"/>
    <mergeCell ref="B8:C8"/>
    <mergeCell ref="B6:B7"/>
    <mergeCell ref="G4:G5"/>
    <mergeCell ref="J9:P9"/>
    <mergeCell ref="I4:I5"/>
    <mergeCell ref="K4:K5"/>
    <mergeCell ref="Z4:Z5"/>
    <mergeCell ref="B9:I9"/>
    <mergeCell ref="M4:M5"/>
    <mergeCell ref="B4:B5"/>
    <mergeCell ref="F4:F5"/>
    <mergeCell ref="H4:H5"/>
    <mergeCell ref="Y4:Y5"/>
    <mergeCell ref="I6:I7"/>
    <mergeCell ref="P4:P5"/>
    <mergeCell ref="K6:K7"/>
    <mergeCell ref="C6:C7"/>
    <mergeCell ref="D6:D7"/>
    <mergeCell ref="N4:O4"/>
  </mergeCells>
  <pageMargins left="0.700694" right="0.700694" top="0.751389" bottom="0.751389" header="0.298611" footer="0.298611"/>
  <pageSetup orientation="landscape" paperSize="9" scale="81" fitToHeight="0" horizontalDpi="600"/>
  <headerFooter>
    <oddHeader/>
    <oddFooter>&amp;C第 &amp;P 页，共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R174"/>
  <sheetViews>
    <sheetView showGridLines="1" workbookViewId="0">
      <pane xSplit="3" ySplit="3" topLeftCell="D4" activePane="bottomRight" state="frozen"/>
      <selection activeCell="A1" sqref="A1"/>
    </sheetView>
  </sheetViews>
  <sheetFormatPr baseColWidth="8" defaultColWidth="9" defaultRowHeight="12"/>
  <cols>
    <col width="4.55833" customWidth="1" style="309" min="1" max="2"/>
    <col width="20" customWidth="1" style="310" min="3" max="3"/>
    <col width="15.75" customWidth="1" style="311" min="4" max="4"/>
    <col width="13.375" customWidth="1" style="309" min="5" max="5"/>
    <col width="6.88333" customWidth="1" style="311" min="6" max="6"/>
    <col width="10.5" customWidth="1" style="312" min="7" max="7"/>
    <col width="9.75" customWidth="1" style="311" min="8" max="8"/>
    <col width="16.75" customWidth="1" style="313" min="9" max="9"/>
    <col width="9.75" customWidth="1" style="311" min="10" max="10"/>
    <col width="17.25" customWidth="1" style="309" min="11" max="11"/>
    <col width="7" customWidth="1" style="309" min="12" max="12"/>
    <col width="38" customWidth="1" style="309" min="13" max="13"/>
    <col width="13.5" customWidth="1" style="311" min="14" max="14"/>
    <col width="17.875" customWidth="1" style="309" min="15" max="15"/>
    <col width="9" customWidth="1" style="311" min="16" max="17"/>
    <col width="9" customWidth="1" style="309" min="18" max="26"/>
  </cols>
  <sheetData>
    <row r="1" ht="22.5" customFormat="1" customHeight="1" s="220">
      <c r="A1" s="314" t="inlineStr"/>
    </row>
    <row r="2" ht="22.5" customFormat="1" customHeight="1" s="220">
      <c r="A2" s="315" t="inlineStr"/>
    </row>
    <row r="3" ht="18" customFormat="1" customHeight="1" s="314">
      <c r="A3" s="316" t="inlineStr">
        <is>
          <t>序号</t>
        </is>
      </c>
      <c r="B3" s="316" t="inlineStr"/>
      <c r="C3" s="317" t="inlineStr">
        <is>
          <t>项目名称</t>
        </is>
      </c>
      <c r="D3" s="316" t="inlineStr">
        <is>
          <t>房号</t>
        </is>
      </c>
      <c r="E3" s="316" t="inlineStr">
        <is>
          <t>坐落</t>
        </is>
      </c>
      <c r="F3" s="316" t="inlineStr">
        <is>
          <t>用途</t>
        </is>
      </c>
      <c r="G3" s="318" t="inlineStr">
        <is>
          <t>建筑面积（㎡）</t>
        </is>
      </c>
      <c r="H3" s="316" t="inlineStr">
        <is>
          <t>建筑物结构</t>
        </is>
      </c>
      <c r="I3" s="319" t="inlineStr">
        <is>
          <t>建成年月</t>
        </is>
      </c>
      <c r="J3" s="316" t="inlineStr">
        <is>
          <t>外墙面</t>
        </is>
      </c>
      <c r="K3" s="316" t="inlineStr">
        <is>
          <t>总楼层/所在楼层</t>
        </is>
      </c>
      <c r="L3" s="316" t="inlineStr">
        <is>
          <t>朝向</t>
        </is>
      </c>
      <c r="M3" s="316" t="inlineStr">
        <is>
          <t>设施设备</t>
        </is>
      </c>
      <c r="N3" s="316" t="inlineStr">
        <is>
          <t>平面布局</t>
        </is>
      </c>
      <c r="O3" s="316" t="inlineStr">
        <is>
          <t>户型</t>
        </is>
      </c>
      <c r="P3" s="316" t="inlineStr">
        <is>
          <t>室内装修</t>
        </is>
      </c>
      <c r="Q3" s="314" t="inlineStr">
        <is>
          <t>备注</t>
        </is>
      </c>
      <c r="R3" s="314" t="inlineStr">
        <is>
          <t>请提供平面图</t>
        </is>
      </c>
    </row>
    <row r="4" ht="14" customFormat="1" customHeight="1" s="220">
      <c r="A4" s="320" t="n">
        <v>1</v>
      </c>
      <c r="B4" s="320" t="inlineStr"/>
      <c r="C4" s="321">
        <f>=+#REF!</f>
        <v/>
      </c>
      <c r="D4" s="322">
        <f>=+评估明细表!F4</f>
        <v/>
      </c>
      <c r="E4" s="323">
        <f>=+#REF!</f>
        <v/>
      </c>
      <c r="F4" s="320" t="inlineStr">
        <is>
          <t>住宅</t>
        </is>
      </c>
      <c r="G4" s="324">
        <f>=+#REF!</f>
        <v/>
      </c>
      <c r="H4" s="320" t="inlineStr">
        <is>
          <t>钢混</t>
        </is>
      </c>
      <c r="I4" s="325" t="inlineStr">
        <is>
          <t>约2021年6月</t>
        </is>
      </c>
      <c r="J4" s="320" t="inlineStr">
        <is>
          <t>涂料</t>
        </is>
      </c>
      <c r="K4" s="323" t="inlineStr"/>
      <c r="L4" s="323" t="inlineStr">
        <is>
          <t>南</t>
        </is>
      </c>
      <c r="M4" s="320" t="inlineStr">
        <is>
          <t>二部电梯、水、电、消防、厨卫设施齐备</t>
        </is>
      </c>
      <c r="N4" s="320" t="inlineStr">
        <is>
          <t>一层四户</t>
        </is>
      </c>
      <c r="O4" s="326" t="inlineStr">
        <is>
          <t>3房2厅1厨2卫1阳台</t>
        </is>
      </c>
      <c r="P4" s="320" t="inlineStr">
        <is>
          <t>普通</t>
        </is>
      </c>
    </row>
    <row r="5" ht="14" customFormat="1" customHeight="1" s="220">
      <c r="A5" s="320" t="n">
        <v>2</v>
      </c>
      <c r="B5" s="320" t="inlineStr"/>
      <c r="C5" s="321">
        <f>=+评估明细表!E4</f>
        <v/>
      </c>
      <c r="D5" s="322">
        <f>=+评估明细表!F5</f>
        <v/>
      </c>
      <c r="E5" s="323">
        <f>=+#REF!</f>
        <v/>
      </c>
      <c r="F5" s="320" t="inlineStr">
        <is>
          <t>住宅</t>
        </is>
      </c>
      <c r="G5" s="324">
        <f>=+#REF!</f>
        <v/>
      </c>
      <c r="H5" s="320" t="inlineStr">
        <is>
          <t>钢混</t>
        </is>
      </c>
      <c r="I5" s="325" t="inlineStr">
        <is>
          <t>约2021年6月</t>
        </is>
      </c>
      <c r="J5" s="320" t="inlineStr">
        <is>
          <t>涂料</t>
        </is>
      </c>
      <c r="K5" s="323" t="inlineStr"/>
      <c r="L5" s="323" t="inlineStr">
        <is>
          <t>东南</t>
        </is>
      </c>
      <c r="M5" s="320" t="inlineStr">
        <is>
          <t>二部电梯、水、电、消防、厨卫设施齐备</t>
        </is>
      </c>
      <c r="N5" s="320" t="inlineStr">
        <is>
          <t>一层四户</t>
        </is>
      </c>
      <c r="O5" s="326" t="inlineStr">
        <is>
          <t>3房2厅1厨2卫1阳台</t>
        </is>
      </c>
      <c r="P5" s="320" t="inlineStr">
        <is>
          <t>普通</t>
        </is>
      </c>
    </row>
    <row r="6" ht="14" customFormat="1" customHeight="1" s="220">
      <c r="A6" s="320" t="n">
        <v>3</v>
      </c>
      <c r="B6" s="320" t="inlineStr"/>
      <c r="C6" s="321">
        <f>=+评估明细表!E6</f>
        <v/>
      </c>
      <c r="D6" s="322">
        <f>=+评估明细表!F6</f>
        <v/>
      </c>
      <c r="E6" s="323">
        <f>=+#REF!</f>
        <v/>
      </c>
      <c r="F6" s="320" t="inlineStr">
        <is>
          <t>住宅</t>
        </is>
      </c>
      <c r="G6" s="324">
        <f>=+#REF!</f>
        <v/>
      </c>
      <c r="H6" s="320" t="inlineStr">
        <is>
          <t>钢混</t>
        </is>
      </c>
      <c r="I6" s="325" t="inlineStr">
        <is>
          <t>约2021年6月</t>
        </is>
      </c>
      <c r="J6" s="320" t="inlineStr">
        <is>
          <t>涂料</t>
        </is>
      </c>
      <c r="K6" s="323" t="inlineStr"/>
      <c r="L6" s="323" t="inlineStr">
        <is>
          <t>南</t>
        </is>
      </c>
      <c r="M6" s="320" t="inlineStr">
        <is>
          <t>二部电梯、水、电、消防、厨卫设施齐备</t>
        </is>
      </c>
      <c r="N6" s="320" t="inlineStr">
        <is>
          <t>一层四户</t>
        </is>
      </c>
      <c r="O6" s="326" t="inlineStr">
        <is>
          <t>3房2厅1厨2卫1阳台</t>
        </is>
      </c>
      <c r="P6" s="320" t="inlineStr">
        <is>
          <t>普通</t>
        </is>
      </c>
    </row>
    <row r="7" ht="14" customFormat="1" customHeight="1" s="220">
      <c r="A7" s="320" t="n">
        <v>4</v>
      </c>
      <c r="B7" s="320" t="inlineStr"/>
      <c r="C7" s="321">
        <f>=+#REF!</f>
        <v/>
      </c>
      <c r="D7" s="322">
        <f>=+#REF!</f>
        <v/>
      </c>
      <c r="E7" s="323">
        <f>=+#REF!</f>
        <v/>
      </c>
      <c r="F7" s="320" t="inlineStr">
        <is>
          <t>住宅</t>
        </is>
      </c>
      <c r="G7" s="324">
        <f>=+#REF!</f>
        <v/>
      </c>
      <c r="H7" s="320" t="inlineStr">
        <is>
          <t>钢混</t>
        </is>
      </c>
      <c r="I7" s="325" t="inlineStr">
        <is>
          <t>约2021年6月</t>
        </is>
      </c>
      <c r="J7" s="320" t="inlineStr">
        <is>
          <t>涂料</t>
        </is>
      </c>
      <c r="K7" s="323" t="inlineStr"/>
      <c r="L7" s="323" t="inlineStr">
        <is>
          <t>南</t>
        </is>
      </c>
      <c r="M7" s="320" t="inlineStr">
        <is>
          <t>二部电梯、水、电、消防、厨卫设施齐备</t>
        </is>
      </c>
      <c r="N7" s="320" t="inlineStr">
        <is>
          <t>一层四户</t>
        </is>
      </c>
      <c r="O7" s="326" t="inlineStr">
        <is>
          <t>3房2厅1厨2卫1阳台</t>
        </is>
      </c>
      <c r="P7" s="320" t="inlineStr">
        <is>
          <t>普通</t>
        </is>
      </c>
    </row>
    <row r="8" ht="14" customFormat="1" customHeight="1" s="220">
      <c r="A8" s="320" t="n">
        <v>5</v>
      </c>
      <c r="B8" s="320" t="inlineStr"/>
      <c r="C8" s="321">
        <f>=+#REF!</f>
        <v/>
      </c>
      <c r="D8" s="322">
        <f>=+#REF!</f>
        <v/>
      </c>
      <c r="E8" s="323">
        <f>=+#REF!</f>
        <v/>
      </c>
      <c r="F8" s="320" t="inlineStr">
        <is>
          <t>住宅</t>
        </is>
      </c>
      <c r="G8" s="324">
        <f>=+#REF!</f>
        <v/>
      </c>
      <c r="H8" s="320" t="inlineStr">
        <is>
          <t>钢混</t>
        </is>
      </c>
      <c r="I8" s="325" t="inlineStr">
        <is>
          <t>约2021年6月</t>
        </is>
      </c>
      <c r="J8" s="320" t="inlineStr">
        <is>
          <t>涂料</t>
        </is>
      </c>
      <c r="K8" s="323" t="inlineStr"/>
      <c r="L8" s="323" t="inlineStr">
        <is>
          <t>南</t>
        </is>
      </c>
      <c r="M8" s="320" t="inlineStr">
        <is>
          <t>二部电梯、水、电、消防、厨卫设施齐备</t>
        </is>
      </c>
      <c r="N8" s="320" t="inlineStr">
        <is>
          <t>一层四户</t>
        </is>
      </c>
      <c r="O8" s="326" t="inlineStr">
        <is>
          <t>3房2厅1厨2卫1阳台</t>
        </is>
      </c>
      <c r="P8" s="320" t="inlineStr">
        <is>
          <t>普通</t>
        </is>
      </c>
    </row>
    <row r="9" ht="14" customFormat="1" customHeight="1" s="220">
      <c r="A9" s="320" t="n">
        <v>6</v>
      </c>
      <c r="B9" s="320" t="inlineStr"/>
      <c r="C9" s="321">
        <f>=+#REF!</f>
        <v/>
      </c>
      <c r="D9" s="322">
        <f>=+#REF!</f>
        <v/>
      </c>
      <c r="E9" s="323">
        <f>=+#REF!</f>
        <v/>
      </c>
      <c r="F9" s="320" t="inlineStr">
        <is>
          <t>住宅</t>
        </is>
      </c>
      <c r="G9" s="324">
        <f>=+#REF!</f>
        <v/>
      </c>
      <c r="H9" s="320" t="inlineStr">
        <is>
          <t>钢混</t>
        </is>
      </c>
      <c r="I9" s="325" t="inlineStr">
        <is>
          <t>约2021年6月</t>
        </is>
      </c>
      <c r="J9" s="320" t="inlineStr">
        <is>
          <t>涂料</t>
        </is>
      </c>
      <c r="K9" s="323" t="inlineStr"/>
      <c r="L9" s="323" t="inlineStr">
        <is>
          <t>南</t>
        </is>
      </c>
      <c r="M9" s="320" t="inlineStr">
        <is>
          <t>二部电梯、水、电、消防、厨卫设施齐备</t>
        </is>
      </c>
      <c r="N9" s="320" t="inlineStr">
        <is>
          <t>一层四户</t>
        </is>
      </c>
      <c r="O9" s="326" t="inlineStr">
        <is>
          <t>3房2厅1厨2卫1阳台</t>
        </is>
      </c>
      <c r="P9" s="320" t="inlineStr">
        <is>
          <t>普通</t>
        </is>
      </c>
    </row>
    <row r="10" ht="14" customFormat="1" customHeight="1" s="220">
      <c r="A10" s="320" t="n">
        <v>7</v>
      </c>
      <c r="B10" s="320" t="inlineStr"/>
      <c r="C10" s="321">
        <f>=+#REF!</f>
        <v/>
      </c>
      <c r="D10" s="322">
        <f>=+#REF!</f>
        <v/>
      </c>
      <c r="E10" s="323">
        <f>=+#REF!</f>
        <v/>
      </c>
      <c r="F10" s="320" t="inlineStr">
        <is>
          <t>住宅</t>
        </is>
      </c>
      <c r="G10" s="324">
        <f>=+#REF!</f>
        <v/>
      </c>
      <c r="H10" s="320" t="inlineStr">
        <is>
          <t>钢混</t>
        </is>
      </c>
      <c r="I10" s="325" t="inlineStr">
        <is>
          <t>约2021年6月</t>
        </is>
      </c>
      <c r="J10" s="320" t="inlineStr">
        <is>
          <t>涂料</t>
        </is>
      </c>
      <c r="K10" s="323" t="inlineStr"/>
      <c r="L10" s="323" t="inlineStr">
        <is>
          <t>南</t>
        </is>
      </c>
      <c r="M10" s="320" t="inlineStr">
        <is>
          <t>二部电梯、水、电、消防、厨卫设施齐备</t>
        </is>
      </c>
      <c r="N10" s="320" t="inlineStr">
        <is>
          <t>一层四户</t>
        </is>
      </c>
      <c r="O10" s="326" t="inlineStr">
        <is>
          <t>3房2厅1厨2卫1阳台</t>
        </is>
      </c>
      <c r="P10" s="320" t="inlineStr">
        <is>
          <t>普通</t>
        </is>
      </c>
    </row>
    <row r="11" ht="14" customFormat="1" customHeight="1" s="220">
      <c r="A11" s="320" t="n">
        <v>8</v>
      </c>
      <c r="B11" s="320" t="inlineStr"/>
      <c r="C11" s="321">
        <f>=+#REF!</f>
        <v/>
      </c>
      <c r="D11" s="322">
        <f>=+#REF!</f>
        <v/>
      </c>
      <c r="E11" s="323">
        <f>=+#REF!</f>
        <v/>
      </c>
      <c r="F11" s="320" t="inlineStr">
        <is>
          <t>住宅</t>
        </is>
      </c>
      <c r="G11" s="324">
        <f>=+#REF!</f>
        <v/>
      </c>
      <c r="H11" s="320" t="inlineStr">
        <is>
          <t>钢混</t>
        </is>
      </c>
      <c r="I11" s="325" t="inlineStr">
        <is>
          <t>约2021年6月</t>
        </is>
      </c>
      <c r="J11" s="320" t="inlineStr">
        <is>
          <t>涂料</t>
        </is>
      </c>
      <c r="K11" s="323" t="inlineStr"/>
      <c r="L11" s="323" t="inlineStr">
        <is>
          <t>东南</t>
        </is>
      </c>
      <c r="M11" s="320" t="inlineStr">
        <is>
          <t>二部电梯、水、电、消防、厨卫设施齐备</t>
        </is>
      </c>
      <c r="N11" s="320" t="inlineStr">
        <is>
          <t>一层四户</t>
        </is>
      </c>
      <c r="O11" s="326" t="inlineStr">
        <is>
          <t>3房2厅1厨2卫1阳台</t>
        </is>
      </c>
      <c r="P11" s="320" t="inlineStr">
        <is>
          <t>普通</t>
        </is>
      </c>
    </row>
    <row r="12" ht="14" customFormat="1" customHeight="1" s="220">
      <c r="A12" s="320" t="n">
        <v>9</v>
      </c>
      <c r="B12" s="320" t="inlineStr"/>
      <c r="C12" s="321">
        <f>=+#REF!</f>
        <v/>
      </c>
      <c r="D12" s="322">
        <f>=+#REF!</f>
        <v/>
      </c>
      <c r="E12" s="323">
        <f>=+#REF!</f>
        <v/>
      </c>
      <c r="F12" s="320" t="inlineStr">
        <is>
          <t>住宅</t>
        </is>
      </c>
      <c r="G12" s="324">
        <f>=+#REF!</f>
        <v/>
      </c>
      <c r="H12" s="320" t="inlineStr">
        <is>
          <t>钢混</t>
        </is>
      </c>
      <c r="I12" s="325" t="inlineStr">
        <is>
          <t>约2021年6月</t>
        </is>
      </c>
      <c r="J12" s="320" t="inlineStr">
        <is>
          <t>涂料</t>
        </is>
      </c>
      <c r="K12" s="323" t="inlineStr"/>
      <c r="L12" s="323" t="inlineStr">
        <is>
          <t>南</t>
        </is>
      </c>
      <c r="M12" s="320" t="inlineStr">
        <is>
          <t>二部电梯、水、电、消防、厨卫设施齐备</t>
        </is>
      </c>
      <c r="N12" s="320" t="inlineStr">
        <is>
          <t>一层四户</t>
        </is>
      </c>
      <c r="O12" s="326" t="inlineStr">
        <is>
          <t>3房2厅1厨2卫1阳台</t>
        </is>
      </c>
      <c r="P12" s="320" t="inlineStr">
        <is>
          <t>普通</t>
        </is>
      </c>
    </row>
    <row r="13" ht="14" customFormat="1" customHeight="1" s="220">
      <c r="A13" s="320" t="n">
        <v>10</v>
      </c>
      <c r="B13" s="320" t="inlineStr"/>
      <c r="C13" s="321">
        <f>=+#REF!</f>
        <v/>
      </c>
      <c r="D13" s="322">
        <f>=+#REF!</f>
        <v/>
      </c>
      <c r="E13" s="323">
        <f>=+#REF!</f>
        <v/>
      </c>
      <c r="F13" s="320" t="inlineStr">
        <is>
          <t>住宅</t>
        </is>
      </c>
      <c r="G13" s="324">
        <f>=+#REF!</f>
        <v/>
      </c>
      <c r="H13" s="320" t="inlineStr">
        <is>
          <t>钢混</t>
        </is>
      </c>
      <c r="I13" s="325" t="inlineStr">
        <is>
          <t>约2021年6月</t>
        </is>
      </c>
      <c r="J13" s="320" t="inlineStr">
        <is>
          <t>涂料</t>
        </is>
      </c>
      <c r="K13" s="323" t="inlineStr"/>
      <c r="L13" s="323" t="inlineStr">
        <is>
          <t>东南</t>
        </is>
      </c>
      <c r="M13" s="320" t="inlineStr">
        <is>
          <t>二部电梯、水、电、消防、厨卫设施齐备</t>
        </is>
      </c>
      <c r="N13" s="320" t="inlineStr">
        <is>
          <t>一层四户</t>
        </is>
      </c>
      <c r="O13" s="326" t="inlineStr">
        <is>
          <t>3房2厅1厨2卫1阳台</t>
        </is>
      </c>
      <c r="P13" s="320" t="inlineStr">
        <is>
          <t>普通</t>
        </is>
      </c>
    </row>
    <row r="14" ht="14" customFormat="1" customHeight="1" s="220">
      <c r="A14" s="320" t="n">
        <v>11</v>
      </c>
      <c r="B14" s="320" t="inlineStr"/>
      <c r="C14" s="321">
        <f>=+#REF!</f>
        <v/>
      </c>
      <c r="D14" s="322">
        <f>=+#REF!</f>
        <v/>
      </c>
      <c r="E14" s="323">
        <f>=+#REF!</f>
        <v/>
      </c>
      <c r="F14" s="320" t="inlineStr">
        <is>
          <t>住宅</t>
        </is>
      </c>
      <c r="G14" s="324">
        <f>=+#REF!</f>
        <v/>
      </c>
      <c r="H14" s="320" t="inlineStr">
        <is>
          <t>钢混</t>
        </is>
      </c>
      <c r="I14" s="325" t="inlineStr">
        <is>
          <t>约2021年6月</t>
        </is>
      </c>
      <c r="J14" s="320" t="inlineStr">
        <is>
          <t>涂料</t>
        </is>
      </c>
      <c r="K14" s="323" t="inlineStr"/>
      <c r="L14" s="323" t="inlineStr">
        <is>
          <t>东南</t>
        </is>
      </c>
      <c r="M14" s="320" t="inlineStr">
        <is>
          <t>二部电梯、水、电、消防、厨卫设施齐备</t>
        </is>
      </c>
      <c r="N14" s="320" t="inlineStr">
        <is>
          <t>一层四户</t>
        </is>
      </c>
      <c r="O14" s="326" t="inlineStr">
        <is>
          <t>3房2厅1厨2卫1阳台</t>
        </is>
      </c>
      <c r="P14" s="320" t="inlineStr">
        <is>
          <t>普通</t>
        </is>
      </c>
    </row>
    <row r="15" ht="14" customFormat="1" customHeight="1" s="220">
      <c r="A15" s="320" t="n">
        <v>12</v>
      </c>
      <c r="B15" s="320" t="inlineStr"/>
      <c r="C15" s="321">
        <f>=+#REF!</f>
        <v/>
      </c>
      <c r="D15" s="322">
        <f>=+#REF!</f>
        <v/>
      </c>
      <c r="E15" s="323">
        <f>=+#REF!</f>
        <v/>
      </c>
      <c r="F15" s="320" t="inlineStr">
        <is>
          <t>住宅</t>
        </is>
      </c>
      <c r="G15" s="324">
        <f>=+#REF!</f>
        <v/>
      </c>
      <c r="H15" s="320" t="inlineStr">
        <is>
          <t>钢混</t>
        </is>
      </c>
      <c r="I15" s="325" t="inlineStr">
        <is>
          <t>约2021年6月</t>
        </is>
      </c>
      <c r="J15" s="320" t="inlineStr">
        <is>
          <t>涂料</t>
        </is>
      </c>
      <c r="K15" s="323" t="inlineStr"/>
      <c r="L15" s="323" t="inlineStr">
        <is>
          <t>南</t>
        </is>
      </c>
      <c r="M15" s="320" t="inlineStr">
        <is>
          <t>二部电梯、水、电、消防、厨卫设施齐备</t>
        </is>
      </c>
      <c r="N15" s="320" t="inlineStr">
        <is>
          <t>一层四户</t>
        </is>
      </c>
      <c r="O15" s="326" t="inlineStr">
        <is>
          <t>3房2厅1厨2卫1阳台</t>
        </is>
      </c>
      <c r="P15" s="320" t="inlineStr">
        <is>
          <t>普通</t>
        </is>
      </c>
    </row>
    <row r="16" ht="14" customFormat="1" customHeight="1" s="220">
      <c r="A16" s="320" t="n">
        <v>13</v>
      </c>
      <c r="B16" s="320" t="inlineStr"/>
      <c r="C16" s="321">
        <f>=+#REF!</f>
        <v/>
      </c>
      <c r="D16" s="322">
        <f>=+#REF!</f>
        <v/>
      </c>
      <c r="E16" s="323">
        <f>=+#REF!</f>
        <v/>
      </c>
      <c r="F16" s="320" t="inlineStr">
        <is>
          <t>住宅</t>
        </is>
      </c>
      <c r="G16" s="324">
        <f>=+#REF!</f>
        <v/>
      </c>
      <c r="H16" s="320" t="inlineStr">
        <is>
          <t>钢混</t>
        </is>
      </c>
      <c r="I16" s="325" t="inlineStr">
        <is>
          <t>约2021年6月</t>
        </is>
      </c>
      <c r="J16" s="320" t="inlineStr">
        <is>
          <t>涂料</t>
        </is>
      </c>
      <c r="K16" s="323" t="inlineStr"/>
      <c r="L16" s="323" t="inlineStr">
        <is>
          <t>东南</t>
        </is>
      </c>
      <c r="M16" s="320" t="inlineStr">
        <is>
          <t>二部电梯、水、电、消防、厨卫设施齐备</t>
        </is>
      </c>
      <c r="N16" s="320" t="inlineStr">
        <is>
          <t>一层四户</t>
        </is>
      </c>
      <c r="O16" s="326" t="inlineStr">
        <is>
          <t>3房2厅1厨2卫1阳台</t>
        </is>
      </c>
      <c r="P16" s="320" t="inlineStr">
        <is>
          <t>普通</t>
        </is>
      </c>
    </row>
    <row r="17" ht="14" customFormat="1" customHeight="1" s="220">
      <c r="A17" s="320" t="n">
        <v>14</v>
      </c>
      <c r="B17" s="320" t="inlineStr"/>
      <c r="C17" s="321">
        <f>=+#REF!</f>
        <v/>
      </c>
      <c r="D17" s="322">
        <f>=+#REF!</f>
        <v/>
      </c>
      <c r="E17" s="323">
        <f>=+#REF!</f>
        <v/>
      </c>
      <c r="F17" s="320" t="inlineStr">
        <is>
          <t>住宅</t>
        </is>
      </c>
      <c r="G17" s="324">
        <f>=+#REF!</f>
        <v/>
      </c>
      <c r="H17" s="320" t="inlineStr">
        <is>
          <t>钢混</t>
        </is>
      </c>
      <c r="I17" s="325" t="inlineStr">
        <is>
          <t>约2021年6月</t>
        </is>
      </c>
      <c r="J17" s="320" t="inlineStr">
        <is>
          <t>涂料</t>
        </is>
      </c>
      <c r="K17" s="323" t="inlineStr"/>
      <c r="L17" s="323" t="inlineStr">
        <is>
          <t>南</t>
        </is>
      </c>
      <c r="M17" s="320" t="inlineStr">
        <is>
          <t>二部电梯、水、电、消防、厨卫设施齐备</t>
        </is>
      </c>
      <c r="N17" s="320" t="inlineStr">
        <is>
          <t>一层四户</t>
        </is>
      </c>
      <c r="O17" s="326" t="inlineStr">
        <is>
          <t>3房2厅1厨2卫1阳台</t>
        </is>
      </c>
      <c r="P17" s="320" t="inlineStr">
        <is>
          <t>普通</t>
        </is>
      </c>
    </row>
    <row r="18" ht="14" customFormat="1" customHeight="1" s="220">
      <c r="A18" s="320" t="n">
        <v>15</v>
      </c>
      <c r="B18" s="320" t="inlineStr"/>
      <c r="C18" s="321">
        <f>=+#REF!</f>
        <v/>
      </c>
      <c r="D18" s="322">
        <f>=+#REF!</f>
        <v/>
      </c>
      <c r="E18" s="323">
        <f>=+#REF!</f>
        <v/>
      </c>
      <c r="F18" s="320" t="inlineStr">
        <is>
          <t>住宅</t>
        </is>
      </c>
      <c r="G18" s="324">
        <f>=+#REF!</f>
        <v/>
      </c>
      <c r="H18" s="320" t="inlineStr">
        <is>
          <t>钢混</t>
        </is>
      </c>
      <c r="I18" s="325" t="inlineStr">
        <is>
          <t>约2021年6月</t>
        </is>
      </c>
      <c r="J18" s="320" t="inlineStr">
        <is>
          <t>涂料</t>
        </is>
      </c>
      <c r="K18" s="323" t="inlineStr"/>
      <c r="L18" s="323" t="inlineStr">
        <is>
          <t>东南</t>
        </is>
      </c>
      <c r="M18" s="320" t="inlineStr">
        <is>
          <t>二部电梯、水、电、消防、厨卫设施齐备</t>
        </is>
      </c>
      <c r="N18" s="320" t="inlineStr">
        <is>
          <t>一层四户</t>
        </is>
      </c>
      <c r="O18" s="326" t="inlineStr">
        <is>
          <t>3房2厅1厨2卫1阳台</t>
        </is>
      </c>
      <c r="P18" s="320" t="inlineStr">
        <is>
          <t>普通</t>
        </is>
      </c>
    </row>
    <row r="19" ht="14" customFormat="1" customHeight="1" s="220">
      <c r="A19" s="320" t="n">
        <v>16</v>
      </c>
      <c r="B19" s="320" t="inlineStr"/>
      <c r="C19" s="321">
        <f>=+#REF!</f>
        <v/>
      </c>
      <c r="D19" s="322">
        <f>=+#REF!</f>
        <v/>
      </c>
      <c r="E19" s="323">
        <f>=+#REF!</f>
        <v/>
      </c>
      <c r="F19" s="320" t="inlineStr">
        <is>
          <t>住宅</t>
        </is>
      </c>
      <c r="G19" s="324">
        <f>=+#REF!</f>
        <v/>
      </c>
      <c r="H19" s="320" t="inlineStr">
        <is>
          <t>钢混</t>
        </is>
      </c>
      <c r="I19" s="325" t="inlineStr">
        <is>
          <t>约2021年6月</t>
        </is>
      </c>
      <c r="J19" s="320" t="inlineStr">
        <is>
          <t>涂料</t>
        </is>
      </c>
      <c r="K19" s="323" t="inlineStr"/>
      <c r="L19" s="323" t="inlineStr">
        <is>
          <t>南</t>
        </is>
      </c>
      <c r="M19" s="320" t="inlineStr">
        <is>
          <t>二部电梯、水、电、消防、厨卫设施齐备</t>
        </is>
      </c>
      <c r="N19" s="320" t="inlineStr">
        <is>
          <t>一层四户</t>
        </is>
      </c>
      <c r="O19" s="326" t="inlineStr">
        <is>
          <t>3房2厅1厨2卫1阳台</t>
        </is>
      </c>
      <c r="P19" s="320" t="inlineStr">
        <is>
          <t>普通</t>
        </is>
      </c>
    </row>
    <row r="20" ht="14" customFormat="1" customHeight="1" s="220">
      <c r="A20" s="320" t="n">
        <v>17</v>
      </c>
      <c r="B20" s="320" t="inlineStr"/>
      <c r="C20" s="321">
        <f>=+#REF!</f>
        <v/>
      </c>
      <c r="D20" s="322">
        <f>=+#REF!</f>
        <v/>
      </c>
      <c r="E20" s="323">
        <f>=+#REF!</f>
        <v/>
      </c>
      <c r="F20" s="320" t="inlineStr">
        <is>
          <t>住宅</t>
        </is>
      </c>
      <c r="G20" s="324">
        <f>=+#REF!</f>
        <v/>
      </c>
      <c r="H20" s="320" t="inlineStr">
        <is>
          <t>钢混</t>
        </is>
      </c>
      <c r="I20" s="325" t="inlineStr">
        <is>
          <t>约2021年6月</t>
        </is>
      </c>
      <c r="J20" s="320" t="inlineStr">
        <is>
          <t>涂料</t>
        </is>
      </c>
      <c r="K20" s="323" t="inlineStr"/>
      <c r="L20" s="323" t="inlineStr">
        <is>
          <t>南</t>
        </is>
      </c>
      <c r="M20" s="320" t="inlineStr">
        <is>
          <t>二部电梯、水、电、消防、厨卫设施齐备</t>
        </is>
      </c>
      <c r="N20" s="320" t="inlineStr">
        <is>
          <t>一层四户</t>
        </is>
      </c>
      <c r="O20" s="326" t="inlineStr">
        <is>
          <t>3房2厅1厨2卫1阳台</t>
        </is>
      </c>
      <c r="P20" s="320" t="inlineStr">
        <is>
          <t>普通</t>
        </is>
      </c>
    </row>
    <row r="21" ht="14" customFormat="1" customHeight="1" s="220">
      <c r="A21" s="320" t="n">
        <v>18</v>
      </c>
      <c r="B21" s="320" t="inlineStr"/>
      <c r="C21" s="321">
        <f>=+#REF!</f>
        <v/>
      </c>
      <c r="D21" s="322">
        <f>=+#REF!</f>
        <v/>
      </c>
      <c r="E21" s="323">
        <f>=+#REF!</f>
        <v/>
      </c>
      <c r="F21" s="320" t="inlineStr">
        <is>
          <t>住宅</t>
        </is>
      </c>
      <c r="G21" s="324">
        <f>=+#REF!</f>
        <v/>
      </c>
      <c r="H21" s="320" t="inlineStr">
        <is>
          <t>钢混</t>
        </is>
      </c>
      <c r="I21" s="325" t="inlineStr">
        <is>
          <t>约2021年6月</t>
        </is>
      </c>
      <c r="J21" s="320" t="inlineStr">
        <is>
          <t>涂料</t>
        </is>
      </c>
      <c r="K21" s="323" t="inlineStr"/>
      <c r="L21" s="323" t="inlineStr">
        <is>
          <t>东南</t>
        </is>
      </c>
      <c r="M21" s="320" t="inlineStr">
        <is>
          <t>二部电梯、水、电、消防、厨卫设施齐备</t>
        </is>
      </c>
      <c r="N21" s="320" t="inlineStr">
        <is>
          <t>一层四户</t>
        </is>
      </c>
      <c r="O21" s="326" t="inlineStr">
        <is>
          <t>3房2厅1厨2卫1阳台</t>
        </is>
      </c>
      <c r="P21" s="320" t="inlineStr">
        <is>
          <t>普通</t>
        </is>
      </c>
    </row>
    <row r="22" ht="14" customFormat="1" customHeight="1" s="220">
      <c r="A22" s="320" t="n">
        <v>19</v>
      </c>
      <c r="B22" s="320" t="inlineStr"/>
      <c r="C22" s="321">
        <f>=+#REF!</f>
        <v/>
      </c>
      <c r="D22" s="322">
        <f>=+#REF!</f>
        <v/>
      </c>
      <c r="E22" s="323">
        <f>=+#REF!</f>
        <v/>
      </c>
      <c r="F22" s="320" t="inlineStr">
        <is>
          <t>住宅</t>
        </is>
      </c>
      <c r="G22" s="324">
        <f>=+#REF!</f>
        <v/>
      </c>
      <c r="H22" s="320" t="inlineStr">
        <is>
          <t>钢混</t>
        </is>
      </c>
      <c r="I22" s="325" t="inlineStr">
        <is>
          <t>约2021年6月</t>
        </is>
      </c>
      <c r="J22" s="320" t="inlineStr">
        <is>
          <t>涂料</t>
        </is>
      </c>
      <c r="K22" s="323" t="inlineStr"/>
      <c r="L22" s="323" t="inlineStr">
        <is>
          <t>南</t>
        </is>
      </c>
      <c r="M22" s="320" t="inlineStr">
        <is>
          <t>二部电梯、水、电、消防、厨卫设施齐备</t>
        </is>
      </c>
      <c r="N22" s="320" t="inlineStr">
        <is>
          <t>一层四户</t>
        </is>
      </c>
      <c r="O22" s="326" t="inlineStr">
        <is>
          <t>3房2厅1厨2卫1阳台</t>
        </is>
      </c>
      <c r="P22" s="320" t="inlineStr">
        <is>
          <t>普通</t>
        </is>
      </c>
    </row>
    <row r="23" ht="14" customFormat="1" customHeight="1" s="220">
      <c r="A23" s="320" t="n">
        <v>20</v>
      </c>
      <c r="B23" s="320" t="inlineStr"/>
      <c r="C23" s="321">
        <f>=+#REF!</f>
        <v/>
      </c>
      <c r="D23" s="322">
        <f>=+#REF!</f>
        <v/>
      </c>
      <c r="E23" s="323">
        <f>=+#REF!</f>
        <v/>
      </c>
      <c r="F23" s="320" t="inlineStr">
        <is>
          <t>住宅</t>
        </is>
      </c>
      <c r="G23" s="324">
        <f>=+#REF!</f>
        <v/>
      </c>
      <c r="H23" s="320" t="inlineStr">
        <is>
          <t>钢混</t>
        </is>
      </c>
      <c r="I23" s="325" t="inlineStr">
        <is>
          <t>约2021年6月</t>
        </is>
      </c>
      <c r="J23" s="320" t="inlineStr">
        <is>
          <t>涂料</t>
        </is>
      </c>
      <c r="K23" s="323" t="inlineStr"/>
      <c r="L23" s="323" t="inlineStr">
        <is>
          <t>东南</t>
        </is>
      </c>
      <c r="M23" s="320" t="inlineStr">
        <is>
          <t>二部电梯、水、电、消防、厨卫设施齐备</t>
        </is>
      </c>
      <c r="N23" s="320" t="inlineStr">
        <is>
          <t>一层四户</t>
        </is>
      </c>
      <c r="O23" s="326" t="inlineStr">
        <is>
          <t>3房2厅1厨2卫1阳台</t>
        </is>
      </c>
      <c r="P23" s="320" t="inlineStr">
        <is>
          <t>普通</t>
        </is>
      </c>
    </row>
    <row r="24" ht="14" customFormat="1" customHeight="1" s="220">
      <c r="A24" s="320" t="n">
        <v>21</v>
      </c>
      <c r="B24" s="320" t="inlineStr"/>
      <c r="C24" s="321">
        <f>=+#REF!</f>
        <v/>
      </c>
      <c r="D24" s="322">
        <f>=+#REF!</f>
        <v/>
      </c>
      <c r="E24" s="323">
        <f>=+#REF!</f>
        <v/>
      </c>
      <c r="F24" s="320" t="inlineStr">
        <is>
          <t>住宅</t>
        </is>
      </c>
      <c r="G24" s="324">
        <f>=+#REF!</f>
        <v/>
      </c>
      <c r="H24" s="320" t="inlineStr">
        <is>
          <t>钢混</t>
        </is>
      </c>
      <c r="I24" s="325" t="inlineStr">
        <is>
          <t>约2021年6月</t>
        </is>
      </c>
      <c r="J24" s="320" t="inlineStr">
        <is>
          <t>涂料</t>
        </is>
      </c>
      <c r="K24" s="323" t="inlineStr"/>
      <c r="L24" s="323" t="inlineStr">
        <is>
          <t>东南</t>
        </is>
      </c>
      <c r="M24" s="320" t="inlineStr">
        <is>
          <t>二部电梯、水、电、消防、厨卫设施齐备</t>
        </is>
      </c>
      <c r="N24" s="320" t="inlineStr">
        <is>
          <t>一层四户</t>
        </is>
      </c>
      <c r="O24" s="326" t="inlineStr">
        <is>
          <t>3房2厅1厨2卫1阳台</t>
        </is>
      </c>
      <c r="P24" s="320" t="inlineStr">
        <is>
          <t>普通</t>
        </is>
      </c>
    </row>
    <row r="25" ht="14" customFormat="1" customHeight="1" s="309">
      <c r="A25" s="320" t="n">
        <v>22</v>
      </c>
      <c r="B25" s="320" t="inlineStr"/>
      <c r="C25" s="321">
        <f>=+#REF!</f>
        <v/>
      </c>
      <c r="D25" s="322">
        <f>=+#REF!</f>
        <v/>
      </c>
      <c r="E25" s="323">
        <f>=+#REF!</f>
        <v/>
      </c>
      <c r="F25" s="320" t="inlineStr">
        <is>
          <t>住宅</t>
        </is>
      </c>
      <c r="G25" s="324">
        <f>=+#REF!</f>
        <v/>
      </c>
      <c r="H25" s="320" t="inlineStr">
        <is>
          <t>钢混</t>
        </is>
      </c>
      <c r="I25" s="325" t="inlineStr"/>
      <c r="J25" s="320" t="inlineStr">
        <is>
          <t>涂料</t>
        </is>
      </c>
      <c r="K25" s="323" t="inlineStr"/>
      <c r="L25" s="323" t="inlineStr">
        <is>
          <t>南向</t>
        </is>
      </c>
      <c r="M25" s="320" t="inlineStr">
        <is>
          <t>二部电梯、水、电、消防、厨卫设施齐备</t>
        </is>
      </c>
      <c r="N25" s="320" t="inlineStr">
        <is>
          <t>一层四户</t>
        </is>
      </c>
      <c r="O25" s="326" t="inlineStr">
        <is>
          <t>3房2厅1厨2卫1阳台</t>
        </is>
      </c>
      <c r="P25" s="320" t="inlineStr">
        <is>
          <t>普通</t>
        </is>
      </c>
      <c r="Q25" s="311" t="inlineStr"/>
    </row>
    <row r="26" ht="14" customFormat="1" customHeight="1" s="220">
      <c r="A26" s="320" t="n">
        <v>23</v>
      </c>
      <c r="B26" s="320" t="inlineStr"/>
      <c r="C26" s="321">
        <f>=+#REF!</f>
        <v/>
      </c>
      <c r="D26" s="322">
        <f>=+#REF!</f>
        <v/>
      </c>
      <c r="E26" s="323">
        <f>=+#REF!</f>
        <v/>
      </c>
      <c r="F26" s="320" t="inlineStr">
        <is>
          <t>住宅</t>
        </is>
      </c>
      <c r="G26" s="324">
        <f>=+#REF!</f>
        <v/>
      </c>
      <c r="H26" s="320" t="inlineStr">
        <is>
          <t>钢混</t>
        </is>
      </c>
      <c r="I26" s="325" t="inlineStr"/>
      <c r="J26" s="320" t="inlineStr">
        <is>
          <t>涂料</t>
        </is>
      </c>
      <c r="K26" s="323" t="inlineStr"/>
      <c r="L26" s="323" t="inlineStr">
        <is>
          <t>南向</t>
        </is>
      </c>
      <c r="M26" s="320" t="inlineStr">
        <is>
          <t>二部电梯、水、电、消防、厨卫设施齐备</t>
        </is>
      </c>
      <c r="N26" s="320" t="inlineStr">
        <is>
          <t>一层四户</t>
        </is>
      </c>
      <c r="O26" s="326" t="inlineStr">
        <is>
          <t>3房2厅1厨2卫1阳台</t>
        </is>
      </c>
      <c r="P26" s="320" t="inlineStr">
        <is>
          <t>普通</t>
        </is>
      </c>
    </row>
    <row r="27" ht="14" customFormat="1" customHeight="1" s="220">
      <c r="A27" s="320" t="n">
        <v>24</v>
      </c>
      <c r="B27" s="320" t="inlineStr"/>
      <c r="C27" s="321">
        <f>=+#REF!</f>
        <v/>
      </c>
      <c r="D27" s="322">
        <f>=+#REF!</f>
        <v/>
      </c>
      <c r="E27" s="323">
        <f>=+#REF!</f>
        <v/>
      </c>
      <c r="F27" s="320" t="inlineStr">
        <is>
          <t>住宅</t>
        </is>
      </c>
      <c r="G27" s="324">
        <f>=+#REF!</f>
        <v/>
      </c>
      <c r="H27" s="320" t="inlineStr">
        <is>
          <t>钢混</t>
        </is>
      </c>
      <c r="I27" s="325" t="inlineStr"/>
      <c r="J27" s="320" t="inlineStr">
        <is>
          <t>涂料</t>
        </is>
      </c>
      <c r="K27" s="323" t="inlineStr"/>
      <c r="L27" s="323" t="inlineStr">
        <is>
          <t>南向</t>
        </is>
      </c>
      <c r="M27" s="320" t="inlineStr">
        <is>
          <t>二部电梯、水、电、消防、厨卫设施齐备</t>
        </is>
      </c>
      <c r="N27" s="320" t="inlineStr">
        <is>
          <t>一层四户</t>
        </is>
      </c>
      <c r="O27" s="326" t="inlineStr">
        <is>
          <t>3房2厅1厨2卫1阳台</t>
        </is>
      </c>
      <c r="P27" s="320" t="inlineStr">
        <is>
          <t>普通</t>
        </is>
      </c>
    </row>
    <row r="28" ht="14" customFormat="1" customHeight="1" s="220">
      <c r="A28" s="320" t="n">
        <v>25</v>
      </c>
      <c r="B28" s="320" t="inlineStr"/>
      <c r="C28" s="321">
        <f>=+#REF!</f>
        <v/>
      </c>
      <c r="D28" s="322">
        <f>=+#REF!</f>
        <v/>
      </c>
      <c r="E28" s="323">
        <f>=+#REF!</f>
        <v/>
      </c>
      <c r="F28" s="320" t="inlineStr">
        <is>
          <t>住宅</t>
        </is>
      </c>
      <c r="G28" s="324">
        <f>=+#REF!</f>
        <v/>
      </c>
      <c r="H28" s="320" t="inlineStr">
        <is>
          <t>钢混</t>
        </is>
      </c>
      <c r="I28" s="325" t="inlineStr"/>
      <c r="J28" s="320" t="inlineStr">
        <is>
          <t>涂料</t>
        </is>
      </c>
      <c r="K28" s="323" t="inlineStr"/>
      <c r="L28" s="323" t="inlineStr">
        <is>
          <t>南向</t>
        </is>
      </c>
      <c r="M28" s="320" t="inlineStr">
        <is>
          <t>二部电梯、水、电、消防、厨卫设施齐备</t>
        </is>
      </c>
      <c r="N28" s="320" t="inlineStr">
        <is>
          <t>一层四户</t>
        </is>
      </c>
      <c r="O28" s="326" t="inlineStr">
        <is>
          <t>3房2厅1厨2卫1阳台</t>
        </is>
      </c>
      <c r="P28" s="320" t="inlineStr">
        <is>
          <t>普通</t>
        </is>
      </c>
    </row>
    <row r="29" ht="14" customFormat="1" customHeight="1" s="220">
      <c r="A29" s="320" t="n">
        <v>26</v>
      </c>
      <c r="B29" s="320" t="inlineStr"/>
      <c r="C29" s="321">
        <f>=+#REF!</f>
        <v/>
      </c>
      <c r="D29" s="322">
        <f>=+#REF!</f>
        <v/>
      </c>
      <c r="E29" s="323">
        <f>=+#REF!</f>
        <v/>
      </c>
      <c r="F29" s="320" t="inlineStr">
        <is>
          <t>住宅</t>
        </is>
      </c>
      <c r="G29" s="324">
        <f>=+#REF!</f>
        <v/>
      </c>
      <c r="H29" s="320" t="inlineStr">
        <is>
          <t>钢混</t>
        </is>
      </c>
      <c r="I29" s="325" t="inlineStr"/>
      <c r="J29" s="320" t="inlineStr">
        <is>
          <t>涂料</t>
        </is>
      </c>
      <c r="K29" s="323" t="inlineStr"/>
      <c r="L29" s="323" t="inlineStr">
        <is>
          <t>南向</t>
        </is>
      </c>
      <c r="M29" s="320" t="inlineStr">
        <is>
          <t>二部电梯、水、电、消防、厨卫设施齐备</t>
        </is>
      </c>
      <c r="N29" s="320" t="inlineStr">
        <is>
          <t>一层四户</t>
        </is>
      </c>
      <c r="O29" s="326" t="inlineStr">
        <is>
          <t>3房2厅1厨2卫1阳台</t>
        </is>
      </c>
      <c r="P29" s="320" t="inlineStr">
        <is>
          <t>普通</t>
        </is>
      </c>
    </row>
    <row r="30" ht="14" customFormat="1" customHeight="1" s="220">
      <c r="A30" s="320" t="n">
        <v>27</v>
      </c>
      <c r="B30" s="320" t="inlineStr"/>
      <c r="C30" s="321">
        <f>=+#REF!</f>
        <v/>
      </c>
      <c r="D30" s="322">
        <f>=+#REF!</f>
        <v/>
      </c>
      <c r="E30" s="323">
        <f>=+#REF!</f>
        <v/>
      </c>
      <c r="F30" s="320" t="inlineStr">
        <is>
          <t>住宅</t>
        </is>
      </c>
      <c r="G30" s="324">
        <f>=+#REF!</f>
        <v/>
      </c>
      <c r="H30" s="320" t="inlineStr">
        <is>
          <t>钢混</t>
        </is>
      </c>
      <c r="I30" s="325" t="inlineStr"/>
      <c r="J30" s="320" t="inlineStr">
        <is>
          <t>涂料</t>
        </is>
      </c>
      <c r="K30" s="323" t="inlineStr"/>
      <c r="L30" s="323" t="inlineStr">
        <is>
          <t>南向</t>
        </is>
      </c>
      <c r="M30" s="320" t="inlineStr">
        <is>
          <t>二部电梯、水、电、消防、厨卫设施齐备</t>
        </is>
      </c>
      <c r="N30" s="320" t="inlineStr">
        <is>
          <t>一层四户</t>
        </is>
      </c>
      <c r="O30" s="326" t="inlineStr">
        <is>
          <t>3房2厅1厨2卫1阳台</t>
        </is>
      </c>
      <c r="P30" s="320" t="inlineStr">
        <is>
          <t>普通</t>
        </is>
      </c>
    </row>
    <row r="31" ht="14" customFormat="1" customHeight="1" s="220">
      <c r="A31" s="320" t="n">
        <v>28</v>
      </c>
      <c r="B31" s="320" t="inlineStr"/>
      <c r="C31" s="321">
        <f>=+#REF!</f>
        <v/>
      </c>
      <c r="D31" s="322">
        <f>=+#REF!</f>
        <v/>
      </c>
      <c r="E31" s="323">
        <f>=+#REF!</f>
        <v/>
      </c>
      <c r="F31" s="320" t="inlineStr">
        <is>
          <t>住宅</t>
        </is>
      </c>
      <c r="G31" s="324">
        <f>=+#REF!</f>
        <v/>
      </c>
      <c r="H31" s="320" t="inlineStr">
        <is>
          <t>钢混</t>
        </is>
      </c>
      <c r="I31" s="325" t="inlineStr"/>
      <c r="J31" s="320" t="inlineStr">
        <is>
          <t>涂料</t>
        </is>
      </c>
      <c r="K31" s="323" t="inlineStr"/>
      <c r="L31" s="323" t="inlineStr">
        <is>
          <t>南向</t>
        </is>
      </c>
      <c r="M31" s="320" t="inlineStr">
        <is>
          <t>二部电梯、水、电、消防、厨卫设施齐备</t>
        </is>
      </c>
      <c r="N31" s="320" t="inlineStr">
        <is>
          <t>一层四户</t>
        </is>
      </c>
      <c r="O31" s="326" t="inlineStr">
        <is>
          <t>3房2厅1厨2卫1阳台</t>
        </is>
      </c>
      <c r="P31" s="320" t="inlineStr">
        <is>
          <t>普通</t>
        </is>
      </c>
    </row>
    <row r="32" ht="14" customFormat="1" customHeight="1" s="220">
      <c r="A32" s="320" t="n">
        <v>29</v>
      </c>
      <c r="B32" s="320" t="inlineStr"/>
      <c r="C32" s="321">
        <f>=+#REF!</f>
        <v/>
      </c>
      <c r="D32" s="322">
        <f>=+#REF!</f>
        <v/>
      </c>
      <c r="E32" s="323">
        <f>=+#REF!</f>
        <v/>
      </c>
      <c r="F32" s="320" t="inlineStr">
        <is>
          <t>住宅</t>
        </is>
      </c>
      <c r="G32" s="324">
        <f>=+#REF!</f>
        <v/>
      </c>
      <c r="H32" s="320" t="inlineStr">
        <is>
          <t>钢混</t>
        </is>
      </c>
      <c r="I32" s="325" t="inlineStr"/>
      <c r="J32" s="320" t="inlineStr">
        <is>
          <t>涂料</t>
        </is>
      </c>
      <c r="K32" s="323" t="inlineStr"/>
      <c r="L32" s="323" t="inlineStr">
        <is>
          <t>南向</t>
        </is>
      </c>
      <c r="M32" s="320" t="inlineStr">
        <is>
          <t>二部电梯、水、电、消防、厨卫设施齐备</t>
        </is>
      </c>
      <c r="N32" s="320" t="inlineStr">
        <is>
          <t>一层四户</t>
        </is>
      </c>
      <c r="O32" s="326" t="inlineStr">
        <is>
          <t>3房2厅1厨2卫1阳台</t>
        </is>
      </c>
      <c r="P32" s="320" t="inlineStr">
        <is>
          <t>普通</t>
        </is>
      </c>
    </row>
    <row r="33" ht="14" customFormat="1" customHeight="1" s="220">
      <c r="A33" s="320" t="n">
        <v>30</v>
      </c>
      <c r="B33" s="320" t="inlineStr"/>
      <c r="C33" s="321">
        <f>=+#REF!</f>
        <v/>
      </c>
      <c r="D33" s="322">
        <f>=+#REF!</f>
        <v/>
      </c>
      <c r="E33" s="323">
        <f>=+#REF!</f>
        <v/>
      </c>
      <c r="F33" s="320" t="inlineStr">
        <is>
          <t>住宅</t>
        </is>
      </c>
      <c r="G33" s="324">
        <f>=+#REF!</f>
        <v/>
      </c>
      <c r="H33" s="320" t="inlineStr">
        <is>
          <t>钢混</t>
        </is>
      </c>
      <c r="I33" s="325" t="inlineStr"/>
      <c r="J33" s="320" t="inlineStr">
        <is>
          <t>涂料</t>
        </is>
      </c>
      <c r="K33" s="323" t="inlineStr"/>
      <c r="L33" s="323" t="inlineStr">
        <is>
          <t>南向</t>
        </is>
      </c>
      <c r="M33" s="320" t="inlineStr">
        <is>
          <t>二部电梯、水、电、消防、厨卫设施齐备</t>
        </is>
      </c>
      <c r="N33" s="320" t="inlineStr">
        <is>
          <t>一层四户</t>
        </is>
      </c>
      <c r="O33" s="326" t="inlineStr">
        <is>
          <t>3房2厅1厨2卫1阳台</t>
        </is>
      </c>
      <c r="P33" s="320" t="inlineStr">
        <is>
          <t>普通</t>
        </is>
      </c>
    </row>
    <row r="34" ht="14" customFormat="1" customHeight="1" s="220">
      <c r="A34" s="320" t="n">
        <v>31</v>
      </c>
      <c r="B34" s="320" t="inlineStr"/>
      <c r="C34" s="321">
        <f>=+#REF!</f>
        <v/>
      </c>
      <c r="D34" s="322">
        <f>=+#REF!</f>
        <v/>
      </c>
      <c r="E34" s="323">
        <f>=+#REF!</f>
        <v/>
      </c>
      <c r="F34" s="320" t="inlineStr">
        <is>
          <t>住宅</t>
        </is>
      </c>
      <c r="G34" s="324">
        <f>=+#REF!</f>
        <v/>
      </c>
      <c r="H34" s="320" t="inlineStr">
        <is>
          <t>钢混</t>
        </is>
      </c>
      <c r="I34" s="325" t="inlineStr"/>
      <c r="J34" s="320" t="inlineStr">
        <is>
          <t>涂料</t>
        </is>
      </c>
      <c r="K34" s="323" t="inlineStr"/>
      <c r="L34" s="323" t="inlineStr">
        <is>
          <t>南向</t>
        </is>
      </c>
      <c r="M34" s="320" t="inlineStr">
        <is>
          <t>二部电梯、水、电、消防、厨卫设施齐备</t>
        </is>
      </c>
      <c r="N34" s="320" t="inlineStr">
        <is>
          <t>一层四户</t>
        </is>
      </c>
      <c r="O34" s="326" t="inlineStr">
        <is>
          <t>3房2厅1厨2卫1阳台</t>
        </is>
      </c>
      <c r="P34" s="320" t="inlineStr">
        <is>
          <t>普通</t>
        </is>
      </c>
    </row>
    <row r="35" ht="14" customFormat="1" customHeight="1" s="220">
      <c r="A35" s="320" t="n">
        <v>32</v>
      </c>
      <c r="B35" s="320" t="inlineStr"/>
      <c r="C35" s="321">
        <f>=+#REF!</f>
        <v/>
      </c>
      <c r="D35" s="322">
        <f>=+#REF!</f>
        <v/>
      </c>
      <c r="E35" s="323">
        <f>=+#REF!</f>
        <v/>
      </c>
      <c r="F35" s="320" t="inlineStr">
        <is>
          <t>住宅</t>
        </is>
      </c>
      <c r="G35" s="324">
        <f>=+#REF!</f>
        <v/>
      </c>
      <c r="H35" s="320" t="inlineStr">
        <is>
          <t>钢混</t>
        </is>
      </c>
      <c r="I35" s="325" t="inlineStr"/>
      <c r="J35" s="320" t="inlineStr">
        <is>
          <t>涂料</t>
        </is>
      </c>
      <c r="K35" s="323" t="inlineStr"/>
      <c r="L35" s="323" t="inlineStr">
        <is>
          <t>南向</t>
        </is>
      </c>
      <c r="M35" s="320" t="inlineStr">
        <is>
          <t>二部电梯、水、电、消防、厨卫设施齐备</t>
        </is>
      </c>
      <c r="N35" s="320" t="inlineStr">
        <is>
          <t>一层四户</t>
        </is>
      </c>
      <c r="O35" s="326" t="inlineStr">
        <is>
          <t>3房2厅1厨2卫1阳台</t>
        </is>
      </c>
      <c r="P35" s="320" t="inlineStr">
        <is>
          <t>普通</t>
        </is>
      </c>
    </row>
    <row r="36" ht="14" customFormat="1" customHeight="1" s="220">
      <c r="A36" s="320" t="n">
        <v>33</v>
      </c>
      <c r="B36" s="320" t="inlineStr"/>
      <c r="C36" s="321">
        <f>=+#REF!</f>
        <v/>
      </c>
      <c r="D36" s="322">
        <f>=+#REF!</f>
        <v/>
      </c>
      <c r="E36" s="323">
        <f>=+#REF!</f>
        <v/>
      </c>
      <c r="F36" s="320" t="inlineStr">
        <is>
          <t>住宅</t>
        </is>
      </c>
      <c r="G36" s="324">
        <f>=+#REF!</f>
        <v/>
      </c>
      <c r="H36" s="320" t="inlineStr">
        <is>
          <t>钢混</t>
        </is>
      </c>
      <c r="I36" s="325" t="inlineStr"/>
      <c r="J36" s="320" t="inlineStr">
        <is>
          <t>涂料</t>
        </is>
      </c>
      <c r="K36" s="323" t="inlineStr"/>
      <c r="L36" s="323" t="inlineStr">
        <is>
          <t>南向</t>
        </is>
      </c>
      <c r="M36" s="320" t="inlineStr">
        <is>
          <t>二部电梯、水、电、消防、厨卫设施齐备</t>
        </is>
      </c>
      <c r="N36" s="320" t="inlineStr">
        <is>
          <t>一层四户</t>
        </is>
      </c>
      <c r="O36" s="326" t="inlineStr">
        <is>
          <t>3房2厅1厨2卫1阳台</t>
        </is>
      </c>
      <c r="P36" s="320" t="inlineStr">
        <is>
          <t>普通</t>
        </is>
      </c>
    </row>
    <row r="37" ht="14" customFormat="1" customHeight="1" s="220">
      <c r="A37" s="320" t="n">
        <v>34</v>
      </c>
      <c r="B37" s="320" t="inlineStr"/>
      <c r="C37" s="321">
        <f>=+#REF!</f>
        <v/>
      </c>
      <c r="D37" s="322">
        <f>=+#REF!</f>
        <v/>
      </c>
      <c r="E37" s="323">
        <f>=+#REF!</f>
        <v/>
      </c>
      <c r="F37" s="320" t="inlineStr">
        <is>
          <t>住宅</t>
        </is>
      </c>
      <c r="G37" s="324">
        <f>=+#REF!</f>
        <v/>
      </c>
      <c r="H37" s="320" t="inlineStr">
        <is>
          <t>钢混</t>
        </is>
      </c>
      <c r="I37" s="325" t="inlineStr"/>
      <c r="J37" s="320" t="inlineStr">
        <is>
          <t>涂料</t>
        </is>
      </c>
      <c r="K37" s="323" t="inlineStr"/>
      <c r="L37" s="323" t="inlineStr">
        <is>
          <t>南向</t>
        </is>
      </c>
      <c r="M37" s="320" t="inlineStr">
        <is>
          <t>二部电梯、水、电、消防、厨卫设施齐备</t>
        </is>
      </c>
      <c r="N37" s="320" t="inlineStr">
        <is>
          <t>一层四户</t>
        </is>
      </c>
      <c r="O37" s="326" t="inlineStr">
        <is>
          <t>3房2厅1厨2卫1阳台</t>
        </is>
      </c>
      <c r="P37" s="320" t="inlineStr">
        <is>
          <t>普通</t>
        </is>
      </c>
    </row>
    <row r="38" ht="14" customFormat="1" customHeight="1" s="220">
      <c r="A38" s="320" t="n">
        <v>35</v>
      </c>
      <c r="B38" s="320" t="inlineStr"/>
      <c r="C38" s="321">
        <f>=+#REF!</f>
        <v/>
      </c>
      <c r="D38" s="322">
        <f>=+#REF!</f>
        <v/>
      </c>
      <c r="E38" s="323">
        <f>=+#REF!</f>
        <v/>
      </c>
      <c r="F38" s="320" t="inlineStr">
        <is>
          <t>住宅</t>
        </is>
      </c>
      <c r="G38" s="324">
        <f>=+#REF!</f>
        <v/>
      </c>
      <c r="H38" s="320" t="inlineStr">
        <is>
          <t>钢混</t>
        </is>
      </c>
      <c r="I38" s="325" t="inlineStr"/>
      <c r="J38" s="320" t="inlineStr">
        <is>
          <t>涂料</t>
        </is>
      </c>
      <c r="K38" s="323" t="inlineStr"/>
      <c r="L38" s="323" t="inlineStr">
        <is>
          <t>南向</t>
        </is>
      </c>
      <c r="M38" s="320" t="inlineStr">
        <is>
          <t>二部电梯、水、电、消防、厨卫设施齐备</t>
        </is>
      </c>
      <c r="N38" s="320" t="inlineStr">
        <is>
          <t>一层四户</t>
        </is>
      </c>
      <c r="O38" s="326" t="inlineStr">
        <is>
          <t>3房2厅1厨2卫1阳台</t>
        </is>
      </c>
      <c r="P38" s="320" t="inlineStr">
        <is>
          <t>普通</t>
        </is>
      </c>
    </row>
    <row r="39" ht="14" customFormat="1" customHeight="1" s="220">
      <c r="A39" s="320" t="n">
        <v>36</v>
      </c>
      <c r="B39" s="320" t="inlineStr"/>
      <c r="C39" s="321">
        <f>=+#REF!</f>
        <v/>
      </c>
      <c r="D39" s="322">
        <f>=+#REF!</f>
        <v/>
      </c>
      <c r="E39" s="323">
        <f>=+#REF!</f>
        <v/>
      </c>
      <c r="F39" s="320" t="inlineStr">
        <is>
          <t>住宅</t>
        </is>
      </c>
      <c r="G39" s="324">
        <f>=+#REF!</f>
        <v/>
      </c>
      <c r="H39" s="320" t="inlineStr">
        <is>
          <t>钢混</t>
        </is>
      </c>
      <c r="I39" s="325" t="inlineStr"/>
      <c r="J39" s="320" t="inlineStr">
        <is>
          <t>涂料</t>
        </is>
      </c>
      <c r="K39" s="323" t="inlineStr"/>
      <c r="L39" s="323" t="inlineStr">
        <is>
          <t>南向</t>
        </is>
      </c>
      <c r="M39" s="320" t="inlineStr">
        <is>
          <t>二部电梯、水、电、消防、厨卫设施齐备</t>
        </is>
      </c>
      <c r="N39" s="320" t="inlineStr">
        <is>
          <t>一层四户</t>
        </is>
      </c>
      <c r="O39" s="326" t="inlineStr">
        <is>
          <t>3房2厅1厨2卫1阳台</t>
        </is>
      </c>
      <c r="P39" s="320" t="inlineStr">
        <is>
          <t>普通</t>
        </is>
      </c>
    </row>
    <row r="40" ht="14" customFormat="1" customHeight="1" s="220">
      <c r="A40" s="320" t="n">
        <v>37</v>
      </c>
      <c r="B40" s="320" t="inlineStr"/>
      <c r="C40" s="321">
        <f>=+#REF!</f>
        <v/>
      </c>
      <c r="D40" s="322">
        <f>=+#REF!</f>
        <v/>
      </c>
      <c r="E40" s="323">
        <f>=+#REF!</f>
        <v/>
      </c>
      <c r="F40" s="320" t="inlineStr">
        <is>
          <t>住宅</t>
        </is>
      </c>
      <c r="G40" s="324">
        <f>=+#REF!</f>
        <v/>
      </c>
      <c r="H40" s="320" t="inlineStr">
        <is>
          <t>钢混</t>
        </is>
      </c>
      <c r="I40" s="325" t="inlineStr"/>
      <c r="J40" s="320" t="inlineStr">
        <is>
          <t>涂料</t>
        </is>
      </c>
      <c r="K40" s="323" t="inlineStr"/>
      <c r="L40" s="323" t="inlineStr">
        <is>
          <t>南向</t>
        </is>
      </c>
      <c r="M40" s="320" t="inlineStr">
        <is>
          <t>二部电梯、水、电、消防、厨卫设施齐备</t>
        </is>
      </c>
      <c r="N40" s="320" t="inlineStr">
        <is>
          <t>一层四户</t>
        </is>
      </c>
      <c r="O40" s="326" t="inlineStr">
        <is>
          <t>3房2厅1厨2卫1阳台</t>
        </is>
      </c>
      <c r="P40" s="320" t="inlineStr">
        <is>
          <t>普通</t>
        </is>
      </c>
    </row>
    <row r="41" ht="14" customFormat="1" customHeight="1" s="220">
      <c r="A41" s="320" t="n">
        <v>38</v>
      </c>
      <c r="B41" s="320" t="inlineStr"/>
      <c r="C41" s="321">
        <f>=+#REF!</f>
        <v/>
      </c>
      <c r="D41" s="322">
        <f>=+#REF!</f>
        <v/>
      </c>
      <c r="E41" s="323">
        <f>=+#REF!</f>
        <v/>
      </c>
      <c r="F41" s="320" t="inlineStr">
        <is>
          <t>住宅</t>
        </is>
      </c>
      <c r="G41" s="324">
        <f>=+#REF!</f>
        <v/>
      </c>
      <c r="H41" s="320" t="inlineStr">
        <is>
          <t>钢混</t>
        </is>
      </c>
      <c r="I41" s="325" t="inlineStr"/>
      <c r="J41" s="320" t="inlineStr">
        <is>
          <t>涂料</t>
        </is>
      </c>
      <c r="K41" s="323" t="inlineStr"/>
      <c r="L41" s="323" t="inlineStr">
        <is>
          <t>南向</t>
        </is>
      </c>
      <c r="M41" s="320" t="inlineStr">
        <is>
          <t>二部电梯、水、电、消防、厨卫设施齐备</t>
        </is>
      </c>
      <c r="N41" s="320" t="inlineStr">
        <is>
          <t>一层四户</t>
        </is>
      </c>
      <c r="O41" s="326" t="inlineStr">
        <is>
          <t>3房2厅1厨2卫1阳台</t>
        </is>
      </c>
      <c r="P41" s="320" t="inlineStr">
        <is>
          <t>普通</t>
        </is>
      </c>
    </row>
    <row r="42" ht="14" customFormat="1" customHeight="1" s="220">
      <c r="A42" s="320" t="n">
        <v>39</v>
      </c>
      <c r="B42" s="320" t="inlineStr"/>
      <c r="C42" s="321">
        <f>=+#REF!</f>
        <v/>
      </c>
      <c r="D42" s="322">
        <f>=+#REF!</f>
        <v/>
      </c>
      <c r="E42" s="323">
        <f>=+#REF!</f>
        <v/>
      </c>
      <c r="F42" s="320" t="inlineStr">
        <is>
          <t>住宅</t>
        </is>
      </c>
      <c r="G42" s="324">
        <f>=+#REF!</f>
        <v/>
      </c>
      <c r="H42" s="320" t="inlineStr">
        <is>
          <t>钢混</t>
        </is>
      </c>
      <c r="I42" s="325" t="inlineStr"/>
      <c r="J42" s="320" t="inlineStr">
        <is>
          <t>涂料</t>
        </is>
      </c>
      <c r="K42" s="323" t="inlineStr"/>
      <c r="L42" s="323" t="inlineStr">
        <is>
          <t>南向</t>
        </is>
      </c>
      <c r="M42" s="320" t="inlineStr">
        <is>
          <t>二部电梯、水、电、消防、厨卫设施齐备</t>
        </is>
      </c>
      <c r="N42" s="320" t="inlineStr">
        <is>
          <t>一层四户</t>
        </is>
      </c>
      <c r="O42" s="326" t="inlineStr">
        <is>
          <t>3房2厅1厨2卫1阳台</t>
        </is>
      </c>
      <c r="P42" s="320" t="inlineStr">
        <is>
          <t>普通</t>
        </is>
      </c>
    </row>
    <row r="43" ht="14" customFormat="1" customHeight="1" s="220">
      <c r="A43" s="320" t="n">
        <v>40</v>
      </c>
      <c r="B43" s="320" t="inlineStr"/>
      <c r="C43" s="321">
        <f>=+#REF!</f>
        <v/>
      </c>
      <c r="D43" s="322">
        <f>=+#REF!</f>
        <v/>
      </c>
      <c r="E43" s="323">
        <f>=+#REF!</f>
        <v/>
      </c>
      <c r="F43" s="320" t="inlineStr">
        <is>
          <t>住宅</t>
        </is>
      </c>
      <c r="G43" s="324">
        <f>=+#REF!</f>
        <v/>
      </c>
      <c r="H43" s="320" t="inlineStr">
        <is>
          <t>钢混</t>
        </is>
      </c>
      <c r="I43" s="325" t="inlineStr"/>
      <c r="J43" s="320" t="inlineStr">
        <is>
          <t>涂料</t>
        </is>
      </c>
      <c r="K43" s="323" t="inlineStr"/>
      <c r="L43" s="323" t="inlineStr">
        <is>
          <t>南向</t>
        </is>
      </c>
      <c r="M43" s="320" t="inlineStr">
        <is>
          <t>二部电梯、水、电、消防、厨卫设施齐备</t>
        </is>
      </c>
      <c r="N43" s="320" t="inlineStr">
        <is>
          <t>一层四户</t>
        </is>
      </c>
      <c r="O43" s="326" t="inlineStr">
        <is>
          <t>3房2厅1厨2卫1阳台</t>
        </is>
      </c>
      <c r="P43" s="320" t="inlineStr">
        <is>
          <t>普通</t>
        </is>
      </c>
    </row>
    <row r="44" ht="14" customFormat="1" customHeight="1" s="220">
      <c r="A44" s="320" t="n">
        <v>41</v>
      </c>
      <c r="B44" s="320" t="inlineStr"/>
      <c r="C44" s="321">
        <f>=+#REF!</f>
        <v/>
      </c>
      <c r="D44" s="322">
        <f>=+#REF!</f>
        <v/>
      </c>
      <c r="E44" s="323">
        <f>=+#REF!</f>
        <v/>
      </c>
      <c r="F44" s="320" t="inlineStr">
        <is>
          <t>住宅</t>
        </is>
      </c>
      <c r="G44" s="324">
        <f>=+#REF!</f>
        <v/>
      </c>
      <c r="H44" s="320" t="inlineStr">
        <is>
          <t>钢混</t>
        </is>
      </c>
      <c r="I44" s="325" t="inlineStr"/>
      <c r="J44" s="320" t="inlineStr">
        <is>
          <t>涂料</t>
        </is>
      </c>
      <c r="K44" s="323" t="inlineStr"/>
      <c r="L44" s="323" t="inlineStr">
        <is>
          <t>南向</t>
        </is>
      </c>
      <c r="M44" s="320" t="inlineStr">
        <is>
          <t>二部电梯、水、电、消防、厨卫设施齐备</t>
        </is>
      </c>
      <c r="N44" s="320" t="inlineStr">
        <is>
          <t>一层四户</t>
        </is>
      </c>
      <c r="O44" s="326" t="inlineStr">
        <is>
          <t>3房2厅1厨2卫1阳台</t>
        </is>
      </c>
      <c r="P44" s="320" t="inlineStr">
        <is>
          <t>普通</t>
        </is>
      </c>
    </row>
    <row r="45" ht="14" customFormat="1" customHeight="1" s="220">
      <c r="A45" s="320" t="n">
        <v>42</v>
      </c>
      <c r="B45" s="320" t="inlineStr"/>
      <c r="C45" s="321">
        <f>=+#REF!</f>
        <v/>
      </c>
      <c r="D45" s="322">
        <f>=+#REF!</f>
        <v/>
      </c>
      <c r="E45" s="323">
        <f>=+#REF!</f>
        <v/>
      </c>
      <c r="F45" s="320" t="inlineStr">
        <is>
          <t>住宅</t>
        </is>
      </c>
      <c r="G45" s="324">
        <f>=+#REF!</f>
        <v/>
      </c>
      <c r="H45" s="320" t="inlineStr">
        <is>
          <t>钢混</t>
        </is>
      </c>
      <c r="I45" s="325" t="inlineStr"/>
      <c r="J45" s="320" t="inlineStr">
        <is>
          <t>涂料</t>
        </is>
      </c>
      <c r="K45" s="323" t="inlineStr"/>
      <c r="L45" s="323" t="inlineStr">
        <is>
          <t>南向</t>
        </is>
      </c>
      <c r="M45" s="320" t="inlineStr">
        <is>
          <t>二部电梯、水、电、消防、厨卫设施齐备</t>
        </is>
      </c>
      <c r="N45" s="320" t="inlineStr">
        <is>
          <t>一层四户</t>
        </is>
      </c>
      <c r="O45" s="326" t="inlineStr">
        <is>
          <t>3房2厅1厨2卫1阳台</t>
        </is>
      </c>
      <c r="P45" s="320" t="inlineStr">
        <is>
          <t>普通</t>
        </is>
      </c>
    </row>
    <row r="46" ht="14" customFormat="1" customHeight="1" s="220">
      <c r="A46" s="320" t="n">
        <v>43</v>
      </c>
      <c r="B46" s="320" t="inlineStr"/>
      <c r="C46" s="321">
        <f>=+#REF!</f>
        <v/>
      </c>
      <c r="D46" s="322">
        <f>=+#REF!</f>
        <v/>
      </c>
      <c r="E46" s="323">
        <f>=+#REF!</f>
        <v/>
      </c>
      <c r="F46" s="320" t="inlineStr">
        <is>
          <t>住宅</t>
        </is>
      </c>
      <c r="G46" s="324">
        <f>=+#REF!</f>
        <v/>
      </c>
      <c r="H46" s="320" t="inlineStr">
        <is>
          <t>钢混</t>
        </is>
      </c>
      <c r="I46" s="325" t="inlineStr"/>
      <c r="J46" s="320" t="inlineStr">
        <is>
          <t>涂料</t>
        </is>
      </c>
      <c r="K46" s="323" t="inlineStr"/>
      <c r="L46" s="323" t="inlineStr">
        <is>
          <t>南北</t>
        </is>
      </c>
      <c r="M46" s="320" t="inlineStr">
        <is>
          <t>二部电梯、水、电、消防、厨卫设施齐备</t>
        </is>
      </c>
      <c r="N46" s="320" t="inlineStr">
        <is>
          <t>一层二户</t>
        </is>
      </c>
      <c r="O46" s="326" t="inlineStr">
        <is>
          <t>3房2厅1厨2卫1阳台</t>
        </is>
      </c>
      <c r="P46" s="320" t="inlineStr">
        <is>
          <t>普通</t>
        </is>
      </c>
    </row>
    <row r="47" ht="14" customFormat="1" customHeight="1" s="220">
      <c r="A47" s="320" t="n">
        <v>44</v>
      </c>
      <c r="B47" s="320" t="inlineStr"/>
      <c r="C47" s="321">
        <f>=+#REF!</f>
        <v/>
      </c>
      <c r="D47" s="322">
        <f>=+#REF!</f>
        <v/>
      </c>
      <c r="E47" s="323">
        <f>=+#REF!</f>
        <v/>
      </c>
      <c r="F47" s="320" t="inlineStr">
        <is>
          <t>住宅</t>
        </is>
      </c>
      <c r="G47" s="324">
        <f>=+#REF!</f>
        <v/>
      </c>
      <c r="H47" s="320" t="inlineStr">
        <is>
          <t>钢混</t>
        </is>
      </c>
      <c r="I47" s="325" t="inlineStr"/>
      <c r="J47" s="320" t="inlineStr">
        <is>
          <t>涂料</t>
        </is>
      </c>
      <c r="K47" s="323" t="inlineStr"/>
      <c r="L47" s="323" t="inlineStr">
        <is>
          <t>西向</t>
        </is>
      </c>
      <c r="M47" s="320" t="inlineStr">
        <is>
          <t>二部电梯、水、电、消防、厨卫设施齐备</t>
        </is>
      </c>
      <c r="N47" s="320" t="inlineStr">
        <is>
          <t>一层二户</t>
        </is>
      </c>
      <c r="O47" s="326" t="inlineStr">
        <is>
          <t>3房2厅1厨2卫1阳台</t>
        </is>
      </c>
      <c r="P47" s="320" t="inlineStr">
        <is>
          <t>普通</t>
        </is>
      </c>
    </row>
    <row r="48" ht="14" customFormat="1" customHeight="1" s="220">
      <c r="A48" s="320" t="n">
        <v>45</v>
      </c>
      <c r="B48" s="320" t="inlineStr"/>
      <c r="C48" s="321">
        <f>=+#REF!</f>
        <v/>
      </c>
      <c r="D48" s="322">
        <f>=+#REF!</f>
        <v/>
      </c>
      <c r="E48" s="323">
        <f>=+#REF!</f>
        <v/>
      </c>
      <c r="F48" s="320" t="inlineStr">
        <is>
          <t>住宅</t>
        </is>
      </c>
      <c r="G48" s="324">
        <f>=+#REF!</f>
        <v/>
      </c>
      <c r="H48" s="320" t="inlineStr">
        <is>
          <t>钢混</t>
        </is>
      </c>
      <c r="I48" s="325" t="inlineStr"/>
      <c r="J48" s="320" t="inlineStr">
        <is>
          <t>涂料</t>
        </is>
      </c>
      <c r="K48" s="323" t="inlineStr"/>
      <c r="L48" s="323" t="inlineStr">
        <is>
          <t>南北</t>
        </is>
      </c>
      <c r="M48" s="320" t="inlineStr">
        <is>
          <t>二部电梯、水、电、消防、厨卫设施齐备</t>
        </is>
      </c>
      <c r="N48" s="320" t="inlineStr">
        <is>
          <t>一层二户</t>
        </is>
      </c>
      <c r="O48" s="326" t="inlineStr">
        <is>
          <t>3房2厅1厨2卫1阳台</t>
        </is>
      </c>
      <c r="P48" s="320" t="inlineStr">
        <is>
          <t>普通</t>
        </is>
      </c>
    </row>
    <row r="49" ht="14" customFormat="1" customHeight="1" s="220">
      <c r="A49" s="320" t="n">
        <v>46</v>
      </c>
      <c r="B49" s="320" t="inlineStr"/>
      <c r="C49" s="321">
        <f>=+#REF!</f>
        <v/>
      </c>
      <c r="D49" s="322">
        <f>=+#REF!</f>
        <v/>
      </c>
      <c r="E49" s="323">
        <f>=+#REF!</f>
        <v/>
      </c>
      <c r="F49" s="320" t="inlineStr">
        <is>
          <t>住宅</t>
        </is>
      </c>
      <c r="G49" s="324">
        <f>=+#REF!</f>
        <v/>
      </c>
      <c r="H49" s="320" t="inlineStr">
        <is>
          <t>钢混</t>
        </is>
      </c>
      <c r="I49" s="325" t="inlineStr"/>
      <c r="J49" s="320" t="inlineStr">
        <is>
          <t>涂料</t>
        </is>
      </c>
      <c r="K49" s="323" t="inlineStr"/>
      <c r="L49" s="323" t="inlineStr">
        <is>
          <t>西向</t>
        </is>
      </c>
      <c r="M49" s="320" t="inlineStr">
        <is>
          <t>二部电梯、水、电、消防、厨卫设施齐备</t>
        </is>
      </c>
      <c r="N49" s="320" t="inlineStr">
        <is>
          <t>一层二户</t>
        </is>
      </c>
      <c r="O49" s="326" t="inlineStr">
        <is>
          <t>3房2厅1厨2卫1阳台</t>
        </is>
      </c>
      <c r="P49" s="320" t="inlineStr">
        <is>
          <t>普通</t>
        </is>
      </c>
    </row>
    <row r="50" ht="14" customFormat="1" customHeight="1" s="220">
      <c r="A50" s="320" t="n">
        <v>47</v>
      </c>
      <c r="B50" s="320" t="inlineStr"/>
      <c r="C50" s="321">
        <f>=+#REF!</f>
        <v/>
      </c>
      <c r="D50" s="322">
        <f>=+#REF!</f>
        <v/>
      </c>
      <c r="E50" s="323">
        <f>=+#REF!</f>
        <v/>
      </c>
      <c r="F50" s="320" t="inlineStr">
        <is>
          <t>住宅</t>
        </is>
      </c>
      <c r="G50" s="324">
        <f>=+#REF!</f>
        <v/>
      </c>
      <c r="H50" s="320" t="inlineStr">
        <is>
          <t>钢混</t>
        </is>
      </c>
      <c r="I50" s="325" t="inlineStr"/>
      <c r="J50" s="320" t="inlineStr">
        <is>
          <t>涂料</t>
        </is>
      </c>
      <c r="K50" s="323" t="inlineStr"/>
      <c r="L50" s="323" t="inlineStr">
        <is>
          <t>西向</t>
        </is>
      </c>
      <c r="M50" s="320" t="inlineStr">
        <is>
          <t>二部电梯、水、电、消防、厨卫设施齐备</t>
        </is>
      </c>
      <c r="N50" s="320" t="inlineStr">
        <is>
          <t>一层二户</t>
        </is>
      </c>
      <c r="O50" s="326" t="inlineStr">
        <is>
          <t>3房2厅1厨2卫1阳台</t>
        </is>
      </c>
      <c r="P50" s="320" t="inlineStr">
        <is>
          <t>普通</t>
        </is>
      </c>
    </row>
    <row r="51" ht="14" customFormat="1" customHeight="1" s="220">
      <c r="A51" s="320" t="n">
        <v>48</v>
      </c>
      <c r="B51" s="320" t="inlineStr"/>
      <c r="C51" s="321">
        <f>=+#REF!</f>
        <v/>
      </c>
      <c r="D51" s="322">
        <f>=+#REF!</f>
        <v/>
      </c>
      <c r="E51" s="323">
        <f>=+#REF!</f>
        <v/>
      </c>
      <c r="F51" s="320" t="inlineStr">
        <is>
          <t>住宅</t>
        </is>
      </c>
      <c r="G51" s="324">
        <f>=+#REF!</f>
        <v/>
      </c>
      <c r="H51" s="320" t="inlineStr">
        <is>
          <t>钢混</t>
        </is>
      </c>
      <c r="I51" s="325" t="inlineStr"/>
      <c r="J51" s="320" t="inlineStr">
        <is>
          <t>涂料</t>
        </is>
      </c>
      <c r="K51" s="323" t="inlineStr"/>
      <c r="L51" s="323" t="inlineStr">
        <is>
          <t>南北</t>
        </is>
      </c>
      <c r="M51" s="320" t="inlineStr">
        <is>
          <t>二部电梯、水、电、消防、厨卫设施齐备</t>
        </is>
      </c>
      <c r="N51" s="320" t="inlineStr">
        <is>
          <t>一层二户</t>
        </is>
      </c>
      <c r="O51" s="326" t="inlineStr">
        <is>
          <t>3房2厅1厨2卫1阳台</t>
        </is>
      </c>
      <c r="P51" s="320" t="inlineStr">
        <is>
          <t>普通</t>
        </is>
      </c>
    </row>
    <row r="52" ht="14" customFormat="1" customHeight="1" s="220">
      <c r="A52" s="320" t="n">
        <v>49</v>
      </c>
      <c r="B52" s="320" t="inlineStr"/>
      <c r="C52" s="321">
        <f>=+#REF!</f>
        <v/>
      </c>
      <c r="D52" s="322">
        <f>=+#REF!</f>
        <v/>
      </c>
      <c r="E52" s="323">
        <f>=+#REF!</f>
        <v/>
      </c>
      <c r="F52" s="320" t="inlineStr">
        <is>
          <t>住宅</t>
        </is>
      </c>
      <c r="G52" s="324">
        <f>=+#REF!</f>
        <v/>
      </c>
      <c r="H52" s="320" t="inlineStr">
        <is>
          <t>钢混</t>
        </is>
      </c>
      <c r="I52" s="325" t="inlineStr"/>
      <c r="J52" s="320" t="inlineStr">
        <is>
          <t>涂料</t>
        </is>
      </c>
      <c r="K52" s="323" t="inlineStr"/>
      <c r="L52" s="323" t="inlineStr">
        <is>
          <t>西向</t>
        </is>
      </c>
      <c r="M52" s="320" t="inlineStr">
        <is>
          <t>二部电梯、水、电、消防、厨卫设施齐备</t>
        </is>
      </c>
      <c r="N52" s="320" t="inlineStr">
        <is>
          <t>一层二户</t>
        </is>
      </c>
      <c r="O52" s="326" t="inlineStr">
        <is>
          <t>3房2厅1厨2卫1阳台</t>
        </is>
      </c>
      <c r="P52" s="320" t="inlineStr">
        <is>
          <t>普通</t>
        </is>
      </c>
    </row>
    <row r="53" ht="14" customFormat="1" customHeight="1" s="220">
      <c r="A53" s="320" t="n">
        <v>50</v>
      </c>
      <c r="B53" s="320" t="inlineStr"/>
      <c r="C53" s="321">
        <f>=+#REF!</f>
        <v/>
      </c>
      <c r="D53" s="322">
        <f>=+#REF!</f>
        <v/>
      </c>
      <c r="E53" s="323">
        <f>=+#REF!</f>
        <v/>
      </c>
      <c r="F53" s="320" t="inlineStr">
        <is>
          <t>住宅</t>
        </is>
      </c>
      <c r="G53" s="324">
        <f>=+#REF!</f>
        <v/>
      </c>
      <c r="H53" s="320" t="inlineStr">
        <is>
          <t>钢混</t>
        </is>
      </c>
      <c r="I53" s="325" t="inlineStr"/>
      <c r="J53" s="320" t="inlineStr">
        <is>
          <t>涂料</t>
        </is>
      </c>
      <c r="K53" s="323" t="inlineStr"/>
      <c r="L53" s="323" t="inlineStr">
        <is>
          <t>南北</t>
        </is>
      </c>
      <c r="M53" s="320" t="inlineStr">
        <is>
          <t>二部电梯、水、电、消防、厨卫设施齐备</t>
        </is>
      </c>
      <c r="N53" s="320" t="inlineStr">
        <is>
          <t>一层二户</t>
        </is>
      </c>
      <c r="O53" s="326" t="inlineStr">
        <is>
          <t>3房2厅1厨2卫1阳台</t>
        </is>
      </c>
      <c r="P53" s="320" t="inlineStr">
        <is>
          <t>普通</t>
        </is>
      </c>
    </row>
    <row r="54" ht="14" customFormat="1" customHeight="1" s="220">
      <c r="A54" s="320" t="n">
        <v>51</v>
      </c>
      <c r="B54" s="320" t="inlineStr"/>
      <c r="C54" s="321">
        <f>=+#REF!</f>
        <v/>
      </c>
      <c r="D54" s="322">
        <f>=+#REF!</f>
        <v/>
      </c>
      <c r="E54" s="323">
        <f>=+#REF!</f>
        <v/>
      </c>
      <c r="F54" s="320" t="inlineStr">
        <is>
          <t>住宅</t>
        </is>
      </c>
      <c r="G54" s="324">
        <f>=+#REF!</f>
        <v/>
      </c>
      <c r="H54" s="320" t="inlineStr">
        <is>
          <t>钢混</t>
        </is>
      </c>
      <c r="I54" s="325" t="inlineStr"/>
      <c r="J54" s="320" t="inlineStr">
        <is>
          <t>涂料</t>
        </is>
      </c>
      <c r="K54" s="323" t="inlineStr"/>
      <c r="L54" s="323" t="inlineStr">
        <is>
          <t>南北</t>
        </is>
      </c>
      <c r="M54" s="320" t="inlineStr">
        <is>
          <t>二部电梯、水、电、消防、厨卫设施齐备</t>
        </is>
      </c>
      <c r="N54" s="320" t="inlineStr">
        <is>
          <t>一层二户</t>
        </is>
      </c>
      <c r="O54" s="326" t="inlineStr">
        <is>
          <t>3房2厅1厨2卫1阳台</t>
        </is>
      </c>
      <c r="P54" s="320" t="inlineStr">
        <is>
          <t>普通</t>
        </is>
      </c>
    </row>
    <row r="55" ht="14" customFormat="1" customHeight="1" s="220">
      <c r="A55" s="320" t="n">
        <v>52</v>
      </c>
      <c r="B55" s="320" t="inlineStr"/>
      <c r="C55" s="321">
        <f>=+#REF!</f>
        <v/>
      </c>
      <c r="D55" s="322">
        <f>=+#REF!</f>
        <v/>
      </c>
      <c r="E55" s="323">
        <f>=+#REF!</f>
        <v/>
      </c>
      <c r="F55" s="320" t="inlineStr">
        <is>
          <t>住宅</t>
        </is>
      </c>
      <c r="G55" s="324">
        <f>=+#REF!</f>
        <v/>
      </c>
      <c r="H55" s="320" t="inlineStr">
        <is>
          <t>钢混</t>
        </is>
      </c>
      <c r="I55" s="325" t="inlineStr"/>
      <c r="J55" s="320" t="inlineStr">
        <is>
          <t>涂料</t>
        </is>
      </c>
      <c r="K55" s="323" t="inlineStr"/>
      <c r="L55" s="323" t="inlineStr">
        <is>
          <t>南北</t>
        </is>
      </c>
      <c r="M55" s="320" t="inlineStr">
        <is>
          <t>二部电梯、水、电、消防、厨卫设施齐备</t>
        </is>
      </c>
      <c r="N55" s="320" t="inlineStr">
        <is>
          <t>一层二户</t>
        </is>
      </c>
      <c r="O55" s="326" t="inlineStr">
        <is>
          <t>3房2厅1厨2卫1阳台</t>
        </is>
      </c>
      <c r="P55" s="320" t="inlineStr">
        <is>
          <t>普通</t>
        </is>
      </c>
    </row>
    <row r="56" ht="14" customFormat="1" customHeight="1" s="220">
      <c r="A56" s="320" t="n">
        <v>53</v>
      </c>
      <c r="B56" s="320" t="inlineStr"/>
      <c r="C56" s="321">
        <f>=+#REF!</f>
        <v/>
      </c>
      <c r="D56" s="322">
        <f>=+#REF!</f>
        <v/>
      </c>
      <c r="E56" s="323">
        <f>=+#REF!</f>
        <v/>
      </c>
      <c r="F56" s="320" t="inlineStr">
        <is>
          <t>住宅</t>
        </is>
      </c>
      <c r="G56" s="324">
        <f>=+#REF!</f>
        <v/>
      </c>
      <c r="H56" s="320" t="inlineStr">
        <is>
          <t>钢混</t>
        </is>
      </c>
      <c r="I56" s="325" t="inlineStr"/>
      <c r="J56" s="320" t="inlineStr">
        <is>
          <t>涂料</t>
        </is>
      </c>
      <c r="K56" s="323" t="inlineStr"/>
      <c r="L56" s="323" t="inlineStr">
        <is>
          <t>南北</t>
        </is>
      </c>
      <c r="M56" s="320" t="inlineStr">
        <is>
          <t>二部电梯、水、电、消防、厨卫设施齐备</t>
        </is>
      </c>
      <c r="N56" s="320" t="inlineStr">
        <is>
          <t>一层二户</t>
        </is>
      </c>
      <c r="O56" s="326" t="inlineStr">
        <is>
          <t>3房2厅1厨2卫1阳台</t>
        </is>
      </c>
      <c r="P56" s="320" t="inlineStr">
        <is>
          <t>普通</t>
        </is>
      </c>
    </row>
    <row r="57" ht="14" customFormat="1" customHeight="1" s="220">
      <c r="A57" s="320" t="n">
        <v>54</v>
      </c>
      <c r="B57" s="320" t="inlineStr"/>
      <c r="C57" s="321">
        <f>=+#REF!</f>
        <v/>
      </c>
      <c r="D57" s="322">
        <f>=+#REF!</f>
        <v/>
      </c>
      <c r="E57" s="323">
        <f>=+#REF!</f>
        <v/>
      </c>
      <c r="F57" s="320" t="inlineStr">
        <is>
          <t>住宅</t>
        </is>
      </c>
      <c r="G57" s="324">
        <f>=+#REF!</f>
        <v/>
      </c>
      <c r="H57" s="320" t="inlineStr">
        <is>
          <t>钢混</t>
        </is>
      </c>
      <c r="I57" s="325" t="inlineStr"/>
      <c r="J57" s="320" t="inlineStr">
        <is>
          <t>涂料</t>
        </is>
      </c>
      <c r="K57" s="323" t="inlineStr"/>
      <c r="L57" s="323" t="inlineStr">
        <is>
          <t>南北</t>
        </is>
      </c>
      <c r="M57" s="320" t="inlineStr">
        <is>
          <t>二部电梯、水、电、消防、厨卫设施齐备</t>
        </is>
      </c>
      <c r="N57" s="320" t="inlineStr">
        <is>
          <t>一层二户</t>
        </is>
      </c>
      <c r="O57" s="326" t="inlineStr">
        <is>
          <t>3房2厅1厨2卫1阳台</t>
        </is>
      </c>
      <c r="P57" s="320" t="inlineStr">
        <is>
          <t>普通</t>
        </is>
      </c>
    </row>
    <row r="58" ht="14" customFormat="1" customHeight="1" s="309">
      <c r="A58" s="320" t="n">
        <v>55</v>
      </c>
      <c r="B58" s="320" t="inlineStr"/>
      <c r="C58" s="321">
        <f>=+#REF!</f>
        <v/>
      </c>
      <c r="D58" s="322">
        <f>=+#REF!</f>
        <v/>
      </c>
      <c r="E58" s="323">
        <f>=+#REF!</f>
        <v/>
      </c>
      <c r="F58" s="320" t="inlineStr">
        <is>
          <t>住宅</t>
        </is>
      </c>
      <c r="G58" s="324">
        <f>=+#REF!</f>
        <v/>
      </c>
      <c r="H58" s="320" t="inlineStr">
        <is>
          <t>钢混</t>
        </is>
      </c>
      <c r="I58" s="325" t="inlineStr"/>
      <c r="J58" s="320" t="inlineStr">
        <is>
          <t>涂料</t>
        </is>
      </c>
      <c r="K58" s="323" t="inlineStr"/>
      <c r="L58" s="323" t="inlineStr">
        <is>
          <t>西向</t>
        </is>
      </c>
      <c r="M58" s="320" t="inlineStr">
        <is>
          <t>二部电梯、水、电、消防、厨卫设施齐备</t>
        </is>
      </c>
      <c r="N58" s="320" t="inlineStr">
        <is>
          <t>一层二户</t>
        </is>
      </c>
      <c r="O58" s="326" t="inlineStr">
        <is>
          <t>3房2厅1厨2卫1阳台</t>
        </is>
      </c>
      <c r="P58" s="320" t="inlineStr">
        <is>
          <t>普通</t>
        </is>
      </c>
      <c r="Q58" s="311" t="inlineStr"/>
    </row>
    <row r="59" ht="14" customFormat="1" customHeight="1" s="220">
      <c r="A59" s="320" t="n">
        <v>56</v>
      </c>
      <c r="B59" s="320" t="inlineStr"/>
      <c r="C59" s="321">
        <f>=+#REF!</f>
        <v/>
      </c>
      <c r="D59" s="322">
        <f>=+#REF!</f>
        <v/>
      </c>
      <c r="E59" s="323">
        <f>=+#REF!</f>
        <v/>
      </c>
      <c r="F59" s="320" t="inlineStr">
        <is>
          <t>住宅</t>
        </is>
      </c>
      <c r="G59" s="324">
        <f>=+#REF!</f>
        <v/>
      </c>
      <c r="H59" s="320" t="inlineStr">
        <is>
          <t>钢混</t>
        </is>
      </c>
      <c r="I59" s="325" t="inlineStr"/>
      <c r="J59" s="320" t="inlineStr">
        <is>
          <t>涂料</t>
        </is>
      </c>
      <c r="K59" s="323" t="inlineStr"/>
      <c r="L59" s="323" t="inlineStr">
        <is>
          <t>南北</t>
        </is>
      </c>
      <c r="M59" s="320" t="inlineStr">
        <is>
          <t>二部电梯、水、电、消防、厨卫设施齐备</t>
        </is>
      </c>
      <c r="N59" s="320" t="inlineStr">
        <is>
          <t>一层二户</t>
        </is>
      </c>
      <c r="O59" s="326" t="inlineStr">
        <is>
          <t>3房2厅1厨2卫1阳台</t>
        </is>
      </c>
      <c r="P59" s="320" t="inlineStr">
        <is>
          <t>普通</t>
        </is>
      </c>
    </row>
    <row r="60" ht="14" customFormat="1" customHeight="1" s="220">
      <c r="A60" s="320" t="n">
        <v>57</v>
      </c>
      <c r="B60" s="320" t="inlineStr"/>
      <c r="C60" s="321">
        <f>=+#REF!</f>
        <v/>
      </c>
      <c r="D60" s="322">
        <f>=+#REF!</f>
        <v/>
      </c>
      <c r="E60" s="323">
        <f>=+#REF!</f>
        <v/>
      </c>
      <c r="F60" s="320" t="inlineStr">
        <is>
          <t>住宅</t>
        </is>
      </c>
      <c r="G60" s="324">
        <f>=+#REF!</f>
        <v/>
      </c>
      <c r="H60" s="320" t="inlineStr">
        <is>
          <t>钢混</t>
        </is>
      </c>
      <c r="I60" s="325" t="inlineStr"/>
      <c r="J60" s="320" t="inlineStr">
        <is>
          <t>涂料</t>
        </is>
      </c>
      <c r="K60" s="323" t="inlineStr"/>
      <c r="L60" s="323" t="inlineStr">
        <is>
          <t>南北</t>
        </is>
      </c>
      <c r="M60" s="320" t="inlineStr">
        <is>
          <t>二部电梯、水、电、消防、厨卫设施齐备</t>
        </is>
      </c>
      <c r="N60" s="320" t="inlineStr">
        <is>
          <t>一层二户</t>
        </is>
      </c>
      <c r="O60" s="326" t="inlineStr">
        <is>
          <t>3房2厅1厨2卫1阳台</t>
        </is>
      </c>
      <c r="P60" s="320" t="inlineStr">
        <is>
          <t>普通</t>
        </is>
      </c>
    </row>
    <row r="61" ht="14" customFormat="1" customHeight="1" s="220">
      <c r="A61" s="320" t="n">
        <v>58</v>
      </c>
      <c r="B61" s="320" t="inlineStr"/>
      <c r="C61" s="321">
        <f>=+#REF!</f>
        <v/>
      </c>
      <c r="D61" s="322">
        <f>=+#REF!</f>
        <v/>
      </c>
      <c r="E61" s="323">
        <f>=+#REF!</f>
        <v/>
      </c>
      <c r="F61" s="320" t="inlineStr">
        <is>
          <t>住宅</t>
        </is>
      </c>
      <c r="G61" s="324">
        <f>=+#REF!</f>
        <v/>
      </c>
      <c r="H61" s="320" t="inlineStr">
        <is>
          <t>钢混</t>
        </is>
      </c>
      <c r="I61" s="325" t="inlineStr"/>
      <c r="J61" s="320" t="inlineStr">
        <is>
          <t>涂料</t>
        </is>
      </c>
      <c r="K61" s="323" t="inlineStr"/>
      <c r="L61" s="323" t="inlineStr">
        <is>
          <t>南北</t>
        </is>
      </c>
      <c r="M61" s="320" t="inlineStr">
        <is>
          <t>二部电梯、水、电、消防、厨卫设施齐备</t>
        </is>
      </c>
      <c r="N61" s="320" t="inlineStr">
        <is>
          <t>一层二户</t>
        </is>
      </c>
      <c r="O61" s="326" t="inlineStr">
        <is>
          <t>3房2厅1厨2卫1阳台</t>
        </is>
      </c>
      <c r="P61" s="320" t="inlineStr">
        <is>
          <t>普通</t>
        </is>
      </c>
    </row>
    <row r="62" ht="14" customFormat="1" customHeight="1" s="220">
      <c r="A62" s="320" t="n">
        <v>59</v>
      </c>
      <c r="B62" s="320" t="inlineStr"/>
      <c r="C62" s="321">
        <f>=+#REF!</f>
        <v/>
      </c>
      <c r="D62" s="322">
        <f>=+#REF!</f>
        <v/>
      </c>
      <c r="E62" s="323">
        <f>=+#REF!</f>
        <v/>
      </c>
      <c r="F62" s="320" t="inlineStr">
        <is>
          <t>住宅</t>
        </is>
      </c>
      <c r="G62" s="324">
        <f>=+#REF!</f>
        <v/>
      </c>
      <c r="H62" s="320" t="inlineStr">
        <is>
          <t>钢混</t>
        </is>
      </c>
      <c r="I62" s="325" t="inlineStr"/>
      <c r="J62" s="320" t="inlineStr">
        <is>
          <t>涂料</t>
        </is>
      </c>
      <c r="K62" s="323" t="inlineStr"/>
      <c r="L62" s="323" t="inlineStr">
        <is>
          <t>南北</t>
        </is>
      </c>
      <c r="M62" s="320" t="inlineStr">
        <is>
          <t>二部电梯、水、电、消防、厨卫设施齐备</t>
        </is>
      </c>
      <c r="N62" s="320" t="inlineStr">
        <is>
          <t>一层二户</t>
        </is>
      </c>
      <c r="O62" s="326" t="inlineStr">
        <is>
          <t>3房2厅1厨2卫1阳台</t>
        </is>
      </c>
      <c r="P62" s="320" t="inlineStr">
        <is>
          <t>普通</t>
        </is>
      </c>
    </row>
    <row r="63" ht="14" customFormat="1" customHeight="1" s="220">
      <c r="A63" s="320" t="n">
        <v>60</v>
      </c>
      <c r="B63" s="320" t="inlineStr"/>
      <c r="C63" s="321">
        <f>=+#REF!</f>
        <v/>
      </c>
      <c r="D63" s="322">
        <f>=+#REF!</f>
        <v/>
      </c>
      <c r="E63" s="323">
        <f>=+#REF!</f>
        <v/>
      </c>
      <c r="F63" s="320" t="inlineStr">
        <is>
          <t>住宅</t>
        </is>
      </c>
      <c r="G63" s="324">
        <f>=+#REF!</f>
        <v/>
      </c>
      <c r="H63" s="320" t="inlineStr">
        <is>
          <t>钢混</t>
        </is>
      </c>
      <c r="I63" s="325" t="inlineStr"/>
      <c r="J63" s="320" t="inlineStr">
        <is>
          <t>涂料</t>
        </is>
      </c>
      <c r="K63" s="323" t="inlineStr"/>
      <c r="L63" s="323" t="inlineStr">
        <is>
          <t>南北</t>
        </is>
      </c>
      <c r="M63" s="320" t="inlineStr">
        <is>
          <t>二部电梯、水、电、消防、厨卫设施齐备</t>
        </is>
      </c>
      <c r="N63" s="320" t="inlineStr">
        <is>
          <t>一层二户</t>
        </is>
      </c>
      <c r="O63" s="326" t="inlineStr">
        <is>
          <t>3房2厅1厨2卫1阳台</t>
        </is>
      </c>
      <c r="P63" s="320" t="inlineStr">
        <is>
          <t>普通</t>
        </is>
      </c>
    </row>
    <row r="64" ht="14" customFormat="1" customHeight="1" s="220">
      <c r="A64" s="320" t="n">
        <v>61</v>
      </c>
      <c r="B64" s="320" t="inlineStr"/>
      <c r="C64" s="321">
        <f>=+#REF!</f>
        <v/>
      </c>
      <c r="D64" s="322">
        <f>=+#REF!</f>
        <v/>
      </c>
      <c r="E64" s="323">
        <f>=+#REF!</f>
        <v/>
      </c>
      <c r="F64" s="320" t="inlineStr">
        <is>
          <t>住宅</t>
        </is>
      </c>
      <c r="G64" s="324">
        <f>=+#REF!</f>
        <v/>
      </c>
      <c r="H64" s="320" t="inlineStr">
        <is>
          <t>钢混</t>
        </is>
      </c>
      <c r="I64" s="325" t="inlineStr"/>
      <c r="J64" s="320" t="inlineStr">
        <is>
          <t>涂料</t>
        </is>
      </c>
      <c r="K64" s="323" t="inlineStr"/>
      <c r="L64" s="323" t="inlineStr">
        <is>
          <t>南北</t>
        </is>
      </c>
      <c r="M64" s="320" t="inlineStr">
        <is>
          <t>二部电梯、水、电、消防、厨卫设施齐备</t>
        </is>
      </c>
      <c r="N64" s="320" t="inlineStr">
        <is>
          <t>一层二户</t>
        </is>
      </c>
      <c r="O64" s="326" t="inlineStr">
        <is>
          <t>3房2厅1厨2卫1阳台</t>
        </is>
      </c>
      <c r="P64" s="320" t="inlineStr">
        <is>
          <t>普通</t>
        </is>
      </c>
    </row>
    <row r="65" ht="14" customFormat="1" customHeight="1" s="220">
      <c r="A65" s="320" t="n">
        <v>62</v>
      </c>
      <c r="B65" s="320" t="inlineStr"/>
      <c r="C65" s="321">
        <f>=+#REF!</f>
        <v/>
      </c>
      <c r="D65" s="322">
        <f>=+#REF!</f>
        <v/>
      </c>
      <c r="E65" s="323">
        <f>=+#REF!</f>
        <v/>
      </c>
      <c r="F65" s="320" t="inlineStr">
        <is>
          <t>住宅</t>
        </is>
      </c>
      <c r="G65" s="324">
        <f>=+#REF!</f>
        <v/>
      </c>
      <c r="H65" s="320" t="inlineStr">
        <is>
          <t>钢混</t>
        </is>
      </c>
      <c r="I65" s="325" t="inlineStr"/>
      <c r="J65" s="320" t="inlineStr">
        <is>
          <t>涂料</t>
        </is>
      </c>
      <c r="K65" s="323" t="inlineStr"/>
      <c r="L65" s="323" t="inlineStr">
        <is>
          <t>南北</t>
        </is>
      </c>
      <c r="M65" s="320" t="inlineStr">
        <is>
          <t>二部电梯、水、电、消防、厨卫设施齐备</t>
        </is>
      </c>
      <c r="N65" s="320" t="inlineStr">
        <is>
          <t>一层二户</t>
        </is>
      </c>
      <c r="O65" s="326" t="inlineStr">
        <is>
          <t>3房2厅1厨2卫1阳台</t>
        </is>
      </c>
      <c r="P65" s="320" t="inlineStr">
        <is>
          <t>普通</t>
        </is>
      </c>
    </row>
    <row r="66" ht="14" customFormat="1" customHeight="1" s="220">
      <c r="A66" s="320" t="n">
        <v>63</v>
      </c>
      <c r="B66" s="320" t="inlineStr"/>
      <c r="C66" s="321">
        <f>=+#REF!</f>
        <v/>
      </c>
      <c r="D66" s="322">
        <f>=+#REF!</f>
        <v/>
      </c>
      <c r="E66" s="323">
        <f>=+#REF!</f>
        <v/>
      </c>
      <c r="F66" s="320" t="inlineStr">
        <is>
          <t>住宅</t>
        </is>
      </c>
      <c r="G66" s="324">
        <f>=+#REF!</f>
        <v/>
      </c>
      <c r="H66" s="320" t="inlineStr">
        <is>
          <t>钢混</t>
        </is>
      </c>
      <c r="I66" s="325" t="inlineStr"/>
      <c r="J66" s="320" t="inlineStr">
        <is>
          <t>涂料</t>
        </is>
      </c>
      <c r="K66" s="323" t="inlineStr"/>
      <c r="L66" s="323" t="inlineStr">
        <is>
          <t>南北</t>
        </is>
      </c>
      <c r="M66" s="320" t="inlineStr">
        <is>
          <t>二部电梯、水、电、消防、厨卫设施齐备</t>
        </is>
      </c>
      <c r="N66" s="320" t="inlineStr">
        <is>
          <t>一层二户</t>
        </is>
      </c>
      <c r="O66" s="326" t="inlineStr">
        <is>
          <t>3房2厅1厨2卫1阳台</t>
        </is>
      </c>
      <c r="P66" s="320" t="inlineStr">
        <is>
          <t>普通</t>
        </is>
      </c>
    </row>
    <row r="67" ht="14" customFormat="1" customHeight="1" s="220">
      <c r="A67" s="320" t="n">
        <v>64</v>
      </c>
      <c r="B67" s="320" t="inlineStr"/>
      <c r="C67" s="321">
        <f>=+#REF!</f>
        <v/>
      </c>
      <c r="D67" s="322">
        <f>=+#REF!</f>
        <v/>
      </c>
      <c r="E67" s="323">
        <f>=+#REF!</f>
        <v/>
      </c>
      <c r="F67" s="320" t="inlineStr">
        <is>
          <t>住宅</t>
        </is>
      </c>
      <c r="G67" s="324">
        <f>=+#REF!</f>
        <v/>
      </c>
      <c r="H67" s="320" t="inlineStr">
        <is>
          <t>钢混</t>
        </is>
      </c>
      <c r="I67" s="325" t="inlineStr"/>
      <c r="J67" s="320" t="inlineStr">
        <is>
          <t>涂料</t>
        </is>
      </c>
      <c r="K67" s="323" t="inlineStr"/>
      <c r="L67" s="323" t="inlineStr">
        <is>
          <t>南北</t>
        </is>
      </c>
      <c r="M67" s="320" t="inlineStr">
        <is>
          <t>二部电梯、水、电、消防、厨卫设施齐备</t>
        </is>
      </c>
      <c r="N67" s="320" t="inlineStr">
        <is>
          <t>一层二户</t>
        </is>
      </c>
      <c r="O67" s="326" t="inlineStr">
        <is>
          <t>3房2厅1厨2卫1阳台</t>
        </is>
      </c>
      <c r="P67" s="320" t="inlineStr">
        <is>
          <t>普通</t>
        </is>
      </c>
    </row>
    <row r="68" ht="14" customFormat="1" customHeight="1" s="220">
      <c r="A68" s="320" t="n">
        <v>65</v>
      </c>
      <c r="B68" s="320" t="inlineStr"/>
      <c r="C68" s="321">
        <f>=+#REF!</f>
        <v/>
      </c>
      <c r="D68" s="322">
        <f>=+#REF!</f>
        <v/>
      </c>
      <c r="E68" s="323">
        <f>=+#REF!</f>
        <v/>
      </c>
      <c r="F68" s="320" t="inlineStr">
        <is>
          <t>住宅</t>
        </is>
      </c>
      <c r="G68" s="324">
        <f>=+#REF!</f>
        <v/>
      </c>
      <c r="H68" s="320" t="inlineStr">
        <is>
          <t>钢混</t>
        </is>
      </c>
      <c r="I68" s="325" t="inlineStr"/>
      <c r="J68" s="320" t="inlineStr">
        <is>
          <t>涂料</t>
        </is>
      </c>
      <c r="K68" s="323" t="inlineStr"/>
      <c r="L68" s="323" t="inlineStr">
        <is>
          <t>南北</t>
        </is>
      </c>
      <c r="M68" s="320" t="inlineStr">
        <is>
          <t>二部电梯、水、电、消防、厨卫设施齐备</t>
        </is>
      </c>
      <c r="N68" s="320" t="inlineStr">
        <is>
          <t>一层二户</t>
        </is>
      </c>
      <c r="O68" s="326" t="inlineStr">
        <is>
          <t>3房2厅1厨2卫1阳台</t>
        </is>
      </c>
      <c r="P68" s="320" t="inlineStr">
        <is>
          <t>普通</t>
        </is>
      </c>
    </row>
    <row r="69" ht="14" customFormat="1" customHeight="1" s="220">
      <c r="A69" s="320" t="n">
        <v>66</v>
      </c>
      <c r="B69" s="320" t="inlineStr"/>
      <c r="C69" s="321">
        <f>=+#REF!</f>
        <v/>
      </c>
      <c r="D69" s="322">
        <f>=+#REF!</f>
        <v/>
      </c>
      <c r="E69" s="323">
        <f>=+#REF!</f>
        <v/>
      </c>
      <c r="F69" s="320" t="inlineStr">
        <is>
          <t>住宅</t>
        </is>
      </c>
      <c r="G69" s="327">
        <f>=+#REF!</f>
        <v/>
      </c>
      <c r="H69" s="320" t="inlineStr">
        <is>
          <t>钢混</t>
        </is>
      </c>
      <c r="I69" s="325" t="inlineStr"/>
      <c r="J69" s="320" t="inlineStr">
        <is>
          <t>涂料</t>
        </is>
      </c>
      <c r="K69" s="323" t="inlineStr"/>
      <c r="L69" s="323" t="inlineStr">
        <is>
          <t>南北</t>
        </is>
      </c>
      <c r="M69" s="320" t="inlineStr">
        <is>
          <t>二部电梯、水、电、消防、厨卫设施齐备</t>
        </is>
      </c>
      <c r="N69" s="320" t="inlineStr">
        <is>
          <t>一层二户</t>
        </is>
      </c>
      <c r="O69" s="328" t="inlineStr">
        <is>
          <t>4房2厅1厨2卫2阳台</t>
        </is>
      </c>
      <c r="P69" s="320" t="inlineStr">
        <is>
          <t>普通</t>
        </is>
      </c>
    </row>
    <row r="70" ht="14" customFormat="1" customHeight="1" s="220">
      <c r="A70" s="320" t="n">
        <v>67</v>
      </c>
      <c r="B70" s="320" t="inlineStr"/>
      <c r="C70" s="321">
        <f>=+#REF!</f>
        <v/>
      </c>
      <c r="D70" s="322">
        <f>=+#REF!</f>
        <v/>
      </c>
      <c r="E70" s="323">
        <f>=+#REF!</f>
        <v/>
      </c>
      <c r="F70" s="320" t="inlineStr">
        <is>
          <t>住宅</t>
        </is>
      </c>
      <c r="G70" s="327">
        <f>=+#REF!</f>
        <v/>
      </c>
      <c r="H70" s="320" t="inlineStr">
        <is>
          <t>钢混</t>
        </is>
      </c>
      <c r="I70" s="325" t="inlineStr"/>
      <c r="J70" s="320" t="inlineStr">
        <is>
          <t>涂料</t>
        </is>
      </c>
      <c r="K70" s="323" t="inlineStr"/>
      <c r="L70" s="323" t="inlineStr">
        <is>
          <t>南北</t>
        </is>
      </c>
      <c r="M70" s="320" t="inlineStr">
        <is>
          <t>二部电梯、水、电、消防、厨卫设施齐备</t>
        </is>
      </c>
      <c r="N70" s="320" t="inlineStr">
        <is>
          <t>一层二户</t>
        </is>
      </c>
      <c r="O70" s="328" t="inlineStr">
        <is>
          <t>4房2厅1厨2卫2阳台</t>
        </is>
      </c>
      <c r="P70" s="320" t="inlineStr">
        <is>
          <t>普通</t>
        </is>
      </c>
    </row>
    <row r="71" ht="14" customFormat="1" customHeight="1" s="220">
      <c r="A71" s="320" t="n">
        <v>68</v>
      </c>
      <c r="B71" s="320" t="inlineStr"/>
      <c r="C71" s="321">
        <f>=+#REF!</f>
        <v/>
      </c>
      <c r="D71" s="322">
        <f>=+#REF!</f>
        <v/>
      </c>
      <c r="E71" s="323">
        <f>=+#REF!</f>
        <v/>
      </c>
      <c r="F71" s="320" t="inlineStr">
        <is>
          <t>住宅</t>
        </is>
      </c>
      <c r="G71" s="327">
        <f>=+#REF!</f>
        <v/>
      </c>
      <c r="H71" s="320" t="inlineStr">
        <is>
          <t>钢混</t>
        </is>
      </c>
      <c r="I71" s="325" t="inlineStr"/>
      <c r="J71" s="320" t="inlineStr">
        <is>
          <t>涂料</t>
        </is>
      </c>
      <c r="K71" s="323" t="inlineStr"/>
      <c r="L71" s="323" t="inlineStr">
        <is>
          <t>西向</t>
        </is>
      </c>
      <c r="M71" s="320" t="inlineStr">
        <is>
          <t>二部电梯、水、电、消防、厨卫设施齐备</t>
        </is>
      </c>
      <c r="N71" s="320" t="inlineStr">
        <is>
          <t>一层二户</t>
        </is>
      </c>
      <c r="O71" s="328" t="inlineStr">
        <is>
          <t>4房2厅1厨2卫2阳台</t>
        </is>
      </c>
      <c r="P71" s="320" t="inlineStr">
        <is>
          <t>普通</t>
        </is>
      </c>
    </row>
    <row r="72" ht="14" customFormat="1" customHeight="1" s="220">
      <c r="A72" s="320" t="n">
        <v>69</v>
      </c>
      <c r="B72" s="320" t="inlineStr"/>
      <c r="C72" s="321">
        <f>=+#REF!</f>
        <v/>
      </c>
      <c r="D72" s="322">
        <f>=+#REF!</f>
        <v/>
      </c>
      <c r="E72" s="323">
        <f>=+#REF!</f>
        <v/>
      </c>
      <c r="F72" s="320" t="inlineStr">
        <is>
          <t>住宅</t>
        </is>
      </c>
      <c r="G72" s="327">
        <f>=+#REF!</f>
        <v/>
      </c>
      <c r="H72" s="320" t="inlineStr">
        <is>
          <t>钢混</t>
        </is>
      </c>
      <c r="I72" s="325" t="inlineStr"/>
      <c r="J72" s="320" t="inlineStr">
        <is>
          <t>涂料</t>
        </is>
      </c>
      <c r="K72" s="323" t="inlineStr"/>
      <c r="L72" s="323" t="inlineStr">
        <is>
          <t>南北</t>
        </is>
      </c>
      <c r="M72" s="320" t="inlineStr">
        <is>
          <t>二部电梯、水、电、消防、厨卫设施齐备</t>
        </is>
      </c>
      <c r="N72" s="320" t="inlineStr">
        <is>
          <t>一层二户</t>
        </is>
      </c>
      <c r="O72" s="328" t="inlineStr">
        <is>
          <t>4房2厅1厨2卫2阳台</t>
        </is>
      </c>
      <c r="P72" s="320" t="inlineStr">
        <is>
          <t>普通</t>
        </is>
      </c>
    </row>
    <row r="73" ht="14" customFormat="1" customHeight="1" s="220">
      <c r="A73" s="320" t="n">
        <v>70</v>
      </c>
      <c r="B73" s="320" t="inlineStr"/>
      <c r="C73" s="321">
        <f>=+#REF!</f>
        <v/>
      </c>
      <c r="D73" s="322">
        <f>=+#REF!</f>
        <v/>
      </c>
      <c r="E73" s="323">
        <f>=+#REF!</f>
        <v/>
      </c>
      <c r="F73" s="320" t="inlineStr">
        <is>
          <t>住宅</t>
        </is>
      </c>
      <c r="G73" s="327">
        <f>=+#REF!</f>
        <v/>
      </c>
      <c r="H73" s="320" t="inlineStr">
        <is>
          <t>钢混</t>
        </is>
      </c>
      <c r="I73" s="325" t="inlineStr"/>
      <c r="J73" s="320" t="inlineStr">
        <is>
          <t>涂料</t>
        </is>
      </c>
      <c r="K73" s="323" t="inlineStr"/>
      <c r="L73" s="323" t="inlineStr">
        <is>
          <t>西向</t>
        </is>
      </c>
      <c r="M73" s="320" t="inlineStr">
        <is>
          <t>二部电梯、水、电、消防、厨卫设施齐备</t>
        </is>
      </c>
      <c r="N73" s="320" t="inlineStr">
        <is>
          <t>一层二户</t>
        </is>
      </c>
      <c r="O73" s="328" t="inlineStr">
        <is>
          <t>4房2厅1厨2卫2阳台</t>
        </is>
      </c>
      <c r="P73" s="320" t="inlineStr">
        <is>
          <t>普通</t>
        </is>
      </c>
    </row>
    <row r="74" ht="14" customFormat="1" customHeight="1" s="220">
      <c r="A74" s="320" t="n">
        <v>71</v>
      </c>
      <c r="B74" s="320" t="inlineStr"/>
      <c r="C74" s="321">
        <f>=+#REF!</f>
        <v/>
      </c>
      <c r="D74" s="322">
        <f>=+#REF!</f>
        <v/>
      </c>
      <c r="E74" s="323">
        <f>=+#REF!</f>
        <v/>
      </c>
      <c r="F74" s="320" t="inlineStr">
        <is>
          <t>住宅</t>
        </is>
      </c>
      <c r="G74" s="327">
        <f>=+#REF!</f>
        <v/>
      </c>
      <c r="H74" s="320" t="inlineStr">
        <is>
          <t>钢混</t>
        </is>
      </c>
      <c r="I74" s="325" t="inlineStr"/>
      <c r="J74" s="320" t="inlineStr">
        <is>
          <t>涂料</t>
        </is>
      </c>
      <c r="K74" s="323" t="inlineStr"/>
      <c r="L74" s="323" t="inlineStr">
        <is>
          <t>南北</t>
        </is>
      </c>
      <c r="M74" s="320" t="inlineStr">
        <is>
          <t>二部电梯、水、电、消防、厨卫设施齐备</t>
        </is>
      </c>
      <c r="N74" s="320" t="inlineStr">
        <is>
          <t>一层二户</t>
        </is>
      </c>
      <c r="O74" s="328" t="inlineStr">
        <is>
          <t>4房2厅1厨2卫2阳台</t>
        </is>
      </c>
      <c r="P74" s="320" t="inlineStr">
        <is>
          <t>普通</t>
        </is>
      </c>
    </row>
    <row r="75" ht="14" customFormat="1" customHeight="1" s="220">
      <c r="A75" s="320" t="n">
        <v>72</v>
      </c>
      <c r="B75" s="320" t="inlineStr"/>
      <c r="C75" s="321">
        <f>=+#REF!</f>
        <v/>
      </c>
      <c r="D75" s="322">
        <f>=+#REF!</f>
        <v/>
      </c>
      <c r="E75" s="323">
        <f>=+#REF!</f>
        <v/>
      </c>
      <c r="F75" s="320" t="inlineStr">
        <is>
          <t>住宅</t>
        </is>
      </c>
      <c r="G75" s="324">
        <f>=+#REF!</f>
        <v/>
      </c>
      <c r="H75" s="320" t="inlineStr">
        <is>
          <t>钢混</t>
        </is>
      </c>
      <c r="I75" s="325" t="inlineStr">
        <is>
          <t>约2022年6月</t>
        </is>
      </c>
      <c r="J75" s="320" t="inlineStr">
        <is>
          <t>涂料</t>
        </is>
      </c>
      <c r="K75" s="323" t="inlineStr"/>
      <c r="L75" s="323" t="inlineStr">
        <is>
          <t>南北</t>
        </is>
      </c>
      <c r="M75" s="320" t="inlineStr">
        <is>
          <t>二部电梯、水、电、消防、厨卫设施齐备</t>
        </is>
      </c>
      <c r="N75" s="320" t="inlineStr">
        <is>
          <t>一层四户</t>
        </is>
      </c>
      <c r="O75" s="326" t="inlineStr">
        <is>
          <t>3房2厅1厨2卫1阳台</t>
        </is>
      </c>
      <c r="P75" s="320" t="inlineStr">
        <is>
          <t>普通</t>
        </is>
      </c>
    </row>
    <row r="76" ht="14" customFormat="1" customHeight="1" s="220">
      <c r="A76" s="320" t="n">
        <v>73</v>
      </c>
      <c r="B76" s="320" t="inlineStr"/>
      <c r="C76" s="321">
        <f>=+#REF!</f>
        <v/>
      </c>
      <c r="D76" s="322">
        <f>=+#REF!</f>
        <v/>
      </c>
      <c r="E76" s="323">
        <f>=+#REF!</f>
        <v/>
      </c>
      <c r="F76" s="320" t="inlineStr">
        <is>
          <t>住宅</t>
        </is>
      </c>
      <c r="G76" s="324">
        <f>=+#REF!</f>
        <v/>
      </c>
      <c r="H76" s="320" t="inlineStr">
        <is>
          <t>钢混</t>
        </is>
      </c>
      <c r="I76" s="325" t="inlineStr"/>
      <c r="J76" s="320" t="inlineStr">
        <is>
          <t>涂料</t>
        </is>
      </c>
      <c r="K76" s="323" t="inlineStr"/>
      <c r="L76" s="323" t="inlineStr">
        <is>
          <t>南北</t>
        </is>
      </c>
      <c r="M76" s="320" t="inlineStr">
        <is>
          <t>二部电梯、水、电、消防、厨卫设施齐备</t>
        </is>
      </c>
      <c r="N76" s="320" t="inlineStr">
        <is>
          <t>一层四户</t>
        </is>
      </c>
      <c r="O76" s="326" t="inlineStr">
        <is>
          <t>3房2厅1厨2卫1阳台</t>
        </is>
      </c>
      <c r="P76" s="320" t="inlineStr">
        <is>
          <t>普通</t>
        </is>
      </c>
    </row>
    <row r="77" ht="14" customFormat="1" customHeight="1" s="220">
      <c r="A77" s="320" t="n">
        <v>74</v>
      </c>
      <c r="B77" s="320" t="inlineStr"/>
      <c r="C77" s="321">
        <f>=+#REF!</f>
        <v/>
      </c>
      <c r="D77" s="322">
        <f>=+#REF!</f>
        <v/>
      </c>
      <c r="E77" s="323">
        <f>=+#REF!</f>
        <v/>
      </c>
      <c r="F77" s="320" t="inlineStr">
        <is>
          <t>住宅</t>
        </is>
      </c>
      <c r="G77" s="324">
        <f>=+#REF!</f>
        <v/>
      </c>
      <c r="H77" s="320" t="inlineStr">
        <is>
          <t>钢混</t>
        </is>
      </c>
      <c r="I77" s="325" t="inlineStr"/>
      <c r="J77" s="320" t="inlineStr">
        <is>
          <t>涂料</t>
        </is>
      </c>
      <c r="K77" s="323" t="inlineStr"/>
      <c r="L77" s="323" t="inlineStr">
        <is>
          <t>南北</t>
        </is>
      </c>
      <c r="M77" s="320" t="inlineStr">
        <is>
          <t>二部电梯、水、电、消防、厨卫设施齐备</t>
        </is>
      </c>
      <c r="N77" s="320" t="inlineStr">
        <is>
          <t>一层四户</t>
        </is>
      </c>
      <c r="O77" s="326" t="inlineStr">
        <is>
          <t>3房2厅1厨2卫1阳台</t>
        </is>
      </c>
      <c r="P77" s="320" t="inlineStr">
        <is>
          <t>普通</t>
        </is>
      </c>
    </row>
    <row r="78" ht="14" customFormat="1" customHeight="1" s="220">
      <c r="A78" s="320" t="n">
        <v>75</v>
      </c>
      <c r="B78" s="320" t="inlineStr"/>
      <c r="C78" s="321">
        <f>=+#REF!</f>
        <v/>
      </c>
      <c r="D78" s="322">
        <f>=+#REF!</f>
        <v/>
      </c>
      <c r="E78" s="323">
        <f>=+#REF!</f>
        <v/>
      </c>
      <c r="F78" s="320" t="inlineStr">
        <is>
          <t>住宅</t>
        </is>
      </c>
      <c r="G78" s="324">
        <f>=+#REF!</f>
        <v/>
      </c>
      <c r="H78" s="320" t="inlineStr">
        <is>
          <t>钢混</t>
        </is>
      </c>
      <c r="I78" s="325" t="inlineStr"/>
      <c r="J78" s="320" t="inlineStr">
        <is>
          <t>涂料</t>
        </is>
      </c>
      <c r="K78" s="323" t="inlineStr"/>
      <c r="L78" s="323" t="inlineStr">
        <is>
          <t>南北</t>
        </is>
      </c>
      <c r="M78" s="320" t="inlineStr">
        <is>
          <t>二部电梯、水、电、消防、厨卫设施齐备</t>
        </is>
      </c>
      <c r="N78" s="320" t="inlineStr">
        <is>
          <t>一层四户</t>
        </is>
      </c>
      <c r="O78" s="326" t="inlineStr">
        <is>
          <t>3房2厅1厨2卫1阳台</t>
        </is>
      </c>
      <c r="P78" s="320" t="inlineStr">
        <is>
          <t>普通</t>
        </is>
      </c>
    </row>
    <row r="79" ht="14" customFormat="1" customHeight="1" s="220">
      <c r="A79" s="320" t="n">
        <v>76</v>
      </c>
      <c r="B79" s="320" t="inlineStr"/>
      <c r="C79" s="321">
        <f>=+#REF!</f>
        <v/>
      </c>
      <c r="D79" s="322">
        <f>=+#REF!</f>
        <v/>
      </c>
      <c r="E79" s="323">
        <f>=+#REF!</f>
        <v/>
      </c>
      <c r="F79" s="320" t="inlineStr">
        <is>
          <t>住宅</t>
        </is>
      </c>
      <c r="G79" s="324">
        <f>=+#REF!</f>
        <v/>
      </c>
      <c r="H79" s="320" t="inlineStr">
        <is>
          <t>钢混</t>
        </is>
      </c>
      <c r="I79" s="325" t="inlineStr"/>
      <c r="J79" s="320" t="inlineStr">
        <is>
          <t>涂料</t>
        </is>
      </c>
      <c r="K79" s="323" t="inlineStr"/>
      <c r="L79" s="323" t="inlineStr">
        <is>
          <t>南北</t>
        </is>
      </c>
      <c r="M79" s="320" t="inlineStr">
        <is>
          <t>二部电梯、水、电、消防、厨卫设施齐备</t>
        </is>
      </c>
      <c r="N79" s="320" t="inlineStr">
        <is>
          <t>一层四户</t>
        </is>
      </c>
      <c r="O79" s="326" t="inlineStr">
        <is>
          <t>3房2厅1厨2卫1阳台</t>
        </is>
      </c>
      <c r="P79" s="320" t="inlineStr">
        <is>
          <t>普通</t>
        </is>
      </c>
    </row>
    <row r="80" ht="14" customFormat="1" customHeight="1" s="220">
      <c r="A80" s="320" t="n">
        <v>77</v>
      </c>
      <c r="B80" s="320" t="inlineStr"/>
      <c r="C80" s="321">
        <f>=+#REF!</f>
        <v/>
      </c>
      <c r="D80" s="322">
        <f>=+#REF!</f>
        <v/>
      </c>
      <c r="E80" s="323">
        <f>=+#REF!</f>
        <v/>
      </c>
      <c r="F80" s="320" t="inlineStr">
        <is>
          <t>住宅</t>
        </is>
      </c>
      <c r="G80" s="324">
        <f>=+#REF!</f>
        <v/>
      </c>
      <c r="H80" s="320" t="inlineStr">
        <is>
          <t>钢混</t>
        </is>
      </c>
      <c r="I80" s="325" t="inlineStr"/>
      <c r="J80" s="320" t="inlineStr">
        <is>
          <t>涂料</t>
        </is>
      </c>
      <c r="K80" s="323" t="inlineStr"/>
      <c r="L80" s="323" t="inlineStr">
        <is>
          <t>南北</t>
        </is>
      </c>
      <c r="M80" s="320" t="inlineStr">
        <is>
          <t>二部电梯、水、电、消防、厨卫设施齐备</t>
        </is>
      </c>
      <c r="N80" s="320" t="inlineStr">
        <is>
          <t>一层四户</t>
        </is>
      </c>
      <c r="O80" s="326" t="inlineStr">
        <is>
          <t>3房2厅1厨2卫1阳台</t>
        </is>
      </c>
      <c r="P80" s="320" t="inlineStr">
        <is>
          <t>普通</t>
        </is>
      </c>
    </row>
    <row r="81" ht="14" customFormat="1" customHeight="1" s="220">
      <c r="A81" s="320" t="n">
        <v>78</v>
      </c>
      <c r="B81" s="320" t="inlineStr"/>
      <c r="C81" s="321">
        <f>=+#REF!</f>
        <v/>
      </c>
      <c r="D81" s="322">
        <f>=+#REF!</f>
        <v/>
      </c>
      <c r="E81" s="323">
        <f>=+#REF!</f>
        <v/>
      </c>
      <c r="F81" s="320" t="inlineStr">
        <is>
          <t>住宅</t>
        </is>
      </c>
      <c r="G81" s="324">
        <f>=+#REF!</f>
        <v/>
      </c>
      <c r="H81" s="320" t="inlineStr">
        <is>
          <t>钢混</t>
        </is>
      </c>
      <c r="I81" s="325" t="inlineStr"/>
      <c r="J81" s="320" t="inlineStr">
        <is>
          <t>涂料</t>
        </is>
      </c>
      <c r="K81" s="323" t="inlineStr"/>
      <c r="L81" s="323" t="inlineStr">
        <is>
          <t>南北</t>
        </is>
      </c>
      <c r="M81" s="320" t="inlineStr">
        <is>
          <t>二部电梯、水、电、消防、厨卫设施齐备</t>
        </is>
      </c>
      <c r="N81" s="320" t="inlineStr">
        <is>
          <t>一层四户</t>
        </is>
      </c>
      <c r="O81" s="326" t="inlineStr">
        <is>
          <t>3房2厅1厨2卫1阳台</t>
        </is>
      </c>
      <c r="P81" s="320" t="inlineStr">
        <is>
          <t>普通</t>
        </is>
      </c>
    </row>
    <row r="82" ht="14" customFormat="1" customHeight="1" s="220">
      <c r="A82" s="320" t="n">
        <v>79</v>
      </c>
      <c r="B82" s="320" t="inlineStr"/>
      <c r="C82" s="321">
        <f>=+#REF!</f>
        <v/>
      </c>
      <c r="D82" s="322">
        <f>=+#REF!</f>
        <v/>
      </c>
      <c r="E82" s="323">
        <f>=+#REF!</f>
        <v/>
      </c>
      <c r="F82" s="320" t="inlineStr">
        <is>
          <t>住宅</t>
        </is>
      </c>
      <c r="G82" s="324">
        <f>=+#REF!</f>
        <v/>
      </c>
      <c r="H82" s="320" t="inlineStr">
        <is>
          <t>钢混</t>
        </is>
      </c>
      <c r="I82" s="325" t="inlineStr"/>
      <c r="J82" s="320" t="inlineStr">
        <is>
          <t>涂料</t>
        </is>
      </c>
      <c r="K82" s="323" t="inlineStr"/>
      <c r="L82" s="323" t="inlineStr">
        <is>
          <t>南北</t>
        </is>
      </c>
      <c r="M82" s="320" t="inlineStr">
        <is>
          <t>二部电梯、水、电、消防、厨卫设施齐备</t>
        </is>
      </c>
      <c r="N82" s="320" t="inlineStr">
        <is>
          <t>一层四户</t>
        </is>
      </c>
      <c r="O82" s="326" t="inlineStr">
        <is>
          <t>3房2厅1厨2卫1阳台</t>
        </is>
      </c>
      <c r="P82" s="320" t="inlineStr">
        <is>
          <t>普通</t>
        </is>
      </c>
    </row>
    <row r="83" ht="14" customFormat="1" customHeight="1" s="220">
      <c r="A83" s="320" t="n">
        <v>80</v>
      </c>
      <c r="B83" s="320" t="inlineStr"/>
      <c r="C83" s="321">
        <f>=+#REF!</f>
        <v/>
      </c>
      <c r="D83" s="322">
        <f>=+#REF!</f>
        <v/>
      </c>
      <c r="E83" s="323">
        <f>=+#REF!</f>
        <v/>
      </c>
      <c r="F83" s="320" t="inlineStr">
        <is>
          <t>住宅</t>
        </is>
      </c>
      <c r="G83" s="324">
        <f>=+#REF!</f>
        <v/>
      </c>
      <c r="H83" s="320" t="inlineStr">
        <is>
          <t>钢混</t>
        </is>
      </c>
      <c r="I83" s="325" t="inlineStr"/>
      <c r="J83" s="320" t="inlineStr">
        <is>
          <t>涂料</t>
        </is>
      </c>
      <c r="K83" s="323" t="inlineStr"/>
      <c r="L83" s="323" t="inlineStr">
        <is>
          <t>南北</t>
        </is>
      </c>
      <c r="M83" s="320" t="inlineStr">
        <is>
          <t>二部电梯、水、电、消防、厨卫设施齐备</t>
        </is>
      </c>
      <c r="N83" s="320" t="inlineStr">
        <is>
          <t>一层四户</t>
        </is>
      </c>
      <c r="O83" s="326" t="inlineStr">
        <is>
          <t>3房2厅1厨2卫1阳台</t>
        </is>
      </c>
      <c r="P83" s="320" t="inlineStr">
        <is>
          <t>普通</t>
        </is>
      </c>
    </row>
    <row r="84" ht="14" customFormat="1" customHeight="1" s="220">
      <c r="A84" s="320" t="n">
        <v>81</v>
      </c>
      <c r="B84" s="320" t="inlineStr"/>
      <c r="C84" s="321">
        <f>=+#REF!</f>
        <v/>
      </c>
      <c r="D84" s="322">
        <f>=+#REF!</f>
        <v/>
      </c>
      <c r="E84" s="323">
        <f>=+#REF!</f>
        <v/>
      </c>
      <c r="F84" s="320" t="inlineStr">
        <is>
          <t>住宅</t>
        </is>
      </c>
      <c r="G84" s="324">
        <f>=+#REF!</f>
        <v/>
      </c>
      <c r="H84" s="320" t="inlineStr">
        <is>
          <t>钢混</t>
        </is>
      </c>
      <c r="I84" s="325" t="inlineStr"/>
      <c r="J84" s="320" t="inlineStr">
        <is>
          <t>涂料</t>
        </is>
      </c>
      <c r="K84" s="323" t="inlineStr"/>
      <c r="L84" s="323" t="inlineStr">
        <is>
          <t>南北</t>
        </is>
      </c>
      <c r="M84" s="320" t="inlineStr">
        <is>
          <t>二部电梯、水、电、消防、厨卫设施齐备</t>
        </is>
      </c>
      <c r="N84" s="320" t="inlineStr">
        <is>
          <t>一层四户</t>
        </is>
      </c>
      <c r="O84" s="326" t="inlineStr">
        <is>
          <t>3房2厅1厨2卫1阳台</t>
        </is>
      </c>
      <c r="P84" s="320" t="inlineStr">
        <is>
          <t>普通</t>
        </is>
      </c>
    </row>
    <row r="85" customFormat="1" s="220">
      <c r="A85" s="320" t="n">
        <v>82</v>
      </c>
      <c r="B85" s="320" t="inlineStr"/>
      <c r="C85" s="321">
        <f>=+#REF!</f>
        <v/>
      </c>
      <c r="D85" s="322">
        <f>=+#REF!</f>
        <v/>
      </c>
      <c r="E85" s="323">
        <f>=+#REF!</f>
        <v/>
      </c>
      <c r="F85" s="320" t="inlineStr">
        <is>
          <t>住宅</t>
        </is>
      </c>
      <c r="G85" s="324">
        <f>=+#REF!</f>
        <v/>
      </c>
      <c r="H85" s="320" t="inlineStr">
        <is>
          <t>钢混</t>
        </is>
      </c>
      <c r="I85" s="325" t="inlineStr"/>
      <c r="J85" s="320" t="inlineStr">
        <is>
          <t>涂料</t>
        </is>
      </c>
      <c r="K85" s="323" t="inlineStr"/>
      <c r="L85" s="323" t="inlineStr">
        <is>
          <t>南北</t>
        </is>
      </c>
      <c r="M85" s="320" t="inlineStr">
        <is>
          <t>二部电梯、水、电、消防、厨卫设施齐备</t>
        </is>
      </c>
      <c r="N85" s="320" t="inlineStr">
        <is>
          <t>一层四户</t>
        </is>
      </c>
      <c r="O85" s="326" t="inlineStr">
        <is>
          <t>3房2厅1厨2卫1阳台</t>
        </is>
      </c>
      <c r="P85" s="320" t="inlineStr">
        <is>
          <t>普通</t>
        </is>
      </c>
    </row>
    <row r="86" ht="14" customFormat="1" customHeight="1" s="220">
      <c r="A86" s="320" t="n">
        <v>83</v>
      </c>
      <c r="B86" s="320" t="inlineStr"/>
      <c r="C86" s="321">
        <f>=+#REF!</f>
        <v/>
      </c>
      <c r="D86" s="322">
        <f>=+#REF!</f>
        <v/>
      </c>
      <c r="E86" s="323">
        <f>=+#REF!</f>
        <v/>
      </c>
      <c r="F86" s="320" t="inlineStr">
        <is>
          <t>住宅</t>
        </is>
      </c>
      <c r="G86" s="324">
        <f>=+#REF!</f>
        <v/>
      </c>
      <c r="H86" s="320" t="inlineStr">
        <is>
          <t>钢混</t>
        </is>
      </c>
      <c r="I86" s="325" t="inlineStr"/>
      <c r="J86" s="320" t="inlineStr">
        <is>
          <t>涂料</t>
        </is>
      </c>
      <c r="K86" s="323" t="inlineStr"/>
      <c r="L86" s="323" t="inlineStr">
        <is>
          <t>南北</t>
        </is>
      </c>
      <c r="M86" s="320" t="inlineStr">
        <is>
          <t>二部电梯、水、电、消防、厨卫设施齐备</t>
        </is>
      </c>
      <c r="N86" s="320" t="inlineStr">
        <is>
          <t>一层四户</t>
        </is>
      </c>
      <c r="O86" s="326" t="inlineStr">
        <is>
          <t>3房2厅1厨2卫1阳台</t>
        </is>
      </c>
      <c r="P86" s="320" t="inlineStr">
        <is>
          <t>普通</t>
        </is>
      </c>
    </row>
    <row r="87" ht="14" customFormat="1" customHeight="1" s="220">
      <c r="A87" s="320" t="n">
        <v>84</v>
      </c>
      <c r="B87" s="320" t="inlineStr"/>
      <c r="C87" s="321">
        <f>=+#REF!</f>
        <v/>
      </c>
      <c r="D87" s="322">
        <f>=+#REF!</f>
        <v/>
      </c>
      <c r="E87" s="323">
        <f>=+#REF!</f>
        <v/>
      </c>
      <c r="F87" s="320" t="inlineStr">
        <is>
          <t>住宅</t>
        </is>
      </c>
      <c r="G87" s="324">
        <f>=+#REF!</f>
        <v/>
      </c>
      <c r="H87" s="320" t="inlineStr">
        <is>
          <t>钢混</t>
        </is>
      </c>
      <c r="I87" s="325" t="inlineStr"/>
      <c r="J87" s="320" t="inlineStr">
        <is>
          <t>涂料</t>
        </is>
      </c>
      <c r="K87" s="323" t="inlineStr"/>
      <c r="L87" s="323" t="inlineStr">
        <is>
          <t>南北</t>
        </is>
      </c>
      <c r="M87" s="320" t="inlineStr">
        <is>
          <t>二部电梯、水、电、消防、厨卫设施齐备</t>
        </is>
      </c>
      <c r="N87" s="320" t="inlineStr">
        <is>
          <t>一层四户</t>
        </is>
      </c>
      <c r="O87" s="326" t="inlineStr">
        <is>
          <t>3房2厅1厨2卫1阳台</t>
        </is>
      </c>
      <c r="P87" s="320" t="inlineStr">
        <is>
          <t>普通</t>
        </is>
      </c>
    </row>
    <row r="88" ht="14" customFormat="1" customHeight="1" s="220">
      <c r="A88" s="320" t="n">
        <v>85</v>
      </c>
      <c r="B88" s="320" t="inlineStr"/>
      <c r="C88" s="321">
        <f>=+#REF!</f>
        <v/>
      </c>
      <c r="D88" s="322">
        <f>=+#REF!</f>
        <v/>
      </c>
      <c r="E88" s="323">
        <f>=+#REF!</f>
        <v/>
      </c>
      <c r="F88" s="320" t="inlineStr">
        <is>
          <t>住宅</t>
        </is>
      </c>
      <c r="G88" s="324">
        <f>=+#REF!</f>
        <v/>
      </c>
      <c r="H88" s="320" t="inlineStr">
        <is>
          <t>钢混</t>
        </is>
      </c>
      <c r="I88" s="325" t="inlineStr"/>
      <c r="J88" s="320" t="inlineStr">
        <is>
          <t>涂料</t>
        </is>
      </c>
      <c r="K88" s="323" t="inlineStr"/>
      <c r="L88" s="323" t="inlineStr">
        <is>
          <t>南北</t>
        </is>
      </c>
      <c r="M88" s="320" t="inlineStr">
        <is>
          <t>二部电梯、水、电、消防、厨卫设施齐备</t>
        </is>
      </c>
      <c r="N88" s="320" t="inlineStr">
        <is>
          <t>一层四户</t>
        </is>
      </c>
      <c r="O88" s="326" t="inlineStr">
        <is>
          <t>3房2厅1厨2卫1阳台</t>
        </is>
      </c>
      <c r="P88" s="320" t="inlineStr">
        <is>
          <t>普通</t>
        </is>
      </c>
    </row>
    <row r="89" ht="14" customFormat="1" customHeight="1" s="220">
      <c r="A89" s="320" t="n">
        <v>86</v>
      </c>
      <c r="B89" s="320" t="inlineStr"/>
      <c r="C89" s="321">
        <f>=+#REF!</f>
        <v/>
      </c>
      <c r="D89" s="322">
        <f>=+#REF!</f>
        <v/>
      </c>
      <c r="E89" s="323">
        <f>=+#REF!</f>
        <v/>
      </c>
      <c r="F89" s="320" t="inlineStr">
        <is>
          <t>住宅</t>
        </is>
      </c>
      <c r="G89" s="324">
        <f>=+#REF!</f>
        <v/>
      </c>
      <c r="H89" s="320" t="inlineStr">
        <is>
          <t>钢混</t>
        </is>
      </c>
      <c r="I89" s="325" t="inlineStr"/>
      <c r="J89" s="320" t="inlineStr">
        <is>
          <t>涂料</t>
        </is>
      </c>
      <c r="K89" s="323" t="inlineStr"/>
      <c r="L89" s="323" t="inlineStr">
        <is>
          <t>南北</t>
        </is>
      </c>
      <c r="M89" s="320" t="inlineStr">
        <is>
          <t>二部电梯、水、电、消防、厨卫设施齐备</t>
        </is>
      </c>
      <c r="N89" s="320" t="inlineStr">
        <is>
          <t>一层四户</t>
        </is>
      </c>
      <c r="O89" s="326" t="inlineStr">
        <is>
          <t>3房2厅1厨2卫1阳台</t>
        </is>
      </c>
      <c r="P89" s="320" t="inlineStr">
        <is>
          <t>普通</t>
        </is>
      </c>
    </row>
    <row r="90" ht="14" customFormat="1" customHeight="1" s="220">
      <c r="A90" s="320" t="n">
        <v>87</v>
      </c>
      <c r="B90" s="320" t="inlineStr"/>
      <c r="C90" s="321">
        <f>=+#REF!</f>
        <v/>
      </c>
      <c r="D90" s="322">
        <f>=+#REF!</f>
        <v/>
      </c>
      <c r="E90" s="323">
        <f>=+#REF!</f>
        <v/>
      </c>
      <c r="F90" s="320" t="inlineStr">
        <is>
          <t>住宅</t>
        </is>
      </c>
      <c r="G90" s="324">
        <f>=+#REF!</f>
        <v/>
      </c>
      <c r="H90" s="320" t="inlineStr">
        <is>
          <t>钢混</t>
        </is>
      </c>
      <c r="I90" s="325" t="inlineStr"/>
      <c r="J90" s="320" t="inlineStr">
        <is>
          <t>涂料</t>
        </is>
      </c>
      <c r="K90" s="323" t="inlineStr"/>
      <c r="L90" s="323" t="inlineStr">
        <is>
          <t>南北</t>
        </is>
      </c>
      <c r="M90" s="320" t="inlineStr">
        <is>
          <t>二部电梯、水、电、消防、厨卫设施齐备</t>
        </is>
      </c>
      <c r="N90" s="320" t="inlineStr">
        <is>
          <t>一层四户</t>
        </is>
      </c>
      <c r="O90" s="326" t="inlineStr">
        <is>
          <t>3房2厅1厨2卫1阳台</t>
        </is>
      </c>
      <c r="P90" s="320" t="inlineStr">
        <is>
          <t>普通</t>
        </is>
      </c>
    </row>
    <row r="91" ht="14" customFormat="1" customHeight="1" s="220">
      <c r="A91" s="320" t="n">
        <v>88</v>
      </c>
      <c r="B91" s="320" t="inlineStr"/>
      <c r="C91" s="321">
        <f>=+#REF!</f>
        <v/>
      </c>
      <c r="D91" s="322">
        <f>=+#REF!</f>
        <v/>
      </c>
      <c r="E91" s="323">
        <f>=+#REF!</f>
        <v/>
      </c>
      <c r="F91" s="320" t="inlineStr">
        <is>
          <t>住宅</t>
        </is>
      </c>
      <c r="G91" s="324">
        <f>=+#REF!</f>
        <v/>
      </c>
      <c r="H91" s="320" t="inlineStr">
        <is>
          <t>钢混</t>
        </is>
      </c>
      <c r="I91" s="198" t="n">
        <v>43678</v>
      </c>
      <c r="J91" s="320" t="inlineStr">
        <is>
          <t>涂料</t>
        </is>
      </c>
      <c r="K91" s="323" t="inlineStr"/>
      <c r="L91" s="329" t="inlineStr">
        <is>
          <t>南向</t>
        </is>
      </c>
      <c r="M91" s="320" t="inlineStr">
        <is>
          <t>二部电梯、水、电、消防、厨卫设施齐备</t>
        </is>
      </c>
      <c r="N91" s="320" t="inlineStr">
        <is>
          <t>一层三户</t>
        </is>
      </c>
      <c r="O91" s="326" t="inlineStr">
        <is>
          <t>3房2厅1厨2卫1阳台</t>
        </is>
      </c>
      <c r="P91" s="320" t="inlineStr">
        <is>
          <t>普通</t>
        </is>
      </c>
      <c r="Q91" s="311" t="inlineStr">
        <is>
          <t>刷卡到户，独门独户</t>
        </is>
      </c>
    </row>
    <row r="92" ht="14" customFormat="1" customHeight="1" s="220">
      <c r="A92" s="320" t="n">
        <v>89</v>
      </c>
      <c r="B92" s="320" t="inlineStr"/>
      <c r="C92" s="321">
        <f>=+#REF!</f>
        <v/>
      </c>
      <c r="D92" s="322">
        <f>=+#REF!</f>
        <v/>
      </c>
      <c r="E92" s="323">
        <f>=+#REF!</f>
        <v/>
      </c>
      <c r="F92" s="320" t="inlineStr">
        <is>
          <t>住宅</t>
        </is>
      </c>
      <c r="G92" s="324">
        <f>=+#REF!</f>
        <v/>
      </c>
      <c r="H92" s="320" t="inlineStr">
        <is>
          <t>钢混</t>
        </is>
      </c>
      <c r="I92" s="198" t="n">
        <v>43678</v>
      </c>
      <c r="J92" s="320" t="inlineStr">
        <is>
          <t>涂料</t>
        </is>
      </c>
      <c r="K92" s="323" t="inlineStr"/>
      <c r="L92" s="329" t="inlineStr">
        <is>
          <t>南向</t>
        </is>
      </c>
      <c r="M92" s="320" t="inlineStr">
        <is>
          <t>二部电梯、水、电、消防、厨卫设施齐备</t>
        </is>
      </c>
      <c r="N92" s="320" t="inlineStr">
        <is>
          <t>一层三户</t>
        </is>
      </c>
      <c r="O92" s="326" t="inlineStr">
        <is>
          <t>3房2厅1厨2卫1阳台</t>
        </is>
      </c>
      <c r="P92" s="320" t="inlineStr">
        <is>
          <t>普通</t>
        </is>
      </c>
      <c r="Q92" s="311" t="inlineStr">
        <is>
          <t>刷卡到户，独门独户</t>
        </is>
      </c>
    </row>
    <row r="93" ht="14" customFormat="1" customHeight="1" s="220">
      <c r="A93" s="320" t="n">
        <v>90</v>
      </c>
      <c r="B93" s="320" t="inlineStr"/>
      <c r="C93" s="321">
        <f>=+#REF!</f>
        <v/>
      </c>
      <c r="D93" s="322">
        <f>=+#REF!</f>
        <v/>
      </c>
      <c r="E93" s="323">
        <f>=+#REF!</f>
        <v/>
      </c>
      <c r="F93" s="320" t="inlineStr">
        <is>
          <t>住宅</t>
        </is>
      </c>
      <c r="G93" s="324">
        <f>=+#REF!</f>
        <v/>
      </c>
      <c r="H93" s="320" t="inlineStr">
        <is>
          <t>钢混</t>
        </is>
      </c>
      <c r="I93" s="198" t="n">
        <v>43678</v>
      </c>
      <c r="J93" s="320" t="inlineStr">
        <is>
          <t>涂料</t>
        </is>
      </c>
      <c r="K93" s="323" t="inlineStr"/>
      <c r="L93" s="329" t="inlineStr">
        <is>
          <t>南向</t>
        </is>
      </c>
      <c r="M93" s="320" t="inlineStr">
        <is>
          <t>二部电梯、水、电、消防、厨卫设施齐备</t>
        </is>
      </c>
      <c r="N93" s="320" t="inlineStr">
        <is>
          <t>一层三户</t>
        </is>
      </c>
      <c r="O93" s="326" t="inlineStr">
        <is>
          <t>3房2厅1厨2卫1阳台</t>
        </is>
      </c>
      <c r="P93" s="320" t="inlineStr">
        <is>
          <t>普通</t>
        </is>
      </c>
      <c r="Q93" s="311" t="inlineStr">
        <is>
          <t>刷卡到户，独门独户</t>
        </is>
      </c>
    </row>
    <row r="94" ht="14" customFormat="1" customHeight="1" s="220">
      <c r="A94" s="320" t="n">
        <v>91</v>
      </c>
      <c r="B94" s="320" t="inlineStr"/>
      <c r="C94" s="321">
        <f>=+#REF!</f>
        <v/>
      </c>
      <c r="D94" s="322">
        <f>=+#REF!</f>
        <v/>
      </c>
      <c r="E94" s="323">
        <f>=+#REF!</f>
        <v/>
      </c>
      <c r="F94" s="320" t="inlineStr">
        <is>
          <t>住宅</t>
        </is>
      </c>
      <c r="G94" s="324">
        <f>=+#REF!</f>
        <v/>
      </c>
      <c r="H94" s="320" t="inlineStr">
        <is>
          <t>钢混</t>
        </is>
      </c>
      <c r="I94" s="198" t="n">
        <v>43678</v>
      </c>
      <c r="J94" s="320" t="inlineStr">
        <is>
          <t>涂料</t>
        </is>
      </c>
      <c r="K94" s="323" t="inlineStr"/>
      <c r="L94" s="329" t="inlineStr">
        <is>
          <t>南向</t>
        </is>
      </c>
      <c r="M94" s="320" t="inlineStr">
        <is>
          <t>二部电梯、水、电、消防、厨卫设施齐备</t>
        </is>
      </c>
      <c r="N94" s="320" t="inlineStr">
        <is>
          <t>一层三户</t>
        </is>
      </c>
      <c r="O94" s="326" t="inlineStr">
        <is>
          <t>3房2厅1厨2卫1阳台</t>
        </is>
      </c>
      <c r="P94" s="320" t="inlineStr">
        <is>
          <t>普通</t>
        </is>
      </c>
      <c r="Q94" s="311" t="inlineStr">
        <is>
          <t>刷卡到户，独门独户</t>
        </is>
      </c>
    </row>
    <row r="95" ht="14" customFormat="1" customHeight="1" s="220">
      <c r="A95" s="320" t="n">
        <v>92</v>
      </c>
      <c r="B95" s="320" t="inlineStr"/>
      <c r="C95" s="321">
        <f>=+#REF!</f>
        <v/>
      </c>
      <c r="D95" s="322">
        <f>=+#REF!</f>
        <v/>
      </c>
      <c r="E95" s="323">
        <f>=+#REF!</f>
        <v/>
      </c>
      <c r="F95" s="320" t="inlineStr">
        <is>
          <t>住宅</t>
        </is>
      </c>
      <c r="G95" s="324">
        <f>=+#REF!</f>
        <v/>
      </c>
      <c r="H95" s="320" t="inlineStr">
        <is>
          <t>钢混</t>
        </is>
      </c>
      <c r="I95" s="198" t="n">
        <v>43678</v>
      </c>
      <c r="J95" s="320" t="inlineStr">
        <is>
          <t>涂料</t>
        </is>
      </c>
      <c r="K95" s="323" t="inlineStr"/>
      <c r="L95" s="329" t="inlineStr">
        <is>
          <t>南向</t>
        </is>
      </c>
      <c r="M95" s="320" t="inlineStr">
        <is>
          <t>二部电梯、水、电、消防、厨卫设施齐备</t>
        </is>
      </c>
      <c r="N95" s="320" t="inlineStr">
        <is>
          <t>一层三户</t>
        </is>
      </c>
      <c r="O95" s="326" t="inlineStr">
        <is>
          <t>3房2厅1厨2卫1阳台</t>
        </is>
      </c>
      <c r="P95" s="320" t="inlineStr">
        <is>
          <t>普通</t>
        </is>
      </c>
      <c r="Q95" s="311" t="inlineStr">
        <is>
          <t>刷卡到户，独门独户</t>
        </is>
      </c>
    </row>
    <row r="96" ht="14" customFormat="1" customHeight="1" s="220">
      <c r="A96" s="320" t="n">
        <v>93</v>
      </c>
      <c r="B96" s="320" t="inlineStr"/>
      <c r="C96" s="321">
        <f>=+#REF!</f>
        <v/>
      </c>
      <c r="D96" s="322">
        <f>=+#REF!</f>
        <v/>
      </c>
      <c r="E96" s="323">
        <f>=+#REF!</f>
        <v/>
      </c>
      <c r="F96" s="320" t="inlineStr">
        <is>
          <t>住宅</t>
        </is>
      </c>
      <c r="G96" s="324">
        <f>=+#REF!</f>
        <v/>
      </c>
      <c r="H96" s="320" t="inlineStr">
        <is>
          <t>钢混</t>
        </is>
      </c>
      <c r="I96" s="198" t="n">
        <v>43678</v>
      </c>
      <c r="J96" s="320" t="inlineStr">
        <is>
          <t>涂料</t>
        </is>
      </c>
      <c r="K96" s="323" t="inlineStr"/>
      <c r="L96" s="329" t="inlineStr">
        <is>
          <t>南向</t>
        </is>
      </c>
      <c r="M96" s="320" t="inlineStr">
        <is>
          <t>二部电梯、水、电、消防、厨卫设施齐备</t>
        </is>
      </c>
      <c r="N96" s="320" t="inlineStr">
        <is>
          <t>一层三户</t>
        </is>
      </c>
      <c r="O96" s="326" t="inlineStr">
        <is>
          <t>3房2厅1厨2卫1阳台</t>
        </is>
      </c>
      <c r="P96" s="320" t="inlineStr">
        <is>
          <t>普通</t>
        </is>
      </c>
      <c r="Q96" s="311" t="inlineStr">
        <is>
          <t>刷卡到户，独门独户</t>
        </is>
      </c>
    </row>
    <row r="97" ht="14" customFormat="1" customHeight="1" s="220">
      <c r="A97" s="320" t="n">
        <v>94</v>
      </c>
      <c r="B97" s="320" t="inlineStr"/>
      <c r="C97" s="321">
        <f>=+#REF!</f>
        <v/>
      </c>
      <c r="D97" s="322">
        <f>=+#REF!</f>
        <v/>
      </c>
      <c r="E97" s="323">
        <f>=+#REF!</f>
        <v/>
      </c>
      <c r="F97" s="320" t="inlineStr">
        <is>
          <t>住宅</t>
        </is>
      </c>
      <c r="G97" s="324">
        <f>=+#REF!</f>
        <v/>
      </c>
      <c r="H97" s="320" t="inlineStr">
        <is>
          <t>钢混</t>
        </is>
      </c>
      <c r="I97" s="198" t="n">
        <v>43678</v>
      </c>
      <c r="J97" s="320" t="inlineStr">
        <is>
          <t>涂料</t>
        </is>
      </c>
      <c r="K97" s="323" t="inlineStr"/>
      <c r="L97" s="329" t="inlineStr">
        <is>
          <t>南向</t>
        </is>
      </c>
      <c r="M97" s="320" t="inlineStr">
        <is>
          <t>二部电梯、水、电、消防、厨卫设施齐备</t>
        </is>
      </c>
      <c r="N97" s="320" t="inlineStr">
        <is>
          <t>一层三户</t>
        </is>
      </c>
      <c r="O97" s="326" t="inlineStr">
        <is>
          <t>3房2厅1厨2卫1阳台</t>
        </is>
      </c>
      <c r="P97" s="320" t="inlineStr">
        <is>
          <t>普通</t>
        </is>
      </c>
      <c r="Q97" s="311" t="inlineStr">
        <is>
          <t>刷卡到户，独门独户</t>
        </is>
      </c>
    </row>
    <row r="98" ht="14" customFormat="1" customHeight="1" s="220">
      <c r="A98" s="320" t="n">
        <v>95</v>
      </c>
      <c r="B98" s="320" t="inlineStr"/>
      <c r="C98" s="321">
        <f>=+#REF!</f>
        <v/>
      </c>
      <c r="D98" s="322">
        <f>=+#REF!</f>
        <v/>
      </c>
      <c r="E98" s="323">
        <f>=+#REF!</f>
        <v/>
      </c>
      <c r="F98" s="320" t="inlineStr">
        <is>
          <t>住宅</t>
        </is>
      </c>
      <c r="G98" s="324">
        <f>=+#REF!</f>
        <v/>
      </c>
      <c r="H98" s="320" t="inlineStr">
        <is>
          <t>钢混</t>
        </is>
      </c>
      <c r="I98" s="198" t="n">
        <v>43678</v>
      </c>
      <c r="J98" s="320" t="inlineStr">
        <is>
          <t>涂料</t>
        </is>
      </c>
      <c r="K98" s="323" t="inlineStr"/>
      <c r="L98" s="329" t="inlineStr">
        <is>
          <t>南向</t>
        </is>
      </c>
      <c r="M98" s="320" t="inlineStr">
        <is>
          <t>二部电梯、水、电、消防、厨卫设施齐备</t>
        </is>
      </c>
      <c r="N98" s="320" t="inlineStr">
        <is>
          <t>一层三户</t>
        </is>
      </c>
      <c r="O98" s="326" t="inlineStr">
        <is>
          <t>3房2厅1厨2卫1阳台</t>
        </is>
      </c>
      <c r="P98" s="320" t="inlineStr">
        <is>
          <t>普通</t>
        </is>
      </c>
      <c r="Q98" s="311" t="inlineStr">
        <is>
          <t>刷卡到户，独门独户</t>
        </is>
      </c>
    </row>
    <row r="99" ht="14" customFormat="1" customHeight="1" s="220">
      <c r="A99" s="320" t="n">
        <v>96</v>
      </c>
      <c r="B99" s="320" t="inlineStr"/>
      <c r="C99" s="321">
        <f>=+#REF!</f>
        <v/>
      </c>
      <c r="D99" s="322">
        <f>=+#REF!</f>
        <v/>
      </c>
      <c r="E99" s="323">
        <f>=+#REF!</f>
        <v/>
      </c>
      <c r="F99" s="320" t="inlineStr">
        <is>
          <t>住宅</t>
        </is>
      </c>
      <c r="G99" s="324">
        <f>=+#REF!</f>
        <v/>
      </c>
      <c r="H99" s="320" t="inlineStr">
        <is>
          <t>钢混</t>
        </is>
      </c>
      <c r="I99" s="198" t="n">
        <v>43678</v>
      </c>
      <c r="J99" s="320" t="inlineStr">
        <is>
          <t>涂料</t>
        </is>
      </c>
      <c r="K99" s="323" t="inlineStr"/>
      <c r="L99" s="329" t="inlineStr">
        <is>
          <t>南向</t>
        </is>
      </c>
      <c r="M99" s="320" t="inlineStr">
        <is>
          <t>二部电梯、水、电、消防、厨卫设施齐备</t>
        </is>
      </c>
      <c r="N99" s="320" t="inlineStr">
        <is>
          <t>一层三户</t>
        </is>
      </c>
      <c r="O99" s="326" t="inlineStr">
        <is>
          <t>3房2厅1厨2卫1阳台</t>
        </is>
      </c>
      <c r="P99" s="320" t="inlineStr">
        <is>
          <t>普通</t>
        </is>
      </c>
      <c r="Q99" s="311" t="inlineStr">
        <is>
          <t>刷卡到户，独门独户</t>
        </is>
      </c>
    </row>
    <row r="100" ht="14" customFormat="1" customHeight="1" s="220">
      <c r="A100" s="320" t="n">
        <v>97</v>
      </c>
      <c r="B100" s="320" t="inlineStr"/>
      <c r="C100" s="321">
        <f>=+#REF!</f>
        <v/>
      </c>
      <c r="D100" s="322">
        <f>=+#REF!</f>
        <v/>
      </c>
      <c r="E100" s="323">
        <f>=+#REF!</f>
        <v/>
      </c>
      <c r="F100" s="320" t="inlineStr">
        <is>
          <t>住宅</t>
        </is>
      </c>
      <c r="G100" s="324">
        <f>=+#REF!</f>
        <v/>
      </c>
      <c r="H100" s="320" t="inlineStr">
        <is>
          <t>钢混</t>
        </is>
      </c>
      <c r="I100" s="198" t="n">
        <v>43678</v>
      </c>
      <c r="J100" s="320" t="inlineStr">
        <is>
          <t>涂料</t>
        </is>
      </c>
      <c r="K100" s="323" t="inlineStr"/>
      <c r="L100" s="323" t="inlineStr">
        <is>
          <t>南</t>
        </is>
      </c>
      <c r="M100" s="320" t="inlineStr">
        <is>
          <t>二部电梯、水、电、消防、厨卫设施齐备</t>
        </is>
      </c>
      <c r="N100" s="320" t="inlineStr">
        <is>
          <t>一层三户</t>
        </is>
      </c>
      <c r="O100" s="326" t="inlineStr">
        <is>
          <t>3房2厅1厨2卫1阳台</t>
        </is>
      </c>
      <c r="P100" s="320" t="inlineStr">
        <is>
          <t>普通</t>
        </is>
      </c>
      <c r="Q100" s="311" t="inlineStr">
        <is>
          <t>刷卡到户，独门独户</t>
        </is>
      </c>
    </row>
    <row r="101" ht="14" customFormat="1" customHeight="1" s="220">
      <c r="A101" s="320" t="n">
        <v>98</v>
      </c>
      <c r="B101" s="320" t="inlineStr"/>
      <c r="C101" s="321">
        <f>=+#REF!</f>
        <v/>
      </c>
      <c r="D101" s="322">
        <f>=+#REF!</f>
        <v/>
      </c>
      <c r="E101" s="323">
        <f>=+#REF!</f>
        <v/>
      </c>
      <c r="F101" s="320" t="inlineStr">
        <is>
          <t>住宅</t>
        </is>
      </c>
      <c r="G101" s="324">
        <f>=+#REF!</f>
        <v/>
      </c>
      <c r="H101" s="320" t="inlineStr">
        <is>
          <t>钢混</t>
        </is>
      </c>
      <c r="I101" s="198" t="n">
        <v>43678</v>
      </c>
      <c r="J101" s="320" t="inlineStr">
        <is>
          <t>涂料</t>
        </is>
      </c>
      <c r="K101" s="323" t="inlineStr"/>
      <c r="L101" s="323" t="inlineStr">
        <is>
          <t>南</t>
        </is>
      </c>
      <c r="M101" s="320" t="inlineStr">
        <is>
          <t>二部电梯、水、电、消防、厨卫设施齐备</t>
        </is>
      </c>
      <c r="N101" s="320" t="inlineStr">
        <is>
          <t>一层三户</t>
        </is>
      </c>
      <c r="O101" s="326" t="inlineStr">
        <is>
          <t>3房2厅1厨2卫1阳台</t>
        </is>
      </c>
      <c r="P101" s="320" t="inlineStr">
        <is>
          <t>普通</t>
        </is>
      </c>
      <c r="Q101" s="311" t="inlineStr">
        <is>
          <t>刷卡到户，独门独户</t>
        </is>
      </c>
    </row>
    <row r="102" ht="14" customFormat="1" customHeight="1" s="220">
      <c r="A102" s="320" t="n">
        <v>99</v>
      </c>
      <c r="B102" s="320" t="inlineStr"/>
      <c r="C102" s="321">
        <f>=+#REF!</f>
        <v/>
      </c>
      <c r="D102" s="322">
        <f>=+#REF!</f>
        <v/>
      </c>
      <c r="E102" s="323">
        <f>=+#REF!</f>
        <v/>
      </c>
      <c r="F102" s="320" t="inlineStr">
        <is>
          <t>住宅</t>
        </is>
      </c>
      <c r="G102" s="324">
        <f>=+#REF!</f>
        <v/>
      </c>
      <c r="H102" s="320" t="inlineStr">
        <is>
          <t>钢混</t>
        </is>
      </c>
      <c r="I102" s="198" t="n">
        <v>43678</v>
      </c>
      <c r="J102" s="320" t="inlineStr">
        <is>
          <t>涂料</t>
        </is>
      </c>
      <c r="K102" s="323" t="inlineStr"/>
      <c r="L102" s="323" t="inlineStr">
        <is>
          <t>南北</t>
        </is>
      </c>
      <c r="M102" s="320" t="inlineStr">
        <is>
          <t>二部电梯、水、电、消防、厨卫设施齐备</t>
        </is>
      </c>
      <c r="N102" s="320" t="inlineStr">
        <is>
          <t>一层三户</t>
        </is>
      </c>
      <c r="O102" s="326" t="inlineStr">
        <is>
          <t>3房2厅1厨2卫1阳台</t>
        </is>
      </c>
      <c r="P102" s="320" t="inlineStr">
        <is>
          <t>普通</t>
        </is>
      </c>
      <c r="Q102" s="311" t="inlineStr">
        <is>
          <t>刷卡到户，独门独户</t>
        </is>
      </c>
    </row>
    <row r="103" ht="14" customFormat="1" customHeight="1" s="220">
      <c r="A103" s="320" t="n">
        <v>100</v>
      </c>
      <c r="B103" s="320" t="inlineStr"/>
      <c r="C103" s="321">
        <f>=+#REF!</f>
        <v/>
      </c>
      <c r="D103" s="322">
        <f>=+#REF!</f>
        <v/>
      </c>
      <c r="E103" s="323">
        <f>=+#REF!</f>
        <v/>
      </c>
      <c r="F103" s="320" t="inlineStr">
        <is>
          <t>住宅</t>
        </is>
      </c>
      <c r="G103" s="324">
        <f>=+#REF!</f>
        <v/>
      </c>
      <c r="H103" s="320" t="inlineStr">
        <is>
          <t>钢混</t>
        </is>
      </c>
      <c r="I103" s="198" t="n">
        <v>43678</v>
      </c>
      <c r="J103" s="320" t="inlineStr">
        <is>
          <t>涂料</t>
        </is>
      </c>
      <c r="K103" s="323" t="inlineStr"/>
      <c r="L103" s="323" t="inlineStr">
        <is>
          <t>南</t>
        </is>
      </c>
      <c r="M103" s="320" t="inlineStr">
        <is>
          <t>二部电梯、水、电、消防、厨卫设施齐备</t>
        </is>
      </c>
      <c r="N103" s="320" t="inlineStr">
        <is>
          <t>一层三户</t>
        </is>
      </c>
      <c r="O103" s="326" t="inlineStr">
        <is>
          <t>3房2厅1厨2卫1阳台</t>
        </is>
      </c>
      <c r="P103" s="320" t="inlineStr">
        <is>
          <t>普通</t>
        </is>
      </c>
      <c r="Q103" s="311" t="inlineStr">
        <is>
          <t>刷卡到户，独门独户</t>
        </is>
      </c>
    </row>
    <row r="104" ht="14" customFormat="1" customHeight="1" s="220">
      <c r="A104" s="320" t="n">
        <v>101</v>
      </c>
      <c r="B104" s="320" t="inlineStr"/>
      <c r="C104" s="321">
        <f>=+#REF!</f>
        <v/>
      </c>
      <c r="D104" s="322">
        <f>=+#REF!</f>
        <v/>
      </c>
      <c r="E104" s="323">
        <f>=+#REF!</f>
        <v/>
      </c>
      <c r="F104" s="320" t="inlineStr">
        <is>
          <t>住宅</t>
        </is>
      </c>
      <c r="G104" s="324">
        <f>=+#REF!</f>
        <v/>
      </c>
      <c r="H104" s="320" t="inlineStr">
        <is>
          <t>钢混</t>
        </is>
      </c>
      <c r="I104" s="198" t="n">
        <v>43678</v>
      </c>
      <c r="J104" s="320" t="inlineStr">
        <is>
          <t>涂料</t>
        </is>
      </c>
      <c r="K104" s="323" t="inlineStr"/>
      <c r="L104" s="329" t="inlineStr">
        <is>
          <t>南向</t>
        </is>
      </c>
      <c r="M104" s="320" t="inlineStr">
        <is>
          <t>二部电梯、水、电、消防、厨卫设施齐备</t>
        </is>
      </c>
      <c r="N104" s="320" t="inlineStr">
        <is>
          <t>一层三户</t>
        </is>
      </c>
      <c r="O104" s="326" t="inlineStr">
        <is>
          <t>3房2厅1厨2卫1阳台</t>
        </is>
      </c>
      <c r="P104" s="320" t="inlineStr">
        <is>
          <t>普通</t>
        </is>
      </c>
      <c r="Q104" s="311" t="inlineStr">
        <is>
          <t>刷卡到户，独门独户</t>
        </is>
      </c>
    </row>
    <row r="105" ht="14" customFormat="1" customHeight="1" s="220">
      <c r="A105" s="320" t="n">
        <v>102</v>
      </c>
      <c r="B105" s="320" t="inlineStr"/>
      <c r="C105" s="321">
        <f>=+#REF!</f>
        <v/>
      </c>
      <c r="D105" s="322">
        <f>=+#REF!</f>
        <v/>
      </c>
      <c r="E105" s="323">
        <f>=+#REF!</f>
        <v/>
      </c>
      <c r="F105" s="320" t="inlineStr">
        <is>
          <t>住宅</t>
        </is>
      </c>
      <c r="G105" s="324">
        <f>=+#REF!</f>
        <v/>
      </c>
      <c r="H105" s="320" t="inlineStr">
        <is>
          <t>钢混</t>
        </is>
      </c>
      <c r="I105" s="198" t="n">
        <v>43678</v>
      </c>
      <c r="J105" s="320" t="inlineStr">
        <is>
          <t>涂料</t>
        </is>
      </c>
      <c r="K105" s="323" t="inlineStr"/>
      <c r="L105" s="323" t="inlineStr">
        <is>
          <t>南北</t>
        </is>
      </c>
      <c r="M105" s="320" t="inlineStr">
        <is>
          <t>二部电梯、水、电、消防、厨卫设施齐备</t>
        </is>
      </c>
      <c r="N105" s="320" t="inlineStr">
        <is>
          <t>一层三户</t>
        </is>
      </c>
      <c r="O105" s="326" t="inlineStr">
        <is>
          <t>3房2厅1厨2卫1阳台</t>
        </is>
      </c>
      <c r="P105" s="320" t="inlineStr">
        <is>
          <t>普通</t>
        </is>
      </c>
      <c r="Q105" s="311" t="inlineStr">
        <is>
          <t>刷卡到户，独门独户</t>
        </is>
      </c>
    </row>
    <row r="106" ht="14" customFormat="1" customHeight="1" s="220">
      <c r="A106" s="320" t="n">
        <v>103</v>
      </c>
      <c r="B106" s="320" t="inlineStr"/>
      <c r="C106" s="321">
        <f>=+#REF!</f>
        <v/>
      </c>
      <c r="D106" s="322">
        <f>=+#REF!</f>
        <v/>
      </c>
      <c r="E106" s="323">
        <f>=+#REF!</f>
        <v/>
      </c>
      <c r="F106" s="320" t="inlineStr">
        <is>
          <t>住宅</t>
        </is>
      </c>
      <c r="G106" s="324">
        <f>=+#REF!</f>
        <v/>
      </c>
      <c r="H106" s="320" t="inlineStr">
        <is>
          <t>钢混</t>
        </is>
      </c>
      <c r="I106" s="198" t="n">
        <v>43678</v>
      </c>
      <c r="J106" s="320" t="inlineStr">
        <is>
          <t>涂料</t>
        </is>
      </c>
      <c r="K106" s="323" t="inlineStr"/>
      <c r="L106" s="323" t="inlineStr">
        <is>
          <t>南</t>
        </is>
      </c>
      <c r="M106" s="320" t="inlineStr">
        <is>
          <t>二部电梯、水、电、消防、厨卫设施齐备</t>
        </is>
      </c>
      <c r="N106" s="320" t="inlineStr">
        <is>
          <t>一层三户</t>
        </is>
      </c>
      <c r="O106" s="326" t="inlineStr">
        <is>
          <t>3房2厅1厨2卫1阳台</t>
        </is>
      </c>
      <c r="P106" s="320" t="inlineStr">
        <is>
          <t>普通</t>
        </is>
      </c>
      <c r="Q106" s="311" t="inlineStr">
        <is>
          <t>刷卡到户，独门独户</t>
        </is>
      </c>
    </row>
    <row r="107" ht="14" customFormat="1" customHeight="1" s="220">
      <c r="A107" s="320" t="n">
        <v>104</v>
      </c>
      <c r="B107" s="320" t="inlineStr"/>
      <c r="C107" s="321">
        <f>=+#REF!</f>
        <v/>
      </c>
      <c r="D107" s="322">
        <f>=+#REF!</f>
        <v/>
      </c>
      <c r="E107" s="323">
        <f>=+#REF!</f>
        <v/>
      </c>
      <c r="F107" s="320" t="inlineStr">
        <is>
          <t>住宅</t>
        </is>
      </c>
      <c r="G107" s="324">
        <f>=+#REF!</f>
        <v/>
      </c>
      <c r="H107" s="320" t="inlineStr">
        <is>
          <t>钢混</t>
        </is>
      </c>
      <c r="I107" s="198" t="n">
        <v>43678</v>
      </c>
      <c r="J107" s="320" t="inlineStr">
        <is>
          <t>涂料</t>
        </is>
      </c>
      <c r="K107" s="323" t="inlineStr"/>
      <c r="L107" s="323" t="inlineStr">
        <is>
          <t>南北</t>
        </is>
      </c>
      <c r="M107" s="320" t="inlineStr">
        <is>
          <t>二部电梯、水、电、消防、厨卫设施齐备</t>
        </is>
      </c>
      <c r="N107" s="320" t="inlineStr">
        <is>
          <t>一层三户</t>
        </is>
      </c>
      <c r="O107" s="326" t="inlineStr">
        <is>
          <t>3房2厅1厨2卫1阳台</t>
        </is>
      </c>
      <c r="P107" s="320" t="inlineStr">
        <is>
          <t>普通</t>
        </is>
      </c>
      <c r="Q107" s="311" t="inlineStr">
        <is>
          <t>刷卡到户，独门独户</t>
        </is>
      </c>
    </row>
    <row r="108" ht="14" customFormat="1" customHeight="1" s="220">
      <c r="A108" s="320" t="n">
        <v>105</v>
      </c>
      <c r="B108" s="320" t="inlineStr"/>
      <c r="C108" s="321">
        <f>=+#REF!</f>
        <v/>
      </c>
      <c r="D108" s="322">
        <f>=+#REF!</f>
        <v/>
      </c>
      <c r="E108" s="323">
        <f>=+#REF!</f>
        <v/>
      </c>
      <c r="F108" s="320" t="inlineStr">
        <is>
          <t>住宅</t>
        </is>
      </c>
      <c r="G108" s="324">
        <f>=+#REF!</f>
        <v/>
      </c>
      <c r="H108" s="320" t="inlineStr">
        <is>
          <t>钢混</t>
        </is>
      </c>
      <c r="I108" s="198" t="n">
        <v>43678</v>
      </c>
      <c r="J108" s="320" t="inlineStr">
        <is>
          <t>涂料</t>
        </is>
      </c>
      <c r="K108" s="323" t="inlineStr"/>
      <c r="L108" s="329" t="inlineStr">
        <is>
          <t>南向</t>
        </is>
      </c>
      <c r="M108" s="320" t="inlineStr">
        <is>
          <t>二部电梯、水、电、消防、厨卫设施齐备</t>
        </is>
      </c>
      <c r="N108" s="320" t="inlineStr">
        <is>
          <t>一层三户</t>
        </is>
      </c>
      <c r="O108" s="326" t="inlineStr">
        <is>
          <t>3房2厅1厨2卫1阳台</t>
        </is>
      </c>
      <c r="P108" s="320" t="inlineStr">
        <is>
          <t>普通</t>
        </is>
      </c>
      <c r="Q108" s="311" t="inlineStr">
        <is>
          <t>刷卡到户，独门独户</t>
        </is>
      </c>
    </row>
    <row r="109" ht="14" customFormat="1" customHeight="1" s="220">
      <c r="A109" s="320" t="n">
        <v>106</v>
      </c>
      <c r="B109" s="320" t="inlineStr"/>
      <c r="C109" s="321">
        <f>=+#REF!</f>
        <v/>
      </c>
      <c r="D109" s="322">
        <f>=+#REF!</f>
        <v/>
      </c>
      <c r="E109" s="323">
        <f>=+#REF!</f>
        <v/>
      </c>
      <c r="F109" s="320" t="inlineStr">
        <is>
          <t>住宅</t>
        </is>
      </c>
      <c r="G109" s="324">
        <f>=+#REF!</f>
        <v/>
      </c>
      <c r="H109" s="320" t="inlineStr">
        <is>
          <t>钢混</t>
        </is>
      </c>
      <c r="I109" s="198" t="n">
        <v>43678</v>
      </c>
      <c r="J109" s="320" t="inlineStr">
        <is>
          <t>涂料</t>
        </is>
      </c>
      <c r="K109" s="323" t="inlineStr"/>
      <c r="L109" s="323" t="inlineStr">
        <is>
          <t>南北</t>
        </is>
      </c>
      <c r="M109" s="320" t="inlineStr">
        <is>
          <t>二部电梯、水、电、消防、厨卫设施齐备</t>
        </is>
      </c>
      <c r="N109" s="320" t="inlineStr">
        <is>
          <t>一层三户</t>
        </is>
      </c>
      <c r="O109" s="326" t="inlineStr">
        <is>
          <t>3房2厅1厨2卫1阳台</t>
        </is>
      </c>
      <c r="P109" s="320" t="inlineStr">
        <is>
          <t>普通</t>
        </is>
      </c>
      <c r="Q109" s="311" t="inlineStr">
        <is>
          <t>刷卡到户，独门独户</t>
        </is>
      </c>
    </row>
    <row r="110" ht="14" customFormat="1" customHeight="1" s="220">
      <c r="A110" s="320" t="n">
        <v>107</v>
      </c>
      <c r="B110" s="320" t="inlineStr"/>
      <c r="C110" s="321">
        <f>=+#REF!</f>
        <v/>
      </c>
      <c r="D110" s="322">
        <f>=+#REF!</f>
        <v/>
      </c>
      <c r="E110" s="323">
        <f>=+#REF!</f>
        <v/>
      </c>
      <c r="F110" s="320" t="inlineStr">
        <is>
          <t>住宅</t>
        </is>
      </c>
      <c r="G110" s="324">
        <f>=+#REF!</f>
        <v/>
      </c>
      <c r="H110" s="320" t="inlineStr">
        <is>
          <t>钢混</t>
        </is>
      </c>
      <c r="I110" s="198" t="n">
        <v>43678</v>
      </c>
      <c r="J110" s="320" t="inlineStr">
        <is>
          <t>涂料</t>
        </is>
      </c>
      <c r="K110" s="323" t="inlineStr"/>
      <c r="L110" s="329" t="inlineStr">
        <is>
          <t>南向</t>
        </is>
      </c>
      <c r="M110" s="320" t="inlineStr">
        <is>
          <t>二部电梯、水、电、消防、厨卫设施齐备</t>
        </is>
      </c>
      <c r="N110" s="320" t="inlineStr">
        <is>
          <t>一层三户</t>
        </is>
      </c>
      <c r="O110" s="326" t="inlineStr">
        <is>
          <t>3房2厅1厨2卫1阳台</t>
        </is>
      </c>
      <c r="P110" s="320" t="inlineStr">
        <is>
          <t>普通</t>
        </is>
      </c>
      <c r="Q110" s="311" t="inlineStr">
        <is>
          <t>刷卡到户，独门独户</t>
        </is>
      </c>
    </row>
    <row r="111" ht="14" customFormat="1" customHeight="1" s="220">
      <c r="A111" s="320" t="n">
        <v>108</v>
      </c>
      <c r="B111" s="320" t="inlineStr"/>
      <c r="C111" s="321">
        <f>=+#REF!</f>
        <v/>
      </c>
      <c r="D111" s="322">
        <f>=+#REF!</f>
        <v/>
      </c>
      <c r="E111" s="323">
        <f>=+#REF!</f>
        <v/>
      </c>
      <c r="F111" s="320" t="inlineStr">
        <is>
          <t>住宅</t>
        </is>
      </c>
      <c r="G111" s="324">
        <f>=+#REF!</f>
        <v/>
      </c>
      <c r="H111" s="320" t="inlineStr">
        <is>
          <t>钢混</t>
        </is>
      </c>
      <c r="I111" s="198" t="n">
        <v>43678</v>
      </c>
      <c r="J111" s="320" t="inlineStr">
        <is>
          <t>涂料</t>
        </is>
      </c>
      <c r="K111" s="323" t="inlineStr"/>
      <c r="L111" s="323" t="inlineStr">
        <is>
          <t>南</t>
        </is>
      </c>
      <c r="M111" s="320" t="inlineStr">
        <is>
          <t>二部电梯、水、电、消防、厨卫设施齐备</t>
        </is>
      </c>
      <c r="N111" s="320" t="inlineStr">
        <is>
          <t>一层三户</t>
        </is>
      </c>
      <c r="O111" s="326" t="inlineStr">
        <is>
          <t>3房2厅1厨2卫1阳台</t>
        </is>
      </c>
      <c r="P111" s="320" t="inlineStr">
        <is>
          <t>普通</t>
        </is>
      </c>
      <c r="Q111" s="311" t="inlineStr">
        <is>
          <t>刷卡到户，独门独户</t>
        </is>
      </c>
    </row>
    <row r="112" ht="14" customFormat="1" customHeight="1" s="220">
      <c r="A112" s="320" t="n">
        <v>109</v>
      </c>
      <c r="B112" s="320" t="inlineStr"/>
      <c r="C112" s="321">
        <f>=+#REF!</f>
        <v/>
      </c>
      <c r="D112" s="322">
        <f>=+#REF!</f>
        <v/>
      </c>
      <c r="E112" s="323">
        <f>=+#REF!</f>
        <v/>
      </c>
      <c r="F112" s="320" t="inlineStr">
        <is>
          <t>住宅</t>
        </is>
      </c>
      <c r="G112" s="324">
        <f>=+#REF!</f>
        <v/>
      </c>
      <c r="H112" s="320" t="inlineStr">
        <is>
          <t>钢混</t>
        </is>
      </c>
      <c r="I112" s="198" t="n">
        <v>43678</v>
      </c>
      <c r="J112" s="320" t="inlineStr">
        <is>
          <t>涂料</t>
        </is>
      </c>
      <c r="K112" s="323" t="inlineStr"/>
      <c r="L112" s="329" t="inlineStr">
        <is>
          <t>南向</t>
        </is>
      </c>
      <c r="M112" s="320" t="inlineStr">
        <is>
          <t>二部电梯、水、电、消防、厨卫设施齐备</t>
        </is>
      </c>
      <c r="N112" s="320" t="inlineStr">
        <is>
          <t>一层三户</t>
        </is>
      </c>
      <c r="O112" s="326" t="inlineStr">
        <is>
          <t>3房2厅1厨2卫1阳台</t>
        </is>
      </c>
      <c r="P112" s="320" t="inlineStr">
        <is>
          <t>普通</t>
        </is>
      </c>
      <c r="Q112" s="311" t="inlineStr">
        <is>
          <t>刷卡到户，独门独户</t>
        </is>
      </c>
    </row>
    <row r="113" ht="14" customFormat="1" customHeight="1" s="220">
      <c r="A113" s="320" t="n">
        <v>110</v>
      </c>
      <c r="B113" s="320" t="inlineStr"/>
      <c r="C113" s="321">
        <f>=+#REF!</f>
        <v/>
      </c>
      <c r="D113" s="322">
        <f>=+#REF!</f>
        <v/>
      </c>
      <c r="E113" s="323">
        <f>=+#REF!</f>
        <v/>
      </c>
      <c r="F113" s="320" t="inlineStr">
        <is>
          <t>住宅</t>
        </is>
      </c>
      <c r="G113" s="324">
        <f>=+#REF!</f>
        <v/>
      </c>
      <c r="H113" s="320" t="inlineStr">
        <is>
          <t>钢混</t>
        </is>
      </c>
      <c r="I113" s="198" t="n">
        <v>43678</v>
      </c>
      <c r="J113" s="320" t="inlineStr">
        <is>
          <t>涂料</t>
        </is>
      </c>
      <c r="K113" s="323" t="inlineStr"/>
      <c r="L113" s="323" t="inlineStr">
        <is>
          <t>南北</t>
        </is>
      </c>
      <c r="M113" s="320" t="inlineStr">
        <is>
          <t>二部电梯、水、电、消防、厨卫设施齐备</t>
        </is>
      </c>
      <c r="N113" s="320" t="inlineStr">
        <is>
          <t>一层三户</t>
        </is>
      </c>
      <c r="O113" s="326" t="inlineStr">
        <is>
          <t>3房2厅1厨2卫1阳台</t>
        </is>
      </c>
      <c r="P113" s="320" t="inlineStr">
        <is>
          <t>普通</t>
        </is>
      </c>
      <c r="Q113" s="311" t="inlineStr">
        <is>
          <t>刷卡到户，独门独户</t>
        </is>
      </c>
    </row>
    <row r="114" ht="14" customFormat="1" customHeight="1" s="220">
      <c r="A114" s="320" t="n">
        <v>111</v>
      </c>
      <c r="B114" s="320" t="inlineStr"/>
      <c r="C114" s="321">
        <f>=+#REF!</f>
        <v/>
      </c>
      <c r="D114" s="322">
        <f>=+#REF!</f>
        <v/>
      </c>
      <c r="E114" s="323">
        <f>=+#REF!</f>
        <v/>
      </c>
      <c r="F114" s="320" t="inlineStr">
        <is>
          <t>住宅</t>
        </is>
      </c>
      <c r="G114" s="324">
        <f>=+#REF!</f>
        <v/>
      </c>
      <c r="H114" s="320" t="inlineStr">
        <is>
          <t>钢混</t>
        </is>
      </c>
      <c r="I114" s="198" t="n">
        <v>43678</v>
      </c>
      <c r="J114" s="320" t="inlineStr">
        <is>
          <t>涂料</t>
        </is>
      </c>
      <c r="K114" s="323" t="inlineStr"/>
      <c r="L114" s="323" t="inlineStr">
        <is>
          <t>南</t>
        </is>
      </c>
      <c r="M114" s="320" t="inlineStr">
        <is>
          <t>二部电梯、水、电、消防、厨卫设施齐备</t>
        </is>
      </c>
      <c r="N114" s="320" t="inlineStr">
        <is>
          <t>一层三户</t>
        </is>
      </c>
      <c r="O114" s="326" t="inlineStr">
        <is>
          <t>3房2厅1厨2卫1阳台</t>
        </is>
      </c>
      <c r="P114" s="320" t="inlineStr">
        <is>
          <t>普通</t>
        </is>
      </c>
      <c r="Q114" s="311" t="inlineStr">
        <is>
          <t>刷卡到户，独门独户</t>
        </is>
      </c>
    </row>
    <row r="115" ht="14" customFormat="1" customHeight="1" s="220">
      <c r="A115" s="320" t="n">
        <v>112</v>
      </c>
      <c r="B115" s="320" t="inlineStr"/>
      <c r="C115" s="321">
        <f>=+#REF!</f>
        <v/>
      </c>
      <c r="D115" s="322">
        <f>=+#REF!</f>
        <v/>
      </c>
      <c r="E115" s="323">
        <f>=+#REF!</f>
        <v/>
      </c>
      <c r="F115" s="320" t="inlineStr">
        <is>
          <t>住宅</t>
        </is>
      </c>
      <c r="G115" s="324">
        <f>=+#REF!</f>
        <v/>
      </c>
      <c r="H115" s="320" t="inlineStr">
        <is>
          <t>钢混</t>
        </is>
      </c>
      <c r="I115" s="198" t="n">
        <v>43678</v>
      </c>
      <c r="J115" s="320" t="inlineStr">
        <is>
          <t>涂料</t>
        </is>
      </c>
      <c r="K115" s="323" t="inlineStr"/>
      <c r="L115" s="329" t="inlineStr">
        <is>
          <t>南向</t>
        </is>
      </c>
      <c r="M115" s="320" t="inlineStr">
        <is>
          <t>二部电梯、水、电、消防、厨卫设施齐备</t>
        </is>
      </c>
      <c r="N115" s="320" t="inlineStr">
        <is>
          <t>一层三户</t>
        </is>
      </c>
      <c r="O115" s="326" t="inlineStr">
        <is>
          <t>3房2厅1厨2卫1阳台</t>
        </is>
      </c>
      <c r="P115" s="320" t="inlineStr">
        <is>
          <t>普通</t>
        </is>
      </c>
      <c r="Q115" s="311" t="inlineStr">
        <is>
          <t>刷卡到户，独门独户</t>
        </is>
      </c>
    </row>
    <row r="116" ht="14" customFormat="1" customHeight="1" s="220">
      <c r="A116" s="320" t="n">
        <v>113</v>
      </c>
      <c r="B116" s="320" t="inlineStr"/>
      <c r="C116" s="321">
        <f>=+#REF!</f>
        <v/>
      </c>
      <c r="D116" s="322">
        <f>=+#REF!</f>
        <v/>
      </c>
      <c r="E116" s="323">
        <f>=+#REF!</f>
        <v/>
      </c>
      <c r="F116" s="320" t="inlineStr">
        <is>
          <t>住宅</t>
        </is>
      </c>
      <c r="G116" s="324">
        <f>=+#REF!</f>
        <v/>
      </c>
      <c r="H116" s="320" t="inlineStr">
        <is>
          <t>钢混</t>
        </is>
      </c>
      <c r="I116" s="198" t="n">
        <v>43678</v>
      </c>
      <c r="J116" s="320" t="inlineStr">
        <is>
          <t>涂料</t>
        </is>
      </c>
      <c r="K116" s="323" t="inlineStr"/>
      <c r="L116" s="323" t="inlineStr">
        <is>
          <t>南</t>
        </is>
      </c>
      <c r="M116" s="320" t="inlineStr">
        <is>
          <t>二部电梯、水、电、消防、厨卫设施齐备</t>
        </is>
      </c>
      <c r="N116" s="320" t="inlineStr">
        <is>
          <t>一层三户</t>
        </is>
      </c>
      <c r="O116" s="326" t="inlineStr">
        <is>
          <t>3房2厅1厨2卫1阳台</t>
        </is>
      </c>
      <c r="P116" s="320" t="inlineStr">
        <is>
          <t>普通</t>
        </is>
      </c>
      <c r="Q116" s="311" t="inlineStr">
        <is>
          <t>刷卡到户，独门独户</t>
        </is>
      </c>
    </row>
    <row r="117" ht="14" customFormat="1" customHeight="1" s="220">
      <c r="A117" s="320" t="n">
        <v>114</v>
      </c>
      <c r="B117" s="320" t="inlineStr"/>
      <c r="C117" s="321">
        <f>=+#REF!</f>
        <v/>
      </c>
      <c r="D117" s="322">
        <f>=+#REF!</f>
        <v/>
      </c>
      <c r="E117" s="323">
        <f>=+#REF!</f>
        <v/>
      </c>
      <c r="F117" s="320" t="inlineStr">
        <is>
          <t>住宅</t>
        </is>
      </c>
      <c r="G117" s="324">
        <f>=+#REF!</f>
        <v/>
      </c>
      <c r="H117" s="320" t="inlineStr">
        <is>
          <t>钢混</t>
        </is>
      </c>
      <c r="I117" s="198" t="n">
        <v>43678</v>
      </c>
      <c r="J117" s="320" t="inlineStr">
        <is>
          <t>涂料</t>
        </is>
      </c>
      <c r="K117" s="323" t="inlineStr"/>
      <c r="L117" s="329" t="inlineStr">
        <is>
          <t>南向</t>
        </is>
      </c>
      <c r="M117" s="320" t="inlineStr">
        <is>
          <t>二部电梯、水、电、消防、厨卫设施齐备</t>
        </is>
      </c>
      <c r="N117" s="320" t="inlineStr">
        <is>
          <t>一层三户</t>
        </is>
      </c>
      <c r="O117" s="326" t="inlineStr">
        <is>
          <t>3房2厅1厨2卫1阳台</t>
        </is>
      </c>
      <c r="P117" s="320" t="inlineStr">
        <is>
          <t>普通</t>
        </is>
      </c>
      <c r="Q117" s="311" t="inlineStr">
        <is>
          <t>刷卡到户，独门独户</t>
        </is>
      </c>
    </row>
    <row r="118" ht="14" customFormat="1" customHeight="1" s="220">
      <c r="A118" s="320" t="n">
        <v>115</v>
      </c>
      <c r="B118" s="320" t="inlineStr"/>
      <c r="C118" s="321">
        <f>=+#REF!</f>
        <v/>
      </c>
      <c r="D118" s="322">
        <f>=+#REF!</f>
        <v/>
      </c>
      <c r="E118" s="323">
        <f>=+#REF!</f>
        <v/>
      </c>
      <c r="F118" s="320" t="inlineStr">
        <is>
          <t>住宅</t>
        </is>
      </c>
      <c r="G118" s="324">
        <f>=+#REF!</f>
        <v/>
      </c>
      <c r="H118" s="320" t="inlineStr">
        <is>
          <t>钢混</t>
        </is>
      </c>
      <c r="I118" s="198" t="n">
        <v>43678</v>
      </c>
      <c r="J118" s="320" t="inlineStr">
        <is>
          <t>涂料</t>
        </is>
      </c>
      <c r="K118" s="323" t="inlineStr"/>
      <c r="L118" s="323" t="inlineStr">
        <is>
          <t>南北</t>
        </is>
      </c>
      <c r="M118" s="320" t="inlineStr">
        <is>
          <t>二部电梯、水、电、消防、厨卫设施齐备</t>
        </is>
      </c>
      <c r="N118" s="320" t="inlineStr">
        <is>
          <t>一层三户</t>
        </is>
      </c>
      <c r="O118" s="326" t="inlineStr">
        <is>
          <t>3房2厅1厨2卫1阳台</t>
        </is>
      </c>
      <c r="P118" s="320" t="inlineStr">
        <is>
          <t>普通</t>
        </is>
      </c>
      <c r="Q118" s="311" t="inlineStr">
        <is>
          <t>刷卡到户，独门独户</t>
        </is>
      </c>
    </row>
    <row r="119" ht="14" customFormat="1" customHeight="1" s="220">
      <c r="A119" s="320" t="n">
        <v>116</v>
      </c>
      <c r="B119" s="320" t="inlineStr"/>
      <c r="C119" s="321">
        <f>=+#REF!</f>
        <v/>
      </c>
      <c r="D119" s="322">
        <f>=+#REF!</f>
        <v/>
      </c>
      <c r="E119" s="323">
        <f>=+#REF!</f>
        <v/>
      </c>
      <c r="F119" s="320" t="inlineStr">
        <is>
          <t>住宅</t>
        </is>
      </c>
      <c r="G119" s="324">
        <f>=+#REF!</f>
        <v/>
      </c>
      <c r="H119" s="320" t="inlineStr">
        <is>
          <t>钢混</t>
        </is>
      </c>
      <c r="I119" s="198" t="n">
        <v>43678</v>
      </c>
      <c r="J119" s="320" t="inlineStr">
        <is>
          <t>涂料</t>
        </is>
      </c>
      <c r="K119" s="323" t="inlineStr"/>
      <c r="L119" s="323" t="inlineStr">
        <is>
          <t>南</t>
        </is>
      </c>
      <c r="M119" s="320" t="inlineStr">
        <is>
          <t>二部电梯、水、电、消防、厨卫设施齐备</t>
        </is>
      </c>
      <c r="N119" s="320" t="inlineStr">
        <is>
          <t>一层三户</t>
        </is>
      </c>
      <c r="O119" s="326" t="inlineStr">
        <is>
          <t>3房2厅1厨2卫1阳台</t>
        </is>
      </c>
      <c r="P119" s="320" t="inlineStr">
        <is>
          <t>普通</t>
        </is>
      </c>
      <c r="Q119" s="311" t="inlineStr">
        <is>
          <t>刷卡到户，独门独户</t>
        </is>
      </c>
    </row>
    <row r="120" ht="14" customFormat="1" customHeight="1" s="220">
      <c r="A120" s="320" t="n">
        <v>117</v>
      </c>
      <c r="B120" s="320" t="inlineStr"/>
      <c r="C120" s="321">
        <f>=+#REF!</f>
        <v/>
      </c>
      <c r="D120" s="322">
        <f>=+#REF!</f>
        <v/>
      </c>
      <c r="E120" s="323">
        <f>=+#REF!</f>
        <v/>
      </c>
      <c r="F120" s="320" t="inlineStr">
        <is>
          <t>住宅</t>
        </is>
      </c>
      <c r="G120" s="324">
        <f>=+#REF!</f>
        <v/>
      </c>
      <c r="H120" s="320" t="inlineStr">
        <is>
          <t>钢混</t>
        </is>
      </c>
      <c r="I120" s="198" t="n">
        <v>43678</v>
      </c>
      <c r="J120" s="320" t="inlineStr">
        <is>
          <t>涂料</t>
        </is>
      </c>
      <c r="K120" s="323" t="inlineStr"/>
      <c r="L120" s="323" t="inlineStr">
        <is>
          <t>南北</t>
        </is>
      </c>
      <c r="M120" s="320" t="inlineStr">
        <is>
          <t>二部电梯、水、电、消防、厨卫设施齐备</t>
        </is>
      </c>
      <c r="N120" s="320" t="inlineStr">
        <is>
          <t>一层三户</t>
        </is>
      </c>
      <c r="O120" s="326" t="inlineStr">
        <is>
          <t>3房2厅1厨2卫1阳台</t>
        </is>
      </c>
      <c r="P120" s="320" t="inlineStr">
        <is>
          <t>普通</t>
        </is>
      </c>
      <c r="Q120" s="311" t="inlineStr">
        <is>
          <t>刷卡到户，独门独户</t>
        </is>
      </c>
    </row>
    <row r="121" ht="14" customFormat="1" customHeight="1" s="220">
      <c r="A121" s="320" t="n">
        <v>118</v>
      </c>
      <c r="B121" s="320" t="inlineStr"/>
      <c r="C121" s="321">
        <f>=+#REF!</f>
        <v/>
      </c>
      <c r="D121" s="322">
        <f>=+#REF!</f>
        <v/>
      </c>
      <c r="E121" s="323">
        <f>=+#REF!</f>
        <v/>
      </c>
      <c r="F121" s="320" t="inlineStr">
        <is>
          <t>住宅</t>
        </is>
      </c>
      <c r="G121" s="324">
        <f>=+#REF!</f>
        <v/>
      </c>
      <c r="H121" s="320" t="inlineStr">
        <is>
          <t>钢混</t>
        </is>
      </c>
      <c r="I121" s="198" t="n">
        <v>43678</v>
      </c>
      <c r="J121" s="320" t="inlineStr">
        <is>
          <t>涂料</t>
        </is>
      </c>
      <c r="K121" s="323" t="inlineStr"/>
      <c r="L121" s="323" t="inlineStr">
        <is>
          <t>南</t>
        </is>
      </c>
      <c r="M121" s="320" t="inlineStr">
        <is>
          <t>二部电梯、水、电、消防、厨卫设施齐备</t>
        </is>
      </c>
      <c r="N121" s="320" t="inlineStr">
        <is>
          <t>一层三户</t>
        </is>
      </c>
      <c r="O121" s="326" t="inlineStr">
        <is>
          <t>3房2厅1厨2卫1阳台</t>
        </is>
      </c>
      <c r="P121" s="320" t="inlineStr">
        <is>
          <t>普通</t>
        </is>
      </c>
      <c r="Q121" s="311" t="inlineStr">
        <is>
          <t>刷卡到户，独门独户</t>
        </is>
      </c>
    </row>
    <row r="122" ht="14" customFormat="1" customHeight="1" s="220">
      <c r="A122" s="320" t="n">
        <v>119</v>
      </c>
      <c r="B122" s="320" t="inlineStr"/>
      <c r="C122" s="321">
        <f>=+#REF!</f>
        <v/>
      </c>
      <c r="D122" s="322">
        <f>=+#REF!</f>
        <v/>
      </c>
      <c r="E122" s="323">
        <f>=+#REF!</f>
        <v/>
      </c>
      <c r="F122" s="320" t="inlineStr">
        <is>
          <t>住宅</t>
        </is>
      </c>
      <c r="G122" s="324">
        <f>=+#REF!</f>
        <v/>
      </c>
      <c r="H122" s="320" t="inlineStr">
        <is>
          <t>钢混</t>
        </is>
      </c>
      <c r="I122" s="198" t="n">
        <v>43678</v>
      </c>
      <c r="J122" s="320" t="inlineStr">
        <is>
          <t>涂料</t>
        </is>
      </c>
      <c r="K122" s="323" t="inlineStr"/>
      <c r="L122" s="323" t="inlineStr">
        <is>
          <t>南</t>
        </is>
      </c>
      <c r="M122" s="320" t="inlineStr">
        <is>
          <t>二部电梯、水、电、消防、厨卫设施齐备</t>
        </is>
      </c>
      <c r="N122" s="320" t="inlineStr">
        <is>
          <t>一层三户</t>
        </is>
      </c>
      <c r="O122" s="326" t="inlineStr">
        <is>
          <t>3房2厅1厨2卫1阳台</t>
        </is>
      </c>
      <c r="P122" s="320" t="inlineStr">
        <is>
          <t>普通</t>
        </is>
      </c>
      <c r="Q122" s="311" t="inlineStr">
        <is>
          <t>刷卡到户，独门独户</t>
        </is>
      </c>
    </row>
    <row r="123" ht="14" customFormat="1" customHeight="1" s="220">
      <c r="A123" s="320" t="n">
        <v>120</v>
      </c>
      <c r="B123" s="320" t="inlineStr"/>
      <c r="C123" s="321">
        <f>=+#REF!</f>
        <v/>
      </c>
      <c r="D123" s="322">
        <f>=+#REF!</f>
        <v/>
      </c>
      <c r="E123" s="323">
        <f>=+#REF!</f>
        <v/>
      </c>
      <c r="F123" s="320" t="inlineStr">
        <is>
          <t>住宅</t>
        </is>
      </c>
      <c r="G123" s="324">
        <f>=+#REF!</f>
        <v/>
      </c>
      <c r="H123" s="320" t="inlineStr">
        <is>
          <t>钢混</t>
        </is>
      </c>
      <c r="I123" s="198" t="n">
        <v>43678</v>
      </c>
      <c r="J123" s="320" t="inlineStr">
        <is>
          <t>涂料</t>
        </is>
      </c>
      <c r="K123" s="323" t="inlineStr"/>
      <c r="L123" s="323" t="inlineStr">
        <is>
          <t>南北</t>
        </is>
      </c>
      <c r="M123" s="320" t="inlineStr">
        <is>
          <t>二部电梯、水、电、消防、厨卫设施齐备</t>
        </is>
      </c>
      <c r="N123" s="320" t="inlineStr">
        <is>
          <t>一层三户</t>
        </is>
      </c>
      <c r="O123" s="326" t="inlineStr">
        <is>
          <t>3房2厅1厨2卫1阳台</t>
        </is>
      </c>
      <c r="P123" s="320" t="inlineStr">
        <is>
          <t>普通</t>
        </is>
      </c>
      <c r="Q123" s="311" t="inlineStr">
        <is>
          <t>刷卡到户，独门独户</t>
        </is>
      </c>
    </row>
    <row r="124" ht="14" customFormat="1" customHeight="1" s="220">
      <c r="A124" s="320" t="n">
        <v>121</v>
      </c>
      <c r="B124" s="320" t="inlineStr"/>
      <c r="C124" s="321">
        <f>=+#REF!</f>
        <v/>
      </c>
      <c r="D124" s="322">
        <f>=+#REF!</f>
        <v/>
      </c>
      <c r="E124" s="323">
        <f>=+#REF!</f>
        <v/>
      </c>
      <c r="F124" s="320" t="inlineStr">
        <is>
          <t>住宅</t>
        </is>
      </c>
      <c r="G124" s="324">
        <f>=+#REF!</f>
        <v/>
      </c>
      <c r="H124" s="320" t="inlineStr">
        <is>
          <t>钢混</t>
        </is>
      </c>
      <c r="I124" s="198" t="n">
        <v>43678</v>
      </c>
      <c r="J124" s="320" t="inlineStr">
        <is>
          <t>涂料</t>
        </is>
      </c>
      <c r="K124" s="323" t="inlineStr"/>
      <c r="L124" s="323" t="inlineStr">
        <is>
          <t>南</t>
        </is>
      </c>
      <c r="M124" s="320" t="inlineStr">
        <is>
          <t>二部电梯、水、电、消防、厨卫设施齐备</t>
        </is>
      </c>
      <c r="N124" s="320" t="inlineStr">
        <is>
          <t>一层三户</t>
        </is>
      </c>
      <c r="O124" s="326" t="inlineStr">
        <is>
          <t>3房2厅1厨2卫1阳台</t>
        </is>
      </c>
      <c r="P124" s="320" t="inlineStr">
        <is>
          <t>普通</t>
        </is>
      </c>
      <c r="Q124" s="311" t="inlineStr">
        <is>
          <t>刷卡到户，独门独户</t>
        </is>
      </c>
    </row>
    <row r="125" ht="14" customFormat="1" customHeight="1" s="220">
      <c r="A125" s="320" t="n">
        <v>122</v>
      </c>
      <c r="B125" s="320" t="inlineStr"/>
      <c r="C125" s="321">
        <f>=+#REF!</f>
        <v/>
      </c>
      <c r="D125" s="322">
        <f>=+#REF!</f>
        <v/>
      </c>
      <c r="E125" s="323">
        <f>=+#REF!</f>
        <v/>
      </c>
      <c r="F125" s="320" t="inlineStr">
        <is>
          <t>住宅</t>
        </is>
      </c>
      <c r="G125" s="324">
        <f>=+#REF!</f>
        <v/>
      </c>
      <c r="H125" s="320" t="inlineStr">
        <is>
          <t>钢混</t>
        </is>
      </c>
      <c r="I125" s="198" t="n">
        <v>43678</v>
      </c>
      <c r="J125" s="320" t="inlineStr">
        <is>
          <t>涂料</t>
        </is>
      </c>
      <c r="K125" s="323" t="inlineStr"/>
      <c r="L125" s="323" t="inlineStr">
        <is>
          <t>南北</t>
        </is>
      </c>
      <c r="M125" s="320" t="inlineStr">
        <is>
          <t>二部电梯、水、电、消防、厨卫设施齐备</t>
        </is>
      </c>
      <c r="N125" s="320" t="inlineStr">
        <is>
          <t>一层三户</t>
        </is>
      </c>
      <c r="O125" s="326" t="inlineStr">
        <is>
          <t>3房2厅1厨2卫1阳台</t>
        </is>
      </c>
      <c r="P125" s="320" t="inlineStr">
        <is>
          <t>普通</t>
        </is>
      </c>
      <c r="Q125" s="311" t="inlineStr">
        <is>
          <t>刷卡到户，独门独户</t>
        </is>
      </c>
    </row>
    <row r="126" ht="14" customFormat="1" customHeight="1" s="220">
      <c r="A126" s="320" t="n">
        <v>123</v>
      </c>
      <c r="B126" s="320" t="inlineStr"/>
      <c r="C126" s="321">
        <f>=+#REF!</f>
        <v/>
      </c>
      <c r="D126" s="322">
        <f>=+#REF!</f>
        <v/>
      </c>
      <c r="E126" s="323">
        <f>=+#REF!</f>
        <v/>
      </c>
      <c r="F126" s="320" t="inlineStr">
        <is>
          <t>住宅</t>
        </is>
      </c>
      <c r="G126" s="324">
        <f>=+#REF!</f>
        <v/>
      </c>
      <c r="H126" s="320" t="inlineStr">
        <is>
          <t>钢混</t>
        </is>
      </c>
      <c r="I126" s="198" t="n">
        <v>43678</v>
      </c>
      <c r="J126" s="320" t="inlineStr">
        <is>
          <t>涂料</t>
        </is>
      </c>
      <c r="K126" s="323" t="inlineStr"/>
      <c r="L126" s="323" t="inlineStr">
        <is>
          <t>南</t>
        </is>
      </c>
      <c r="M126" s="320" t="inlineStr">
        <is>
          <t>二部电梯、水、电、消防、厨卫设施齐备</t>
        </is>
      </c>
      <c r="N126" s="320" t="inlineStr">
        <is>
          <t>一层三户</t>
        </is>
      </c>
      <c r="O126" s="326" t="inlineStr">
        <is>
          <t>3房2厅1厨2卫1阳台</t>
        </is>
      </c>
      <c r="P126" s="320" t="inlineStr">
        <is>
          <t>普通</t>
        </is>
      </c>
      <c r="Q126" s="311" t="inlineStr">
        <is>
          <t>刷卡到户，独门独户</t>
        </is>
      </c>
    </row>
    <row r="127" ht="14" customFormat="1" customHeight="1" s="220">
      <c r="A127" s="320" t="n">
        <v>124</v>
      </c>
      <c r="B127" s="320" t="inlineStr"/>
      <c r="C127" s="321">
        <f>=+#REF!</f>
        <v/>
      </c>
      <c r="D127" s="322">
        <f>=+#REF!</f>
        <v/>
      </c>
      <c r="E127" s="323">
        <f>=+#REF!</f>
        <v/>
      </c>
      <c r="F127" s="320" t="inlineStr">
        <is>
          <t>住宅</t>
        </is>
      </c>
      <c r="G127" s="324">
        <f>=+#REF!</f>
        <v/>
      </c>
      <c r="H127" s="320" t="inlineStr">
        <is>
          <t>钢混</t>
        </is>
      </c>
      <c r="I127" s="198" t="n">
        <v>43678</v>
      </c>
      <c r="J127" s="320" t="inlineStr">
        <is>
          <t>涂料</t>
        </is>
      </c>
      <c r="K127" s="323" t="inlineStr"/>
      <c r="L127" s="329" t="inlineStr">
        <is>
          <t>南向</t>
        </is>
      </c>
      <c r="M127" s="320" t="inlineStr">
        <is>
          <t>二部电梯、水、电、消防、厨卫设施齐备</t>
        </is>
      </c>
      <c r="N127" s="320" t="inlineStr">
        <is>
          <t>一层三户</t>
        </is>
      </c>
      <c r="O127" s="326" t="inlineStr">
        <is>
          <t>3房2厅1厨2卫1阳台</t>
        </is>
      </c>
      <c r="P127" s="320" t="inlineStr">
        <is>
          <t>普通</t>
        </is>
      </c>
      <c r="Q127" s="311" t="inlineStr">
        <is>
          <t>刷卡到户，独门独户</t>
        </is>
      </c>
    </row>
    <row r="128" ht="14" customFormat="1" customHeight="1" s="220">
      <c r="A128" s="320" t="n">
        <v>125</v>
      </c>
      <c r="B128" s="320" t="inlineStr"/>
      <c r="C128" s="321">
        <f>=+#REF!</f>
        <v/>
      </c>
      <c r="D128" s="322">
        <f>=+#REF!</f>
        <v/>
      </c>
      <c r="E128" s="323">
        <f>=+#REF!</f>
        <v/>
      </c>
      <c r="F128" s="320" t="inlineStr">
        <is>
          <t>住宅</t>
        </is>
      </c>
      <c r="G128" s="324">
        <f>=+#REF!</f>
        <v/>
      </c>
      <c r="H128" s="320" t="inlineStr">
        <is>
          <t>钢混</t>
        </is>
      </c>
      <c r="I128" s="198" t="n">
        <v>43678</v>
      </c>
      <c r="J128" s="320" t="inlineStr">
        <is>
          <t>涂料</t>
        </is>
      </c>
      <c r="K128" s="323" t="inlineStr"/>
      <c r="L128" s="329" t="inlineStr">
        <is>
          <t>南向</t>
        </is>
      </c>
      <c r="M128" s="320" t="inlineStr">
        <is>
          <t>二部电梯、水、电、消防、厨卫设施齐备</t>
        </is>
      </c>
      <c r="N128" s="320" t="inlineStr">
        <is>
          <t>一层三户</t>
        </is>
      </c>
      <c r="O128" s="326" t="inlineStr">
        <is>
          <t>3房2厅1厨2卫1阳台</t>
        </is>
      </c>
      <c r="P128" s="320" t="inlineStr">
        <is>
          <t>普通</t>
        </is>
      </c>
      <c r="Q128" s="311" t="inlineStr">
        <is>
          <t>刷卡到户，独门独户</t>
        </is>
      </c>
    </row>
    <row r="129" ht="14" customFormat="1" customHeight="1" s="220">
      <c r="A129" s="320" t="n">
        <v>126</v>
      </c>
      <c r="B129" s="320" t="inlineStr"/>
      <c r="C129" s="321">
        <f>=+#REF!</f>
        <v/>
      </c>
      <c r="D129" s="322">
        <f>=+#REF!</f>
        <v/>
      </c>
      <c r="E129" s="323">
        <f>=+#REF!</f>
        <v/>
      </c>
      <c r="F129" s="320" t="inlineStr">
        <is>
          <t>住宅</t>
        </is>
      </c>
      <c r="G129" s="324">
        <f>=+#REF!</f>
        <v/>
      </c>
      <c r="H129" s="320" t="inlineStr">
        <is>
          <t>钢混</t>
        </is>
      </c>
      <c r="I129" s="198" t="n">
        <v>43678</v>
      </c>
      <c r="J129" s="320" t="inlineStr">
        <is>
          <t>涂料</t>
        </is>
      </c>
      <c r="K129" s="323" t="inlineStr"/>
      <c r="L129" s="329" t="inlineStr">
        <is>
          <t>南向</t>
        </is>
      </c>
      <c r="M129" s="320" t="inlineStr">
        <is>
          <t>二部电梯、水、电、消防、厨卫设施齐备</t>
        </is>
      </c>
      <c r="N129" s="320" t="inlineStr">
        <is>
          <t>一层三户</t>
        </is>
      </c>
      <c r="O129" s="326" t="inlineStr">
        <is>
          <t>3房2厅1厨2卫1阳台</t>
        </is>
      </c>
      <c r="P129" s="320" t="inlineStr">
        <is>
          <t>普通</t>
        </is>
      </c>
      <c r="Q129" s="311" t="inlineStr">
        <is>
          <t>刷卡到户，独门独户</t>
        </is>
      </c>
    </row>
    <row r="130" ht="14" customFormat="1" customHeight="1" s="220">
      <c r="A130" s="320" t="n">
        <v>127</v>
      </c>
      <c r="B130" s="320" t="inlineStr"/>
      <c r="C130" s="321">
        <f>=+#REF!</f>
        <v/>
      </c>
      <c r="D130" s="322">
        <f>=+#REF!</f>
        <v/>
      </c>
      <c r="E130" s="323">
        <f>=+#REF!</f>
        <v/>
      </c>
      <c r="F130" s="320" t="inlineStr">
        <is>
          <t>住宅</t>
        </is>
      </c>
      <c r="G130" s="324">
        <f>=+#REF!</f>
        <v/>
      </c>
      <c r="H130" s="320" t="inlineStr">
        <is>
          <t>钢混</t>
        </is>
      </c>
      <c r="I130" s="198" t="n">
        <v>43678</v>
      </c>
      <c r="J130" s="320" t="inlineStr">
        <is>
          <t>涂料</t>
        </is>
      </c>
      <c r="K130" s="323" t="inlineStr"/>
      <c r="L130" s="329" t="inlineStr">
        <is>
          <t>南向</t>
        </is>
      </c>
      <c r="M130" s="320" t="inlineStr">
        <is>
          <t>二部电梯、水、电、消防、厨卫设施齐备</t>
        </is>
      </c>
      <c r="N130" s="320" t="inlineStr">
        <is>
          <t>一层三户</t>
        </is>
      </c>
      <c r="O130" s="326" t="inlineStr">
        <is>
          <t>3房2厅1厨2卫1阳台</t>
        </is>
      </c>
      <c r="P130" s="320" t="inlineStr">
        <is>
          <t>普通</t>
        </is>
      </c>
      <c r="Q130" s="311" t="inlineStr">
        <is>
          <t>刷卡到户，独门独户</t>
        </is>
      </c>
    </row>
    <row r="131" ht="14" customFormat="1" customHeight="1" s="220">
      <c r="A131" s="320" t="n">
        <v>128</v>
      </c>
      <c r="B131" s="320" t="inlineStr"/>
      <c r="C131" s="321">
        <f>=+#REF!</f>
        <v/>
      </c>
      <c r="D131" s="322">
        <f>=+#REF!</f>
        <v/>
      </c>
      <c r="E131" s="323">
        <f>=+#REF!</f>
        <v/>
      </c>
      <c r="F131" s="320" t="inlineStr">
        <is>
          <t>住宅</t>
        </is>
      </c>
      <c r="G131" s="324">
        <f>=+#REF!</f>
        <v/>
      </c>
      <c r="H131" s="320" t="inlineStr">
        <is>
          <t>钢混</t>
        </is>
      </c>
      <c r="I131" s="198" t="n">
        <v>43678</v>
      </c>
      <c r="J131" s="320" t="inlineStr">
        <is>
          <t>涂料</t>
        </is>
      </c>
      <c r="K131" s="323" t="inlineStr"/>
      <c r="L131" s="329" t="inlineStr">
        <is>
          <t>南向</t>
        </is>
      </c>
      <c r="M131" s="320" t="inlineStr">
        <is>
          <t>二部电梯、水、电、消防、厨卫设施齐备</t>
        </is>
      </c>
      <c r="N131" s="320" t="inlineStr">
        <is>
          <t>一层三户</t>
        </is>
      </c>
      <c r="O131" s="326" t="inlineStr">
        <is>
          <t>3房2厅1厨2卫1阳台</t>
        </is>
      </c>
      <c r="P131" s="320" t="inlineStr">
        <is>
          <t>普通</t>
        </is>
      </c>
      <c r="Q131" s="311" t="inlineStr">
        <is>
          <t>刷卡到户，独门独户</t>
        </is>
      </c>
    </row>
    <row r="132" ht="14" customFormat="1" customHeight="1" s="220">
      <c r="A132" s="320" t="n">
        <v>129</v>
      </c>
      <c r="B132" s="320" t="inlineStr"/>
      <c r="C132" s="321">
        <f>=+#REF!</f>
        <v/>
      </c>
      <c r="D132" s="322">
        <f>=+#REF!</f>
        <v/>
      </c>
      <c r="E132" s="323">
        <f>=+#REF!</f>
        <v/>
      </c>
      <c r="F132" s="320" t="inlineStr">
        <is>
          <t>住宅</t>
        </is>
      </c>
      <c r="G132" s="324">
        <f>=+#REF!</f>
        <v/>
      </c>
      <c r="H132" s="320" t="inlineStr">
        <is>
          <t>钢混</t>
        </is>
      </c>
      <c r="I132" s="198" t="n">
        <v>43678</v>
      </c>
      <c r="J132" s="320" t="inlineStr">
        <is>
          <t>涂料</t>
        </is>
      </c>
      <c r="K132" s="323" t="inlineStr"/>
      <c r="L132" s="329" t="inlineStr">
        <is>
          <t>南向</t>
        </is>
      </c>
      <c r="M132" s="320" t="inlineStr">
        <is>
          <t>二部电梯、水、电、消防、厨卫设施齐备</t>
        </is>
      </c>
      <c r="N132" s="320" t="inlineStr">
        <is>
          <t>一层三户</t>
        </is>
      </c>
      <c r="O132" s="326" t="inlineStr">
        <is>
          <t>3房2厅1厨2卫1阳台</t>
        </is>
      </c>
      <c r="P132" s="320" t="inlineStr">
        <is>
          <t>普通</t>
        </is>
      </c>
      <c r="Q132" s="311" t="inlineStr">
        <is>
          <t>刷卡到户，独门独户</t>
        </is>
      </c>
    </row>
    <row r="133" ht="14" customFormat="1" customHeight="1" s="220">
      <c r="A133" s="320" t="n">
        <v>130</v>
      </c>
      <c r="B133" s="320" t="inlineStr"/>
      <c r="C133" s="321">
        <f>=+#REF!</f>
        <v/>
      </c>
      <c r="D133" s="322">
        <f>=+#REF!</f>
        <v/>
      </c>
      <c r="E133" s="323">
        <f>=+#REF!</f>
        <v/>
      </c>
      <c r="F133" s="320" t="inlineStr">
        <is>
          <t>住宅</t>
        </is>
      </c>
      <c r="G133" s="324">
        <f>=+#REF!</f>
        <v/>
      </c>
      <c r="H133" s="320" t="inlineStr">
        <is>
          <t>钢混</t>
        </is>
      </c>
      <c r="I133" s="198" t="n">
        <v>43678</v>
      </c>
      <c r="J133" s="320" t="inlineStr">
        <is>
          <t>涂料</t>
        </is>
      </c>
      <c r="K133" s="323" t="inlineStr"/>
      <c r="L133" s="329" t="inlineStr">
        <is>
          <t>南向</t>
        </is>
      </c>
      <c r="M133" s="320" t="inlineStr">
        <is>
          <t>二部电梯、水、电、消防、厨卫设施齐备</t>
        </is>
      </c>
      <c r="N133" s="320" t="inlineStr">
        <is>
          <t>一层三户</t>
        </is>
      </c>
      <c r="O133" s="326" t="inlineStr">
        <is>
          <t>3房2厅1厨2卫1阳台</t>
        </is>
      </c>
      <c r="P133" s="320" t="inlineStr">
        <is>
          <t>普通</t>
        </is>
      </c>
      <c r="Q133" s="311" t="inlineStr">
        <is>
          <t>刷卡到户，独门独户</t>
        </is>
      </c>
    </row>
    <row r="134" ht="14" customFormat="1" customHeight="1" s="220">
      <c r="A134" s="320" t="n">
        <v>131</v>
      </c>
      <c r="B134" s="320" t="inlineStr"/>
      <c r="C134" s="321">
        <f>=+#REF!</f>
        <v/>
      </c>
      <c r="D134" s="322">
        <f>=+#REF!</f>
        <v/>
      </c>
      <c r="E134" s="323">
        <f>=+#REF!</f>
        <v/>
      </c>
      <c r="F134" s="320" t="inlineStr">
        <is>
          <t>住宅</t>
        </is>
      </c>
      <c r="G134" s="324">
        <f>=+#REF!</f>
        <v/>
      </c>
      <c r="H134" s="320" t="inlineStr">
        <is>
          <t>钢混</t>
        </is>
      </c>
      <c r="I134" s="198" t="n">
        <v>43678</v>
      </c>
      <c r="J134" s="320" t="inlineStr">
        <is>
          <t>涂料</t>
        </is>
      </c>
      <c r="K134" s="323" t="inlineStr"/>
      <c r="L134" s="329" t="inlineStr">
        <is>
          <t>南向</t>
        </is>
      </c>
      <c r="M134" s="320" t="inlineStr">
        <is>
          <t>二部电梯、水、电、消防、厨卫设施齐备</t>
        </is>
      </c>
      <c r="N134" s="320" t="inlineStr">
        <is>
          <t>一层三户</t>
        </is>
      </c>
      <c r="O134" s="326" t="inlineStr">
        <is>
          <t>3房2厅1厨2卫1阳台</t>
        </is>
      </c>
      <c r="P134" s="320" t="inlineStr">
        <is>
          <t>普通</t>
        </is>
      </c>
      <c r="Q134" s="311" t="inlineStr">
        <is>
          <t>刷卡到户，独门独户</t>
        </is>
      </c>
    </row>
    <row r="135" ht="14" customFormat="1" customHeight="1" s="220">
      <c r="A135" s="320" t="n">
        <v>132</v>
      </c>
      <c r="B135" s="320" t="inlineStr"/>
      <c r="C135" s="321">
        <f>=+#REF!</f>
        <v/>
      </c>
      <c r="D135" s="322">
        <f>=+#REF!</f>
        <v/>
      </c>
      <c r="E135" s="323">
        <f>=+#REF!</f>
        <v/>
      </c>
      <c r="F135" s="320" t="inlineStr">
        <is>
          <t>住宅</t>
        </is>
      </c>
      <c r="G135" s="324">
        <f>=+#REF!</f>
        <v/>
      </c>
      <c r="H135" s="320" t="inlineStr">
        <is>
          <t>钢混</t>
        </is>
      </c>
      <c r="I135" s="198" t="n">
        <v>43678</v>
      </c>
      <c r="J135" s="320" t="inlineStr">
        <is>
          <t>涂料</t>
        </is>
      </c>
      <c r="K135" s="323" t="inlineStr"/>
      <c r="L135" s="329" t="inlineStr">
        <is>
          <t>南向</t>
        </is>
      </c>
      <c r="M135" s="320" t="inlineStr">
        <is>
          <t>二部电梯、水、电、消防、厨卫设施齐备</t>
        </is>
      </c>
      <c r="N135" s="320" t="inlineStr">
        <is>
          <t>一层三户</t>
        </is>
      </c>
      <c r="O135" s="326" t="inlineStr">
        <is>
          <t>3房2厅1厨2卫1阳台</t>
        </is>
      </c>
      <c r="P135" s="320" t="inlineStr">
        <is>
          <t>普通</t>
        </is>
      </c>
      <c r="Q135" s="311" t="inlineStr">
        <is>
          <t>刷卡到户，独门独户</t>
        </is>
      </c>
    </row>
    <row r="136" ht="14" customFormat="1" customHeight="1" s="220">
      <c r="A136" s="320" t="n">
        <v>133</v>
      </c>
      <c r="B136" s="320" t="inlineStr"/>
      <c r="C136" s="321">
        <f>=+#REF!</f>
        <v/>
      </c>
      <c r="D136" s="322">
        <f>=+#REF!</f>
        <v/>
      </c>
      <c r="E136" s="323">
        <f>=+#REF!</f>
        <v/>
      </c>
      <c r="F136" s="320" t="inlineStr">
        <is>
          <t>住宅</t>
        </is>
      </c>
      <c r="G136" s="324">
        <f>=+#REF!</f>
        <v/>
      </c>
      <c r="H136" s="320" t="inlineStr">
        <is>
          <t>钢混</t>
        </is>
      </c>
      <c r="I136" s="325" t="inlineStr"/>
      <c r="J136" s="320" t="inlineStr">
        <is>
          <t>涂料</t>
        </is>
      </c>
      <c r="K136" s="323" t="inlineStr"/>
      <c r="L136" s="329" t="inlineStr">
        <is>
          <t>南向</t>
        </is>
      </c>
      <c r="M136" s="320" t="inlineStr">
        <is>
          <t>四部电梯、水、电、消防、厨卫设施齐备</t>
        </is>
      </c>
      <c r="N136" s="320" t="inlineStr">
        <is>
          <t>一层六户</t>
        </is>
      </c>
      <c r="O136" s="326" t="inlineStr">
        <is>
          <t>3房2厅1厨2卫1阳台</t>
        </is>
      </c>
      <c r="P136" s="320" t="inlineStr">
        <is>
          <t>普通</t>
        </is>
      </c>
    </row>
    <row r="137" ht="14" customFormat="1" customHeight="1" s="220">
      <c r="A137" s="320" t="n">
        <v>134</v>
      </c>
      <c r="B137" s="320" t="inlineStr"/>
      <c r="C137" s="321">
        <f>=+#REF!</f>
        <v/>
      </c>
      <c r="D137" s="322">
        <f>=+#REF!</f>
        <v/>
      </c>
      <c r="E137" s="323">
        <f>=+#REF!</f>
        <v/>
      </c>
      <c r="F137" s="320" t="inlineStr">
        <is>
          <t>住宅</t>
        </is>
      </c>
      <c r="G137" s="324">
        <f>=+#REF!</f>
        <v/>
      </c>
      <c r="H137" s="320" t="inlineStr">
        <is>
          <t>钢混</t>
        </is>
      </c>
      <c r="I137" s="325" t="inlineStr"/>
      <c r="J137" s="320" t="inlineStr">
        <is>
          <t>涂料</t>
        </is>
      </c>
      <c r="K137" s="323" t="inlineStr"/>
      <c r="L137" s="329" t="inlineStr">
        <is>
          <t>南向</t>
        </is>
      </c>
      <c r="M137" s="320" t="inlineStr">
        <is>
          <t>四部电梯、水、电、消防、厨卫设施齐备</t>
        </is>
      </c>
      <c r="N137" s="320" t="inlineStr">
        <is>
          <t>一层六户</t>
        </is>
      </c>
      <c r="O137" s="326" t="inlineStr">
        <is>
          <t>3房2厅1厨2卫1阳台</t>
        </is>
      </c>
      <c r="P137" s="320" t="inlineStr">
        <is>
          <t>普通</t>
        </is>
      </c>
    </row>
    <row r="138" ht="14" customFormat="1" customHeight="1" s="220">
      <c r="A138" s="320" t="n">
        <v>135</v>
      </c>
      <c r="B138" s="320" t="inlineStr"/>
      <c r="C138" s="321">
        <f>=+#REF!</f>
        <v/>
      </c>
      <c r="D138" s="322">
        <f>=+#REF!</f>
        <v/>
      </c>
      <c r="E138" s="323">
        <f>=+#REF!</f>
        <v/>
      </c>
      <c r="F138" s="320" t="inlineStr">
        <is>
          <t>住宅</t>
        </is>
      </c>
      <c r="G138" s="324">
        <f>=+#REF!</f>
        <v/>
      </c>
      <c r="H138" s="320" t="inlineStr">
        <is>
          <t>钢混</t>
        </is>
      </c>
      <c r="I138" s="325" t="inlineStr"/>
      <c r="J138" s="320" t="inlineStr">
        <is>
          <t>涂料</t>
        </is>
      </c>
      <c r="K138" s="323" t="inlineStr"/>
      <c r="L138" s="329" t="inlineStr">
        <is>
          <t>南向</t>
        </is>
      </c>
      <c r="M138" s="320" t="inlineStr">
        <is>
          <t>四部电梯、水、电、消防、厨卫设施齐备</t>
        </is>
      </c>
      <c r="N138" s="320" t="inlineStr">
        <is>
          <t>一层六户</t>
        </is>
      </c>
      <c r="O138" s="326" t="inlineStr">
        <is>
          <t>3房2厅1厨2卫1阳台</t>
        </is>
      </c>
      <c r="P138" s="320" t="inlineStr">
        <is>
          <t>普通</t>
        </is>
      </c>
    </row>
    <row r="139" ht="14" customFormat="1" customHeight="1" s="220">
      <c r="A139" s="320" t="n">
        <v>136</v>
      </c>
      <c r="B139" s="320" t="inlineStr"/>
      <c r="C139" s="321">
        <f>=+#REF!</f>
        <v/>
      </c>
      <c r="D139" s="322">
        <f>=+#REF!</f>
        <v/>
      </c>
      <c r="E139" s="323">
        <f>=+#REF!</f>
        <v/>
      </c>
      <c r="F139" s="320" t="inlineStr">
        <is>
          <t>住宅</t>
        </is>
      </c>
      <c r="G139" s="324">
        <f>=+#REF!</f>
        <v/>
      </c>
      <c r="H139" s="320" t="inlineStr">
        <is>
          <t>钢混</t>
        </is>
      </c>
      <c r="I139" s="325" t="inlineStr"/>
      <c r="J139" s="320" t="inlineStr">
        <is>
          <t>涂料</t>
        </is>
      </c>
      <c r="K139" s="323" t="inlineStr"/>
      <c r="L139" s="329" t="inlineStr">
        <is>
          <t>南向</t>
        </is>
      </c>
      <c r="M139" s="320" t="inlineStr">
        <is>
          <t>四部电梯、水、电、消防、厨卫设施齐备</t>
        </is>
      </c>
      <c r="N139" s="320" t="inlineStr">
        <is>
          <t>一层六户</t>
        </is>
      </c>
      <c r="O139" s="326" t="inlineStr">
        <is>
          <t>3房2厅1厨2卫1阳台</t>
        </is>
      </c>
      <c r="P139" s="320" t="inlineStr">
        <is>
          <t>普通</t>
        </is>
      </c>
    </row>
    <row r="140" ht="14" customFormat="1" customHeight="1" s="220">
      <c r="A140" s="320" t="n">
        <v>137</v>
      </c>
      <c r="B140" s="320" t="inlineStr"/>
      <c r="C140" s="321">
        <f>=+#REF!</f>
        <v/>
      </c>
      <c r="D140" s="322">
        <f>=+#REF!</f>
        <v/>
      </c>
      <c r="E140" s="323">
        <f>=+#REF!</f>
        <v/>
      </c>
      <c r="F140" s="320" t="inlineStr">
        <is>
          <t>住宅</t>
        </is>
      </c>
      <c r="G140" s="324">
        <f>=+#REF!</f>
        <v/>
      </c>
      <c r="H140" s="320" t="inlineStr">
        <is>
          <t>钢混</t>
        </is>
      </c>
      <c r="I140" s="325" t="inlineStr"/>
      <c r="J140" s="320" t="inlineStr">
        <is>
          <t>涂料</t>
        </is>
      </c>
      <c r="K140" s="323" t="inlineStr"/>
      <c r="L140" s="329" t="inlineStr">
        <is>
          <t>南向</t>
        </is>
      </c>
      <c r="M140" s="320" t="inlineStr">
        <is>
          <t>四部电梯、水、电、消防、厨卫设施齐备</t>
        </is>
      </c>
      <c r="N140" s="320" t="inlineStr">
        <is>
          <t>一层六户</t>
        </is>
      </c>
      <c r="O140" s="326" t="inlineStr">
        <is>
          <t>3房2厅1厨2卫1阳台</t>
        </is>
      </c>
      <c r="P140" s="320" t="inlineStr">
        <is>
          <t>普通</t>
        </is>
      </c>
    </row>
    <row r="141" ht="14" customFormat="1" customHeight="1" s="220">
      <c r="A141" s="320" t="n">
        <v>138</v>
      </c>
      <c r="B141" s="320" t="inlineStr"/>
      <c r="C141" s="321">
        <f>=+#REF!</f>
        <v/>
      </c>
      <c r="D141" s="322">
        <f>=+#REF!</f>
        <v/>
      </c>
      <c r="E141" s="323">
        <f>=+#REF!</f>
        <v/>
      </c>
      <c r="F141" s="320" t="inlineStr">
        <is>
          <t>住宅</t>
        </is>
      </c>
      <c r="G141" s="324">
        <f>=+#REF!</f>
        <v/>
      </c>
      <c r="H141" s="320" t="inlineStr">
        <is>
          <t>钢混</t>
        </is>
      </c>
      <c r="I141" s="325" t="inlineStr"/>
      <c r="J141" s="320" t="inlineStr">
        <is>
          <t>涂料</t>
        </is>
      </c>
      <c r="K141" s="323" t="inlineStr"/>
      <c r="L141" s="329" t="inlineStr">
        <is>
          <t>南向</t>
        </is>
      </c>
      <c r="M141" s="320" t="inlineStr">
        <is>
          <t>四部电梯、水、电、消防、厨卫设施齐备</t>
        </is>
      </c>
      <c r="N141" s="320" t="inlineStr">
        <is>
          <t>一层六户</t>
        </is>
      </c>
      <c r="O141" s="326" t="inlineStr">
        <is>
          <t>3房2厅1厨2卫1阳台</t>
        </is>
      </c>
      <c r="P141" s="320" t="inlineStr">
        <is>
          <t>普通</t>
        </is>
      </c>
    </row>
    <row r="142" ht="14" customFormat="1" customHeight="1" s="220">
      <c r="A142" s="320" t="n">
        <v>139</v>
      </c>
      <c r="B142" s="320" t="inlineStr"/>
      <c r="C142" s="321">
        <f>=+#REF!</f>
        <v/>
      </c>
      <c r="D142" s="322">
        <f>=+#REF!</f>
        <v/>
      </c>
      <c r="E142" s="323">
        <f>=+#REF!</f>
        <v/>
      </c>
      <c r="F142" s="320" t="inlineStr">
        <is>
          <t>住宅</t>
        </is>
      </c>
      <c r="G142" s="324">
        <f>=+#REF!</f>
        <v/>
      </c>
      <c r="H142" s="320" t="inlineStr">
        <is>
          <t>钢混</t>
        </is>
      </c>
      <c r="I142" s="325" t="inlineStr"/>
      <c r="J142" s="320" t="inlineStr">
        <is>
          <t>涂料</t>
        </is>
      </c>
      <c r="K142" s="323" t="inlineStr"/>
      <c r="L142" s="329" t="inlineStr">
        <is>
          <t>南向</t>
        </is>
      </c>
      <c r="M142" s="320" t="inlineStr">
        <is>
          <t>四部电梯、水、电、消防、厨卫设施齐备</t>
        </is>
      </c>
      <c r="N142" s="320" t="inlineStr">
        <is>
          <t>一层六户</t>
        </is>
      </c>
      <c r="O142" s="326" t="inlineStr">
        <is>
          <t>3房2厅1厨2卫1阳台</t>
        </is>
      </c>
      <c r="P142" s="320" t="inlineStr">
        <is>
          <t>普通</t>
        </is>
      </c>
    </row>
    <row r="143" ht="14" customFormat="1" customHeight="1" s="220">
      <c r="A143" s="320" t="n">
        <v>140</v>
      </c>
      <c r="B143" s="320" t="inlineStr"/>
      <c r="C143" s="321">
        <f>=+#REF!</f>
        <v/>
      </c>
      <c r="D143" s="322">
        <f>=+#REF!</f>
        <v/>
      </c>
      <c r="E143" s="323">
        <f>=+#REF!</f>
        <v/>
      </c>
      <c r="F143" s="320" t="inlineStr">
        <is>
          <t>住宅</t>
        </is>
      </c>
      <c r="G143" s="324">
        <f>=+#REF!</f>
        <v/>
      </c>
      <c r="H143" s="320" t="inlineStr">
        <is>
          <t>钢混</t>
        </is>
      </c>
      <c r="I143" s="325" t="inlineStr"/>
      <c r="J143" s="320" t="inlineStr">
        <is>
          <t>涂料</t>
        </is>
      </c>
      <c r="K143" s="323" t="inlineStr"/>
      <c r="L143" s="329" t="inlineStr">
        <is>
          <t>南向</t>
        </is>
      </c>
      <c r="M143" s="320" t="inlineStr">
        <is>
          <t>四部电梯、水、电、消防、厨卫设施齐备</t>
        </is>
      </c>
      <c r="N143" s="320" t="inlineStr">
        <is>
          <t>一层六户</t>
        </is>
      </c>
      <c r="O143" s="326" t="inlineStr">
        <is>
          <t>3房2厅1厨2卫1阳台</t>
        </is>
      </c>
      <c r="P143" s="320" t="inlineStr">
        <is>
          <t>普通</t>
        </is>
      </c>
    </row>
    <row r="144" ht="14" customFormat="1" customHeight="1" s="220">
      <c r="A144" s="320" t="n">
        <v>141</v>
      </c>
      <c r="B144" s="320" t="inlineStr"/>
      <c r="C144" s="321">
        <f>=+#REF!</f>
        <v/>
      </c>
      <c r="D144" s="322">
        <f>=+#REF!</f>
        <v/>
      </c>
      <c r="E144" s="323">
        <f>=+#REF!</f>
        <v/>
      </c>
      <c r="F144" s="320" t="inlineStr">
        <is>
          <t>住宅</t>
        </is>
      </c>
      <c r="G144" s="324">
        <f>=+#REF!</f>
        <v/>
      </c>
      <c r="H144" s="320" t="inlineStr">
        <is>
          <t>钢混</t>
        </is>
      </c>
      <c r="I144" s="325" t="inlineStr"/>
      <c r="J144" s="320" t="inlineStr">
        <is>
          <t>涂料</t>
        </is>
      </c>
      <c r="K144" s="323" t="inlineStr"/>
      <c r="L144" s="329" t="inlineStr">
        <is>
          <t>南向</t>
        </is>
      </c>
      <c r="M144" s="320" t="inlineStr">
        <is>
          <t>四部电梯、水、电、消防、厨卫设施齐备</t>
        </is>
      </c>
      <c r="N144" s="320" t="inlineStr">
        <is>
          <t>一层六户</t>
        </is>
      </c>
      <c r="O144" s="326" t="inlineStr">
        <is>
          <t>3房2厅1厨2卫1阳台</t>
        </is>
      </c>
      <c r="P144" s="320" t="inlineStr">
        <is>
          <t>普通</t>
        </is>
      </c>
    </row>
    <row r="145" ht="14" customFormat="1" customHeight="1" s="220">
      <c r="A145" s="320" t="n">
        <v>142</v>
      </c>
      <c r="B145" s="320" t="inlineStr"/>
      <c r="C145" s="321">
        <f>=+#REF!</f>
        <v/>
      </c>
      <c r="D145" s="322">
        <f>=+#REF!</f>
        <v/>
      </c>
      <c r="E145" s="323">
        <f>=+#REF!</f>
        <v/>
      </c>
      <c r="F145" s="320" t="inlineStr">
        <is>
          <t>住宅</t>
        </is>
      </c>
      <c r="G145" s="324">
        <f>=+#REF!</f>
        <v/>
      </c>
      <c r="H145" s="320" t="inlineStr">
        <is>
          <t>钢混</t>
        </is>
      </c>
      <c r="I145" s="325" t="inlineStr"/>
      <c r="J145" s="320" t="inlineStr">
        <is>
          <t>涂料</t>
        </is>
      </c>
      <c r="K145" s="323" t="inlineStr"/>
      <c r="L145" s="329" t="inlineStr">
        <is>
          <t>南向</t>
        </is>
      </c>
      <c r="M145" s="320" t="inlineStr">
        <is>
          <t>四部电梯、水、电、消防、厨卫设施齐备</t>
        </is>
      </c>
      <c r="N145" s="320" t="inlineStr">
        <is>
          <t>一层六户</t>
        </is>
      </c>
      <c r="O145" s="326" t="inlineStr">
        <is>
          <t>3房2厅1厨2卫1阳台</t>
        </is>
      </c>
      <c r="P145" s="320" t="inlineStr">
        <is>
          <t>普通</t>
        </is>
      </c>
    </row>
    <row r="146" ht="14" customFormat="1" customHeight="1" s="220">
      <c r="A146" s="320" t="n">
        <v>143</v>
      </c>
      <c r="B146" s="320" t="inlineStr"/>
      <c r="C146" s="321">
        <f>=+#REF!</f>
        <v/>
      </c>
      <c r="D146" s="322">
        <f>=+#REF!</f>
        <v/>
      </c>
      <c r="E146" s="323">
        <f>=+#REF!</f>
        <v/>
      </c>
      <c r="F146" s="320" t="inlineStr">
        <is>
          <t>住宅</t>
        </is>
      </c>
      <c r="G146" s="324">
        <f>=+#REF!</f>
        <v/>
      </c>
      <c r="H146" s="320" t="inlineStr">
        <is>
          <t>钢混</t>
        </is>
      </c>
      <c r="I146" s="325" t="inlineStr"/>
      <c r="J146" s="320" t="inlineStr">
        <is>
          <t>涂料</t>
        </is>
      </c>
      <c r="K146" s="323" t="inlineStr"/>
      <c r="L146" s="329" t="inlineStr">
        <is>
          <t>南向</t>
        </is>
      </c>
      <c r="M146" s="320" t="inlineStr">
        <is>
          <t>四部电梯、水、电、消防、厨卫设施齐备</t>
        </is>
      </c>
      <c r="N146" s="320" t="inlineStr">
        <is>
          <t>一层六户</t>
        </is>
      </c>
      <c r="O146" s="326" t="inlineStr">
        <is>
          <t>3房2厅1厨2卫1阳台</t>
        </is>
      </c>
      <c r="P146" s="320" t="inlineStr">
        <is>
          <t>普通</t>
        </is>
      </c>
    </row>
    <row r="147" ht="14" customFormat="1" customHeight="1" s="220">
      <c r="A147" s="320" t="n">
        <v>144</v>
      </c>
      <c r="B147" s="320" t="inlineStr"/>
      <c r="C147" s="321">
        <f>=+#REF!</f>
        <v/>
      </c>
      <c r="D147" s="322">
        <f>=+#REF!</f>
        <v/>
      </c>
      <c r="E147" s="323">
        <f>=+#REF!</f>
        <v/>
      </c>
      <c r="F147" s="320" t="inlineStr">
        <is>
          <t>住宅</t>
        </is>
      </c>
      <c r="G147" s="324">
        <f>=+#REF!</f>
        <v/>
      </c>
      <c r="H147" s="320" t="inlineStr">
        <is>
          <t>钢混</t>
        </is>
      </c>
      <c r="I147" s="325" t="inlineStr"/>
      <c r="J147" s="320" t="inlineStr">
        <is>
          <t>涂料</t>
        </is>
      </c>
      <c r="K147" s="323" t="inlineStr"/>
      <c r="L147" s="329" t="inlineStr">
        <is>
          <t>南向</t>
        </is>
      </c>
      <c r="M147" s="320" t="inlineStr">
        <is>
          <t>四部电梯、水、电、消防、厨卫设施齐备</t>
        </is>
      </c>
      <c r="N147" s="320" t="inlineStr">
        <is>
          <t>一层六户</t>
        </is>
      </c>
      <c r="O147" s="326" t="inlineStr">
        <is>
          <t>3房2厅1厨2卫1阳台</t>
        </is>
      </c>
      <c r="P147" s="320" t="inlineStr">
        <is>
          <t>普通</t>
        </is>
      </c>
    </row>
    <row r="148" ht="14" customFormat="1" customHeight="1" s="220">
      <c r="A148" s="320" t="n">
        <v>145</v>
      </c>
      <c r="B148" s="320" t="inlineStr"/>
      <c r="C148" s="321">
        <f>=+#REF!</f>
        <v/>
      </c>
      <c r="D148" s="322">
        <f>=+#REF!</f>
        <v/>
      </c>
      <c r="E148" s="323">
        <f>=+#REF!</f>
        <v/>
      </c>
      <c r="F148" s="320" t="inlineStr">
        <is>
          <t>住宅</t>
        </is>
      </c>
      <c r="G148" s="324">
        <f>=+#REF!</f>
        <v/>
      </c>
      <c r="H148" s="320" t="inlineStr">
        <is>
          <t>钢混</t>
        </is>
      </c>
      <c r="I148" s="325" t="inlineStr"/>
      <c r="J148" s="320" t="inlineStr">
        <is>
          <t>涂料</t>
        </is>
      </c>
      <c r="K148" s="323" t="inlineStr"/>
      <c r="L148" s="329" t="inlineStr">
        <is>
          <t>南向</t>
        </is>
      </c>
      <c r="M148" s="320" t="inlineStr">
        <is>
          <t>四部电梯、水、电、消防、厨卫设施齐备</t>
        </is>
      </c>
      <c r="N148" s="320" t="inlineStr">
        <is>
          <t>一层六户</t>
        </is>
      </c>
      <c r="O148" s="326" t="inlineStr">
        <is>
          <t>3房2厅1厨2卫1阳台</t>
        </is>
      </c>
      <c r="P148" s="320" t="inlineStr">
        <is>
          <t>普通</t>
        </is>
      </c>
    </row>
    <row r="149" ht="14" customFormat="1" customHeight="1" s="220">
      <c r="A149" s="320" t="n">
        <v>146</v>
      </c>
      <c r="B149" s="320" t="inlineStr"/>
      <c r="C149" s="321">
        <f>=+#REF!</f>
        <v/>
      </c>
      <c r="D149" s="322">
        <f>=+#REF!</f>
        <v/>
      </c>
      <c r="E149" s="323">
        <f>=+#REF!</f>
        <v/>
      </c>
      <c r="F149" s="320" t="inlineStr">
        <is>
          <t>住宅</t>
        </is>
      </c>
      <c r="G149" s="324">
        <f>=+#REF!</f>
        <v/>
      </c>
      <c r="H149" s="320" t="inlineStr">
        <is>
          <t>钢混</t>
        </is>
      </c>
      <c r="I149" s="325" t="inlineStr"/>
      <c r="J149" s="320" t="inlineStr">
        <is>
          <t>涂料</t>
        </is>
      </c>
      <c r="K149" s="323" t="inlineStr"/>
      <c r="L149" s="329" t="inlineStr">
        <is>
          <t>南向</t>
        </is>
      </c>
      <c r="M149" s="320" t="inlineStr">
        <is>
          <t>四部电梯、水、电、消防、厨卫设施齐备</t>
        </is>
      </c>
      <c r="N149" s="320" t="inlineStr">
        <is>
          <t>一层六户</t>
        </is>
      </c>
      <c r="O149" s="326" t="inlineStr">
        <is>
          <t>3房2厅1厨2卫1阳台</t>
        </is>
      </c>
      <c r="P149" s="320" t="inlineStr">
        <is>
          <t>普通</t>
        </is>
      </c>
    </row>
    <row r="150" ht="14" customFormat="1" customHeight="1" s="220">
      <c r="A150" s="320" t="n">
        <v>147</v>
      </c>
      <c r="B150" s="320" t="inlineStr"/>
      <c r="C150" s="321">
        <f>=+#REF!</f>
        <v/>
      </c>
      <c r="D150" s="322">
        <f>=+#REF!</f>
        <v/>
      </c>
      <c r="E150" s="323">
        <f>=+#REF!</f>
        <v/>
      </c>
      <c r="F150" s="320" t="inlineStr">
        <is>
          <t>住宅</t>
        </is>
      </c>
      <c r="G150" s="324">
        <f>=+#REF!</f>
        <v/>
      </c>
      <c r="H150" s="320" t="inlineStr">
        <is>
          <t>钢混</t>
        </is>
      </c>
      <c r="I150" s="325" t="inlineStr"/>
      <c r="J150" s="320" t="inlineStr">
        <is>
          <t>涂料</t>
        </is>
      </c>
      <c r="K150" s="323" t="inlineStr"/>
      <c r="L150" s="329" t="inlineStr">
        <is>
          <t>南向</t>
        </is>
      </c>
      <c r="M150" s="320" t="inlineStr">
        <is>
          <t>四部电梯、水、电、消防、厨卫设施齐备</t>
        </is>
      </c>
      <c r="N150" s="320" t="inlineStr">
        <is>
          <t>一层六户</t>
        </is>
      </c>
      <c r="O150" s="326" t="inlineStr">
        <is>
          <t>3房2厅1厨2卫1阳台</t>
        </is>
      </c>
      <c r="P150" s="320" t="inlineStr">
        <is>
          <t>普通</t>
        </is>
      </c>
    </row>
    <row r="151" ht="14" customFormat="1" customHeight="1" s="220">
      <c r="A151" s="320" t="n">
        <v>148</v>
      </c>
      <c r="B151" s="320" t="inlineStr"/>
      <c r="C151" s="321">
        <f>=+#REF!</f>
        <v/>
      </c>
      <c r="D151" s="322">
        <f>=+#REF!</f>
        <v/>
      </c>
      <c r="E151" s="323">
        <f>=+#REF!</f>
        <v/>
      </c>
      <c r="F151" s="320" t="inlineStr">
        <is>
          <t>住宅</t>
        </is>
      </c>
      <c r="G151" s="324">
        <f>=+#REF!</f>
        <v/>
      </c>
      <c r="H151" s="320" t="inlineStr">
        <is>
          <t>钢混</t>
        </is>
      </c>
      <c r="I151" s="325" t="inlineStr"/>
      <c r="J151" s="320" t="inlineStr">
        <is>
          <t>涂料</t>
        </is>
      </c>
      <c r="K151" s="323" t="inlineStr"/>
      <c r="L151" s="329" t="inlineStr">
        <is>
          <t>南向</t>
        </is>
      </c>
      <c r="M151" s="320" t="inlineStr">
        <is>
          <t>四部电梯、水、电、消防、厨卫设施齐备</t>
        </is>
      </c>
      <c r="N151" s="320" t="inlineStr">
        <is>
          <t>一层六户</t>
        </is>
      </c>
      <c r="O151" s="326" t="inlineStr">
        <is>
          <t>3房2厅1厨2卫1阳台</t>
        </is>
      </c>
      <c r="P151" s="320" t="inlineStr">
        <is>
          <t>普通</t>
        </is>
      </c>
    </row>
    <row r="152" ht="14" customFormat="1" customHeight="1" s="220">
      <c r="A152" s="320" t="n">
        <v>149</v>
      </c>
      <c r="B152" s="320" t="inlineStr"/>
      <c r="C152" s="321">
        <f>=+#REF!</f>
        <v/>
      </c>
      <c r="D152" s="322">
        <f>=+#REF!</f>
        <v/>
      </c>
      <c r="E152" s="323">
        <f>=+#REF!</f>
        <v/>
      </c>
      <c r="F152" s="320" t="inlineStr">
        <is>
          <t>住宅</t>
        </is>
      </c>
      <c r="G152" s="324">
        <f>=+#REF!</f>
        <v/>
      </c>
      <c r="H152" s="320" t="inlineStr">
        <is>
          <t>钢混</t>
        </is>
      </c>
      <c r="I152" s="325" t="inlineStr"/>
      <c r="J152" s="320" t="inlineStr">
        <is>
          <t>涂料</t>
        </is>
      </c>
      <c r="K152" s="323" t="inlineStr"/>
      <c r="L152" s="329" t="inlineStr">
        <is>
          <t>南向</t>
        </is>
      </c>
      <c r="M152" s="320" t="inlineStr">
        <is>
          <t>四部电梯、水、电、消防、厨卫设施齐备</t>
        </is>
      </c>
      <c r="N152" s="320" t="inlineStr">
        <is>
          <t>一层六户</t>
        </is>
      </c>
      <c r="O152" s="326" t="inlineStr">
        <is>
          <t>3房2厅1厨2卫1阳台</t>
        </is>
      </c>
      <c r="P152" s="320" t="inlineStr">
        <is>
          <t>普通</t>
        </is>
      </c>
    </row>
    <row r="153" ht="14" customFormat="1" customHeight="1" s="220">
      <c r="A153" s="320" t="n">
        <v>150</v>
      </c>
      <c r="B153" s="320" t="inlineStr"/>
      <c r="C153" s="321">
        <f>=+#REF!</f>
        <v/>
      </c>
      <c r="D153" s="322">
        <f>=+#REF!</f>
        <v/>
      </c>
      <c r="E153" s="323">
        <f>=+#REF!</f>
        <v/>
      </c>
      <c r="F153" s="320" t="inlineStr">
        <is>
          <t>住宅</t>
        </is>
      </c>
      <c r="G153" s="324">
        <f>=+#REF!</f>
        <v/>
      </c>
      <c r="H153" s="320" t="inlineStr">
        <is>
          <t>钢混</t>
        </is>
      </c>
      <c r="I153" s="325" t="inlineStr"/>
      <c r="J153" s="320" t="inlineStr">
        <is>
          <t>涂料</t>
        </is>
      </c>
      <c r="K153" s="323" t="inlineStr"/>
      <c r="L153" s="329" t="inlineStr">
        <is>
          <t>南向</t>
        </is>
      </c>
      <c r="M153" s="320" t="inlineStr">
        <is>
          <t>四部电梯、水、电、消防、厨卫设施齐备</t>
        </is>
      </c>
      <c r="N153" s="320" t="inlineStr">
        <is>
          <t>一层六户</t>
        </is>
      </c>
      <c r="O153" s="326" t="inlineStr">
        <is>
          <t>3房2厅1厨2卫1阳台</t>
        </is>
      </c>
      <c r="P153" s="320" t="inlineStr">
        <is>
          <t>普通</t>
        </is>
      </c>
    </row>
    <row r="154" ht="14" customFormat="1" customHeight="1" s="220">
      <c r="A154" s="320" t="n">
        <v>151</v>
      </c>
      <c r="B154" s="320" t="inlineStr"/>
      <c r="C154" s="321">
        <f>=+#REF!</f>
        <v/>
      </c>
      <c r="D154" s="322">
        <f>=+#REF!</f>
        <v/>
      </c>
      <c r="E154" s="323">
        <f>=+#REF!</f>
        <v/>
      </c>
      <c r="F154" s="320" t="inlineStr">
        <is>
          <t>住宅</t>
        </is>
      </c>
      <c r="G154" s="324">
        <f>=+#REF!</f>
        <v/>
      </c>
      <c r="H154" s="320" t="inlineStr">
        <is>
          <t>钢混</t>
        </is>
      </c>
      <c r="I154" s="325" t="inlineStr"/>
      <c r="J154" s="320" t="inlineStr">
        <is>
          <t>涂料</t>
        </is>
      </c>
      <c r="K154" s="323" t="inlineStr"/>
      <c r="L154" s="329" t="inlineStr">
        <is>
          <t>南向</t>
        </is>
      </c>
      <c r="M154" s="320" t="inlineStr">
        <is>
          <t>四部电梯、水、电、消防、厨卫设施齐备</t>
        </is>
      </c>
      <c r="N154" s="320" t="inlineStr">
        <is>
          <t>一层六户</t>
        </is>
      </c>
      <c r="O154" s="326" t="inlineStr">
        <is>
          <t>3房2厅1厨2卫1阳台</t>
        </is>
      </c>
      <c r="P154" s="320" t="inlineStr">
        <is>
          <t>普通</t>
        </is>
      </c>
    </row>
    <row r="155" ht="14" customFormat="1" customHeight="1" s="220">
      <c r="A155" s="320" t="n">
        <v>152</v>
      </c>
      <c r="B155" s="320" t="inlineStr"/>
      <c r="C155" s="321">
        <f>=+#REF!</f>
        <v/>
      </c>
      <c r="D155" s="322">
        <f>=+#REF!</f>
        <v/>
      </c>
      <c r="E155" s="323">
        <f>=+#REF!</f>
        <v/>
      </c>
      <c r="F155" s="320" t="inlineStr">
        <is>
          <t>住宅</t>
        </is>
      </c>
      <c r="G155" s="324">
        <f>=+#REF!</f>
        <v/>
      </c>
      <c r="H155" s="320" t="inlineStr">
        <is>
          <t>钢混</t>
        </is>
      </c>
      <c r="I155" s="325" t="inlineStr"/>
      <c r="J155" s="320" t="inlineStr">
        <is>
          <t>涂料</t>
        </is>
      </c>
      <c r="K155" s="323" t="inlineStr"/>
      <c r="L155" s="329" t="inlineStr">
        <is>
          <t>南向</t>
        </is>
      </c>
      <c r="M155" s="320" t="inlineStr">
        <is>
          <t>四部电梯、水、电、消防、厨卫设施齐备</t>
        </is>
      </c>
      <c r="N155" s="320" t="inlineStr">
        <is>
          <t>一层六户</t>
        </is>
      </c>
      <c r="O155" s="326" t="inlineStr">
        <is>
          <t>3房2厅1厨2卫1阳台</t>
        </is>
      </c>
      <c r="P155" s="320" t="inlineStr">
        <is>
          <t>普通</t>
        </is>
      </c>
    </row>
    <row r="156" ht="14" customFormat="1" customHeight="1" s="220">
      <c r="A156" s="320" t="n">
        <v>153</v>
      </c>
      <c r="B156" s="320" t="inlineStr"/>
      <c r="C156" s="321">
        <f>=+#REF!</f>
        <v/>
      </c>
      <c r="D156" s="322">
        <f>=+#REF!</f>
        <v/>
      </c>
      <c r="E156" s="323">
        <f>=+#REF!</f>
        <v/>
      </c>
      <c r="F156" s="320" t="inlineStr">
        <is>
          <t>住宅</t>
        </is>
      </c>
      <c r="G156" s="324">
        <f>=+#REF!</f>
        <v/>
      </c>
      <c r="H156" s="320" t="inlineStr">
        <is>
          <t>钢混</t>
        </is>
      </c>
      <c r="I156" s="325" t="inlineStr"/>
      <c r="J156" s="320" t="inlineStr">
        <is>
          <t>涂料</t>
        </is>
      </c>
      <c r="K156" s="323" t="inlineStr"/>
      <c r="L156" s="329" t="inlineStr">
        <is>
          <t>南向</t>
        </is>
      </c>
      <c r="M156" s="320" t="inlineStr">
        <is>
          <t>四部电梯、水、电、消防、厨卫设施齐备</t>
        </is>
      </c>
      <c r="N156" s="320" t="inlineStr">
        <is>
          <t>一层六户</t>
        </is>
      </c>
      <c r="O156" s="326" t="inlineStr">
        <is>
          <t>3房2厅1厨2卫1阳台</t>
        </is>
      </c>
      <c r="P156" s="320" t="inlineStr">
        <is>
          <t>普通</t>
        </is>
      </c>
    </row>
    <row r="157" ht="14" customFormat="1" customHeight="1" s="220">
      <c r="A157" s="320" t="n">
        <v>154</v>
      </c>
      <c r="B157" s="320" t="inlineStr"/>
      <c r="C157" s="321">
        <f>=+#REF!</f>
        <v/>
      </c>
      <c r="D157" s="322">
        <f>=+#REF!</f>
        <v/>
      </c>
      <c r="E157" s="323">
        <f>=+#REF!</f>
        <v/>
      </c>
      <c r="F157" s="320" t="inlineStr">
        <is>
          <t>住宅</t>
        </is>
      </c>
      <c r="G157" s="324">
        <f>=+#REF!</f>
        <v/>
      </c>
      <c r="H157" s="320" t="inlineStr">
        <is>
          <t>钢混</t>
        </is>
      </c>
      <c r="I157" s="325" t="inlineStr"/>
      <c r="J157" s="320" t="inlineStr">
        <is>
          <t>涂料</t>
        </is>
      </c>
      <c r="K157" s="323" t="inlineStr"/>
      <c r="L157" s="329" t="inlineStr">
        <is>
          <t>南向</t>
        </is>
      </c>
      <c r="M157" s="320" t="inlineStr">
        <is>
          <t>四部电梯、水、电、消防、厨卫设施齐备</t>
        </is>
      </c>
      <c r="N157" s="320" t="inlineStr">
        <is>
          <t>一层六户</t>
        </is>
      </c>
      <c r="O157" s="326" t="inlineStr">
        <is>
          <t>3房2厅1厨2卫1阳台</t>
        </is>
      </c>
      <c r="P157" s="320" t="inlineStr">
        <is>
          <t>普通</t>
        </is>
      </c>
    </row>
    <row r="158" ht="14" customFormat="1" customHeight="1" s="220">
      <c r="A158" s="320" t="n">
        <v>155</v>
      </c>
      <c r="B158" s="320" t="inlineStr"/>
      <c r="C158" s="321">
        <f>=+#REF!</f>
        <v/>
      </c>
      <c r="D158" s="322">
        <f>=+#REF!</f>
        <v/>
      </c>
      <c r="E158" s="323">
        <f>=+#REF!</f>
        <v/>
      </c>
      <c r="F158" s="320" t="inlineStr">
        <is>
          <t>住宅</t>
        </is>
      </c>
      <c r="G158" s="324">
        <f>=+#REF!</f>
        <v/>
      </c>
      <c r="H158" s="320" t="inlineStr">
        <is>
          <t>钢混</t>
        </is>
      </c>
      <c r="I158" s="325" t="inlineStr"/>
      <c r="J158" s="320" t="inlineStr">
        <is>
          <t>涂料</t>
        </is>
      </c>
      <c r="K158" s="323" t="inlineStr"/>
      <c r="L158" s="329" t="inlineStr">
        <is>
          <t>南向</t>
        </is>
      </c>
      <c r="M158" s="320" t="inlineStr">
        <is>
          <t>四部电梯、水、电、消防、厨卫设施齐备</t>
        </is>
      </c>
      <c r="N158" s="320" t="inlineStr">
        <is>
          <t>一层六户</t>
        </is>
      </c>
      <c r="O158" s="326" t="inlineStr">
        <is>
          <t>3房2厅1厨2卫1阳台</t>
        </is>
      </c>
      <c r="P158" s="320" t="inlineStr">
        <is>
          <t>普通</t>
        </is>
      </c>
    </row>
    <row r="159" ht="14" customFormat="1" customHeight="1" s="220">
      <c r="A159" s="320" t="n">
        <v>156</v>
      </c>
      <c r="B159" s="320" t="inlineStr"/>
      <c r="C159" s="321">
        <f>=+#REF!</f>
        <v/>
      </c>
      <c r="D159" s="322">
        <f>=+#REF!</f>
        <v/>
      </c>
      <c r="E159" s="323">
        <f>=+#REF!</f>
        <v/>
      </c>
      <c r="F159" s="320" t="inlineStr">
        <is>
          <t>住宅</t>
        </is>
      </c>
      <c r="G159" s="324">
        <f>=+#REF!</f>
        <v/>
      </c>
      <c r="H159" s="320" t="inlineStr">
        <is>
          <t>钢混</t>
        </is>
      </c>
      <c r="I159" s="325" t="inlineStr"/>
      <c r="J159" s="320" t="inlineStr">
        <is>
          <t>涂料</t>
        </is>
      </c>
      <c r="K159" s="323" t="inlineStr"/>
      <c r="L159" s="329" t="inlineStr">
        <is>
          <t>南向</t>
        </is>
      </c>
      <c r="M159" s="320" t="inlineStr">
        <is>
          <t>四部电梯、水、电、消防、厨卫设施齐备</t>
        </is>
      </c>
      <c r="N159" s="320" t="inlineStr">
        <is>
          <t>一层六户</t>
        </is>
      </c>
      <c r="O159" s="326" t="inlineStr">
        <is>
          <t>3房2厅1厨2卫1阳台</t>
        </is>
      </c>
      <c r="P159" s="320" t="inlineStr">
        <is>
          <t>普通</t>
        </is>
      </c>
    </row>
    <row r="160" ht="14" customFormat="1" customHeight="1" s="220">
      <c r="A160" s="320" t="n">
        <v>157</v>
      </c>
      <c r="B160" s="320" t="inlineStr"/>
      <c r="C160" s="321">
        <f>=+#REF!</f>
        <v/>
      </c>
      <c r="D160" s="322">
        <f>=+#REF!</f>
        <v/>
      </c>
      <c r="E160" s="323">
        <f>=+#REF!</f>
        <v/>
      </c>
      <c r="F160" s="320" t="inlineStr">
        <is>
          <t>住宅</t>
        </is>
      </c>
      <c r="G160" s="324">
        <f>=+#REF!</f>
        <v/>
      </c>
      <c r="H160" s="320" t="inlineStr">
        <is>
          <t>钢混</t>
        </is>
      </c>
      <c r="I160" s="325" t="inlineStr"/>
      <c r="J160" s="320" t="inlineStr">
        <is>
          <t>涂料</t>
        </is>
      </c>
      <c r="K160" s="323" t="inlineStr"/>
      <c r="L160" s="329" t="inlineStr">
        <is>
          <t>南向</t>
        </is>
      </c>
      <c r="M160" s="320" t="inlineStr">
        <is>
          <t>四部电梯、水、电、消防、厨卫设施齐备</t>
        </is>
      </c>
      <c r="N160" s="320" t="inlineStr">
        <is>
          <t>一层六户</t>
        </is>
      </c>
      <c r="O160" s="326" t="inlineStr">
        <is>
          <t>3房2厅1厨2卫1阳台</t>
        </is>
      </c>
      <c r="P160" s="320" t="inlineStr">
        <is>
          <t>普通</t>
        </is>
      </c>
    </row>
    <row r="161" ht="14" customFormat="1" customHeight="1" s="220">
      <c r="A161" s="320" t="n">
        <v>158</v>
      </c>
      <c r="B161" s="320" t="inlineStr"/>
      <c r="C161" s="321">
        <f>=+#REF!</f>
        <v/>
      </c>
      <c r="D161" s="322">
        <f>=+#REF!</f>
        <v/>
      </c>
      <c r="E161" s="323">
        <f>=+#REF!</f>
        <v/>
      </c>
      <c r="F161" s="320" t="inlineStr">
        <is>
          <t>住宅</t>
        </is>
      </c>
      <c r="G161" s="324">
        <f>=+#REF!</f>
        <v/>
      </c>
      <c r="H161" s="320" t="inlineStr">
        <is>
          <t>钢混</t>
        </is>
      </c>
      <c r="I161" s="325" t="inlineStr"/>
      <c r="J161" s="320" t="inlineStr">
        <is>
          <t>涂料</t>
        </is>
      </c>
      <c r="K161" s="323" t="inlineStr"/>
      <c r="L161" s="329" t="inlineStr">
        <is>
          <t>南向</t>
        </is>
      </c>
      <c r="M161" s="320" t="inlineStr">
        <is>
          <t>四部电梯、水、电、消防、厨卫设施齐备</t>
        </is>
      </c>
      <c r="N161" s="320" t="inlineStr">
        <is>
          <t>一层六户</t>
        </is>
      </c>
      <c r="O161" s="326" t="inlineStr">
        <is>
          <t>3房2厅1厨2卫1阳台</t>
        </is>
      </c>
      <c r="P161" s="320" t="inlineStr">
        <is>
          <t>普通</t>
        </is>
      </c>
    </row>
    <row r="162" ht="14" customFormat="1" customHeight="1" s="220">
      <c r="A162" s="320" t="n">
        <v>159</v>
      </c>
      <c r="B162" s="320" t="inlineStr"/>
      <c r="C162" s="321">
        <f>=+#REF!</f>
        <v/>
      </c>
      <c r="D162" s="322">
        <f>=+#REF!</f>
        <v/>
      </c>
      <c r="E162" s="323">
        <f>=+#REF!</f>
        <v/>
      </c>
      <c r="F162" s="320" t="inlineStr">
        <is>
          <t>住宅</t>
        </is>
      </c>
      <c r="G162" s="324">
        <f>=+#REF!</f>
        <v/>
      </c>
      <c r="H162" s="320" t="inlineStr">
        <is>
          <t>钢混</t>
        </is>
      </c>
      <c r="I162" s="325" t="inlineStr"/>
      <c r="J162" s="320" t="inlineStr">
        <is>
          <t>涂料</t>
        </is>
      </c>
      <c r="K162" s="323" t="inlineStr"/>
      <c r="L162" s="329" t="inlineStr">
        <is>
          <t>南向</t>
        </is>
      </c>
      <c r="M162" s="320" t="inlineStr">
        <is>
          <t>四部电梯、水、电、消防、厨卫设施齐备</t>
        </is>
      </c>
      <c r="N162" s="320" t="inlineStr">
        <is>
          <t>一层六户</t>
        </is>
      </c>
      <c r="O162" s="326" t="inlineStr">
        <is>
          <t>3房2厅1厨2卫1阳台</t>
        </is>
      </c>
      <c r="P162" s="320" t="inlineStr">
        <is>
          <t>普通</t>
        </is>
      </c>
    </row>
    <row r="163" ht="14" customFormat="1" customHeight="1" s="220">
      <c r="A163" s="320" t="n">
        <v>160</v>
      </c>
      <c r="B163" s="320" t="inlineStr"/>
      <c r="C163" s="321">
        <f>=+#REF!</f>
        <v/>
      </c>
      <c r="D163" s="322">
        <f>=+#REF!</f>
        <v/>
      </c>
      <c r="E163" s="323">
        <f>=+#REF!</f>
        <v/>
      </c>
      <c r="F163" s="320" t="inlineStr">
        <is>
          <t>住宅</t>
        </is>
      </c>
      <c r="G163" s="324">
        <f>=+#REF!</f>
        <v/>
      </c>
      <c r="H163" s="320" t="inlineStr">
        <is>
          <t>钢混</t>
        </is>
      </c>
      <c r="I163" s="325" t="inlineStr"/>
      <c r="J163" s="320" t="inlineStr">
        <is>
          <t>涂料</t>
        </is>
      </c>
      <c r="K163" s="323" t="inlineStr"/>
      <c r="L163" s="329" t="inlineStr">
        <is>
          <t>南向</t>
        </is>
      </c>
      <c r="M163" s="320" t="inlineStr">
        <is>
          <t>四部电梯、水、电、消防、厨卫设施齐备</t>
        </is>
      </c>
      <c r="N163" s="320" t="inlineStr">
        <is>
          <t>一层六户</t>
        </is>
      </c>
      <c r="O163" s="326" t="inlineStr">
        <is>
          <t>3房2厅1厨2卫1阳台</t>
        </is>
      </c>
      <c r="P163" s="320" t="inlineStr">
        <is>
          <t>普通</t>
        </is>
      </c>
    </row>
    <row r="164" ht="14" customFormat="1" customHeight="1" s="220">
      <c r="A164" s="320" t="n">
        <v>161</v>
      </c>
      <c r="B164" s="320" t="inlineStr"/>
      <c r="C164" s="321">
        <f>=+#REF!</f>
        <v/>
      </c>
      <c r="D164" s="322">
        <f>=+#REF!</f>
        <v/>
      </c>
      <c r="E164" s="323">
        <f>=+#REF!</f>
        <v/>
      </c>
      <c r="F164" s="320" t="inlineStr">
        <is>
          <t>住宅</t>
        </is>
      </c>
      <c r="G164" s="324">
        <f>=+#REF!</f>
        <v/>
      </c>
      <c r="H164" s="320" t="inlineStr">
        <is>
          <t>钢混</t>
        </is>
      </c>
      <c r="I164" s="325" t="inlineStr"/>
      <c r="J164" s="320" t="inlineStr">
        <is>
          <t>涂料</t>
        </is>
      </c>
      <c r="K164" s="323" t="inlineStr"/>
      <c r="L164" s="329" t="inlineStr">
        <is>
          <t>南向</t>
        </is>
      </c>
      <c r="M164" s="320" t="inlineStr">
        <is>
          <t>四部电梯、水、电、消防、厨卫设施齐备</t>
        </is>
      </c>
      <c r="N164" s="320" t="inlineStr">
        <is>
          <t>一层六户</t>
        </is>
      </c>
      <c r="O164" s="326" t="inlineStr">
        <is>
          <t>3房2厅1厨2卫1阳台</t>
        </is>
      </c>
      <c r="P164" s="320" t="inlineStr">
        <is>
          <t>普通</t>
        </is>
      </c>
    </row>
    <row r="165" ht="14" customFormat="1" customHeight="1" s="220">
      <c r="A165" s="320" t="n">
        <v>162</v>
      </c>
      <c r="B165" s="320" t="inlineStr"/>
      <c r="C165" s="321">
        <f>=+#REF!</f>
        <v/>
      </c>
      <c r="D165" s="322">
        <f>=+#REF!</f>
        <v/>
      </c>
      <c r="E165" s="323">
        <f>=+#REF!</f>
        <v/>
      </c>
      <c r="F165" s="320" t="inlineStr">
        <is>
          <t>住宅</t>
        </is>
      </c>
      <c r="G165" s="324">
        <f>=+#REF!</f>
        <v/>
      </c>
      <c r="H165" s="320" t="inlineStr">
        <is>
          <t>钢混</t>
        </is>
      </c>
      <c r="I165" s="325" t="inlineStr"/>
      <c r="J165" s="320" t="inlineStr">
        <is>
          <t>涂料</t>
        </is>
      </c>
      <c r="K165" s="323" t="inlineStr"/>
      <c r="L165" s="329" t="inlineStr">
        <is>
          <t>南向</t>
        </is>
      </c>
      <c r="M165" s="320" t="inlineStr">
        <is>
          <t>四部电梯、水、电、消防、厨卫设施齐备</t>
        </is>
      </c>
      <c r="N165" s="320" t="inlineStr">
        <is>
          <t>一层六户</t>
        </is>
      </c>
      <c r="O165" s="326" t="inlineStr">
        <is>
          <t>3房2厅1厨2卫1阳台</t>
        </is>
      </c>
      <c r="P165" s="320" t="inlineStr">
        <is>
          <t>普通</t>
        </is>
      </c>
    </row>
    <row r="166" ht="14" customFormat="1" customHeight="1" s="220">
      <c r="A166" s="320" t="n">
        <v>163</v>
      </c>
      <c r="B166" s="320" t="inlineStr"/>
      <c r="C166" s="321">
        <f>=+#REF!</f>
        <v/>
      </c>
      <c r="D166" s="322">
        <f>=+#REF!</f>
        <v/>
      </c>
      <c r="E166" s="323">
        <f>=+#REF!</f>
        <v/>
      </c>
      <c r="F166" s="320" t="inlineStr">
        <is>
          <t>住宅</t>
        </is>
      </c>
      <c r="G166" s="324">
        <f>=+#REF!</f>
        <v/>
      </c>
      <c r="H166" s="320" t="inlineStr">
        <is>
          <t>钢混</t>
        </is>
      </c>
      <c r="I166" s="325" t="inlineStr"/>
      <c r="J166" s="320" t="inlineStr">
        <is>
          <t>涂料</t>
        </is>
      </c>
      <c r="K166" s="323" t="inlineStr"/>
      <c r="L166" s="329" t="inlineStr">
        <is>
          <t>南向</t>
        </is>
      </c>
      <c r="M166" s="320" t="inlineStr">
        <is>
          <t>四部电梯、水、电、消防、厨卫设施齐备</t>
        </is>
      </c>
      <c r="N166" s="320" t="inlineStr">
        <is>
          <t>一层六户</t>
        </is>
      </c>
      <c r="O166" s="326" t="inlineStr">
        <is>
          <t>3房2厅1厨2卫1阳台</t>
        </is>
      </c>
      <c r="P166" s="320" t="inlineStr">
        <is>
          <t>普通</t>
        </is>
      </c>
    </row>
    <row r="167" ht="14" customFormat="1" customHeight="1" s="220">
      <c r="A167" s="320" t="n">
        <v>164</v>
      </c>
      <c r="B167" s="320" t="inlineStr"/>
      <c r="C167" s="321">
        <f>=+#REF!</f>
        <v/>
      </c>
      <c r="D167" s="322">
        <f>=+#REF!</f>
        <v/>
      </c>
      <c r="E167" s="323">
        <f>=+#REF!</f>
        <v/>
      </c>
      <c r="F167" s="320" t="inlineStr">
        <is>
          <t>住宅</t>
        </is>
      </c>
      <c r="G167" s="324">
        <f>=+#REF!</f>
        <v/>
      </c>
      <c r="H167" s="320" t="inlineStr">
        <is>
          <t>钢混</t>
        </is>
      </c>
      <c r="I167" s="325" t="inlineStr"/>
      <c r="J167" s="320" t="inlineStr">
        <is>
          <t>涂料</t>
        </is>
      </c>
      <c r="K167" s="323" t="inlineStr"/>
      <c r="L167" s="329" t="inlineStr">
        <is>
          <t>南向</t>
        </is>
      </c>
      <c r="M167" s="320" t="inlineStr">
        <is>
          <t>四部电梯、水、电、消防、厨卫设施齐备</t>
        </is>
      </c>
      <c r="N167" s="320" t="inlineStr">
        <is>
          <t>一层六户</t>
        </is>
      </c>
      <c r="O167" s="326" t="inlineStr">
        <is>
          <t>3房2厅1厨2卫1阳台</t>
        </is>
      </c>
      <c r="P167" s="320" t="inlineStr">
        <is>
          <t>普通</t>
        </is>
      </c>
    </row>
    <row r="168" ht="14" customFormat="1" customHeight="1" s="220">
      <c r="A168" s="320" t="n">
        <v>165</v>
      </c>
      <c r="B168" s="320" t="inlineStr"/>
      <c r="C168" s="321">
        <f>=+#REF!</f>
        <v/>
      </c>
      <c r="D168" s="322">
        <f>=+#REF!</f>
        <v/>
      </c>
      <c r="E168" s="323">
        <f>=+#REF!</f>
        <v/>
      </c>
      <c r="F168" s="320" t="inlineStr">
        <is>
          <t>住宅</t>
        </is>
      </c>
      <c r="G168" s="324">
        <f>=+#REF!</f>
        <v/>
      </c>
      <c r="H168" s="320" t="inlineStr">
        <is>
          <t>钢混</t>
        </is>
      </c>
      <c r="I168" s="325" t="inlineStr"/>
      <c r="J168" s="320" t="inlineStr">
        <is>
          <t>涂料</t>
        </is>
      </c>
      <c r="K168" s="323" t="inlineStr"/>
      <c r="L168" s="329" t="inlineStr">
        <is>
          <t>南向</t>
        </is>
      </c>
      <c r="M168" s="320" t="inlineStr">
        <is>
          <t>四部电梯、水、电、消防、厨卫设施齐备</t>
        </is>
      </c>
      <c r="N168" s="320" t="inlineStr">
        <is>
          <t>一层六户</t>
        </is>
      </c>
      <c r="O168" s="326" t="inlineStr">
        <is>
          <t>3房2厅1厨2卫1阳台</t>
        </is>
      </c>
      <c r="P168" s="320" t="inlineStr">
        <is>
          <t>普通</t>
        </is>
      </c>
    </row>
    <row r="169" ht="14" customFormat="1" customHeight="1" s="220">
      <c r="A169" s="320" t="n">
        <v>166</v>
      </c>
      <c r="B169" s="320" t="inlineStr"/>
      <c r="C169" s="321">
        <f>=+#REF!</f>
        <v/>
      </c>
      <c r="D169" s="322">
        <f>=+#REF!</f>
        <v/>
      </c>
      <c r="E169" s="323">
        <f>=+#REF!</f>
        <v/>
      </c>
      <c r="F169" s="320" t="inlineStr">
        <is>
          <t>住宅</t>
        </is>
      </c>
      <c r="G169" s="324">
        <f>=+#REF!</f>
        <v/>
      </c>
      <c r="H169" s="320" t="inlineStr">
        <is>
          <t>钢混</t>
        </is>
      </c>
      <c r="I169" s="325" t="inlineStr"/>
      <c r="J169" s="320" t="inlineStr">
        <is>
          <t>涂料</t>
        </is>
      </c>
      <c r="K169" s="323" t="inlineStr"/>
      <c r="L169" s="329" t="inlineStr">
        <is>
          <t>南向</t>
        </is>
      </c>
      <c r="M169" s="320" t="inlineStr">
        <is>
          <t>四部电梯、水、电、消防、厨卫设施齐备</t>
        </is>
      </c>
      <c r="N169" s="320" t="inlineStr">
        <is>
          <t>一层六户</t>
        </is>
      </c>
      <c r="O169" s="326" t="inlineStr">
        <is>
          <t>3房2厅1厨2卫1阳台</t>
        </is>
      </c>
      <c r="P169" s="320" t="inlineStr">
        <is>
          <t>普通</t>
        </is>
      </c>
    </row>
    <row r="170" ht="14" customFormat="1" customHeight="1" s="220">
      <c r="A170" s="320" t="n">
        <v>167</v>
      </c>
      <c r="B170" s="320" t="inlineStr"/>
      <c r="C170" s="321">
        <f>=+#REF!</f>
        <v/>
      </c>
      <c r="D170" s="322">
        <f>=+#REF!</f>
        <v/>
      </c>
      <c r="E170" s="323">
        <f>=+#REF!</f>
        <v/>
      </c>
      <c r="F170" s="320" t="inlineStr">
        <is>
          <t>住宅</t>
        </is>
      </c>
      <c r="G170" s="324">
        <f>=+#REF!</f>
        <v/>
      </c>
      <c r="H170" s="320" t="inlineStr">
        <is>
          <t>钢混</t>
        </is>
      </c>
      <c r="I170" s="325" t="inlineStr"/>
      <c r="J170" s="320" t="inlineStr">
        <is>
          <t>涂料</t>
        </is>
      </c>
      <c r="K170" s="323" t="inlineStr"/>
      <c r="L170" s="329" t="inlineStr">
        <is>
          <t>南向</t>
        </is>
      </c>
      <c r="M170" s="320" t="inlineStr">
        <is>
          <t>四部电梯、水、电、消防、厨卫设施齐备</t>
        </is>
      </c>
      <c r="N170" s="320" t="inlineStr">
        <is>
          <t>一层六户</t>
        </is>
      </c>
      <c r="O170" s="326" t="inlineStr">
        <is>
          <t>3房2厅1厨2卫1阳台</t>
        </is>
      </c>
      <c r="P170" s="320" t="inlineStr">
        <is>
          <t>普通</t>
        </is>
      </c>
    </row>
    <row r="171" ht="14" customFormat="1" customHeight="1" s="220">
      <c r="A171" s="320" t="n">
        <v>168</v>
      </c>
      <c r="B171" s="320" t="inlineStr"/>
      <c r="C171" s="321">
        <f>=+#REF!</f>
        <v/>
      </c>
      <c r="D171" s="322">
        <f>=+#REF!</f>
        <v/>
      </c>
      <c r="E171" s="323">
        <f>=+#REF!</f>
        <v/>
      </c>
      <c r="F171" s="320" t="inlineStr">
        <is>
          <t>住宅</t>
        </is>
      </c>
      <c r="G171" s="324">
        <f>=+#REF!</f>
        <v/>
      </c>
      <c r="H171" s="320" t="inlineStr">
        <is>
          <t>钢混</t>
        </is>
      </c>
      <c r="I171" s="325" t="inlineStr"/>
      <c r="J171" s="320" t="inlineStr">
        <is>
          <t>涂料</t>
        </is>
      </c>
      <c r="K171" s="323" t="inlineStr"/>
      <c r="L171" s="329" t="inlineStr">
        <is>
          <t>南向</t>
        </is>
      </c>
      <c r="M171" s="320" t="inlineStr">
        <is>
          <t>四部电梯、水、电、消防、厨卫设施齐备</t>
        </is>
      </c>
      <c r="N171" s="320" t="inlineStr">
        <is>
          <t>一层六户</t>
        </is>
      </c>
      <c r="O171" s="326" t="inlineStr">
        <is>
          <t>3房2厅1厨2卫1阳台</t>
        </is>
      </c>
      <c r="P171" s="320" t="inlineStr">
        <is>
          <t>普通</t>
        </is>
      </c>
    </row>
    <row r="172" ht="14" customFormat="1" customHeight="1" s="220">
      <c r="A172" s="320" t="n">
        <v>169</v>
      </c>
      <c r="B172" s="320" t="inlineStr"/>
      <c r="C172" s="321">
        <f>=+#REF!</f>
        <v/>
      </c>
      <c r="D172" s="322">
        <f>=+#REF!</f>
        <v/>
      </c>
      <c r="E172" s="323">
        <f>=+#REF!</f>
        <v/>
      </c>
      <c r="F172" s="320" t="inlineStr">
        <is>
          <t>住宅</t>
        </is>
      </c>
      <c r="G172" s="324">
        <f>=+#REF!</f>
        <v/>
      </c>
      <c r="H172" s="320" t="inlineStr">
        <is>
          <t>钢混</t>
        </is>
      </c>
      <c r="I172" s="325" t="inlineStr"/>
      <c r="J172" s="320" t="inlineStr">
        <is>
          <t>涂料</t>
        </is>
      </c>
      <c r="K172" s="323" t="inlineStr"/>
      <c r="L172" s="329" t="inlineStr">
        <is>
          <t>南向</t>
        </is>
      </c>
      <c r="M172" s="320" t="inlineStr">
        <is>
          <t>四部电梯、水、电、消防、厨卫设施齐备</t>
        </is>
      </c>
      <c r="N172" s="320" t="inlineStr">
        <is>
          <t>一层六户</t>
        </is>
      </c>
      <c r="O172" s="326" t="inlineStr">
        <is>
          <t>3房2厅1厨2卫1阳台</t>
        </is>
      </c>
      <c r="P172" s="320" t="inlineStr">
        <is>
          <t>普通</t>
        </is>
      </c>
    </row>
    <row r="173" ht="14" customFormat="1" customHeight="1" s="220">
      <c r="A173" s="320" t="n">
        <v>170</v>
      </c>
      <c r="B173" s="320" t="inlineStr"/>
      <c r="C173" s="321">
        <f>=+#REF!</f>
        <v/>
      </c>
      <c r="D173" s="322">
        <f>=+#REF!</f>
        <v/>
      </c>
      <c r="E173" s="323">
        <f>=+#REF!</f>
        <v/>
      </c>
      <c r="F173" s="320" t="inlineStr">
        <is>
          <t>住宅</t>
        </is>
      </c>
      <c r="G173" s="324">
        <f>=+#REF!</f>
        <v/>
      </c>
      <c r="H173" s="320" t="inlineStr">
        <is>
          <t>钢混</t>
        </is>
      </c>
      <c r="I173" s="325" t="inlineStr"/>
      <c r="J173" s="320" t="inlineStr">
        <is>
          <t>涂料</t>
        </is>
      </c>
      <c r="K173" s="323" t="inlineStr"/>
      <c r="L173" s="329" t="inlineStr">
        <is>
          <t>南向</t>
        </is>
      </c>
      <c r="M173" s="320" t="inlineStr">
        <is>
          <t>四部电梯、水、电、消防、厨卫设施齐备</t>
        </is>
      </c>
      <c r="N173" s="320" t="inlineStr">
        <is>
          <t>一层六户</t>
        </is>
      </c>
      <c r="O173" s="326" t="inlineStr">
        <is>
          <t>3房2厅1厨2卫1阳台</t>
        </is>
      </c>
      <c r="P173" s="320" t="inlineStr">
        <is>
          <t>普通</t>
        </is>
      </c>
    </row>
    <row r="174" ht="14" customFormat="1" customHeight="1" s="220">
      <c r="A174" s="320" t="n">
        <v>171</v>
      </c>
      <c r="B174" s="320" t="inlineStr"/>
      <c r="C174" s="321">
        <f>=+#REF!</f>
        <v/>
      </c>
      <c r="D174" s="322">
        <f>=+#REF!</f>
        <v/>
      </c>
      <c r="E174" s="323">
        <f>=+#REF!</f>
        <v/>
      </c>
      <c r="F174" s="320" t="inlineStr">
        <is>
          <t>住宅</t>
        </is>
      </c>
      <c r="G174" s="324">
        <f>=+#REF!</f>
        <v/>
      </c>
      <c r="H174" s="320" t="inlineStr">
        <is>
          <t>钢混</t>
        </is>
      </c>
      <c r="I174" s="325" t="inlineStr"/>
      <c r="J174" s="320" t="inlineStr">
        <is>
          <t>涂料</t>
        </is>
      </c>
      <c r="K174" s="323" t="inlineStr"/>
      <c r="L174" s="329" t="inlineStr">
        <is>
          <t>南向</t>
        </is>
      </c>
      <c r="M174" s="320" t="inlineStr">
        <is>
          <t>四部电梯、水、电、消防、厨卫设施齐备</t>
        </is>
      </c>
      <c r="N174" s="320" t="inlineStr">
        <is>
          <t>一层六户</t>
        </is>
      </c>
      <c r="O174" s="326" t="inlineStr">
        <is>
          <t>3房2厅1厨2卫1阳台</t>
        </is>
      </c>
      <c r="P174" s="320" t="inlineStr">
        <is>
          <t>普通</t>
        </is>
      </c>
    </row>
  </sheetData>
  <autoFilter ref="A3:P175"/>
  <mergeCells count="2">
    <mergeCell ref="A1:D1"/>
    <mergeCell ref="A2:D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5"/>
  <sheetViews>
    <sheetView showGridLines="1" workbookViewId="0">
      <pane xSplit="3" ySplit="4" topLeftCell="D5" activePane="bottomRight" state="frozen"/>
      <selection activeCell="A1" sqref="A1"/>
    </sheetView>
  </sheetViews>
  <sheetFormatPr baseColWidth="8" defaultColWidth="9" defaultRowHeight="12"/>
  <cols>
    <col width="9" customWidth="1" style="330" min="1" max="1"/>
    <col width="4.63333" customWidth="1" style="331" min="2" max="2"/>
    <col width="10.75" customWidth="1" style="330" min="3" max="4"/>
    <col width="6.75" customWidth="1" style="330" min="5" max="5"/>
    <col width="11.3833" customWidth="1" style="332" min="6" max="6"/>
    <col width="12.25" customWidth="1" style="330" min="7" max="7"/>
    <col width="7.75" customWidth="1" style="330" min="8" max="8"/>
    <col hidden="1" width="12.25" customWidth="1" style="330" min="9" max="9"/>
    <col width="8.133330000000001" customWidth="1" style="333" min="10" max="10"/>
    <col width="12.5" customWidth="1" style="330" min="11" max="11"/>
    <col width="12.3833" customWidth="1" style="334" min="12" max="13"/>
    <col width="9" customWidth="1" style="330" min="14" max="14"/>
    <col width="12" customWidth="1" style="330" min="15" max="15"/>
    <col width="9" customWidth="1" style="330" min="16" max="29"/>
  </cols>
  <sheetData>
    <row r="1">
      <c r="A1" s="330" t="inlineStr"/>
      <c r="B1" s="331" t="inlineStr"/>
    </row>
    <row r="2">
      <c r="A2" s="330" t="inlineStr"/>
      <c r="B2" s="331" t="inlineStr"/>
      <c r="G2" s="330" t="inlineStr">
        <is>
          <t>修正明细表</t>
        </is>
      </c>
    </row>
    <row r="3">
      <c r="A3" s="330" t="inlineStr"/>
      <c r="B3" s="331" t="inlineStr"/>
    </row>
    <row r="4" ht="42" customFormat="1" customHeight="1" s="220">
      <c r="A4" s="335" t="inlineStr"/>
      <c r="B4" s="336" t="inlineStr">
        <is>
          <t>序号</t>
        </is>
      </c>
      <c r="C4" s="336" t="inlineStr">
        <is>
          <t>房号</t>
        </is>
      </c>
      <c r="D4" s="336" t="inlineStr">
        <is>
          <t>建筑面积</t>
        </is>
      </c>
      <c r="E4" s="336" t="inlineStr">
        <is>
          <t>类型</t>
        </is>
      </c>
      <c r="F4" s="337" t="inlineStr">
        <is>
          <t>基价（元/㎡）</t>
        </is>
      </c>
      <c r="G4" s="336" t="inlineStr">
        <is>
          <t>楼层修正（%）</t>
        </is>
      </c>
      <c r="H4" s="336" t="inlineStr">
        <is>
          <t>朝向修正（%）</t>
        </is>
      </c>
      <c r="I4" s="336" t="inlineStr">
        <is>
          <t>面积修正（%）</t>
        </is>
      </c>
      <c r="J4" s="338" t="inlineStr">
        <is>
          <t>装修修正（元）</t>
        </is>
      </c>
      <c r="K4" s="336" t="inlineStr">
        <is>
          <t>评估单价(元/㎡)</t>
        </is>
      </c>
      <c r="L4" s="338" t="inlineStr">
        <is>
          <t>备注</t>
        </is>
      </c>
      <c r="M4" s="339" t="inlineStr"/>
    </row>
    <row r="5">
      <c r="A5" s="335" t="inlineStr"/>
      <c r="B5" s="340" t="n">
        <v>1</v>
      </c>
      <c r="C5" s="341" t="inlineStr">
        <is>
          <t>1栋201</t>
        </is>
      </c>
      <c r="D5" s="341" t="n">
        <v>88.90000000000001</v>
      </c>
      <c r="E5" s="342" t="inlineStr">
        <is>
          <t>住宅</t>
        </is>
      </c>
      <c r="F5" s="343" t="n">
        <v>26800</v>
      </c>
      <c r="G5" s="211" t="n">
        <v>-0.0465</v>
      </c>
      <c r="H5" s="344" t="n">
        <v>0</v>
      </c>
      <c r="I5" s="344" t="n">
        <v>0</v>
      </c>
      <c r="J5" s="342" t="n">
        <v>0</v>
      </c>
      <c r="K5" s="343">
        <f>=ROUND(+F5*(1+G5+H5+I5)+J5,-2)</f>
        <v/>
      </c>
      <c r="L5" s="345" t="inlineStr"/>
      <c r="N5" s="330" t="n">
        <v>25600</v>
      </c>
      <c r="O5" s="330">
        <f>=+N5-K5</f>
        <v/>
      </c>
    </row>
    <row r="6">
      <c r="A6" s="335" t="inlineStr"/>
      <c r="B6" s="340" t="n">
        <v>2</v>
      </c>
      <c r="C6" s="341" t="inlineStr">
        <is>
          <t>1栋202</t>
        </is>
      </c>
      <c r="D6" s="341" t="n">
        <v>98.63</v>
      </c>
      <c r="E6" s="342" t="inlineStr">
        <is>
          <t>住宅</t>
        </is>
      </c>
      <c r="F6" s="343" t="n">
        <v>26800</v>
      </c>
      <c r="G6" s="211" t="n">
        <v>-0.0465</v>
      </c>
      <c r="H6" s="344" t="n">
        <v>0</v>
      </c>
      <c r="I6" s="341" t="inlineStr"/>
      <c r="J6" s="342" t="n">
        <v>0</v>
      </c>
      <c r="K6" s="343">
        <f>=ROUND(+F6*(1+G6+H6+I6)+J6,-2)</f>
        <v/>
      </c>
      <c r="L6" s="345" t="inlineStr"/>
      <c r="N6" s="330" t="n">
        <v>25600</v>
      </c>
      <c r="O6" s="330">
        <f>=+N6-K6</f>
        <v/>
      </c>
    </row>
    <row r="7">
      <c r="A7" s="335" t="inlineStr"/>
      <c r="B7" s="340" t="n">
        <v>3</v>
      </c>
      <c r="C7" s="341" t="inlineStr">
        <is>
          <t>1栋203</t>
        </is>
      </c>
      <c r="D7" s="341" t="n">
        <v>98.63</v>
      </c>
      <c r="E7" s="342" t="inlineStr">
        <is>
          <t>住宅</t>
        </is>
      </c>
      <c r="F7" s="343" t="n">
        <v>26800</v>
      </c>
      <c r="G7" s="211" t="n">
        <v>-0.0465</v>
      </c>
      <c r="H7" s="344" t="n">
        <v>0</v>
      </c>
      <c r="I7" s="341" t="inlineStr"/>
      <c r="J7" s="342" t="n">
        <v>0</v>
      </c>
      <c r="K7" s="343">
        <f>=ROUND(+F7*(1+G7+H7+I7)+J7,-2)</f>
        <v/>
      </c>
      <c r="L7" s="345" t="inlineStr"/>
      <c r="N7" s="330" t="n">
        <v>25600</v>
      </c>
      <c r="O7" s="330">
        <f>=+N7-K7</f>
        <v/>
      </c>
    </row>
    <row r="8">
      <c r="A8" s="335" t="inlineStr"/>
      <c r="B8" s="340" t="n">
        <v>4</v>
      </c>
      <c r="C8" s="341" t="inlineStr">
        <is>
          <t>1栋204</t>
        </is>
      </c>
      <c r="D8" s="341" t="n">
        <v>78.98</v>
      </c>
      <c r="E8" s="342" t="inlineStr">
        <is>
          <t>住宅</t>
        </is>
      </c>
      <c r="F8" s="343" t="n">
        <v>26800</v>
      </c>
      <c r="G8" s="211" t="n">
        <v>-0.0465</v>
      </c>
      <c r="H8" s="344" t="n">
        <v>0</v>
      </c>
      <c r="I8" s="341" t="inlineStr"/>
      <c r="J8" s="342" t="n">
        <v>0</v>
      </c>
      <c r="K8" s="343">
        <f>=ROUND(+F8*(1+G8+H8+I8)+J8,-2)</f>
        <v/>
      </c>
      <c r="L8" s="345" t="inlineStr"/>
      <c r="N8" s="330" t="n">
        <v>25600</v>
      </c>
      <c r="O8" s="330">
        <f>=+N8-K8</f>
        <v/>
      </c>
    </row>
    <row r="9">
      <c r="A9" s="330" t="inlineStr"/>
      <c r="B9" s="340" t="n">
        <v>5</v>
      </c>
      <c r="C9" s="341" t="inlineStr">
        <is>
          <t>1栋205</t>
        </is>
      </c>
      <c r="D9" s="341" t="n">
        <v>88.78</v>
      </c>
      <c r="E9" s="342" t="inlineStr">
        <is>
          <t>住宅</t>
        </is>
      </c>
      <c r="F9" s="343" t="n">
        <v>26800</v>
      </c>
      <c r="G9" s="211" t="n">
        <v>-0.0465</v>
      </c>
      <c r="H9" s="344" t="n">
        <v>0</v>
      </c>
      <c r="I9" s="341" t="inlineStr"/>
      <c r="J9" s="342" t="n">
        <v>0</v>
      </c>
      <c r="K9" s="343">
        <f>=ROUND(+F9*(1+G9+H9+I9)+J9,-2)</f>
        <v/>
      </c>
      <c r="L9" s="345" t="inlineStr"/>
      <c r="N9" s="330" t="n">
        <v>25600</v>
      </c>
      <c r="O9" s="330">
        <f>=+N9-K9</f>
        <v/>
      </c>
    </row>
    <row r="10">
      <c r="A10" s="330" t="inlineStr"/>
      <c r="B10" s="340" t="n">
        <v>6</v>
      </c>
      <c r="C10" s="341" t="inlineStr">
        <is>
          <t>1栋206</t>
        </is>
      </c>
      <c r="D10" s="341" t="n">
        <v>88.78</v>
      </c>
      <c r="E10" s="342" t="inlineStr">
        <is>
          <t>住宅</t>
        </is>
      </c>
      <c r="F10" s="343" t="n">
        <v>26800</v>
      </c>
      <c r="G10" s="211" t="n">
        <v>-0.0465</v>
      </c>
      <c r="H10" s="344" t="n">
        <v>0</v>
      </c>
      <c r="I10" s="341" t="inlineStr"/>
      <c r="J10" s="342" t="n">
        <v>0</v>
      </c>
      <c r="K10" s="343">
        <f>=ROUND(+F10*(1+G10+H10+I10)+J10,-2)</f>
        <v/>
      </c>
      <c r="L10" s="345" t="inlineStr"/>
      <c r="N10" s="330" t="n">
        <v>25600</v>
      </c>
      <c r="O10" s="330">
        <f>=+N10-K10</f>
        <v/>
      </c>
    </row>
    <row r="11">
      <c r="A11" s="330" t="inlineStr"/>
      <c r="B11" s="340" t="n">
        <v>7</v>
      </c>
      <c r="C11" s="341" t="inlineStr">
        <is>
          <t>1栋301</t>
        </is>
      </c>
      <c r="D11" s="341" t="n">
        <v>88.90000000000001</v>
      </c>
      <c r="E11" s="342" t="inlineStr">
        <is>
          <t>住宅</t>
        </is>
      </c>
      <c r="F11" s="343" t="n">
        <v>26800</v>
      </c>
      <c r="G11" s="211" t="n">
        <v>-0.0434</v>
      </c>
      <c r="H11" s="344" t="n">
        <v>0</v>
      </c>
      <c r="I11" s="341" t="inlineStr"/>
      <c r="J11" s="342" t="n">
        <v>0</v>
      </c>
      <c r="K11" s="343">
        <f>=ROUND(+F11*(1+G11+H11+I11)+J11,-2)</f>
        <v/>
      </c>
      <c r="L11" s="345" t="inlineStr"/>
      <c r="N11" s="330" t="n">
        <v>25600</v>
      </c>
      <c r="O11" s="330">
        <f>=+N11-K11</f>
        <v/>
      </c>
    </row>
    <row r="12">
      <c r="A12" s="330" t="inlineStr"/>
      <c r="B12" s="340" t="n">
        <v>8</v>
      </c>
      <c r="C12" s="341" t="inlineStr">
        <is>
          <t>1栋302</t>
        </is>
      </c>
      <c r="D12" s="341" t="n">
        <v>98.63</v>
      </c>
      <c r="E12" s="342" t="inlineStr">
        <is>
          <t>住宅</t>
        </is>
      </c>
      <c r="F12" s="343" t="n">
        <v>26800</v>
      </c>
      <c r="G12" s="211" t="n">
        <v>-0.0434</v>
      </c>
      <c r="H12" s="344" t="n">
        <v>0</v>
      </c>
      <c r="I12" s="341" t="inlineStr"/>
      <c r="J12" s="342" t="n">
        <v>0</v>
      </c>
      <c r="K12" s="343">
        <f>=ROUND(+F12*(1+G12+H12+I12)+J12,-2)</f>
        <v/>
      </c>
      <c r="L12" s="345" t="inlineStr"/>
      <c r="N12" s="330" t="n">
        <v>25600</v>
      </c>
      <c r="O12" s="330">
        <f>=+N12-K12</f>
        <v/>
      </c>
    </row>
    <row r="13">
      <c r="A13" s="330" t="inlineStr"/>
      <c r="B13" s="340" t="n">
        <v>9</v>
      </c>
      <c r="C13" s="341" t="inlineStr">
        <is>
          <t>1栋303</t>
        </is>
      </c>
      <c r="D13" s="341" t="n">
        <v>98.63</v>
      </c>
      <c r="E13" s="342" t="inlineStr">
        <is>
          <t>住宅</t>
        </is>
      </c>
      <c r="F13" s="343" t="n">
        <v>26800</v>
      </c>
      <c r="G13" s="211" t="n">
        <v>-0.0434</v>
      </c>
      <c r="H13" s="344" t="n">
        <v>0</v>
      </c>
      <c r="I13" s="341" t="inlineStr"/>
      <c r="J13" s="342" t="n">
        <v>0</v>
      </c>
      <c r="K13" s="343">
        <f>=ROUND(+F13*(1+G13+H13+I13)+J13,-2)</f>
        <v/>
      </c>
      <c r="L13" s="345" t="inlineStr"/>
      <c r="N13" s="330" t="n">
        <v>25600</v>
      </c>
      <c r="O13" s="330">
        <f>=+N13-K13</f>
        <v/>
      </c>
    </row>
    <row r="14">
      <c r="A14" s="330" t="inlineStr"/>
      <c r="B14" s="340" t="n">
        <v>10</v>
      </c>
      <c r="C14" s="341" t="inlineStr">
        <is>
          <t>1栋305</t>
        </is>
      </c>
      <c r="D14" s="341" t="n">
        <v>88.78</v>
      </c>
      <c r="E14" s="342" t="inlineStr">
        <is>
          <t>住宅</t>
        </is>
      </c>
      <c r="F14" s="343" t="n">
        <v>26800</v>
      </c>
      <c r="G14" s="211" t="n">
        <v>-0.0434</v>
      </c>
      <c r="H14" s="344" t="n">
        <v>0</v>
      </c>
      <c r="I14" s="341" t="inlineStr"/>
      <c r="J14" s="342" t="n">
        <v>0</v>
      </c>
      <c r="K14" s="343">
        <f>=ROUND(+F14*(1+G14+H14+I14)+J14,-2)</f>
        <v/>
      </c>
      <c r="L14" s="345" t="inlineStr"/>
      <c r="N14" s="330" t="n">
        <v>25600</v>
      </c>
      <c r="O14" s="330">
        <f>=+N14-K14</f>
        <v/>
      </c>
    </row>
    <row r="15">
      <c r="A15" s="330" t="inlineStr"/>
      <c r="B15" s="340" t="n">
        <v>11</v>
      </c>
      <c r="C15" s="341" t="inlineStr">
        <is>
          <t>1栋306</t>
        </is>
      </c>
      <c r="D15" s="341" t="n">
        <v>88.78</v>
      </c>
      <c r="E15" s="342" t="inlineStr">
        <is>
          <t>住宅</t>
        </is>
      </c>
      <c r="F15" s="343" t="n">
        <v>26800</v>
      </c>
      <c r="G15" s="211" t="n">
        <v>-0.0434</v>
      </c>
      <c r="H15" s="344" t="n">
        <v>0</v>
      </c>
      <c r="I15" s="341" t="inlineStr"/>
      <c r="J15" s="342" t="n">
        <v>0</v>
      </c>
      <c r="K15" s="343">
        <f>=ROUND(+F15*(1+G15+H15+I15)+J15,-2)</f>
        <v/>
      </c>
      <c r="L15" s="345" t="inlineStr"/>
      <c r="N15" s="330" t="n">
        <v>25600</v>
      </c>
      <c r="O15" s="330">
        <f>=+N15-K15</f>
        <v/>
      </c>
    </row>
    <row r="16">
      <c r="A16" s="330" t="inlineStr"/>
      <c r="B16" s="340" t="n">
        <v>12</v>
      </c>
      <c r="C16" s="341" t="inlineStr">
        <is>
          <t>1栋401</t>
        </is>
      </c>
      <c r="D16" s="341" t="n">
        <v>88.90000000000001</v>
      </c>
      <c r="E16" s="342" t="inlineStr">
        <is>
          <t>住宅</t>
        </is>
      </c>
      <c r="F16" s="343" t="n">
        <v>26800</v>
      </c>
      <c r="G16" s="211" t="n">
        <v>-0.0403</v>
      </c>
      <c r="H16" s="344" t="n">
        <v>0</v>
      </c>
      <c r="I16" s="341" t="inlineStr"/>
      <c r="J16" s="342" t="n">
        <v>0</v>
      </c>
      <c r="K16" s="343">
        <f>=ROUND(+F16*(1+G16+H16+I16)+J16,-2)</f>
        <v/>
      </c>
      <c r="L16" s="345" t="inlineStr"/>
      <c r="N16" s="330" t="n">
        <v>25700</v>
      </c>
      <c r="O16" s="330">
        <f>=+N16-K16</f>
        <v/>
      </c>
    </row>
    <row r="17">
      <c r="A17" s="330" t="inlineStr"/>
      <c r="B17" s="340" t="n">
        <v>13</v>
      </c>
      <c r="C17" s="341" t="inlineStr">
        <is>
          <t>1栋402</t>
        </is>
      </c>
      <c r="D17" s="341" t="n">
        <v>98.63</v>
      </c>
      <c r="E17" s="342" t="inlineStr">
        <is>
          <t>住宅</t>
        </is>
      </c>
      <c r="F17" s="343" t="n">
        <v>26800</v>
      </c>
      <c r="G17" s="211" t="n">
        <v>-0.0403</v>
      </c>
      <c r="H17" s="344" t="n">
        <v>0</v>
      </c>
      <c r="I17" s="341" t="inlineStr"/>
      <c r="J17" s="342" t="n">
        <v>0</v>
      </c>
      <c r="K17" s="343">
        <f>=ROUND(+F17*(1+G17+H17+I17)+J17,-2)</f>
        <v/>
      </c>
      <c r="L17" s="345" t="inlineStr"/>
      <c r="N17" s="330" t="n">
        <v>25700</v>
      </c>
      <c r="O17" s="330">
        <f>=+N17-K17</f>
        <v/>
      </c>
    </row>
    <row r="18">
      <c r="A18" s="330" t="inlineStr"/>
      <c r="B18" s="340" t="n">
        <v>14</v>
      </c>
      <c r="C18" s="341" t="inlineStr">
        <is>
          <t>1栋403</t>
        </is>
      </c>
      <c r="D18" s="341" t="n">
        <v>98.63</v>
      </c>
      <c r="E18" s="342" t="inlineStr">
        <is>
          <t>住宅</t>
        </is>
      </c>
      <c r="F18" s="343" t="n">
        <v>26800</v>
      </c>
      <c r="G18" s="211" t="n">
        <v>-0.0403</v>
      </c>
      <c r="H18" s="344" t="n">
        <v>0</v>
      </c>
      <c r="I18" s="341" t="inlineStr"/>
      <c r="J18" s="342" t="n">
        <v>0</v>
      </c>
      <c r="K18" s="343">
        <f>=ROUND(+F18*(1+G18+H18+I18)+J18,-2)</f>
        <v/>
      </c>
      <c r="L18" s="345" t="inlineStr"/>
      <c r="N18" s="330" t="n">
        <v>25700</v>
      </c>
      <c r="O18" s="330">
        <f>=+N18-K18</f>
        <v/>
      </c>
    </row>
    <row r="19">
      <c r="A19" s="330" t="inlineStr"/>
      <c r="B19" s="340" t="n">
        <v>15</v>
      </c>
      <c r="C19" s="341" t="inlineStr">
        <is>
          <t>1栋404</t>
        </is>
      </c>
      <c r="D19" s="341" t="n">
        <v>78.98</v>
      </c>
      <c r="E19" s="342" t="inlineStr">
        <is>
          <t>住宅</t>
        </is>
      </c>
      <c r="F19" s="343" t="n">
        <v>26800</v>
      </c>
      <c r="G19" s="211" t="n">
        <v>-0.0403</v>
      </c>
      <c r="H19" s="344" t="n">
        <v>0</v>
      </c>
      <c r="I19" s="341" t="inlineStr"/>
      <c r="J19" s="342" t="n">
        <v>0</v>
      </c>
      <c r="K19" s="343">
        <f>=ROUND(+F19*(1+G19+H19+I19)+J19,-2)</f>
        <v/>
      </c>
      <c r="L19" s="345" t="inlineStr"/>
      <c r="N19" s="330" t="n">
        <v>25700</v>
      </c>
      <c r="O19" s="330">
        <f>=+N19-K19</f>
        <v/>
      </c>
    </row>
    <row r="20">
      <c r="A20" s="330" t="inlineStr"/>
      <c r="B20" s="340" t="n">
        <v>16</v>
      </c>
      <c r="C20" s="341" t="inlineStr">
        <is>
          <t>1栋405</t>
        </is>
      </c>
      <c r="D20" s="341" t="n">
        <v>88.78</v>
      </c>
      <c r="E20" s="342" t="inlineStr">
        <is>
          <t>住宅</t>
        </is>
      </c>
      <c r="F20" s="343" t="n">
        <v>26800</v>
      </c>
      <c r="G20" s="211" t="n">
        <v>-0.0403</v>
      </c>
      <c r="H20" s="344" t="n">
        <v>0</v>
      </c>
      <c r="I20" s="341" t="inlineStr"/>
      <c r="J20" s="342" t="n">
        <v>0</v>
      </c>
      <c r="K20" s="343">
        <f>=ROUND(+F20*(1+G20+H20+I20)+J20,-2)</f>
        <v/>
      </c>
      <c r="L20" s="345" t="inlineStr"/>
      <c r="N20" s="330" t="n">
        <v>25700</v>
      </c>
      <c r="O20" s="330">
        <f>=+N20-K20</f>
        <v/>
      </c>
    </row>
    <row r="21">
      <c r="A21" s="330" t="inlineStr"/>
      <c r="B21" s="340" t="n">
        <v>17</v>
      </c>
      <c r="C21" s="341" t="inlineStr">
        <is>
          <t>1栋406</t>
        </is>
      </c>
      <c r="D21" s="341" t="n">
        <v>88.78</v>
      </c>
      <c r="E21" s="342" t="inlineStr">
        <is>
          <t>住宅</t>
        </is>
      </c>
      <c r="F21" s="343" t="n">
        <v>26800</v>
      </c>
      <c r="G21" s="211" t="n">
        <v>-0.0403</v>
      </c>
      <c r="H21" s="344" t="n">
        <v>0</v>
      </c>
      <c r="I21" s="341" t="inlineStr"/>
      <c r="J21" s="342" t="n">
        <v>0</v>
      </c>
      <c r="K21" s="343">
        <f>=ROUND(+F21*(1+G21+H21+I21)+J21,-2)</f>
        <v/>
      </c>
      <c r="L21" s="345" t="inlineStr"/>
      <c r="N21" s="330" t="n">
        <v>25700</v>
      </c>
      <c r="O21" s="330">
        <f>=+N21-K21</f>
        <v/>
      </c>
    </row>
    <row r="22">
      <c r="A22" s="330" t="inlineStr"/>
      <c r="B22" s="340" t="n">
        <v>18</v>
      </c>
      <c r="C22" s="341" t="inlineStr">
        <is>
          <t>1栋501</t>
        </is>
      </c>
      <c r="D22" s="341" t="n">
        <v>88.90000000000001</v>
      </c>
      <c r="E22" s="342" t="inlineStr">
        <is>
          <t>住宅</t>
        </is>
      </c>
      <c r="F22" s="343" t="n">
        <v>26800</v>
      </c>
      <c r="G22" s="211" t="n">
        <v>-0.0372</v>
      </c>
      <c r="H22" s="344" t="n">
        <v>0</v>
      </c>
      <c r="I22" s="341" t="inlineStr"/>
      <c r="J22" s="342" t="n">
        <v>0</v>
      </c>
      <c r="K22" s="343">
        <f>=ROUND(+F22*(1+G22+H22+I22)+J22,-2)</f>
        <v/>
      </c>
      <c r="L22" s="345" t="inlineStr"/>
      <c r="N22" s="330" t="n">
        <v>25800</v>
      </c>
      <c r="O22" s="330">
        <f>=+N22-K22</f>
        <v/>
      </c>
    </row>
    <row r="23">
      <c r="A23" s="330" t="inlineStr"/>
      <c r="B23" s="340" t="n">
        <v>19</v>
      </c>
      <c r="C23" s="341" t="inlineStr">
        <is>
          <t>1栋502</t>
        </is>
      </c>
      <c r="D23" s="341" t="n">
        <v>98.63</v>
      </c>
      <c r="E23" s="342" t="inlineStr">
        <is>
          <t>住宅</t>
        </is>
      </c>
      <c r="F23" s="343" t="n">
        <v>26800</v>
      </c>
      <c r="G23" s="211" t="n">
        <v>-0.0372</v>
      </c>
      <c r="H23" s="344" t="n">
        <v>0</v>
      </c>
      <c r="I23" s="341" t="inlineStr"/>
      <c r="J23" s="342" t="n">
        <v>0</v>
      </c>
      <c r="K23" s="343">
        <f>=ROUND(+F23*(1+G23+H23+I23)+J23,-2)</f>
        <v/>
      </c>
      <c r="L23" s="345" t="inlineStr"/>
      <c r="N23" s="330" t="n">
        <v>25800</v>
      </c>
      <c r="O23" s="330">
        <f>=+N23-K23</f>
        <v/>
      </c>
    </row>
    <row r="24" ht="24" customFormat="1" customHeight="1" s="220">
      <c r="A24" s="330" t="inlineStr"/>
      <c r="B24" s="340" t="n">
        <v>20</v>
      </c>
      <c r="C24" s="341" t="inlineStr">
        <is>
          <t>1栋503</t>
        </is>
      </c>
      <c r="D24" s="341" t="n">
        <v>98.63</v>
      </c>
      <c r="E24" s="342" t="inlineStr">
        <is>
          <t>住宅</t>
        </is>
      </c>
      <c r="F24" s="343" t="inlineStr"/>
      <c r="G24" s="211" t="inlineStr"/>
      <c r="H24" s="344" t="n">
        <v>0</v>
      </c>
      <c r="I24" s="341" t="inlineStr"/>
      <c r="J24" s="342" t="inlineStr"/>
      <c r="K24" s="343" t="n">
        <v>19920</v>
      </c>
      <c r="L24" s="345" t="inlineStr">
        <is>
          <t>已售未签约，按合同价评估</t>
        </is>
      </c>
      <c r="N24" s="330" t="n">
        <v>19920.2473892325</v>
      </c>
      <c r="O24" s="330">
        <f>=+N24-K24</f>
        <v/>
      </c>
    </row>
    <row r="25">
      <c r="A25" s="330" t="inlineStr"/>
      <c r="B25" s="340" t="n">
        <v>21</v>
      </c>
      <c r="C25" s="341" t="inlineStr">
        <is>
          <t>1栋504</t>
        </is>
      </c>
      <c r="D25" s="341" t="n">
        <v>78.98</v>
      </c>
      <c r="E25" s="342" t="inlineStr">
        <is>
          <t>住宅</t>
        </is>
      </c>
      <c r="F25" s="343" t="n">
        <v>26800</v>
      </c>
      <c r="G25" s="211" t="n">
        <v>-0.0372</v>
      </c>
      <c r="H25" s="344" t="n">
        <v>0</v>
      </c>
      <c r="I25" s="341" t="inlineStr"/>
      <c r="J25" s="342" t="n">
        <v>0</v>
      </c>
      <c r="K25" s="343">
        <f>=ROUND(+F25*(1+G25+H25+I25)+J25,-2)</f>
        <v/>
      </c>
      <c r="L25" s="345" t="inlineStr"/>
      <c r="N25" s="330" t="n">
        <v>25800</v>
      </c>
      <c r="O25" s="330">
        <f>=+N25-K25</f>
        <v/>
      </c>
    </row>
    <row r="26">
      <c r="A26" s="330" t="inlineStr"/>
      <c r="B26" s="340" t="n">
        <v>22</v>
      </c>
      <c r="C26" s="341" t="inlineStr">
        <is>
          <t>1栋505</t>
        </is>
      </c>
      <c r="D26" s="341" t="n">
        <v>88.78</v>
      </c>
      <c r="E26" s="342" t="inlineStr">
        <is>
          <t>住宅</t>
        </is>
      </c>
      <c r="F26" s="343" t="n">
        <v>26800</v>
      </c>
      <c r="G26" s="211" t="n">
        <v>-0.0372</v>
      </c>
      <c r="H26" s="344" t="n">
        <v>0</v>
      </c>
      <c r="I26" s="341" t="inlineStr"/>
      <c r="J26" s="342" t="n">
        <v>0</v>
      </c>
      <c r="K26" s="343">
        <f>=ROUND(+F26*(1+G26+H26+I26)+J26,-2)</f>
        <v/>
      </c>
      <c r="L26" s="345" t="inlineStr"/>
      <c r="N26" s="330" t="n">
        <v>25800</v>
      </c>
      <c r="O26" s="330">
        <f>=+N26-K26</f>
        <v/>
      </c>
    </row>
    <row r="27">
      <c r="A27" s="330" t="inlineStr"/>
      <c r="B27" s="340" t="n">
        <v>23</v>
      </c>
      <c r="C27" s="341" t="inlineStr">
        <is>
          <t>1栋506</t>
        </is>
      </c>
      <c r="D27" s="341" t="n">
        <v>88.78</v>
      </c>
      <c r="E27" s="342" t="inlineStr">
        <is>
          <t>住宅</t>
        </is>
      </c>
      <c r="F27" s="343" t="n">
        <v>26800</v>
      </c>
      <c r="G27" s="211" t="n">
        <v>-0.0372</v>
      </c>
      <c r="H27" s="344" t="n">
        <v>0</v>
      </c>
      <c r="I27" s="341" t="inlineStr"/>
      <c r="J27" s="342" t="n">
        <v>0</v>
      </c>
      <c r="K27" s="343">
        <f>=ROUND(+F27*(1+G27+H27+I27)+J27,-2)</f>
        <v/>
      </c>
      <c r="L27" s="345" t="inlineStr"/>
      <c r="N27" s="330" t="n">
        <v>25800</v>
      </c>
      <c r="O27" s="330">
        <f>=+N27-K27</f>
        <v/>
      </c>
    </row>
    <row r="28">
      <c r="A28" s="330" t="inlineStr"/>
      <c r="B28" s="340" t="n">
        <v>24</v>
      </c>
      <c r="C28" s="341" t="inlineStr">
        <is>
          <t>1栋601</t>
        </is>
      </c>
      <c r="D28" s="341" t="n">
        <v>88.90000000000001</v>
      </c>
      <c r="E28" s="342" t="inlineStr">
        <is>
          <t>住宅</t>
        </is>
      </c>
      <c r="F28" s="343" t="n">
        <v>26800</v>
      </c>
      <c r="G28" s="211" t="n">
        <v>-0.0341</v>
      </c>
      <c r="H28" s="344" t="n">
        <v>0</v>
      </c>
      <c r="I28" s="341" t="inlineStr"/>
      <c r="J28" s="342" t="n">
        <v>0</v>
      </c>
      <c r="K28" s="343">
        <f>=ROUND(+F28*(1+G28+H28+I28)+J28,-2)</f>
        <v/>
      </c>
      <c r="L28" s="345" t="inlineStr"/>
      <c r="N28" s="330" t="n">
        <v>25900</v>
      </c>
      <c r="O28" s="330">
        <f>=+N28-K28</f>
        <v/>
      </c>
    </row>
    <row r="29">
      <c r="A29" s="330" t="inlineStr"/>
      <c r="B29" s="340" t="n">
        <v>25</v>
      </c>
      <c r="C29" s="341" t="inlineStr">
        <is>
          <t>1栋603</t>
        </is>
      </c>
      <c r="D29" s="341" t="n">
        <v>98.63</v>
      </c>
      <c r="E29" s="342" t="inlineStr">
        <is>
          <t>住宅</t>
        </is>
      </c>
      <c r="F29" s="343" t="n">
        <v>26800</v>
      </c>
      <c r="G29" s="211" t="n">
        <v>-0.0341</v>
      </c>
      <c r="H29" s="344" t="n">
        <v>0</v>
      </c>
      <c r="I29" s="341" t="inlineStr"/>
      <c r="J29" s="342" t="n">
        <v>0</v>
      </c>
      <c r="K29" s="343">
        <f>=ROUND(+F29*(1+G29+H29+I29)+J29,-2)</f>
        <v/>
      </c>
      <c r="L29" s="345" t="inlineStr"/>
      <c r="N29" s="330" t="n">
        <v>25900</v>
      </c>
      <c r="O29" s="330">
        <f>=+N29-K29</f>
        <v/>
      </c>
    </row>
    <row r="30">
      <c r="A30" s="330" t="inlineStr"/>
      <c r="B30" s="340" t="n">
        <v>26</v>
      </c>
      <c r="C30" s="341" t="inlineStr">
        <is>
          <t>1栋604</t>
        </is>
      </c>
      <c r="D30" s="341" t="n">
        <v>78.98</v>
      </c>
      <c r="E30" s="342" t="inlineStr">
        <is>
          <t>住宅</t>
        </is>
      </c>
      <c r="F30" s="343" t="n">
        <v>26800</v>
      </c>
      <c r="G30" s="211" t="n">
        <v>-0.0341</v>
      </c>
      <c r="H30" s="344" t="n">
        <v>0</v>
      </c>
      <c r="I30" s="341" t="inlineStr"/>
      <c r="J30" s="342" t="n">
        <v>0</v>
      </c>
      <c r="K30" s="343">
        <f>=ROUND(+F30*(1+G30+H30+I30)+J30,-2)</f>
        <v/>
      </c>
      <c r="L30" s="345" t="inlineStr"/>
      <c r="N30" s="330" t="n">
        <v>25900</v>
      </c>
      <c r="O30" s="330">
        <f>=+N30-K30</f>
        <v/>
      </c>
    </row>
    <row r="31">
      <c r="A31" s="330" t="inlineStr"/>
      <c r="B31" s="340" t="n">
        <v>27</v>
      </c>
      <c r="C31" s="341" t="inlineStr">
        <is>
          <t>1栋606</t>
        </is>
      </c>
      <c r="D31" s="341" t="n">
        <v>88.78</v>
      </c>
      <c r="E31" s="342" t="inlineStr">
        <is>
          <t>住宅</t>
        </is>
      </c>
      <c r="F31" s="343" t="n">
        <v>26800</v>
      </c>
      <c r="G31" s="211" t="n">
        <v>-0.0341</v>
      </c>
      <c r="H31" s="344" t="n">
        <v>0</v>
      </c>
      <c r="I31" s="341" t="inlineStr"/>
      <c r="J31" s="342" t="n">
        <v>0</v>
      </c>
      <c r="K31" s="343">
        <f>=ROUND(+F31*(1+G31+H31+I31)+J31,-2)</f>
        <v/>
      </c>
      <c r="L31" s="345" t="inlineStr"/>
      <c r="N31" s="330" t="n">
        <v>25900</v>
      </c>
      <c r="O31" s="330">
        <f>=+N31-K31</f>
        <v/>
      </c>
    </row>
    <row r="32" ht="24" customFormat="1" customHeight="1" s="220">
      <c r="A32" s="330" t="inlineStr"/>
      <c r="B32" s="340" t="n">
        <v>28</v>
      </c>
      <c r="C32" s="341" t="inlineStr">
        <is>
          <t>1栋701</t>
        </is>
      </c>
      <c r="D32" s="341" t="n">
        <v>88.90000000000001</v>
      </c>
      <c r="E32" s="342" t="inlineStr">
        <is>
          <t>住宅</t>
        </is>
      </c>
      <c r="F32" s="343" t="inlineStr"/>
      <c r="G32" s="211" t="inlineStr"/>
      <c r="H32" s="344" t="n">
        <v>0</v>
      </c>
      <c r="I32" s="341" t="inlineStr"/>
      <c r="J32" s="342" t="inlineStr"/>
      <c r="K32" s="343" t="n">
        <v>25000</v>
      </c>
      <c r="L32" s="345" t="inlineStr">
        <is>
          <t>已售未签约，按合同价评估</t>
        </is>
      </c>
      <c r="N32" s="330" t="n">
        <v>25000</v>
      </c>
      <c r="O32" s="330">
        <f>=+N32-K32</f>
        <v/>
      </c>
    </row>
    <row r="33">
      <c r="A33" s="330" t="inlineStr"/>
      <c r="B33" s="340" t="n">
        <v>29</v>
      </c>
      <c r="C33" s="341" t="inlineStr">
        <is>
          <t>1栋704</t>
        </is>
      </c>
      <c r="D33" s="341" t="n">
        <v>78.98</v>
      </c>
      <c r="E33" s="342" t="inlineStr">
        <is>
          <t>住宅</t>
        </is>
      </c>
      <c r="F33" s="343" t="n">
        <v>26800</v>
      </c>
      <c r="G33" s="211" t="n">
        <v>-0.031</v>
      </c>
      <c r="H33" s="344" t="n">
        <v>0</v>
      </c>
      <c r="I33" s="341" t="inlineStr"/>
      <c r="J33" s="342" t="n">
        <v>0</v>
      </c>
      <c r="K33" s="343">
        <f>=ROUND(+F33*(1+G33+H33+I33)+J33,-2)</f>
        <v/>
      </c>
      <c r="L33" s="345" t="inlineStr"/>
      <c r="N33" s="330" t="n">
        <v>26000</v>
      </c>
      <c r="O33" s="330">
        <f>=+N33-K33</f>
        <v/>
      </c>
    </row>
    <row r="34">
      <c r="A34" s="330" t="inlineStr"/>
      <c r="B34" s="340" t="n">
        <v>30</v>
      </c>
      <c r="C34" s="341" t="inlineStr">
        <is>
          <t>1栋705</t>
        </is>
      </c>
      <c r="D34" s="341" t="n">
        <v>88.78</v>
      </c>
      <c r="E34" s="342" t="inlineStr">
        <is>
          <t>住宅</t>
        </is>
      </c>
      <c r="F34" s="343" t="n">
        <v>26800</v>
      </c>
      <c r="G34" s="211" t="n">
        <v>-0.031</v>
      </c>
      <c r="H34" s="344" t="n">
        <v>0</v>
      </c>
      <c r="I34" s="341" t="inlineStr"/>
      <c r="J34" s="342" t="n">
        <v>0</v>
      </c>
      <c r="K34" s="343">
        <f>=ROUND(+F34*(1+G34+H34+I34)+J34,-2)</f>
        <v/>
      </c>
      <c r="L34" s="345" t="inlineStr"/>
      <c r="N34" s="330" t="n">
        <v>26000</v>
      </c>
      <c r="O34" s="330">
        <f>=+N34-K34</f>
        <v/>
      </c>
    </row>
    <row r="35">
      <c r="A35" s="330" t="inlineStr"/>
      <c r="B35" s="340" t="n">
        <v>31</v>
      </c>
      <c r="C35" s="341" t="inlineStr">
        <is>
          <t>1栋706</t>
        </is>
      </c>
      <c r="D35" s="341" t="n">
        <v>88.78</v>
      </c>
      <c r="E35" s="342" t="inlineStr">
        <is>
          <t>住宅</t>
        </is>
      </c>
      <c r="F35" s="343" t="n">
        <v>26800</v>
      </c>
      <c r="G35" s="211" t="n">
        <v>-0.031</v>
      </c>
      <c r="H35" s="344" t="n">
        <v>0</v>
      </c>
      <c r="I35" s="341" t="inlineStr"/>
      <c r="J35" s="342" t="n">
        <v>0</v>
      </c>
      <c r="K35" s="343">
        <f>=ROUND(+F35*(1+G35+H35+I35)+J35,-2)</f>
        <v/>
      </c>
      <c r="L35" s="345" t="inlineStr"/>
      <c r="N35" s="330" t="n">
        <v>26000</v>
      </c>
      <c r="O35" s="330">
        <f>=+N35-K35</f>
        <v/>
      </c>
    </row>
    <row r="36">
      <c r="A36" s="330" t="inlineStr"/>
      <c r="B36" s="340" t="n">
        <v>32</v>
      </c>
      <c r="C36" s="341" t="inlineStr">
        <is>
          <t>1栋802</t>
        </is>
      </c>
      <c r="D36" s="341" t="n">
        <v>98.63</v>
      </c>
      <c r="E36" s="342" t="inlineStr">
        <is>
          <t>住宅</t>
        </is>
      </c>
      <c r="F36" s="343" t="n">
        <v>26800</v>
      </c>
      <c r="G36" s="211" t="n">
        <v>-0.0279</v>
      </c>
      <c r="H36" s="344" t="n">
        <v>0</v>
      </c>
      <c r="I36" s="341" t="inlineStr"/>
      <c r="J36" s="342" t="n">
        <v>0</v>
      </c>
      <c r="K36" s="343">
        <f>=ROUND(+F36*(1+G36+H36+I36)+J36,-2)</f>
        <v/>
      </c>
      <c r="L36" s="345" t="inlineStr"/>
      <c r="N36" s="330" t="n">
        <v>26100</v>
      </c>
      <c r="O36" s="330">
        <f>=+N36-K36</f>
        <v/>
      </c>
    </row>
    <row r="37">
      <c r="A37" s="330" t="inlineStr"/>
      <c r="B37" s="340" t="n">
        <v>33</v>
      </c>
      <c r="C37" s="341" t="inlineStr">
        <is>
          <t>1栋805</t>
        </is>
      </c>
      <c r="D37" s="341" t="n">
        <v>88.78</v>
      </c>
      <c r="E37" s="342" t="inlineStr">
        <is>
          <t>住宅</t>
        </is>
      </c>
      <c r="F37" s="343" t="n">
        <v>26800</v>
      </c>
      <c r="G37" s="211" t="n">
        <v>-0.0279</v>
      </c>
      <c r="H37" s="344" t="n">
        <v>0</v>
      </c>
      <c r="I37" s="341" t="inlineStr"/>
      <c r="J37" s="342" t="n">
        <v>0</v>
      </c>
      <c r="K37" s="343">
        <f>=ROUND(+F37*(1+G37+H37+I37)+J37,-2)</f>
        <v/>
      </c>
      <c r="L37" s="345" t="inlineStr"/>
      <c r="N37" s="330" t="n">
        <v>26100</v>
      </c>
      <c r="O37" s="330">
        <f>=+N37-K37</f>
        <v/>
      </c>
    </row>
    <row r="38">
      <c r="A38" s="330" t="inlineStr"/>
      <c r="B38" s="340" t="n">
        <v>34</v>
      </c>
      <c r="C38" s="341" t="inlineStr">
        <is>
          <t>1栋806</t>
        </is>
      </c>
      <c r="D38" s="341" t="n">
        <v>88.78</v>
      </c>
      <c r="E38" s="342" t="inlineStr">
        <is>
          <t>住宅</t>
        </is>
      </c>
      <c r="F38" s="343" t="n">
        <v>26800</v>
      </c>
      <c r="G38" s="211" t="n">
        <v>-0.0279</v>
      </c>
      <c r="H38" s="344" t="n">
        <v>0</v>
      </c>
      <c r="I38" s="341" t="inlineStr"/>
      <c r="J38" s="342" t="n">
        <v>0</v>
      </c>
      <c r="K38" s="343">
        <f>=ROUND(+F38*(1+G38+H38+I38)+J38,-2)</f>
        <v/>
      </c>
      <c r="L38" s="345" t="inlineStr"/>
      <c r="N38" s="330" t="n">
        <v>26100</v>
      </c>
      <c r="O38" s="330">
        <f>=+N38-K38</f>
        <v/>
      </c>
    </row>
    <row r="39">
      <c r="A39" s="330" t="inlineStr"/>
      <c r="B39" s="340" t="n">
        <v>35</v>
      </c>
      <c r="C39" s="341" t="inlineStr">
        <is>
          <t>1栋902</t>
        </is>
      </c>
      <c r="D39" s="341" t="n">
        <v>98.63</v>
      </c>
      <c r="E39" s="342" t="inlineStr">
        <is>
          <t>住宅</t>
        </is>
      </c>
      <c r="F39" s="343" t="n">
        <v>26800</v>
      </c>
      <c r="G39" s="211" t="n">
        <v>-0.0248</v>
      </c>
      <c r="H39" s="344" t="n">
        <v>0</v>
      </c>
      <c r="I39" s="341" t="inlineStr"/>
      <c r="J39" s="342" t="n">
        <v>0</v>
      </c>
      <c r="K39" s="343">
        <f>=ROUND(+F39*(1+G39+H39+I39)+J39,-2)</f>
        <v/>
      </c>
      <c r="L39" s="345" t="inlineStr"/>
      <c r="N39" s="330" t="n">
        <v>26100</v>
      </c>
      <c r="O39" s="330">
        <f>=+N39-K39</f>
        <v/>
      </c>
    </row>
    <row r="40">
      <c r="A40" s="330" t="inlineStr"/>
      <c r="B40" s="340" t="n">
        <v>36</v>
      </c>
      <c r="C40" s="341" t="inlineStr">
        <is>
          <t>1栋906</t>
        </is>
      </c>
      <c r="D40" s="341" t="n">
        <v>88.78</v>
      </c>
      <c r="E40" s="342" t="inlineStr">
        <is>
          <t>住宅</t>
        </is>
      </c>
      <c r="F40" s="343" t="n">
        <v>26800</v>
      </c>
      <c r="G40" s="211" t="n">
        <v>-0.0248</v>
      </c>
      <c r="H40" s="344" t="n">
        <v>0</v>
      </c>
      <c r="I40" s="341" t="inlineStr"/>
      <c r="J40" s="342" t="n">
        <v>0</v>
      </c>
      <c r="K40" s="343">
        <f>=ROUND(+F40*(1+G40+H40+I40)+J40,-2)</f>
        <v/>
      </c>
      <c r="L40" s="345" t="inlineStr"/>
      <c r="N40" s="330" t="n">
        <v>26100</v>
      </c>
      <c r="O40" s="330">
        <f>=+N40-K40</f>
        <v/>
      </c>
    </row>
    <row r="41">
      <c r="A41" s="330" t="inlineStr"/>
      <c r="B41" s="340" t="n">
        <v>37</v>
      </c>
      <c r="C41" s="341" t="inlineStr">
        <is>
          <t>1栋1006</t>
        </is>
      </c>
      <c r="D41" s="341" t="n">
        <v>88.78</v>
      </c>
      <c r="E41" s="342" t="inlineStr">
        <is>
          <t>住宅</t>
        </is>
      </c>
      <c r="F41" s="343" t="n">
        <v>26800</v>
      </c>
      <c r="G41" s="211" t="n">
        <v>-0.0217</v>
      </c>
      <c r="H41" s="344" t="n">
        <v>0</v>
      </c>
      <c r="I41" s="341" t="inlineStr"/>
      <c r="J41" s="342" t="n">
        <v>0</v>
      </c>
      <c r="K41" s="343">
        <f>=ROUND(+F41*(1+G41+H41+I41)+J41,-2)</f>
        <v/>
      </c>
      <c r="L41" s="345" t="inlineStr"/>
      <c r="N41" s="330" t="n">
        <v>26200</v>
      </c>
      <c r="O41" s="330">
        <f>=+N41-K41</f>
        <v/>
      </c>
    </row>
    <row r="42">
      <c r="A42" s="330" t="inlineStr"/>
      <c r="B42" s="340" t="n">
        <v>38</v>
      </c>
      <c r="C42" s="341" t="inlineStr">
        <is>
          <t>1栋1102</t>
        </is>
      </c>
      <c r="D42" s="341" t="n">
        <v>98.63</v>
      </c>
      <c r="E42" s="342" t="inlineStr">
        <is>
          <t>住宅</t>
        </is>
      </c>
      <c r="F42" s="343" t="n">
        <v>26800</v>
      </c>
      <c r="G42" s="211" t="n">
        <v>-0.0186</v>
      </c>
      <c r="H42" s="344" t="n">
        <v>0</v>
      </c>
      <c r="I42" s="341" t="inlineStr"/>
      <c r="J42" s="342" t="n">
        <v>0</v>
      </c>
      <c r="K42" s="343">
        <f>=ROUND(+F42*(1+G42+H42+I42)+J42,-2)</f>
        <v/>
      </c>
      <c r="L42" s="345" t="inlineStr"/>
      <c r="N42" s="330" t="n">
        <v>26300</v>
      </c>
      <c r="O42" s="330">
        <f>=+N42-K42</f>
        <v/>
      </c>
    </row>
    <row r="43">
      <c r="A43" s="330" t="inlineStr"/>
      <c r="B43" s="340" t="n">
        <v>39</v>
      </c>
      <c r="C43" s="341" t="inlineStr">
        <is>
          <t>1栋1103</t>
        </is>
      </c>
      <c r="D43" s="341" t="n">
        <v>98.63</v>
      </c>
      <c r="E43" s="342" t="inlineStr">
        <is>
          <t>住宅</t>
        </is>
      </c>
      <c r="F43" s="343" t="n">
        <v>26800</v>
      </c>
      <c r="G43" s="211" t="n">
        <v>-0.0186</v>
      </c>
      <c r="H43" s="344" t="n">
        <v>0</v>
      </c>
      <c r="I43" s="341" t="inlineStr"/>
      <c r="J43" s="342" t="n">
        <v>0</v>
      </c>
      <c r="K43" s="343">
        <f>=ROUND(+F43*(1+G43+H43+I43)+J43,-2)</f>
        <v/>
      </c>
      <c r="L43" s="345" t="inlineStr"/>
      <c r="N43" s="330" t="n">
        <v>26300</v>
      </c>
      <c r="O43" s="330">
        <f>=+N43-K43</f>
        <v/>
      </c>
    </row>
    <row r="44">
      <c r="A44" s="330" t="inlineStr"/>
      <c r="B44" s="340" t="n">
        <v>40</v>
      </c>
      <c r="C44" s="341" t="inlineStr">
        <is>
          <t>1栋1106</t>
        </is>
      </c>
      <c r="D44" s="341" t="n">
        <v>88.78</v>
      </c>
      <c r="E44" s="342" t="inlineStr">
        <is>
          <t>住宅</t>
        </is>
      </c>
      <c r="F44" s="343" t="n">
        <v>26800</v>
      </c>
      <c r="G44" s="211" t="n">
        <v>-0.0186</v>
      </c>
      <c r="H44" s="344" t="n">
        <v>0</v>
      </c>
      <c r="I44" s="341" t="inlineStr"/>
      <c r="J44" s="342" t="n">
        <v>0</v>
      </c>
      <c r="K44" s="343">
        <f>=ROUND(+F44*(1+G44+H44+I44)+J44,-2)</f>
        <v/>
      </c>
      <c r="L44" s="345" t="inlineStr"/>
      <c r="N44" s="330" t="n">
        <v>26300</v>
      </c>
      <c r="O44" s="330">
        <f>=+N44-K44</f>
        <v/>
      </c>
    </row>
    <row r="45">
      <c r="A45" s="330" t="inlineStr"/>
      <c r="B45" s="340" t="n">
        <v>41</v>
      </c>
      <c r="C45" s="341" t="inlineStr">
        <is>
          <t>1栋1206</t>
        </is>
      </c>
      <c r="D45" s="341" t="n">
        <v>88.78</v>
      </c>
      <c r="E45" s="342" t="inlineStr">
        <is>
          <t>住宅</t>
        </is>
      </c>
      <c r="F45" s="343" t="n">
        <v>26800</v>
      </c>
      <c r="G45" s="211" t="n">
        <v>-0.0155</v>
      </c>
      <c r="H45" s="344" t="n">
        <v>0</v>
      </c>
      <c r="I45" s="341" t="inlineStr"/>
      <c r="J45" s="342" t="n">
        <v>0</v>
      </c>
      <c r="K45" s="343">
        <f>=ROUND(+F45*(1+G45+H45+I45)+J45,-2)</f>
        <v/>
      </c>
      <c r="L45" s="345" t="inlineStr"/>
      <c r="N45" s="330" t="n">
        <v>26400</v>
      </c>
      <c r="O45" s="330">
        <f>=+N45-K45</f>
        <v/>
      </c>
    </row>
    <row r="46">
      <c r="A46" s="330" t="inlineStr"/>
      <c r="B46" s="340" t="n">
        <v>42</v>
      </c>
      <c r="C46" s="341" t="inlineStr">
        <is>
          <t>1栋1306</t>
        </is>
      </c>
      <c r="D46" s="341" t="n">
        <v>88.78</v>
      </c>
      <c r="E46" s="342" t="inlineStr">
        <is>
          <t>住宅</t>
        </is>
      </c>
      <c r="F46" s="343" t="n">
        <v>26800</v>
      </c>
      <c r="G46" s="211" t="n">
        <v>-0.0124</v>
      </c>
      <c r="H46" s="344" t="n">
        <v>0</v>
      </c>
      <c r="I46" s="341" t="inlineStr"/>
      <c r="J46" s="342" t="n">
        <v>0</v>
      </c>
      <c r="K46" s="343">
        <f>=ROUND(+F46*(1+G46+H46+I46)+J46,-2)</f>
        <v/>
      </c>
      <c r="L46" s="345" t="inlineStr"/>
      <c r="N46" s="330" t="n">
        <v>26500</v>
      </c>
      <c r="O46" s="330">
        <f>=+N46-K46</f>
        <v/>
      </c>
    </row>
    <row r="47">
      <c r="A47" s="330" t="inlineStr"/>
      <c r="B47" s="340" t="n">
        <v>43</v>
      </c>
      <c r="C47" s="341" t="inlineStr">
        <is>
          <t>1栋1402</t>
        </is>
      </c>
      <c r="D47" s="341" t="n">
        <v>98.63</v>
      </c>
      <c r="E47" s="342" t="inlineStr">
        <is>
          <t>住宅</t>
        </is>
      </c>
      <c r="F47" s="343" t="n">
        <v>26800</v>
      </c>
      <c r="G47" s="211" t="n">
        <v>-0.009299999999999999</v>
      </c>
      <c r="H47" s="344" t="n">
        <v>0</v>
      </c>
      <c r="I47" s="341" t="inlineStr"/>
      <c r="J47" s="342" t="n">
        <v>0</v>
      </c>
      <c r="K47" s="343">
        <f>=ROUND(+F47*(1+G47+H47+I47)+J47,-2)</f>
        <v/>
      </c>
      <c r="L47" s="345" t="inlineStr"/>
      <c r="N47" s="330" t="n">
        <v>26600</v>
      </c>
      <c r="O47" s="330">
        <f>=+N47-K47</f>
        <v/>
      </c>
    </row>
    <row r="48">
      <c r="A48" s="330" t="inlineStr"/>
      <c r="B48" s="340" t="n">
        <v>44</v>
      </c>
      <c r="C48" s="341" t="inlineStr">
        <is>
          <t>1栋1404</t>
        </is>
      </c>
      <c r="D48" s="341" t="n">
        <v>78.98</v>
      </c>
      <c r="E48" s="342" t="inlineStr">
        <is>
          <t>住宅</t>
        </is>
      </c>
      <c r="F48" s="343" t="n">
        <v>26800</v>
      </c>
      <c r="G48" s="211" t="n">
        <v>-0.009299999999999999</v>
      </c>
      <c r="H48" s="344" t="n">
        <v>0</v>
      </c>
      <c r="I48" s="341" t="inlineStr"/>
      <c r="J48" s="342" t="n">
        <v>0</v>
      </c>
      <c r="K48" s="343">
        <f>=ROUND(+F48*(1+G48+H48+I48)+J48,-2)</f>
        <v/>
      </c>
      <c r="L48" s="345" t="inlineStr"/>
      <c r="N48" s="330" t="n">
        <v>26600</v>
      </c>
      <c r="O48" s="330">
        <f>=+N48-K48</f>
        <v/>
      </c>
    </row>
    <row r="49">
      <c r="A49" s="330" t="inlineStr"/>
      <c r="B49" s="340" t="n">
        <v>45</v>
      </c>
      <c r="C49" s="341" t="inlineStr">
        <is>
          <t>1栋1405</t>
        </is>
      </c>
      <c r="D49" s="341" t="n">
        <v>88.78</v>
      </c>
      <c r="E49" s="342" t="inlineStr">
        <is>
          <t>住宅</t>
        </is>
      </c>
      <c r="F49" s="343" t="n">
        <v>26800</v>
      </c>
      <c r="G49" s="211" t="n">
        <v>-0.009299999999999999</v>
      </c>
      <c r="H49" s="344" t="n">
        <v>0</v>
      </c>
      <c r="I49" s="341" t="inlineStr"/>
      <c r="J49" s="342" t="n">
        <v>0</v>
      </c>
      <c r="K49" s="343">
        <f>=ROUND(+F49*(1+G49+H49+I49)+J49,-2)</f>
        <v/>
      </c>
      <c r="L49" s="345" t="inlineStr"/>
      <c r="N49" s="330" t="n">
        <v>26600</v>
      </c>
      <c r="O49" s="330">
        <f>=+N49-K49</f>
        <v/>
      </c>
    </row>
    <row r="50">
      <c r="A50" s="330" t="inlineStr"/>
      <c r="B50" s="340" t="n">
        <v>46</v>
      </c>
      <c r="C50" s="341" t="inlineStr">
        <is>
          <t>1栋1406</t>
        </is>
      </c>
      <c r="D50" s="341" t="n">
        <v>88.78</v>
      </c>
      <c r="E50" s="342" t="inlineStr">
        <is>
          <t>住宅</t>
        </is>
      </c>
      <c r="F50" s="343" t="n">
        <v>26800</v>
      </c>
      <c r="G50" s="211" t="n">
        <v>-0.009299999999999999</v>
      </c>
      <c r="H50" s="344" t="n">
        <v>0</v>
      </c>
      <c r="I50" s="341" t="inlineStr"/>
      <c r="J50" s="342" t="n">
        <v>0</v>
      </c>
      <c r="K50" s="343">
        <f>=ROUND(+F50*(1+G50+H50+I50)+J50,-2)</f>
        <v/>
      </c>
      <c r="L50" s="345" t="inlineStr"/>
      <c r="N50" s="330" t="n">
        <v>26600</v>
      </c>
      <c r="O50" s="330">
        <f>=+N50-K50</f>
        <v/>
      </c>
    </row>
    <row r="51">
      <c r="A51" s="330" t="inlineStr"/>
      <c r="B51" s="340" t="n">
        <v>47</v>
      </c>
      <c r="C51" s="341" t="inlineStr">
        <is>
          <t>1栋1505</t>
        </is>
      </c>
      <c r="D51" s="341" t="n">
        <v>88.78</v>
      </c>
      <c r="E51" s="342" t="inlineStr">
        <is>
          <t>住宅</t>
        </is>
      </c>
      <c r="F51" s="343" t="n">
        <v>26800</v>
      </c>
      <c r="G51" s="211" t="n">
        <v>-0.0062</v>
      </c>
      <c r="H51" s="344" t="n">
        <v>0</v>
      </c>
      <c r="I51" s="341" t="inlineStr"/>
      <c r="J51" s="342" t="n">
        <v>0</v>
      </c>
      <c r="K51" s="343">
        <f>=ROUND(+F51*(1+G51+H51+I51)+J51,-2)</f>
        <v/>
      </c>
      <c r="L51" s="345" t="inlineStr"/>
      <c r="N51" s="330" t="n">
        <v>26600</v>
      </c>
      <c r="O51" s="330">
        <f>=+N51-K51</f>
        <v/>
      </c>
    </row>
    <row r="52">
      <c r="A52" s="330" t="inlineStr"/>
      <c r="B52" s="340" t="n">
        <v>48</v>
      </c>
      <c r="C52" s="341" t="inlineStr">
        <is>
          <t>1栋1506</t>
        </is>
      </c>
      <c r="D52" s="341" t="n">
        <v>88.78</v>
      </c>
      <c r="E52" s="342" t="inlineStr">
        <is>
          <t>住宅</t>
        </is>
      </c>
      <c r="F52" s="343" t="n">
        <v>26800</v>
      </c>
      <c r="G52" s="211" t="n">
        <v>-0.0062</v>
      </c>
      <c r="H52" s="344" t="n">
        <v>0</v>
      </c>
      <c r="I52" s="341" t="inlineStr"/>
      <c r="J52" s="342" t="n">
        <v>0</v>
      </c>
      <c r="K52" s="343">
        <f>=ROUND(+F52*(1+G52+H52+I52)+J52,-2)</f>
        <v/>
      </c>
      <c r="L52" s="345" t="inlineStr"/>
      <c r="N52" s="330" t="n">
        <v>26600</v>
      </c>
      <c r="O52" s="330">
        <f>=+N52-K52</f>
        <v/>
      </c>
    </row>
    <row r="53">
      <c r="A53" s="330" t="inlineStr"/>
      <c r="B53" s="340" t="n">
        <v>49</v>
      </c>
      <c r="C53" s="341" t="inlineStr">
        <is>
          <t>1栋1606</t>
        </is>
      </c>
      <c r="D53" s="341" t="n">
        <v>88.78</v>
      </c>
      <c r="E53" s="342" t="inlineStr">
        <is>
          <t>住宅</t>
        </is>
      </c>
      <c r="F53" s="343" t="n">
        <v>26800</v>
      </c>
      <c r="G53" s="211" t="n">
        <v>0</v>
      </c>
      <c r="H53" s="344" t="n">
        <v>0</v>
      </c>
      <c r="I53" s="341" t="inlineStr"/>
      <c r="J53" s="342" t="n">
        <v>0</v>
      </c>
      <c r="K53" s="343">
        <f>=ROUND(+F53*(1+G53+H53+I53)+J53,-2)</f>
        <v/>
      </c>
      <c r="L53" s="345" t="inlineStr"/>
      <c r="N53" s="330" t="n">
        <v>26800</v>
      </c>
      <c r="O53" s="330">
        <f>=+N53-K53</f>
        <v/>
      </c>
    </row>
    <row r="54">
      <c r="A54" s="330" t="inlineStr"/>
      <c r="B54" s="340" t="n">
        <v>50</v>
      </c>
      <c r="C54" s="341" t="inlineStr">
        <is>
          <t>1栋1706</t>
        </is>
      </c>
      <c r="D54" s="341" t="n">
        <v>88.78</v>
      </c>
      <c r="E54" s="342" t="inlineStr">
        <is>
          <t>住宅</t>
        </is>
      </c>
      <c r="F54" s="343" t="n">
        <v>26800</v>
      </c>
      <c r="G54" s="211" t="n">
        <v>0.0031</v>
      </c>
      <c r="H54" s="344" t="n">
        <v>0</v>
      </c>
      <c r="I54" s="341" t="inlineStr"/>
      <c r="J54" s="342" t="n">
        <v>0</v>
      </c>
      <c r="K54" s="343">
        <f>=ROUND(+F54*(1+G54+H54+I54)+J54,-2)</f>
        <v/>
      </c>
      <c r="L54" s="345" t="inlineStr"/>
      <c r="N54" s="330" t="n">
        <v>26900</v>
      </c>
      <c r="O54" s="330">
        <f>=+N54-K54</f>
        <v/>
      </c>
    </row>
    <row r="55">
      <c r="A55" s="330" t="inlineStr"/>
      <c r="B55" s="340" t="n">
        <v>51</v>
      </c>
      <c r="C55" s="341" t="inlineStr">
        <is>
          <t>1栋1804</t>
        </is>
      </c>
      <c r="D55" s="341" t="n">
        <v>78.98</v>
      </c>
      <c r="E55" s="342" t="inlineStr">
        <is>
          <t>住宅</t>
        </is>
      </c>
      <c r="F55" s="343" t="n">
        <v>26800</v>
      </c>
      <c r="G55" s="211" t="n">
        <v>0.0062</v>
      </c>
      <c r="H55" s="344" t="n">
        <v>0</v>
      </c>
      <c r="I55" s="341" t="inlineStr"/>
      <c r="J55" s="342" t="n">
        <v>0</v>
      </c>
      <c r="K55" s="343">
        <f>=ROUND(+F55*(1+G55+H55+I55)+J55,-2)</f>
        <v/>
      </c>
      <c r="L55" s="345" t="inlineStr"/>
      <c r="N55" s="330" t="n">
        <v>27000</v>
      </c>
      <c r="O55" s="330">
        <f>=+N55-K55</f>
        <v/>
      </c>
    </row>
    <row r="56">
      <c r="A56" s="330" t="inlineStr"/>
      <c r="B56" s="340" t="n">
        <v>52</v>
      </c>
      <c r="C56" s="341" t="inlineStr">
        <is>
          <t>1栋1805</t>
        </is>
      </c>
      <c r="D56" s="341" t="n">
        <v>88.78</v>
      </c>
      <c r="E56" s="342" t="inlineStr">
        <is>
          <t>住宅</t>
        </is>
      </c>
      <c r="F56" s="343" t="n">
        <v>26800</v>
      </c>
      <c r="G56" s="211" t="n">
        <v>0.0062</v>
      </c>
      <c r="H56" s="344" t="n">
        <v>0</v>
      </c>
      <c r="I56" s="341" t="inlineStr"/>
      <c r="J56" s="342" t="n">
        <v>0</v>
      </c>
      <c r="K56" s="343">
        <f>=ROUND(+F56*(1+G56+H56+I56)+J56,-2)</f>
        <v/>
      </c>
      <c r="L56" s="345" t="inlineStr"/>
      <c r="N56" s="330" t="n">
        <v>27000</v>
      </c>
      <c r="O56" s="330">
        <f>=+N56-K56</f>
        <v/>
      </c>
    </row>
    <row r="57">
      <c r="A57" s="330" t="inlineStr"/>
      <c r="B57" s="340" t="n">
        <v>53</v>
      </c>
      <c r="C57" s="341" t="inlineStr">
        <is>
          <t>1栋1806</t>
        </is>
      </c>
      <c r="D57" s="341" t="n">
        <v>88.78</v>
      </c>
      <c r="E57" s="342" t="inlineStr">
        <is>
          <t>住宅</t>
        </is>
      </c>
      <c r="F57" s="343" t="n">
        <v>26800</v>
      </c>
      <c r="G57" s="211" t="n">
        <v>0.0062</v>
      </c>
      <c r="H57" s="344" t="n">
        <v>0</v>
      </c>
      <c r="I57" s="341" t="inlineStr"/>
      <c r="J57" s="342" t="n">
        <v>0</v>
      </c>
      <c r="K57" s="343">
        <f>=ROUND(+F57*(1+G57+H57+I57)+J57,-2)</f>
        <v/>
      </c>
      <c r="L57" s="345" t="inlineStr"/>
      <c r="N57" s="330" t="n">
        <v>27000</v>
      </c>
      <c r="O57" s="330">
        <f>=+N57-K57</f>
        <v/>
      </c>
    </row>
    <row r="58">
      <c r="A58" s="330" t="inlineStr"/>
      <c r="B58" s="340" t="n">
        <v>54</v>
      </c>
      <c r="C58" s="341" t="inlineStr">
        <is>
          <t>1栋2106</t>
        </is>
      </c>
      <c r="D58" s="341" t="n">
        <v>88.78</v>
      </c>
      <c r="E58" s="342" t="inlineStr">
        <is>
          <t>住宅</t>
        </is>
      </c>
      <c r="F58" s="343" t="n">
        <v>26800</v>
      </c>
      <c r="G58" s="211" t="n">
        <v>0.0155</v>
      </c>
      <c r="H58" s="344" t="n">
        <v>0</v>
      </c>
      <c r="I58" s="341" t="inlineStr"/>
      <c r="J58" s="342" t="n">
        <v>0</v>
      </c>
      <c r="K58" s="343">
        <f>=ROUND(+F58*(1+G58+H58+I58)+J58,-2)</f>
        <v/>
      </c>
      <c r="L58" s="345" t="inlineStr"/>
      <c r="N58" s="330" t="n">
        <v>27200</v>
      </c>
      <c r="O58" s="330">
        <f>=+N58-K58</f>
        <v/>
      </c>
    </row>
    <row r="59">
      <c r="A59" s="330" t="inlineStr"/>
      <c r="B59" s="340" t="n">
        <v>55</v>
      </c>
      <c r="C59" s="341" t="inlineStr">
        <is>
          <t>1栋2206</t>
        </is>
      </c>
      <c r="D59" s="341" t="n">
        <v>88.78</v>
      </c>
      <c r="E59" s="342" t="inlineStr">
        <is>
          <t>住宅</t>
        </is>
      </c>
      <c r="F59" s="343" t="n">
        <v>26800</v>
      </c>
      <c r="G59" s="211" t="n">
        <v>0.0186</v>
      </c>
      <c r="H59" s="344" t="n">
        <v>0</v>
      </c>
      <c r="I59" s="341" t="inlineStr"/>
      <c r="J59" s="342" t="n">
        <v>0</v>
      </c>
      <c r="K59" s="343">
        <f>=ROUND(+F59*(1+G59+H59+I59)+J59,-2)</f>
        <v/>
      </c>
      <c r="L59" s="345" t="inlineStr"/>
      <c r="N59" s="330" t="n">
        <v>27300</v>
      </c>
      <c r="O59" s="330">
        <f>=+N59-K59</f>
        <v/>
      </c>
    </row>
    <row r="60">
      <c r="A60" s="330" t="inlineStr"/>
      <c r="B60" s="340" t="n">
        <v>56</v>
      </c>
      <c r="C60" s="341" t="inlineStr">
        <is>
          <t>1栋2303</t>
        </is>
      </c>
      <c r="D60" s="341" t="n">
        <v>98.63</v>
      </c>
      <c r="E60" s="342" t="inlineStr">
        <is>
          <t>住宅</t>
        </is>
      </c>
      <c r="F60" s="343" t="n">
        <v>26800</v>
      </c>
      <c r="G60" s="211" t="n">
        <v>0.0217</v>
      </c>
      <c r="H60" s="344" t="n">
        <v>0</v>
      </c>
      <c r="I60" s="341" t="inlineStr"/>
      <c r="J60" s="342" t="n">
        <v>0</v>
      </c>
      <c r="K60" s="343">
        <f>=ROUND(+F60*(1+G60+H60+I60)+J60,-2)</f>
        <v/>
      </c>
      <c r="L60" s="345" t="inlineStr"/>
      <c r="N60" s="330" t="n">
        <v>27400</v>
      </c>
      <c r="O60" s="330">
        <f>=+N60-K60</f>
        <v/>
      </c>
    </row>
    <row r="61">
      <c r="A61" s="330" t="inlineStr"/>
      <c r="B61" s="340" t="n">
        <v>57</v>
      </c>
      <c r="C61" s="341" t="inlineStr">
        <is>
          <t>1栋2304</t>
        </is>
      </c>
      <c r="D61" s="341" t="n">
        <v>78.98</v>
      </c>
      <c r="E61" s="342" t="inlineStr">
        <is>
          <t>住宅</t>
        </is>
      </c>
      <c r="F61" s="343" t="n">
        <v>26800</v>
      </c>
      <c r="G61" s="211" t="n">
        <v>0.0217</v>
      </c>
      <c r="H61" s="344" t="n">
        <v>0</v>
      </c>
      <c r="I61" s="341" t="inlineStr"/>
      <c r="J61" s="342" t="n">
        <v>0</v>
      </c>
      <c r="K61" s="343">
        <f>=ROUND(+F61*(1+G61+H61+I61)+J61,-2)</f>
        <v/>
      </c>
      <c r="L61" s="345" t="inlineStr"/>
      <c r="N61" s="330" t="n">
        <v>27400</v>
      </c>
      <c r="O61" s="330">
        <f>=+N61-K61</f>
        <v/>
      </c>
    </row>
    <row r="62">
      <c r="A62" s="330" t="inlineStr"/>
      <c r="B62" s="340" t="n">
        <v>58</v>
      </c>
      <c r="C62" s="341" t="inlineStr">
        <is>
          <t>1栋2305</t>
        </is>
      </c>
      <c r="D62" s="341" t="n">
        <v>88.78</v>
      </c>
      <c r="E62" s="342" t="inlineStr">
        <is>
          <t>住宅</t>
        </is>
      </c>
      <c r="F62" s="343" t="n">
        <v>26800</v>
      </c>
      <c r="G62" s="211" t="n">
        <v>0.0217</v>
      </c>
      <c r="H62" s="344" t="n">
        <v>0</v>
      </c>
      <c r="I62" s="341" t="inlineStr"/>
      <c r="J62" s="342" t="n">
        <v>0</v>
      </c>
      <c r="K62" s="343">
        <f>=ROUND(+F62*(1+G62+H62+I62)+J62,-2)</f>
        <v/>
      </c>
      <c r="L62" s="345" t="inlineStr"/>
      <c r="N62" s="330" t="n">
        <v>27400</v>
      </c>
      <c r="O62" s="330">
        <f>=+N62-K62</f>
        <v/>
      </c>
    </row>
    <row r="63">
      <c r="A63" s="330" t="inlineStr"/>
      <c r="B63" s="340" t="n">
        <v>59</v>
      </c>
      <c r="C63" s="341" t="inlineStr">
        <is>
          <t>1栋2306</t>
        </is>
      </c>
      <c r="D63" s="341" t="n">
        <v>88.78</v>
      </c>
      <c r="E63" s="342" t="inlineStr">
        <is>
          <t>住宅</t>
        </is>
      </c>
      <c r="F63" s="343" t="n">
        <v>26800</v>
      </c>
      <c r="G63" s="211" t="n">
        <v>0.0217</v>
      </c>
      <c r="H63" s="344" t="n">
        <v>0</v>
      </c>
      <c r="I63" s="341" t="inlineStr"/>
      <c r="J63" s="342" t="n">
        <v>0</v>
      </c>
      <c r="K63" s="343">
        <f>=ROUND(+F63*(1+G63+H63+I63)+J63,-2)</f>
        <v/>
      </c>
      <c r="L63" s="345" t="inlineStr"/>
      <c r="N63" s="330" t="n">
        <v>27400</v>
      </c>
      <c r="O63" s="330">
        <f>=+N63-K63</f>
        <v/>
      </c>
    </row>
    <row r="64">
      <c r="A64" s="330" t="inlineStr"/>
      <c r="B64" s="340" t="n">
        <v>60</v>
      </c>
      <c r="C64" s="341" t="inlineStr">
        <is>
          <t>1栋2405</t>
        </is>
      </c>
      <c r="D64" s="341" t="n">
        <v>88.78</v>
      </c>
      <c r="E64" s="342" t="inlineStr">
        <is>
          <t>住宅</t>
        </is>
      </c>
      <c r="F64" s="343" t="n">
        <v>26800</v>
      </c>
      <c r="G64" s="211" t="n">
        <v>0.0248</v>
      </c>
      <c r="H64" s="344" t="n">
        <v>0</v>
      </c>
      <c r="I64" s="341" t="inlineStr"/>
      <c r="J64" s="342" t="n">
        <v>0</v>
      </c>
      <c r="K64" s="343">
        <f>=ROUND(+F64*(1+G64+H64+I64)+J64,-2)</f>
        <v/>
      </c>
      <c r="L64" s="345" t="inlineStr"/>
      <c r="N64" s="330" t="n">
        <v>27500</v>
      </c>
      <c r="O64" s="330">
        <f>=+N64-K64</f>
        <v/>
      </c>
    </row>
    <row r="65" customFormat="1" s="330">
      <c r="A65" s="330" t="inlineStr"/>
      <c r="B65" s="340" t="n">
        <v>61</v>
      </c>
      <c r="C65" s="341" t="inlineStr">
        <is>
          <t>1栋2506</t>
        </is>
      </c>
      <c r="D65" s="341" t="n">
        <v>88.78</v>
      </c>
      <c r="E65" s="342" t="inlineStr">
        <is>
          <t>住宅</t>
        </is>
      </c>
      <c r="F65" s="343" t="n">
        <v>26800</v>
      </c>
      <c r="G65" s="211" t="n">
        <v>0.0279</v>
      </c>
      <c r="H65" s="344" t="n">
        <v>0</v>
      </c>
      <c r="I65" s="341" t="inlineStr"/>
      <c r="J65" s="342" t="n">
        <v>0</v>
      </c>
      <c r="K65" s="343">
        <f>=ROUND(+F65*(1+G65+H65+I65)+J65,-2)</f>
        <v/>
      </c>
      <c r="L65" s="345" t="inlineStr"/>
      <c r="M65" s="334" t="inlineStr"/>
      <c r="N65" s="330" t="n">
        <v>27500</v>
      </c>
      <c r="O65" s="330">
        <f>=+N65-K65</f>
        <v/>
      </c>
    </row>
    <row r="66">
      <c r="A66" s="330" t="inlineStr"/>
      <c r="B66" s="340" t="n">
        <v>62</v>
      </c>
      <c r="C66" s="341" t="inlineStr">
        <is>
          <t>1栋2606</t>
        </is>
      </c>
      <c r="D66" s="341" t="n">
        <v>88.78</v>
      </c>
      <c r="E66" s="342" t="inlineStr">
        <is>
          <t>住宅</t>
        </is>
      </c>
      <c r="F66" s="343" t="n">
        <v>26800</v>
      </c>
      <c r="G66" s="211" t="n">
        <v>0.031</v>
      </c>
      <c r="H66" s="344" t="n">
        <v>0</v>
      </c>
      <c r="I66" s="341" t="inlineStr"/>
      <c r="J66" s="342" t="n">
        <v>0</v>
      </c>
      <c r="K66" s="343">
        <f>=ROUND(+F66*(1+G66+H66+I66)+J66,-2)</f>
        <v/>
      </c>
      <c r="L66" s="345" t="inlineStr"/>
      <c r="N66" s="330" t="n">
        <v>27600</v>
      </c>
      <c r="O66" s="330">
        <f>=+N66-K66</f>
        <v/>
      </c>
    </row>
    <row r="67">
      <c r="B67" s="340" t="n">
        <v>63</v>
      </c>
      <c r="C67" s="341" t="inlineStr">
        <is>
          <t>1栋2704</t>
        </is>
      </c>
      <c r="D67" s="341" t="n">
        <v>78.98</v>
      </c>
      <c r="E67" s="342" t="inlineStr">
        <is>
          <t>住宅</t>
        </is>
      </c>
      <c r="F67" s="343" t="n">
        <v>26800</v>
      </c>
      <c r="G67" s="211" t="n">
        <v>0.0341</v>
      </c>
      <c r="H67" s="344" t="n">
        <v>0</v>
      </c>
      <c r="I67" s="341" t="inlineStr"/>
      <c r="J67" s="342" t="n">
        <v>0</v>
      </c>
      <c r="K67" s="343">
        <f>=ROUND(+F67*(1+G67+H67+I67)+J67,-2)</f>
        <v/>
      </c>
      <c r="L67" s="345" t="inlineStr"/>
      <c r="N67" s="330" t="n">
        <v>27700</v>
      </c>
      <c r="O67" s="330">
        <f>=+N67-K67</f>
        <v/>
      </c>
    </row>
    <row r="68">
      <c r="B68" s="340" t="n">
        <v>64</v>
      </c>
      <c r="C68" s="341" t="inlineStr">
        <is>
          <t>1栋2706</t>
        </is>
      </c>
      <c r="D68" s="341" t="n">
        <v>88.78</v>
      </c>
      <c r="E68" s="342" t="inlineStr">
        <is>
          <t>住宅</t>
        </is>
      </c>
      <c r="F68" s="343" t="n">
        <v>26800</v>
      </c>
      <c r="G68" s="211" t="n">
        <v>0.0341</v>
      </c>
      <c r="H68" s="344" t="n">
        <v>0</v>
      </c>
      <c r="I68" s="341" t="inlineStr"/>
      <c r="J68" s="342" t="n">
        <v>0</v>
      </c>
      <c r="K68" s="343">
        <f>=ROUND(+F68*(1+G68+H68+I68)+J68,-2)</f>
        <v/>
      </c>
      <c r="L68" s="345" t="inlineStr"/>
      <c r="N68" s="330" t="n">
        <v>27700</v>
      </c>
      <c r="O68" s="330">
        <f>=+N68-K68</f>
        <v/>
      </c>
    </row>
    <row r="69">
      <c r="B69" s="340" t="n">
        <v>65</v>
      </c>
      <c r="C69" s="341" t="inlineStr">
        <is>
          <t>1栋2804</t>
        </is>
      </c>
      <c r="D69" s="341" t="n">
        <v>78.98</v>
      </c>
      <c r="E69" s="342" t="inlineStr">
        <is>
          <t>住宅</t>
        </is>
      </c>
      <c r="F69" s="343" t="n">
        <v>26800</v>
      </c>
      <c r="G69" s="211" t="n">
        <v>0.0372</v>
      </c>
      <c r="H69" s="344" t="n">
        <v>0</v>
      </c>
      <c r="I69" s="341" t="inlineStr"/>
      <c r="J69" s="342" t="n">
        <v>0</v>
      </c>
      <c r="K69" s="343">
        <f>=ROUND(+F69*(1+G69+H69+I69)+J69,-2)</f>
        <v/>
      </c>
      <c r="L69" s="345" t="inlineStr"/>
      <c r="N69" s="330" t="n">
        <v>27800</v>
      </c>
      <c r="O69" s="330">
        <f>=+N69-K69</f>
        <v/>
      </c>
    </row>
    <row r="70">
      <c r="B70" s="340" t="n">
        <v>66</v>
      </c>
      <c r="C70" s="341" t="inlineStr">
        <is>
          <t>1栋2805</t>
        </is>
      </c>
      <c r="D70" s="341" t="n">
        <v>88.78</v>
      </c>
      <c r="E70" s="342" t="inlineStr">
        <is>
          <t>住宅</t>
        </is>
      </c>
      <c r="F70" s="343" t="n">
        <v>26800</v>
      </c>
      <c r="G70" s="211" t="n">
        <v>0.0372</v>
      </c>
      <c r="H70" s="344" t="n">
        <v>0</v>
      </c>
      <c r="I70" s="341" t="inlineStr"/>
      <c r="J70" s="342" t="n">
        <v>0</v>
      </c>
      <c r="K70" s="343">
        <f>=ROUND(+F70*(1+G70+H70+I70)+J70,-2)</f>
        <v/>
      </c>
      <c r="L70" s="345" t="inlineStr"/>
      <c r="N70" s="330" t="n">
        <v>27800</v>
      </c>
      <c r="O70" s="330">
        <f>=+N70-K70</f>
        <v/>
      </c>
    </row>
    <row r="71">
      <c r="B71" s="340" t="n">
        <v>67</v>
      </c>
      <c r="C71" s="341" t="inlineStr">
        <is>
          <t>1栋2806</t>
        </is>
      </c>
      <c r="D71" s="341" t="n">
        <v>88.78</v>
      </c>
      <c r="E71" s="342" t="inlineStr">
        <is>
          <t>住宅</t>
        </is>
      </c>
      <c r="F71" s="343" t="n">
        <v>26800</v>
      </c>
      <c r="G71" s="211" t="n">
        <v>0.0372</v>
      </c>
      <c r="H71" s="344" t="n">
        <v>0</v>
      </c>
      <c r="I71" s="341" t="inlineStr"/>
      <c r="J71" s="342" t="n">
        <v>0</v>
      </c>
      <c r="K71" s="343">
        <f>=ROUND(+F71*(1+G71+H71+I71)+J71,-2)</f>
        <v/>
      </c>
      <c r="L71" s="345" t="inlineStr"/>
      <c r="N71" s="330" t="n">
        <v>27800</v>
      </c>
      <c r="O71" s="330">
        <f>=+N71-K71</f>
        <v/>
      </c>
    </row>
    <row r="72">
      <c r="B72" s="340" t="n">
        <v>68</v>
      </c>
      <c r="C72" s="341" t="inlineStr">
        <is>
          <t>1栋2902</t>
        </is>
      </c>
      <c r="D72" s="341" t="n">
        <v>98.63</v>
      </c>
      <c r="E72" s="342" t="inlineStr">
        <is>
          <t>住宅</t>
        </is>
      </c>
      <c r="F72" s="343" t="n">
        <v>26800</v>
      </c>
      <c r="G72" s="211" t="n">
        <v>0.0403</v>
      </c>
      <c r="H72" s="344" t="n">
        <v>0</v>
      </c>
      <c r="I72" s="341" t="inlineStr"/>
      <c r="J72" s="342" t="n">
        <v>0</v>
      </c>
      <c r="K72" s="343">
        <f>=ROUND(+F72*(1+G72+H72+I72)+J72,-2)</f>
        <v/>
      </c>
      <c r="L72" s="345" t="inlineStr"/>
      <c r="N72" s="330" t="n">
        <v>27900</v>
      </c>
      <c r="O72" s="330">
        <f>=+N72-K72</f>
        <v/>
      </c>
    </row>
    <row r="73">
      <c r="B73" s="340" t="n">
        <v>69</v>
      </c>
      <c r="C73" s="341" t="inlineStr">
        <is>
          <t>1栋2906</t>
        </is>
      </c>
      <c r="D73" s="341" t="n">
        <v>88.78</v>
      </c>
      <c r="E73" s="342" t="inlineStr">
        <is>
          <t>住宅</t>
        </is>
      </c>
      <c r="F73" s="343" t="n">
        <v>26800</v>
      </c>
      <c r="G73" s="211" t="n">
        <v>0.0403</v>
      </c>
      <c r="H73" s="344" t="n">
        <v>0</v>
      </c>
      <c r="I73" s="341" t="inlineStr"/>
      <c r="J73" s="342" t="n">
        <v>0</v>
      </c>
      <c r="K73" s="343">
        <f>=ROUND(+F73*(1+G73+H73+I73)+J73,-2)</f>
        <v/>
      </c>
      <c r="L73" s="345" t="inlineStr"/>
      <c r="N73" s="330" t="n">
        <v>27900</v>
      </c>
      <c r="O73" s="330">
        <f>=+N73-K73</f>
        <v/>
      </c>
    </row>
    <row r="74">
      <c r="B74" s="340" t="n">
        <v>70</v>
      </c>
      <c r="C74" s="341" t="inlineStr">
        <is>
          <t>1栋3005</t>
        </is>
      </c>
      <c r="D74" s="341" t="n">
        <v>88.78</v>
      </c>
      <c r="E74" s="342" t="inlineStr">
        <is>
          <t>住宅</t>
        </is>
      </c>
      <c r="F74" s="343" t="n">
        <v>26800</v>
      </c>
      <c r="G74" s="211" t="n">
        <v>0.0434</v>
      </c>
      <c r="H74" s="344" t="n">
        <v>0</v>
      </c>
      <c r="I74" s="341" t="inlineStr"/>
      <c r="J74" s="342" t="n">
        <v>0</v>
      </c>
      <c r="K74" s="343">
        <f>=ROUND(+F74*(1+G74+H74+I74)+J74,-2)</f>
        <v/>
      </c>
      <c r="L74" s="345" t="inlineStr"/>
      <c r="N74" s="330" t="n">
        <v>28000</v>
      </c>
      <c r="O74" s="330">
        <f>=+N74-K74</f>
        <v/>
      </c>
    </row>
    <row r="75">
      <c r="B75" s="340" t="n">
        <v>71</v>
      </c>
      <c r="C75" s="341" t="inlineStr">
        <is>
          <t>1栋3006</t>
        </is>
      </c>
      <c r="D75" s="341" t="n">
        <v>88.78</v>
      </c>
      <c r="E75" s="342" t="inlineStr">
        <is>
          <t>住宅</t>
        </is>
      </c>
      <c r="F75" s="343" t="n">
        <v>26800</v>
      </c>
      <c r="G75" s="211" t="n">
        <v>0.0434</v>
      </c>
      <c r="H75" s="344" t="n">
        <v>0</v>
      </c>
      <c r="I75" s="341" t="inlineStr"/>
      <c r="J75" s="342" t="n">
        <v>0</v>
      </c>
      <c r="K75" s="343">
        <f>=ROUND(+F75*(1+G75+H75+I75)+J75,-2)</f>
        <v/>
      </c>
      <c r="L75" s="345" t="inlineStr"/>
      <c r="N75" s="330" t="n">
        <v>28000</v>
      </c>
      <c r="O75" s="330">
        <f>=+N75-K75</f>
        <v/>
      </c>
    </row>
    <row r="76" customFormat="1" s="330">
      <c r="B76" s="340" t="n">
        <v>72</v>
      </c>
      <c r="C76" s="341" t="inlineStr">
        <is>
          <t>1栋3105</t>
        </is>
      </c>
      <c r="D76" s="341" t="n">
        <v>88.78</v>
      </c>
      <c r="E76" s="342" t="inlineStr">
        <is>
          <t>住宅</t>
        </is>
      </c>
      <c r="F76" s="343" t="n">
        <v>26800</v>
      </c>
      <c r="G76" s="211" t="n">
        <v>0.0465</v>
      </c>
      <c r="H76" s="344" t="n">
        <v>0</v>
      </c>
      <c r="I76" s="341" t="inlineStr"/>
      <c r="J76" s="342" t="n">
        <v>0</v>
      </c>
      <c r="K76" s="343">
        <f>=ROUND(+F76*(1+G76+H76+I76)+J76,-2)</f>
        <v/>
      </c>
      <c r="L76" s="345" t="inlineStr"/>
      <c r="M76" s="334" t="inlineStr"/>
      <c r="N76" s="330" t="n">
        <v>28000</v>
      </c>
      <c r="O76" s="330">
        <f>=+N76-K76</f>
        <v/>
      </c>
    </row>
    <row r="77" customFormat="1" s="330">
      <c r="B77" s="340" t="n">
        <v>73</v>
      </c>
      <c r="C77" s="341" t="inlineStr">
        <is>
          <t>1栋3106</t>
        </is>
      </c>
      <c r="D77" s="341" t="n">
        <v>88.78</v>
      </c>
      <c r="E77" s="342" t="inlineStr">
        <is>
          <t>住宅</t>
        </is>
      </c>
      <c r="F77" s="343" t="n">
        <v>26800</v>
      </c>
      <c r="G77" s="211" t="n">
        <v>0.0465</v>
      </c>
      <c r="H77" s="344" t="n">
        <v>0</v>
      </c>
      <c r="I77" s="341" t="inlineStr"/>
      <c r="J77" s="342" t="n">
        <v>0</v>
      </c>
      <c r="K77" s="343">
        <f>=ROUND(+F77*(1+G77+H77+I77)+J77,-2)</f>
        <v/>
      </c>
      <c r="L77" s="345" t="inlineStr"/>
      <c r="M77" s="334" t="inlineStr"/>
      <c r="N77" s="330" t="n">
        <v>28000</v>
      </c>
      <c r="O77" s="330">
        <f>=+N77-K77</f>
        <v/>
      </c>
    </row>
    <row r="78">
      <c r="B78" s="340" t="n">
        <v>74</v>
      </c>
      <c r="C78" s="341" t="inlineStr">
        <is>
          <t>1栋3201</t>
        </is>
      </c>
      <c r="D78" s="341" t="n">
        <v>88.90000000000001</v>
      </c>
      <c r="E78" s="342" t="inlineStr">
        <is>
          <t>住宅</t>
        </is>
      </c>
      <c r="F78" s="343" t="n">
        <v>26800</v>
      </c>
      <c r="G78" s="211" t="n">
        <v>0</v>
      </c>
      <c r="H78" s="344" t="n">
        <v>0</v>
      </c>
      <c r="I78" s="341" t="inlineStr"/>
      <c r="J78" s="342" t="n">
        <v>0</v>
      </c>
      <c r="K78" s="343">
        <f>=ROUND(+F78*(1+G78+H78+I78)+J78,-2)</f>
        <v/>
      </c>
      <c r="L78" s="345" t="inlineStr"/>
      <c r="N78" s="330" t="n">
        <v>26800</v>
      </c>
      <c r="O78" s="330">
        <f>=+N78-K78</f>
        <v/>
      </c>
    </row>
    <row r="79">
      <c r="B79" s="340" t="n">
        <v>75</v>
      </c>
      <c r="C79" s="341" t="inlineStr">
        <is>
          <t>1栋3202</t>
        </is>
      </c>
      <c r="D79" s="341" t="n">
        <v>98.63</v>
      </c>
      <c r="E79" s="342" t="inlineStr">
        <is>
          <t>住宅</t>
        </is>
      </c>
      <c r="F79" s="343" t="n">
        <v>26800</v>
      </c>
      <c r="G79" s="211" t="n">
        <v>0</v>
      </c>
      <c r="H79" s="344" t="n">
        <v>0</v>
      </c>
      <c r="I79" s="341" t="inlineStr"/>
      <c r="J79" s="342" t="n">
        <v>0</v>
      </c>
      <c r="K79" s="343">
        <f>=ROUND(+F79*(1+G79+H79+I79)+J79,-2)</f>
        <v/>
      </c>
      <c r="L79" s="345" t="inlineStr"/>
      <c r="N79" s="330" t="n">
        <v>26800</v>
      </c>
      <c r="O79" s="330">
        <f>=+N79-K79</f>
        <v/>
      </c>
    </row>
    <row r="80">
      <c r="B80" s="340" t="n">
        <v>76</v>
      </c>
      <c r="C80" s="341" t="inlineStr">
        <is>
          <t>1栋3204</t>
        </is>
      </c>
      <c r="D80" s="341" t="n">
        <v>78.98</v>
      </c>
      <c r="E80" s="342" t="inlineStr">
        <is>
          <t>住宅</t>
        </is>
      </c>
      <c r="F80" s="343" t="n">
        <v>26800</v>
      </c>
      <c r="G80" s="211" t="n">
        <v>0</v>
      </c>
      <c r="H80" s="344" t="n">
        <v>0</v>
      </c>
      <c r="I80" s="341" t="inlineStr"/>
      <c r="J80" s="342" t="n">
        <v>0</v>
      </c>
      <c r="K80" s="343">
        <f>=ROUND(+F80*(1+G80+H80+I80)+J80,-2)</f>
        <v/>
      </c>
      <c r="L80" s="345" t="inlineStr"/>
      <c r="N80" s="330" t="n">
        <v>26800</v>
      </c>
      <c r="O80" s="330">
        <f>=+N80-K80</f>
        <v/>
      </c>
    </row>
    <row r="81">
      <c r="B81" s="340" t="n">
        <v>77</v>
      </c>
      <c r="C81" s="341" t="inlineStr">
        <is>
          <t>1栋3205</t>
        </is>
      </c>
      <c r="D81" s="341" t="n">
        <v>88.78</v>
      </c>
      <c r="E81" s="342" t="inlineStr">
        <is>
          <t>住宅</t>
        </is>
      </c>
      <c r="F81" s="343" t="n">
        <v>26800</v>
      </c>
      <c r="G81" s="211" t="n">
        <v>0</v>
      </c>
      <c r="H81" s="344" t="n">
        <v>0</v>
      </c>
      <c r="I81" s="341" t="inlineStr"/>
      <c r="J81" s="342" t="n">
        <v>0</v>
      </c>
      <c r="K81" s="343">
        <f>=ROUND(+F81*(1+G81+H81+I81)+J81,-2)</f>
        <v/>
      </c>
      <c r="L81" s="345" t="inlineStr"/>
      <c r="N81" s="330" t="n">
        <v>26800</v>
      </c>
      <c r="O81" s="330">
        <f>=+N81-K81</f>
        <v/>
      </c>
    </row>
    <row r="82">
      <c r="B82" s="340" t="n">
        <v>78</v>
      </c>
      <c r="C82" s="341" t="inlineStr">
        <is>
          <t>1栋3206</t>
        </is>
      </c>
      <c r="D82" s="341" t="n">
        <v>88.78</v>
      </c>
      <c r="E82" s="342" t="inlineStr">
        <is>
          <t>住宅</t>
        </is>
      </c>
      <c r="F82" s="343" t="n">
        <v>26800</v>
      </c>
      <c r="G82" s="211" t="n">
        <v>0</v>
      </c>
      <c r="H82" s="344" t="n">
        <v>0</v>
      </c>
      <c r="I82" s="341" t="inlineStr"/>
      <c r="J82" s="342" t="n">
        <v>0</v>
      </c>
      <c r="K82" s="343">
        <f>=ROUND(+F82*(1+G82+H82+I82)+J82,-2)</f>
        <v/>
      </c>
      <c r="L82" s="345" t="inlineStr"/>
      <c r="N82" s="330" t="n">
        <v>26800</v>
      </c>
      <c r="O82" s="330">
        <f>=+N82-K82</f>
        <v/>
      </c>
    </row>
    <row r="83" ht="24" customFormat="1" customHeight="1" s="220">
      <c r="B83" s="340" t="n">
        <v>79</v>
      </c>
      <c r="C83" s="341" t="inlineStr">
        <is>
          <t>2栋202</t>
        </is>
      </c>
      <c r="D83" s="341" t="n">
        <v>117.92</v>
      </c>
      <c r="E83" s="342" t="inlineStr">
        <is>
          <t>住宅</t>
        </is>
      </c>
      <c r="F83" s="343" t="inlineStr"/>
      <c r="G83" s="211" t="inlineStr"/>
      <c r="H83" s="344" t="n">
        <v>0</v>
      </c>
      <c r="I83" s="341" t="inlineStr"/>
      <c r="J83" s="342" t="inlineStr"/>
      <c r="K83" s="343" t="n">
        <v>17228</v>
      </c>
      <c r="L83" s="345" t="inlineStr">
        <is>
          <t>已售未签约，按合同价评估</t>
        </is>
      </c>
      <c r="N83" s="330" t="n">
        <v>17228.0868385346</v>
      </c>
      <c r="O83" s="330">
        <f>=+N83-K83</f>
        <v/>
      </c>
    </row>
    <row r="84" ht="24" customFormat="1" customHeight="1" s="220">
      <c r="B84" s="340" t="n">
        <v>80</v>
      </c>
      <c r="C84" s="341" t="inlineStr">
        <is>
          <t>2栋2704</t>
        </is>
      </c>
      <c r="D84" s="341" t="n">
        <v>88.42</v>
      </c>
      <c r="E84" s="342" t="inlineStr">
        <is>
          <t>住宅</t>
        </is>
      </c>
      <c r="F84" s="343" t="inlineStr"/>
      <c r="G84" s="211" t="inlineStr"/>
      <c r="H84" s="344" t="n">
        <v>0</v>
      </c>
      <c r="I84" s="341" t="inlineStr"/>
      <c r="J84" s="342" t="inlineStr"/>
      <c r="K84" s="343" t="n">
        <v>17586</v>
      </c>
      <c r="L84" s="345" t="inlineStr">
        <is>
          <t>已售未签约，按合同价评估</t>
        </is>
      </c>
      <c r="N84" s="330" t="n">
        <v>17586.3379325944</v>
      </c>
      <c r="O84" s="330">
        <f>=+N84-K84</f>
        <v/>
      </c>
    </row>
    <row r="85" ht="24" customFormat="1" customHeight="1" s="220">
      <c r="B85" s="340" t="n">
        <v>81</v>
      </c>
      <c r="C85" s="341" t="inlineStr">
        <is>
          <t>2栋3104</t>
        </is>
      </c>
      <c r="D85" s="341" t="n">
        <v>88.42</v>
      </c>
      <c r="E85" s="342" t="inlineStr">
        <is>
          <t>住宅</t>
        </is>
      </c>
      <c r="F85" s="343" t="inlineStr"/>
      <c r="G85" s="211" t="inlineStr"/>
      <c r="H85" s="344" t="n">
        <v>0</v>
      </c>
      <c r="I85" s="341" t="inlineStr"/>
      <c r="J85" s="342" t="inlineStr"/>
      <c r="K85" s="343" t="n">
        <v>17623</v>
      </c>
      <c r="L85" s="345" t="inlineStr">
        <is>
          <t>已售未签约，按合同价评估</t>
        </is>
      </c>
      <c r="N85" s="330" t="n">
        <v>17623.2752770866</v>
      </c>
      <c r="O85" s="330">
        <f>=+N85-K85</f>
        <v/>
      </c>
    </row>
    <row r="86">
      <c r="B86" s="340" t="n">
        <v>82</v>
      </c>
      <c r="C86" s="341" t="inlineStr">
        <is>
          <t>3栋204</t>
        </is>
      </c>
      <c r="D86" s="341" t="n">
        <v>76.45</v>
      </c>
      <c r="E86" s="342" t="inlineStr">
        <is>
          <t>住宅</t>
        </is>
      </c>
      <c r="F86" s="343" t="n">
        <v>26800</v>
      </c>
      <c r="G86" s="211" t="n">
        <v>-0.0465</v>
      </c>
      <c r="H86" s="344" t="n">
        <v>0</v>
      </c>
      <c r="I86" s="341" t="inlineStr"/>
      <c r="J86" s="342" t="n">
        <v>0</v>
      </c>
      <c r="K86" s="343">
        <f>=ROUND(+F86*(1+G86+H86+I86)+J86,-2)</f>
        <v/>
      </c>
      <c r="L86" s="345" t="inlineStr"/>
      <c r="N86" s="330" t="n">
        <v>25600</v>
      </c>
      <c r="O86" s="330">
        <f>=+N86-K86</f>
        <v/>
      </c>
    </row>
    <row r="87">
      <c r="B87" s="340" t="n">
        <v>83</v>
      </c>
      <c r="C87" s="341" t="inlineStr">
        <is>
          <t>3栋205</t>
        </is>
      </c>
      <c r="D87" s="341" t="n">
        <v>80.67</v>
      </c>
      <c r="E87" s="342" t="inlineStr">
        <is>
          <t>住宅</t>
        </is>
      </c>
      <c r="F87" s="343" t="n">
        <v>26800</v>
      </c>
      <c r="G87" s="211" t="n">
        <v>-0.0465</v>
      </c>
      <c r="H87" s="344" t="n">
        <v>0</v>
      </c>
      <c r="I87" s="341" t="inlineStr"/>
      <c r="J87" s="342" t="n">
        <v>0</v>
      </c>
      <c r="K87" s="343">
        <f>=ROUND(+F87*(1+G87+H87+I87)+J87,-2)</f>
        <v/>
      </c>
      <c r="L87" s="345" t="inlineStr"/>
      <c r="N87" s="330" t="n">
        <v>25600</v>
      </c>
      <c r="O87" s="330">
        <f>=+N87-K87</f>
        <v/>
      </c>
    </row>
    <row r="88">
      <c r="B88" s="340" t="n">
        <v>84</v>
      </c>
      <c r="C88" s="341" t="inlineStr">
        <is>
          <t>3栋1001</t>
        </is>
      </c>
      <c r="D88" s="341" t="n">
        <v>89.67</v>
      </c>
      <c r="E88" s="342" t="inlineStr">
        <is>
          <t>住宅</t>
        </is>
      </c>
      <c r="F88" s="343" t="n">
        <v>26800</v>
      </c>
      <c r="G88" s="211" t="n">
        <v>-0.0217</v>
      </c>
      <c r="H88" s="344" t="n">
        <v>0</v>
      </c>
      <c r="I88" s="341" t="inlineStr"/>
      <c r="J88" s="342" t="n">
        <v>0</v>
      </c>
      <c r="K88" s="343">
        <f>=ROUND(+F88*(1+G88+H88+I88)+J88,-2)</f>
        <v/>
      </c>
      <c r="L88" s="345" t="inlineStr"/>
      <c r="N88" s="330" t="n">
        <v>26200</v>
      </c>
      <c r="O88" s="330">
        <f>=+N88-K88</f>
        <v/>
      </c>
    </row>
    <row r="89">
      <c r="B89" s="340" t="n">
        <v>85</v>
      </c>
      <c r="C89" s="341" t="inlineStr">
        <is>
          <t>3栋1003</t>
        </is>
      </c>
      <c r="D89" s="341" t="n">
        <v>118.94</v>
      </c>
      <c r="E89" s="342" t="inlineStr">
        <is>
          <t>住宅</t>
        </is>
      </c>
      <c r="F89" s="343" t="n">
        <v>26800</v>
      </c>
      <c r="G89" s="211" t="n">
        <v>-0.0217</v>
      </c>
      <c r="H89" s="344" t="n">
        <v>0</v>
      </c>
      <c r="I89" s="341" t="inlineStr"/>
      <c r="J89" s="342" t="n">
        <v>0</v>
      </c>
      <c r="K89" s="343">
        <f>=ROUND(+F89*(1+G89+H89+I89)+J89,-2)</f>
        <v/>
      </c>
      <c r="L89" s="345" t="inlineStr"/>
      <c r="N89" s="330" t="n">
        <v>26200</v>
      </c>
      <c r="O89" s="330">
        <f>=+N89-K89</f>
        <v/>
      </c>
    </row>
    <row r="90" ht="24" customFormat="1" customHeight="1" s="220">
      <c r="B90" s="340" t="n">
        <v>86</v>
      </c>
      <c r="C90" s="341" t="inlineStr">
        <is>
          <t>3栋1602</t>
        </is>
      </c>
      <c r="D90" s="341" t="n">
        <v>98.81999999999999</v>
      </c>
      <c r="E90" s="342" t="inlineStr">
        <is>
          <t>住宅</t>
        </is>
      </c>
      <c r="F90" s="343" t="inlineStr"/>
      <c r="G90" s="211" t="inlineStr"/>
      <c r="H90" s="344" t="n">
        <v>0</v>
      </c>
      <c r="I90" s="341" t="inlineStr"/>
      <c r="J90" s="342" t="inlineStr"/>
      <c r="K90" s="343" t="n">
        <v>17379</v>
      </c>
      <c r="L90" s="345" t="inlineStr">
        <is>
          <t>已售未签约，按合同价评估</t>
        </is>
      </c>
      <c r="N90" s="330" t="n">
        <v>17379.396883222</v>
      </c>
      <c r="O90" s="330">
        <f>=+N90-K90</f>
        <v/>
      </c>
    </row>
    <row r="91">
      <c r="B91" s="340" t="n">
        <v>87</v>
      </c>
      <c r="C91" s="341" t="inlineStr">
        <is>
          <t>3栋2302</t>
        </is>
      </c>
      <c r="D91" s="341" t="n">
        <v>98.81999999999999</v>
      </c>
      <c r="E91" s="342" t="inlineStr">
        <is>
          <t>住宅</t>
        </is>
      </c>
      <c r="F91" s="343" t="n">
        <v>26800</v>
      </c>
      <c r="G91" s="211" t="n">
        <v>0.0217</v>
      </c>
      <c r="H91" s="344" t="n">
        <v>0</v>
      </c>
      <c r="I91" s="341" t="inlineStr"/>
      <c r="J91" s="342" t="n">
        <v>0</v>
      </c>
      <c r="K91" s="343">
        <f>=ROUND(+F91*(1+G91+H91+I91)+J91,-2)</f>
        <v/>
      </c>
      <c r="L91" s="345" t="inlineStr"/>
      <c r="N91" s="330" t="n">
        <v>27400</v>
      </c>
      <c r="O91" s="330">
        <f>=+N91-K91</f>
        <v/>
      </c>
    </row>
    <row r="92">
      <c r="B92" s="340" t="n">
        <v>88</v>
      </c>
      <c r="C92" s="341" t="inlineStr">
        <is>
          <t>5栋203</t>
        </is>
      </c>
      <c r="D92" s="341" t="n">
        <v>68.69</v>
      </c>
      <c r="E92" s="342" t="inlineStr">
        <is>
          <t>住宅</t>
        </is>
      </c>
      <c r="F92" s="343" t="n">
        <v>26800</v>
      </c>
      <c r="G92" s="211" t="n">
        <v>-0.04625</v>
      </c>
      <c r="H92" s="344" t="n">
        <v>0</v>
      </c>
      <c r="I92" s="341" t="inlineStr"/>
      <c r="J92" s="342" t="n">
        <v>0</v>
      </c>
      <c r="K92" s="343">
        <f>=ROUND(+F92*(1+G92+H92+I92)+J92,-2)</f>
        <v/>
      </c>
      <c r="L92" s="345" t="inlineStr"/>
      <c r="N92" s="330" t="n">
        <v>25600</v>
      </c>
      <c r="O92" s="330">
        <f>=+N92-K92</f>
        <v/>
      </c>
    </row>
    <row r="93">
      <c r="B93" s="340" t="n">
        <v>89</v>
      </c>
      <c r="C93" s="341" t="inlineStr">
        <is>
          <t>6栋1单元202</t>
        </is>
      </c>
      <c r="D93" s="341" t="n">
        <v>60.79</v>
      </c>
      <c r="E93" s="342" t="inlineStr">
        <is>
          <t>回迁房</t>
        </is>
      </c>
      <c r="F93" s="343">
        <f>=26800*0.75</f>
        <v/>
      </c>
      <c r="G93" s="211" t="n">
        <v>-0.046</v>
      </c>
      <c r="H93" s="344" t="n">
        <v>0</v>
      </c>
      <c r="I93" s="341" t="inlineStr"/>
      <c r="J93" s="342" t="n">
        <v>-1500</v>
      </c>
      <c r="K93" s="343">
        <f>=ROUND(+F93*(1+G93+H93+I93)+J93,-2)</f>
        <v/>
      </c>
      <c r="L93" s="345" t="inlineStr">
        <is>
          <t>毛坯</t>
        </is>
      </c>
      <c r="N93" s="330" t="n">
        <v>17700</v>
      </c>
      <c r="O93" s="330">
        <f>=+N93-K93</f>
        <v/>
      </c>
    </row>
    <row r="94">
      <c r="B94" s="340" t="n">
        <v>90</v>
      </c>
      <c r="C94" s="341" t="inlineStr">
        <is>
          <t>6栋1单元203</t>
        </is>
      </c>
      <c r="D94" s="341" t="n">
        <v>60.78</v>
      </c>
      <c r="E94" s="342" t="inlineStr">
        <is>
          <t>回迁房</t>
        </is>
      </c>
      <c r="F94" s="343">
        <f>=26800*0.75</f>
        <v/>
      </c>
      <c r="G94" s="211" t="n">
        <v>-0.046</v>
      </c>
      <c r="H94" s="344" t="n">
        <v>0</v>
      </c>
      <c r="I94" s="341" t="inlineStr"/>
      <c r="J94" s="342" t="n">
        <v>-1500</v>
      </c>
      <c r="K94" s="343">
        <f>=ROUND(+F94*(1+G94+H94+I94)+J94,-2)</f>
        <v/>
      </c>
      <c r="L94" s="345" t="inlineStr">
        <is>
          <t>毛坯</t>
        </is>
      </c>
      <c r="N94" s="330" t="n">
        <v>17700</v>
      </c>
      <c r="O94" s="330">
        <f>=+N94-K94</f>
        <v/>
      </c>
    </row>
    <row r="95">
      <c r="B95" s="340" t="n">
        <v>91</v>
      </c>
      <c r="C95" s="341" t="inlineStr">
        <is>
          <t>6栋1单元204</t>
        </is>
      </c>
      <c r="D95" s="341" t="n">
        <v>60.29</v>
      </c>
      <c r="E95" s="342" t="inlineStr">
        <is>
          <t>回迁房</t>
        </is>
      </c>
      <c r="F95" s="343">
        <f>=26800*0.75</f>
        <v/>
      </c>
      <c r="G95" s="211" t="n">
        <v>-0.046</v>
      </c>
      <c r="H95" s="344" t="n">
        <v>0</v>
      </c>
      <c r="I95" s="341" t="inlineStr"/>
      <c r="J95" s="342" t="n">
        <v>-1500</v>
      </c>
      <c r="K95" s="343">
        <f>=ROUND(+F95*(1+G95+H95+I95)+J95,-2)</f>
        <v/>
      </c>
      <c r="L95" s="345" t="inlineStr">
        <is>
          <t>毛坯</t>
        </is>
      </c>
      <c r="N95" s="330" t="n">
        <v>17700</v>
      </c>
      <c r="O95" s="330">
        <f>=+N95-K95</f>
        <v/>
      </c>
    </row>
    <row r="96">
      <c r="B96" s="340" t="n">
        <v>92</v>
      </c>
      <c r="C96" s="341" t="inlineStr">
        <is>
          <t>6栋1单元302</t>
        </is>
      </c>
      <c r="D96" s="341" t="n">
        <v>60.79</v>
      </c>
      <c r="E96" s="342" t="inlineStr">
        <is>
          <t>回迁房</t>
        </is>
      </c>
      <c r="F96" s="343">
        <f>=26800*0.75</f>
        <v/>
      </c>
      <c r="G96" s="211" t="n">
        <v>-0.042</v>
      </c>
      <c r="H96" s="344" t="n">
        <v>0</v>
      </c>
      <c r="I96" s="341" t="inlineStr"/>
      <c r="J96" s="342" t="n">
        <v>-1500</v>
      </c>
      <c r="K96" s="343">
        <f>=ROUND(+F96*(1+G96+H96+I96)+J96,-2)</f>
        <v/>
      </c>
      <c r="L96" s="345" t="inlineStr">
        <is>
          <t>毛坯</t>
        </is>
      </c>
      <c r="N96" s="330" t="n">
        <v>17800</v>
      </c>
      <c r="O96" s="330">
        <f>=+N96-K96</f>
        <v/>
      </c>
    </row>
    <row r="97">
      <c r="B97" s="340" t="n">
        <v>93</v>
      </c>
      <c r="C97" s="341" t="inlineStr">
        <is>
          <t>6栋1单元303</t>
        </is>
      </c>
      <c r="D97" s="341" t="n">
        <v>60.78</v>
      </c>
      <c r="E97" s="342" t="inlineStr">
        <is>
          <t>回迁房</t>
        </is>
      </c>
      <c r="F97" s="343">
        <f>=26800*0.75</f>
        <v/>
      </c>
      <c r="G97" s="211" t="n">
        <v>-0.042</v>
      </c>
      <c r="H97" s="344" t="n">
        <v>0</v>
      </c>
      <c r="I97" s="341" t="inlineStr"/>
      <c r="J97" s="342" t="n">
        <v>-1500</v>
      </c>
      <c r="K97" s="343">
        <f>=ROUND(+F97*(1+G97+H97+I97)+J97,-2)</f>
        <v/>
      </c>
      <c r="L97" s="345" t="inlineStr">
        <is>
          <t>毛坯</t>
        </is>
      </c>
      <c r="N97" s="330" t="n">
        <v>17800</v>
      </c>
      <c r="O97" s="330">
        <f>=+N97-K97</f>
        <v/>
      </c>
    </row>
    <row r="98">
      <c r="B98" s="340" t="n">
        <v>94</v>
      </c>
      <c r="C98" s="341" t="inlineStr">
        <is>
          <t>6栋1单元304</t>
        </is>
      </c>
      <c r="D98" s="341" t="n">
        <v>60.29</v>
      </c>
      <c r="E98" s="342" t="inlineStr">
        <is>
          <t>回迁房</t>
        </is>
      </c>
      <c r="F98" s="343">
        <f>=26800*0.75</f>
        <v/>
      </c>
      <c r="G98" s="211" t="n">
        <v>-0.042</v>
      </c>
      <c r="H98" s="344" t="n">
        <v>0</v>
      </c>
      <c r="I98" s="341" t="inlineStr"/>
      <c r="J98" s="342" t="n">
        <v>-1500</v>
      </c>
      <c r="K98" s="343">
        <f>=ROUND(+F98*(1+G98+H98+I98)+J98,-2)</f>
        <v/>
      </c>
      <c r="L98" s="345" t="inlineStr">
        <is>
          <t>毛坯</t>
        </is>
      </c>
      <c r="N98" s="330" t="n">
        <v>17800</v>
      </c>
      <c r="O98" s="330">
        <f>=+N98-K98</f>
        <v/>
      </c>
    </row>
    <row r="99">
      <c r="B99" s="340" t="n">
        <v>95</v>
      </c>
      <c r="C99" s="341" t="inlineStr">
        <is>
          <t>6栋1单元402</t>
        </is>
      </c>
      <c r="D99" s="341" t="n">
        <v>60.79</v>
      </c>
      <c r="E99" s="342" t="inlineStr">
        <is>
          <t>回迁房</t>
        </is>
      </c>
      <c r="F99" s="343">
        <f>=26800*0.75</f>
        <v/>
      </c>
      <c r="G99" s="211" t="n">
        <v>-0.038</v>
      </c>
      <c r="H99" s="344" t="n">
        <v>0</v>
      </c>
      <c r="I99" s="341" t="inlineStr"/>
      <c r="J99" s="342" t="n">
        <v>-1500</v>
      </c>
      <c r="K99" s="343">
        <f>=ROUND(+F99*(1+G99+H99+I99)+J99,-2)</f>
        <v/>
      </c>
      <c r="L99" s="345" t="inlineStr">
        <is>
          <t>毛坯</t>
        </is>
      </c>
      <c r="N99" s="330" t="n">
        <v>17800</v>
      </c>
      <c r="O99" s="330">
        <f>=+N99-K99</f>
        <v/>
      </c>
    </row>
    <row r="100">
      <c r="B100" s="340" t="n">
        <v>96</v>
      </c>
      <c r="C100" s="341" t="inlineStr">
        <is>
          <t>6栋1单元403</t>
        </is>
      </c>
      <c r="D100" s="341" t="n">
        <v>60.78</v>
      </c>
      <c r="E100" s="342" t="inlineStr">
        <is>
          <t>回迁房</t>
        </is>
      </c>
      <c r="F100" s="343">
        <f>=26800*0.75</f>
        <v/>
      </c>
      <c r="G100" s="211" t="n">
        <v>-0.038</v>
      </c>
      <c r="H100" s="344" t="n">
        <v>0</v>
      </c>
      <c r="I100" s="341" t="inlineStr"/>
      <c r="J100" s="342" t="n">
        <v>-1500</v>
      </c>
      <c r="K100" s="343">
        <f>=ROUND(+F100*(1+G100+H100+I100)+J100,-2)</f>
        <v/>
      </c>
      <c r="L100" s="345" t="inlineStr">
        <is>
          <t>毛坯</t>
        </is>
      </c>
      <c r="N100" s="330" t="n">
        <v>17800</v>
      </c>
      <c r="O100" s="330">
        <f>=+N100-K100</f>
        <v/>
      </c>
    </row>
    <row r="101">
      <c r="B101" s="340" t="n">
        <v>97</v>
      </c>
      <c r="C101" s="341" t="inlineStr">
        <is>
          <t>6栋1单元502</t>
        </is>
      </c>
      <c r="D101" s="341" t="n">
        <v>60.79</v>
      </c>
      <c r="E101" s="342" t="inlineStr">
        <is>
          <t>回迁房</t>
        </is>
      </c>
      <c r="F101" s="343">
        <f>=26800*0.75</f>
        <v/>
      </c>
      <c r="G101" s="211" t="n">
        <v>-0.034</v>
      </c>
      <c r="H101" s="344" t="n">
        <v>0</v>
      </c>
      <c r="I101" s="341" t="inlineStr"/>
      <c r="J101" s="342" t="n">
        <v>-1500</v>
      </c>
      <c r="K101" s="343">
        <f>=ROUND(+F101*(1+G101+H101+I101)+J101,-2)</f>
        <v/>
      </c>
      <c r="L101" s="345" t="inlineStr">
        <is>
          <t>毛坯</t>
        </is>
      </c>
      <c r="N101" s="330" t="n">
        <v>17900</v>
      </c>
      <c r="O101" s="330">
        <f>=+N101-K101</f>
        <v/>
      </c>
    </row>
    <row r="102">
      <c r="B102" s="340" t="n">
        <v>98</v>
      </c>
      <c r="C102" s="341" t="inlineStr">
        <is>
          <t>6栋1单元504</t>
        </is>
      </c>
      <c r="D102" s="341" t="n">
        <v>60.29</v>
      </c>
      <c r="E102" s="342" t="inlineStr">
        <is>
          <t>回迁房</t>
        </is>
      </c>
      <c r="F102" s="343">
        <f>=26800*0.75</f>
        <v/>
      </c>
      <c r="G102" s="211" t="n">
        <v>-0.034</v>
      </c>
      <c r="H102" s="344" t="n">
        <v>0</v>
      </c>
      <c r="I102" s="341" t="inlineStr"/>
      <c r="J102" s="342" t="n">
        <v>-1500</v>
      </c>
      <c r="K102" s="343">
        <f>=ROUND(+F102*(1+G102+H102+I102)+J102,-2)</f>
        <v/>
      </c>
      <c r="L102" s="345" t="inlineStr">
        <is>
          <t>毛坯</t>
        </is>
      </c>
      <c r="N102" s="330" t="n">
        <v>17900</v>
      </c>
      <c r="O102" s="330">
        <f>=+N102-K102</f>
        <v/>
      </c>
    </row>
    <row r="103">
      <c r="B103" s="340" t="n">
        <v>99</v>
      </c>
      <c r="C103" s="341" t="inlineStr">
        <is>
          <t>6栋1单元604</t>
        </is>
      </c>
      <c r="D103" s="341" t="n">
        <v>60.29</v>
      </c>
      <c r="E103" s="342" t="inlineStr">
        <is>
          <t>回迁房</t>
        </is>
      </c>
      <c r="F103" s="343">
        <f>=26800*0.75</f>
        <v/>
      </c>
      <c r="G103" s="211" t="n">
        <v>-0.03</v>
      </c>
      <c r="H103" s="344" t="n">
        <v>0</v>
      </c>
      <c r="I103" s="341" t="inlineStr"/>
      <c r="J103" s="342" t="n">
        <v>-1500</v>
      </c>
      <c r="K103" s="343">
        <f>=ROUND(+F103*(1+G103+H103+I103)+J103,-2)</f>
        <v/>
      </c>
      <c r="L103" s="345" t="inlineStr">
        <is>
          <t>毛坯</t>
        </is>
      </c>
      <c r="N103" s="330" t="n">
        <v>18000</v>
      </c>
      <c r="O103" s="330">
        <f>=+N103-K103</f>
        <v/>
      </c>
    </row>
    <row r="104">
      <c r="B104" s="340" t="n">
        <v>100</v>
      </c>
      <c r="C104" s="341" t="inlineStr">
        <is>
          <t>6栋1单元702</t>
        </is>
      </c>
      <c r="D104" s="341" t="n">
        <v>60.79</v>
      </c>
      <c r="E104" s="342" t="inlineStr">
        <is>
          <t>回迁房</t>
        </is>
      </c>
      <c r="F104" s="343">
        <f>=26800*0.75</f>
        <v/>
      </c>
      <c r="G104" s="211" t="n">
        <v>-0.026</v>
      </c>
      <c r="H104" s="344" t="n">
        <v>0</v>
      </c>
      <c r="I104" s="341" t="inlineStr"/>
      <c r="J104" s="342" t="n">
        <v>-1500</v>
      </c>
      <c r="K104" s="343">
        <f>=ROUND(+F104*(1+G104+H104+I104)+J104,-2)</f>
        <v/>
      </c>
      <c r="L104" s="345" t="inlineStr">
        <is>
          <t>毛坯</t>
        </is>
      </c>
      <c r="N104" s="330" t="n">
        <v>18100</v>
      </c>
      <c r="O104" s="330">
        <f>=+N104-K104</f>
        <v/>
      </c>
    </row>
    <row r="105">
      <c r="B105" s="340" t="n">
        <v>101</v>
      </c>
      <c r="C105" s="341" t="inlineStr">
        <is>
          <t>6栋1单元802</t>
        </is>
      </c>
      <c r="D105" s="341" t="n">
        <v>60.79</v>
      </c>
      <c r="E105" s="342" t="inlineStr">
        <is>
          <t>回迁房</t>
        </is>
      </c>
      <c r="F105" s="343">
        <f>=26800*0.75</f>
        <v/>
      </c>
      <c r="G105" s="211" t="n">
        <v>-0.022</v>
      </c>
      <c r="H105" s="344" t="n">
        <v>0</v>
      </c>
      <c r="I105" s="341" t="inlineStr"/>
      <c r="J105" s="342" t="n">
        <v>-1500</v>
      </c>
      <c r="K105" s="343">
        <f>=ROUND(+F105*(1+G105+H105+I105)+J105,-2)</f>
        <v/>
      </c>
      <c r="L105" s="345" t="inlineStr">
        <is>
          <t>毛坯</t>
        </is>
      </c>
      <c r="N105" s="330" t="n">
        <v>18200</v>
      </c>
      <c r="O105" s="330">
        <f>=+N105-K105</f>
        <v/>
      </c>
    </row>
    <row r="106">
      <c r="B106" s="340" t="n">
        <v>102</v>
      </c>
      <c r="C106" s="341" t="inlineStr">
        <is>
          <t>6栋1单元902</t>
        </is>
      </c>
      <c r="D106" s="341" t="n">
        <v>60.79</v>
      </c>
      <c r="E106" s="342" t="inlineStr">
        <is>
          <t>回迁房</t>
        </is>
      </c>
      <c r="F106" s="343">
        <f>=26800*0.75</f>
        <v/>
      </c>
      <c r="G106" s="211" t="n">
        <v>-0.018</v>
      </c>
      <c r="H106" s="344" t="n">
        <v>0</v>
      </c>
      <c r="I106" s="341" t="inlineStr"/>
      <c r="J106" s="342" t="n">
        <v>-1500</v>
      </c>
      <c r="K106" s="343">
        <f>=ROUND(+F106*(1+G106+H106+I106)+J106,-2)</f>
        <v/>
      </c>
      <c r="L106" s="345" t="inlineStr">
        <is>
          <t>毛坯</t>
        </is>
      </c>
      <c r="N106" s="330" t="n">
        <v>18200</v>
      </c>
      <c r="O106" s="330">
        <f>=+N106-K106</f>
        <v/>
      </c>
    </row>
    <row r="107">
      <c r="B107" s="340" t="n">
        <v>103</v>
      </c>
      <c r="C107" s="341" t="inlineStr">
        <is>
          <t>6栋1单元1102</t>
        </is>
      </c>
      <c r="D107" s="341" t="n">
        <v>60.79</v>
      </c>
      <c r="E107" s="342" t="inlineStr">
        <is>
          <t>住宅</t>
        </is>
      </c>
      <c r="F107" s="343" t="n">
        <v>26800</v>
      </c>
      <c r="G107" s="211" t="n">
        <v>-0.01</v>
      </c>
      <c r="H107" s="344" t="n">
        <v>0</v>
      </c>
      <c r="I107" s="341" t="inlineStr"/>
      <c r="J107" s="342" t="n">
        <v>-1500</v>
      </c>
      <c r="K107" s="343">
        <f>=ROUND(+F107*(1+G107+H107+I107)+J107,-2)</f>
        <v/>
      </c>
      <c r="L107" s="345" t="inlineStr">
        <is>
          <t>毛坯</t>
        </is>
      </c>
      <c r="N107" s="330" t="n">
        <v>25000</v>
      </c>
      <c r="O107" s="330">
        <f>=+N107-K107</f>
        <v/>
      </c>
    </row>
    <row r="108">
      <c r="B108" s="340" t="n">
        <v>104</v>
      </c>
      <c r="C108" s="341" t="inlineStr">
        <is>
          <t>6栋1单元1202</t>
        </is>
      </c>
      <c r="D108" s="341" t="n">
        <v>60.79</v>
      </c>
      <c r="E108" s="342" t="inlineStr">
        <is>
          <t>住宅</t>
        </is>
      </c>
      <c r="F108" s="343" t="n">
        <v>26800</v>
      </c>
      <c r="G108" s="211" t="n">
        <v>-0.006</v>
      </c>
      <c r="H108" s="344" t="n">
        <v>0</v>
      </c>
      <c r="I108" s="341" t="inlineStr"/>
      <c r="J108" s="342" t="n">
        <v>-1500</v>
      </c>
      <c r="K108" s="343">
        <f>=ROUND(+F108*(1+G108+H108+I108)+J108,-2)</f>
        <v/>
      </c>
      <c r="L108" s="345" t="inlineStr">
        <is>
          <t>毛坯</t>
        </is>
      </c>
      <c r="N108" s="330" t="n">
        <v>25100</v>
      </c>
      <c r="O108" s="330">
        <f>=+N108-K108</f>
        <v/>
      </c>
    </row>
    <row r="109">
      <c r="B109" s="340" t="n">
        <v>105</v>
      </c>
      <c r="C109" s="341" t="inlineStr">
        <is>
          <t>6栋1单元1402</t>
        </is>
      </c>
      <c r="D109" s="341" t="n">
        <v>60.79</v>
      </c>
      <c r="E109" s="342" t="inlineStr">
        <is>
          <t>住宅</t>
        </is>
      </c>
      <c r="F109" s="343" t="n">
        <v>26800</v>
      </c>
      <c r="G109" s="211" t="n">
        <v>0.006</v>
      </c>
      <c r="H109" s="344" t="n">
        <v>0</v>
      </c>
      <c r="I109" s="341" t="inlineStr"/>
      <c r="J109" s="342" t="n">
        <v>-1500</v>
      </c>
      <c r="K109" s="343">
        <f>=ROUND(+F109*(1+G109+H109+I109)+J109,-2)</f>
        <v/>
      </c>
      <c r="L109" s="345" t="inlineStr">
        <is>
          <t>毛坯</t>
        </is>
      </c>
      <c r="N109" s="330" t="n">
        <v>25500</v>
      </c>
      <c r="O109" s="330">
        <f>=+N109-K109</f>
        <v/>
      </c>
    </row>
    <row r="110">
      <c r="B110" s="340" t="n">
        <v>106</v>
      </c>
      <c r="C110" s="341" t="inlineStr">
        <is>
          <t>6栋1单元1504</t>
        </is>
      </c>
      <c r="D110" s="341" t="n">
        <v>60.29</v>
      </c>
      <c r="E110" s="342" t="inlineStr">
        <is>
          <t>住宅</t>
        </is>
      </c>
      <c r="F110" s="343" t="n">
        <v>26800</v>
      </c>
      <c r="G110" s="211" t="n">
        <v>0.01</v>
      </c>
      <c r="H110" s="344" t="n">
        <v>0</v>
      </c>
      <c r="I110" s="341" t="inlineStr"/>
      <c r="J110" s="342" t="n">
        <v>0</v>
      </c>
      <c r="K110" s="343">
        <f>=ROUND(+F110*(1+G110+H110+I110)+J110,-2)</f>
        <v/>
      </c>
      <c r="L110" s="345" t="inlineStr">
        <is>
          <t>精装</t>
        </is>
      </c>
      <c r="N110" s="330" t="n">
        <v>27100</v>
      </c>
      <c r="O110" s="330">
        <f>=+N110-K110</f>
        <v/>
      </c>
    </row>
    <row r="111">
      <c r="B111" s="340" t="n">
        <v>107</v>
      </c>
      <c r="C111" s="341" t="inlineStr">
        <is>
          <t>6栋1单元1602</t>
        </is>
      </c>
      <c r="D111" s="341" t="n">
        <v>60.79</v>
      </c>
      <c r="E111" s="342" t="inlineStr">
        <is>
          <t>住宅</t>
        </is>
      </c>
      <c r="F111" s="343" t="n">
        <v>26800</v>
      </c>
      <c r="G111" s="211" t="n">
        <v>0.014</v>
      </c>
      <c r="H111" s="344" t="n">
        <v>0</v>
      </c>
      <c r="I111" s="341" t="inlineStr"/>
      <c r="J111" s="342" t="n">
        <v>-1500</v>
      </c>
      <c r="K111" s="343">
        <f>=ROUND(+F111*(1+G111+H111+I111)+J111,-2)</f>
        <v/>
      </c>
      <c r="L111" s="345" t="inlineStr">
        <is>
          <t>毛坯</t>
        </is>
      </c>
      <c r="N111" s="330" t="n">
        <v>25700</v>
      </c>
      <c r="O111" s="330">
        <f>=+N111-K111</f>
        <v/>
      </c>
    </row>
    <row r="112">
      <c r="B112" s="340" t="n">
        <v>108</v>
      </c>
      <c r="C112" s="341" t="inlineStr">
        <is>
          <t>6栋1单元1802</t>
        </is>
      </c>
      <c r="D112" s="341" t="n">
        <v>60.79</v>
      </c>
      <c r="E112" s="342" t="inlineStr">
        <is>
          <t>住宅</t>
        </is>
      </c>
      <c r="F112" s="343" t="n">
        <v>26800</v>
      </c>
      <c r="G112" s="211" t="n">
        <v>0.022</v>
      </c>
      <c r="H112" s="344" t="n">
        <v>0</v>
      </c>
      <c r="I112" s="341" t="inlineStr"/>
      <c r="J112" s="342" t="n">
        <v>-1500</v>
      </c>
      <c r="K112" s="343">
        <f>=ROUND(+F112*(1+G112+H112+I112)+J112,-2)</f>
        <v/>
      </c>
      <c r="L112" s="345" t="inlineStr">
        <is>
          <t>毛坯</t>
        </is>
      </c>
      <c r="N112" s="330" t="n">
        <v>25900</v>
      </c>
      <c r="O112" s="330">
        <f>=+N112-K112</f>
        <v/>
      </c>
    </row>
    <row r="113">
      <c r="B113" s="340" t="n">
        <v>109</v>
      </c>
      <c r="C113" s="341" t="inlineStr">
        <is>
          <t>6栋1单元1804</t>
        </is>
      </c>
      <c r="D113" s="341" t="n">
        <v>60.29</v>
      </c>
      <c r="E113" s="342" t="inlineStr">
        <is>
          <t>住宅</t>
        </is>
      </c>
      <c r="F113" s="343" t="n">
        <v>26800</v>
      </c>
      <c r="G113" s="211" t="n">
        <v>0.022</v>
      </c>
      <c r="H113" s="344" t="n">
        <v>0</v>
      </c>
      <c r="I113" s="341" t="inlineStr"/>
      <c r="J113" s="342" t="n">
        <v>-1500</v>
      </c>
      <c r="K113" s="343">
        <f>=ROUND(+F113*(1+G113+H113+I113)+J113,-2)</f>
        <v/>
      </c>
      <c r="L113" s="345" t="inlineStr">
        <is>
          <t>毛坯</t>
        </is>
      </c>
      <c r="N113" s="330" t="n">
        <v>25900</v>
      </c>
      <c r="O113" s="330">
        <f>=+N113-K113</f>
        <v/>
      </c>
    </row>
    <row r="114">
      <c r="B114" s="340" t="n">
        <v>110</v>
      </c>
      <c r="C114" s="341" t="inlineStr">
        <is>
          <t>6栋1单元1902</t>
        </is>
      </c>
      <c r="D114" s="341" t="n">
        <v>60.79</v>
      </c>
      <c r="E114" s="342" t="inlineStr">
        <is>
          <t>住宅</t>
        </is>
      </c>
      <c r="F114" s="343" t="n">
        <v>26800</v>
      </c>
      <c r="G114" s="211" t="n">
        <v>0.026</v>
      </c>
      <c r="H114" s="344" t="n">
        <v>0</v>
      </c>
      <c r="I114" s="341" t="inlineStr"/>
      <c r="J114" s="342" t="n">
        <v>-1500</v>
      </c>
      <c r="K114" s="343">
        <f>=ROUND(+F114*(1+G114+H114+I114)+J114,-2)</f>
        <v/>
      </c>
      <c r="L114" s="345" t="inlineStr">
        <is>
          <t>毛坯</t>
        </is>
      </c>
      <c r="N114" s="330" t="n">
        <v>26000</v>
      </c>
      <c r="O114" s="330">
        <f>=+N114-K114</f>
        <v/>
      </c>
    </row>
    <row r="115">
      <c r="B115" s="340" t="n">
        <v>111</v>
      </c>
      <c r="C115" s="341" t="inlineStr">
        <is>
          <t>6栋1单元2004</t>
        </is>
      </c>
      <c r="D115" s="341" t="n">
        <v>60.29</v>
      </c>
      <c r="E115" s="342" t="inlineStr">
        <is>
          <t>回迁房</t>
        </is>
      </c>
      <c r="F115" s="343">
        <f>=26800*0.75</f>
        <v/>
      </c>
      <c r="G115" s="211" t="n">
        <v>0.03</v>
      </c>
      <c r="H115" s="344" t="n">
        <v>0</v>
      </c>
      <c r="I115" s="341" t="inlineStr"/>
      <c r="J115" s="342" t="n">
        <v>-1500</v>
      </c>
      <c r="K115" s="343">
        <f>=ROUND(+F115*(1+G115+H115+I115)+J115,-2)</f>
        <v/>
      </c>
      <c r="L115" s="345" t="inlineStr">
        <is>
          <t>毛坯</t>
        </is>
      </c>
      <c r="N115" s="330" t="n">
        <v>19200</v>
      </c>
      <c r="O115" s="330">
        <f>=+N115-K115</f>
        <v/>
      </c>
    </row>
    <row r="116">
      <c r="B116" s="340" t="n">
        <v>112</v>
      </c>
      <c r="C116" s="341" t="inlineStr">
        <is>
          <t>6栋1单元2102</t>
        </is>
      </c>
      <c r="D116" s="341" t="n">
        <v>60.79</v>
      </c>
      <c r="E116" s="342" t="inlineStr">
        <is>
          <t>回迁房</t>
        </is>
      </c>
      <c r="F116" s="343">
        <f>=26800*0.75</f>
        <v/>
      </c>
      <c r="G116" s="211" t="n">
        <v>0.034</v>
      </c>
      <c r="H116" s="344" t="n">
        <v>0</v>
      </c>
      <c r="I116" s="341" t="inlineStr"/>
      <c r="J116" s="342" t="n">
        <v>-1500</v>
      </c>
      <c r="K116" s="343">
        <f>=ROUND(+F116*(1+G116+H116+I116)+J116,-2)</f>
        <v/>
      </c>
      <c r="L116" s="345" t="inlineStr">
        <is>
          <t>毛坯</t>
        </is>
      </c>
      <c r="N116" s="330" t="n">
        <v>19300</v>
      </c>
      <c r="O116" s="330">
        <f>=+N116-K116</f>
        <v/>
      </c>
    </row>
    <row r="117">
      <c r="B117" s="340" t="n">
        <v>113</v>
      </c>
      <c r="C117" s="341" t="inlineStr">
        <is>
          <t>6栋1单元2104</t>
        </is>
      </c>
      <c r="D117" s="341" t="n">
        <v>60.29</v>
      </c>
      <c r="E117" s="342" t="inlineStr">
        <is>
          <t>回迁房</t>
        </is>
      </c>
      <c r="F117" s="343">
        <f>=26800*0.75</f>
        <v/>
      </c>
      <c r="G117" s="211" t="n">
        <v>0.034</v>
      </c>
      <c r="H117" s="344" t="n">
        <v>0</v>
      </c>
      <c r="I117" s="341" t="inlineStr"/>
      <c r="J117" s="342" t="n">
        <v>-1500</v>
      </c>
      <c r="K117" s="343">
        <f>=ROUND(+F117*(1+G117+H117+I117)+J117,-2)</f>
        <v/>
      </c>
      <c r="L117" s="345" t="inlineStr">
        <is>
          <t>毛坯</t>
        </is>
      </c>
      <c r="N117" s="330" t="n">
        <v>19300</v>
      </c>
      <c r="O117" s="330">
        <f>=+N117-K117</f>
        <v/>
      </c>
    </row>
    <row r="118">
      <c r="B118" s="340" t="n">
        <v>114</v>
      </c>
      <c r="C118" s="341" t="inlineStr">
        <is>
          <t>6栋1单元2202</t>
        </is>
      </c>
      <c r="D118" s="341" t="n">
        <v>60.79</v>
      </c>
      <c r="E118" s="342" t="inlineStr">
        <is>
          <t>回迁房</t>
        </is>
      </c>
      <c r="F118" s="343">
        <f>=26800*0.75</f>
        <v/>
      </c>
      <c r="G118" s="211" t="n">
        <v>0.038</v>
      </c>
      <c r="H118" s="344" t="n">
        <v>0</v>
      </c>
      <c r="I118" s="341" t="inlineStr"/>
      <c r="J118" s="342" t="n">
        <v>-1500</v>
      </c>
      <c r="K118" s="343">
        <f>=ROUND(+F118*(1+G118+H118+I118)+J118,-2)</f>
        <v/>
      </c>
      <c r="L118" s="345" t="inlineStr">
        <is>
          <t>毛坯</t>
        </is>
      </c>
      <c r="N118" s="330" t="n">
        <v>19400</v>
      </c>
      <c r="O118" s="330">
        <f>=+N118-K118</f>
        <v/>
      </c>
    </row>
    <row r="119">
      <c r="B119" s="340" t="n">
        <v>115</v>
      </c>
      <c r="C119" s="341" t="inlineStr">
        <is>
          <t>6栋1单元2204</t>
        </is>
      </c>
      <c r="D119" s="341" t="n">
        <v>60.29</v>
      </c>
      <c r="E119" s="342" t="inlineStr">
        <is>
          <t>回迁房</t>
        </is>
      </c>
      <c r="F119" s="343">
        <f>=26800*0.75</f>
        <v/>
      </c>
      <c r="G119" s="211" t="n">
        <v>0.038</v>
      </c>
      <c r="H119" s="344" t="n">
        <v>0</v>
      </c>
      <c r="I119" s="341" t="inlineStr"/>
      <c r="J119" s="342" t="n">
        <v>-1500</v>
      </c>
      <c r="K119" s="343">
        <f>=ROUND(+F119*(1+G119+H119+I119)+J119,-2)</f>
        <v/>
      </c>
      <c r="L119" s="345" t="inlineStr">
        <is>
          <t>毛坯</t>
        </is>
      </c>
      <c r="N119" s="330" t="n">
        <v>19400</v>
      </c>
      <c r="O119" s="330">
        <f>=+N119-K119</f>
        <v/>
      </c>
    </row>
    <row r="120">
      <c r="B120" s="340" t="n">
        <v>116</v>
      </c>
      <c r="C120" s="341" t="inlineStr">
        <is>
          <t>6栋1单元2402</t>
        </is>
      </c>
      <c r="D120" s="341" t="n">
        <v>60.79</v>
      </c>
      <c r="E120" s="342" t="inlineStr">
        <is>
          <t>回迁房</t>
        </is>
      </c>
      <c r="F120" s="343">
        <f>=26800*0.75</f>
        <v/>
      </c>
      <c r="G120" s="211" t="n">
        <v>0.046</v>
      </c>
      <c r="H120" s="344" t="n">
        <v>0</v>
      </c>
      <c r="I120" s="341" t="inlineStr"/>
      <c r="J120" s="342" t="n">
        <v>-1500</v>
      </c>
      <c r="K120" s="343">
        <f>=ROUND(+F120*(1+G120+H120+I120)+J120,-2)</f>
        <v/>
      </c>
      <c r="L120" s="345" t="inlineStr">
        <is>
          <t>毛坯</t>
        </is>
      </c>
      <c r="N120" s="330" t="n">
        <v>19500</v>
      </c>
      <c r="O120" s="330">
        <f>=+N120-K120</f>
        <v/>
      </c>
    </row>
    <row r="121">
      <c r="B121" s="340" t="n">
        <v>117</v>
      </c>
      <c r="C121" s="341" t="inlineStr">
        <is>
          <t>6栋1单元2404</t>
        </is>
      </c>
      <c r="D121" s="341" t="n">
        <v>60.29</v>
      </c>
      <c r="E121" s="342" t="inlineStr">
        <is>
          <t>回迁房</t>
        </is>
      </c>
      <c r="F121" s="343">
        <f>=26800*0.75</f>
        <v/>
      </c>
      <c r="G121" s="211" t="n">
        <v>0.046</v>
      </c>
      <c r="H121" s="344" t="n">
        <v>0</v>
      </c>
      <c r="I121" s="341" t="inlineStr"/>
      <c r="J121" s="342" t="n">
        <v>-1500</v>
      </c>
      <c r="K121" s="343">
        <f>=ROUND(+F121*(1+G121+H121+I121)+J121,-2)</f>
        <v/>
      </c>
      <c r="L121" s="345" t="inlineStr">
        <is>
          <t>毛坯</t>
        </is>
      </c>
      <c r="N121" s="330" t="n">
        <v>19500</v>
      </c>
      <c r="O121" s="330">
        <f>=+N121-K121</f>
        <v/>
      </c>
    </row>
    <row r="122">
      <c r="B122" s="340" t="n">
        <v>118</v>
      </c>
      <c r="C122" s="341" t="inlineStr">
        <is>
          <t>6栋1单元2502</t>
        </is>
      </c>
      <c r="D122" s="341" t="n">
        <v>60.79</v>
      </c>
      <c r="E122" s="342" t="inlineStr">
        <is>
          <t>回迁房</t>
        </is>
      </c>
      <c r="F122" s="343">
        <f>=26800*0.75</f>
        <v/>
      </c>
      <c r="G122" s="211" t="n">
        <v>0.05</v>
      </c>
      <c r="H122" s="344" t="n">
        <v>0</v>
      </c>
      <c r="I122" s="341" t="inlineStr"/>
      <c r="J122" s="342" t="n">
        <v>-1500</v>
      </c>
      <c r="K122" s="343">
        <f>=ROUND(+F122*(1+G122+H122+I122)+J122,-2)</f>
        <v/>
      </c>
      <c r="L122" s="345" t="inlineStr">
        <is>
          <t>毛坯</t>
        </is>
      </c>
      <c r="N122" s="330" t="n">
        <v>19600</v>
      </c>
      <c r="O122" s="330">
        <f>=+N122-K122</f>
        <v/>
      </c>
    </row>
    <row r="123">
      <c r="B123" s="340" t="n">
        <v>119</v>
      </c>
      <c r="C123" s="341" t="inlineStr">
        <is>
          <t>6栋1单元2504</t>
        </is>
      </c>
      <c r="D123" s="341" t="n">
        <v>60.29</v>
      </c>
      <c r="E123" s="342" t="inlineStr">
        <is>
          <t>回迁房</t>
        </is>
      </c>
      <c r="F123" s="343">
        <f>=26800*0.75</f>
        <v/>
      </c>
      <c r="G123" s="211" t="n">
        <v>0.05</v>
      </c>
      <c r="H123" s="344" t="n">
        <v>0</v>
      </c>
      <c r="I123" s="341" t="inlineStr"/>
      <c r="J123" s="342" t="n">
        <v>-1500</v>
      </c>
      <c r="K123" s="343">
        <f>=ROUND(+F123*(1+G123+H123+I123)+J123,-2)</f>
        <v/>
      </c>
      <c r="L123" s="345" t="inlineStr">
        <is>
          <t>毛坯</t>
        </is>
      </c>
      <c r="N123" s="330" t="n">
        <v>19600</v>
      </c>
      <c r="O123" s="330">
        <f>=+N123-K123</f>
        <v/>
      </c>
    </row>
    <row r="124" ht="24" customFormat="1" customHeight="1" s="220">
      <c r="B124" s="340" t="n">
        <v>120</v>
      </c>
      <c r="C124" s="341" t="inlineStr">
        <is>
          <t>6栋2单元201</t>
        </is>
      </c>
      <c r="D124" s="341" t="n">
        <v>76.63</v>
      </c>
      <c r="E124" s="342" t="inlineStr">
        <is>
          <t>回迁房</t>
        </is>
      </c>
      <c r="F124" s="343" t="inlineStr"/>
      <c r="G124" s="211" t="inlineStr"/>
      <c r="H124" s="344" t="inlineStr"/>
      <c r="I124" s="341" t="inlineStr"/>
      <c r="J124" s="342" t="inlineStr"/>
      <c r="K124" s="343">
        <f>=ROUND(+F124*(1+G124+H124+I124)+J124,-2)</f>
        <v/>
      </c>
      <c r="L124" s="345" t="inlineStr">
        <is>
          <t>补偿给回迁户，按0评估</t>
        </is>
      </c>
      <c r="O124" s="330">
        <f>=+N124-K124</f>
        <v/>
      </c>
    </row>
    <row r="125" ht="24" customFormat="1" customHeight="1" s="220">
      <c r="B125" s="340" t="n">
        <v>121</v>
      </c>
      <c r="C125" s="341" t="inlineStr">
        <is>
          <t>6栋2单元402</t>
        </is>
      </c>
      <c r="D125" s="341" t="n">
        <v>46.24</v>
      </c>
      <c r="E125" s="342" t="inlineStr">
        <is>
          <t>回迁房</t>
        </is>
      </c>
      <c r="F125" s="343" t="inlineStr"/>
      <c r="G125" s="211" t="inlineStr"/>
      <c r="H125" s="344" t="inlineStr"/>
      <c r="I125" s="341" t="inlineStr"/>
      <c r="J125" s="342" t="inlineStr"/>
      <c r="K125" s="343">
        <f>=ROUND(+F125*(1+G125+H125+I125)+J125,-2)</f>
        <v/>
      </c>
      <c r="L125" s="345" t="inlineStr">
        <is>
          <t>补偿给回迁户，按0评估</t>
        </is>
      </c>
      <c r="O125" s="330">
        <f>=+N125-K125</f>
        <v/>
      </c>
    </row>
    <row r="126" ht="24" customFormat="1" customHeight="1" s="220">
      <c r="B126" s="340" t="n">
        <v>122</v>
      </c>
      <c r="C126" s="341" t="inlineStr">
        <is>
          <t>6栋2单元501</t>
        </is>
      </c>
      <c r="D126" s="341" t="n">
        <v>76.63</v>
      </c>
      <c r="E126" s="342" t="inlineStr">
        <is>
          <t>回迁房</t>
        </is>
      </c>
      <c r="F126" s="343" t="inlineStr"/>
      <c r="G126" s="211" t="inlineStr"/>
      <c r="H126" s="344" t="inlineStr"/>
      <c r="I126" s="341" t="inlineStr"/>
      <c r="J126" s="342" t="inlineStr"/>
      <c r="K126" s="343">
        <f>=ROUND(+F126*(1+G126+H126+I126)+J126,-2)</f>
        <v/>
      </c>
      <c r="L126" s="345" t="inlineStr">
        <is>
          <t>补偿给回迁户，按0评估</t>
        </is>
      </c>
      <c r="O126" s="330">
        <f>=+N126-K126</f>
        <v/>
      </c>
    </row>
    <row r="127" ht="24" customFormat="1" customHeight="1" s="220">
      <c r="B127" s="340" t="n">
        <v>123</v>
      </c>
      <c r="C127" s="341" t="inlineStr">
        <is>
          <t>6栋2单元701</t>
        </is>
      </c>
      <c r="D127" s="341" t="n">
        <v>76.63</v>
      </c>
      <c r="E127" s="342" t="inlineStr">
        <is>
          <t>回迁房</t>
        </is>
      </c>
      <c r="F127" s="343" t="inlineStr"/>
      <c r="G127" s="211" t="inlineStr"/>
      <c r="H127" s="344" t="inlineStr"/>
      <c r="I127" s="341" t="inlineStr"/>
      <c r="J127" s="342" t="inlineStr"/>
      <c r="K127" s="343">
        <f>=ROUND(+F127*(1+G127+H127+I127)+J127,-2)</f>
        <v/>
      </c>
      <c r="L127" s="345" t="inlineStr">
        <is>
          <t>补偿给回迁户，按0评估</t>
        </is>
      </c>
      <c r="O127" s="330">
        <f>=+N127-K127</f>
        <v/>
      </c>
    </row>
    <row r="128" ht="24" customFormat="1" customHeight="1" s="220">
      <c r="B128" s="340" t="n">
        <v>124</v>
      </c>
      <c r="C128" s="341" t="inlineStr">
        <is>
          <t>6栋2单元702</t>
        </is>
      </c>
      <c r="D128" s="341" t="n">
        <v>46.24</v>
      </c>
      <c r="E128" s="342" t="inlineStr">
        <is>
          <t>回迁房</t>
        </is>
      </c>
      <c r="F128" s="343" t="inlineStr"/>
      <c r="G128" s="211" t="inlineStr"/>
      <c r="H128" s="344" t="inlineStr"/>
      <c r="I128" s="341" t="inlineStr"/>
      <c r="J128" s="342" t="inlineStr"/>
      <c r="K128" s="343">
        <f>=ROUND(+F128*(1+G128+H128+I128)+J128,-2)</f>
        <v/>
      </c>
      <c r="L128" s="345" t="inlineStr">
        <is>
          <t>补偿给回迁户，按0评估</t>
        </is>
      </c>
      <c r="O128" s="330">
        <f>=+N128-K128</f>
        <v/>
      </c>
    </row>
    <row r="129">
      <c r="B129" s="340" t="n">
        <v>125</v>
      </c>
      <c r="C129" s="341" t="inlineStr">
        <is>
          <t>6栋2单元801</t>
        </is>
      </c>
      <c r="D129" s="341" t="n">
        <v>76.63</v>
      </c>
      <c r="E129" s="342" t="inlineStr">
        <is>
          <t>回迁房</t>
        </is>
      </c>
      <c r="F129" s="343">
        <f>=26800*0.75</f>
        <v/>
      </c>
      <c r="G129" s="211" t="n">
        <v>-0.022</v>
      </c>
      <c r="H129" s="344" t="n">
        <v>0</v>
      </c>
      <c r="I129" s="341" t="inlineStr"/>
      <c r="J129" s="342" t="n">
        <v>-1500</v>
      </c>
      <c r="K129" s="343">
        <f>=ROUND(+F129*(1+G129+H129+I129)+J129,-2)</f>
        <v/>
      </c>
      <c r="L129" s="345" t="inlineStr">
        <is>
          <t>毛坯</t>
        </is>
      </c>
      <c r="N129" s="330" t="n">
        <v>18200</v>
      </c>
      <c r="O129" s="330">
        <f>=+N129-K129</f>
        <v/>
      </c>
    </row>
    <row r="130" ht="24" customFormat="1" customHeight="1" s="220">
      <c r="B130" s="340" t="n">
        <v>126</v>
      </c>
      <c r="C130" s="341" t="inlineStr">
        <is>
          <t>6栋2单元902</t>
        </is>
      </c>
      <c r="D130" s="341" t="n">
        <v>46.24</v>
      </c>
      <c r="E130" s="342" t="inlineStr">
        <is>
          <t>回迁房</t>
        </is>
      </c>
      <c r="F130" s="343" t="inlineStr"/>
      <c r="G130" s="211" t="inlineStr"/>
      <c r="H130" s="344" t="inlineStr"/>
      <c r="I130" s="341" t="inlineStr"/>
      <c r="J130" s="342" t="inlineStr"/>
      <c r="K130" s="343">
        <f>=ROUND(+F130*(1+G130+H130+I130)+J130,-2)</f>
        <v/>
      </c>
      <c r="L130" s="345" t="inlineStr">
        <is>
          <t>补偿给回迁户，按0评估</t>
        </is>
      </c>
      <c r="O130" s="330">
        <f>=+N130-K130</f>
        <v/>
      </c>
    </row>
    <row r="131">
      <c r="B131" s="340" t="n">
        <v>127</v>
      </c>
      <c r="C131" s="341" t="inlineStr">
        <is>
          <t>6栋2单元1101</t>
        </is>
      </c>
      <c r="D131" s="341" t="n">
        <v>76.63</v>
      </c>
      <c r="E131" s="342" t="inlineStr">
        <is>
          <t>住宅</t>
        </is>
      </c>
      <c r="F131" s="343" t="n">
        <v>26800</v>
      </c>
      <c r="G131" s="211" t="n">
        <v>-0.01</v>
      </c>
      <c r="H131" s="344" t="n">
        <v>0</v>
      </c>
      <c r="I131" s="341" t="inlineStr"/>
      <c r="J131" s="342" t="n">
        <v>-1500</v>
      </c>
      <c r="K131" s="343">
        <f>=ROUND(+F131*(1+G131+H131+I131)+J131,-2)</f>
        <v/>
      </c>
      <c r="L131" s="345" t="inlineStr">
        <is>
          <t>毛坯</t>
        </is>
      </c>
      <c r="N131" s="330" t="n">
        <v>25000</v>
      </c>
      <c r="O131" s="330">
        <f>=+N131-K131</f>
        <v/>
      </c>
    </row>
    <row r="132">
      <c r="B132" s="340" t="n">
        <v>128</v>
      </c>
      <c r="C132" s="341" t="inlineStr">
        <is>
          <t>6栋2单元1104</t>
        </is>
      </c>
      <c r="D132" s="341" t="n">
        <v>69.73999999999999</v>
      </c>
      <c r="E132" s="342" t="inlineStr">
        <is>
          <t>住宅</t>
        </is>
      </c>
      <c r="F132" s="343" t="n">
        <v>26800</v>
      </c>
      <c r="G132" s="211" t="n">
        <v>-0.01</v>
      </c>
      <c r="H132" s="344" t="n">
        <v>0</v>
      </c>
      <c r="I132" s="341" t="inlineStr"/>
      <c r="J132" s="342" t="n">
        <v>-1500</v>
      </c>
      <c r="K132" s="343">
        <f>=ROUND(+F132*(1+G132+H132+I132)+J132,-2)</f>
        <v/>
      </c>
      <c r="L132" s="345" t="inlineStr">
        <is>
          <t>毛坯</t>
        </is>
      </c>
      <c r="N132" s="330" t="n">
        <v>25000</v>
      </c>
      <c r="O132" s="330">
        <f>=+N132-K132</f>
        <v/>
      </c>
    </row>
    <row r="133">
      <c r="B133" s="340" t="n">
        <v>129</v>
      </c>
      <c r="C133" s="341" t="inlineStr">
        <is>
          <t>6栋2单元1201</t>
        </is>
      </c>
      <c r="D133" s="341" t="n">
        <v>76.63</v>
      </c>
      <c r="E133" s="342" t="inlineStr">
        <is>
          <t>住宅</t>
        </is>
      </c>
      <c r="F133" s="343" t="n">
        <v>26800</v>
      </c>
      <c r="G133" s="211" t="n">
        <v>-0.006</v>
      </c>
      <c r="H133" s="344" t="n">
        <v>0</v>
      </c>
      <c r="I133" s="341" t="inlineStr"/>
      <c r="J133" s="342" t="n">
        <v>-1500</v>
      </c>
      <c r="K133" s="343">
        <f>=ROUND(+F133*(1+G133+H133+I133)+J133,-2)</f>
        <v/>
      </c>
      <c r="L133" s="345" t="inlineStr">
        <is>
          <t>毛坯</t>
        </is>
      </c>
      <c r="N133" s="330" t="n">
        <v>25100</v>
      </c>
      <c r="O133" s="330">
        <f>=+N133-K133</f>
        <v/>
      </c>
    </row>
    <row r="134">
      <c r="B134" s="340" t="n">
        <v>130</v>
      </c>
      <c r="C134" s="341" t="inlineStr">
        <is>
          <t>6栋2单元1404</t>
        </is>
      </c>
      <c r="D134" s="341" t="n">
        <v>69.73999999999999</v>
      </c>
      <c r="E134" s="342" t="inlineStr">
        <is>
          <t>住宅</t>
        </is>
      </c>
      <c r="F134" s="343" t="n">
        <v>26800</v>
      </c>
      <c r="G134" s="211" t="n">
        <v>0.006</v>
      </c>
      <c r="H134" s="344" t="n">
        <v>0</v>
      </c>
      <c r="I134" s="341" t="inlineStr"/>
      <c r="J134" s="342" t="n">
        <v>-1500</v>
      </c>
      <c r="K134" s="343">
        <f>=ROUND(+F134*(1+G134+H134+I134)+J134,-2)</f>
        <v/>
      </c>
      <c r="L134" s="345" t="inlineStr">
        <is>
          <t>毛坯</t>
        </is>
      </c>
      <c r="N134" s="330" t="n">
        <v>25500</v>
      </c>
      <c r="O134" s="330">
        <f>=+N134-K134</f>
        <v/>
      </c>
    </row>
    <row r="135">
      <c r="B135" s="340" t="n">
        <v>131</v>
      </c>
      <c r="C135" s="341" t="inlineStr">
        <is>
          <t>6栋2单元1502</t>
        </is>
      </c>
      <c r="D135" s="341" t="n">
        <v>46.24</v>
      </c>
      <c r="E135" s="342" t="inlineStr">
        <is>
          <t>住宅</t>
        </is>
      </c>
      <c r="F135" s="343" t="n">
        <v>26800</v>
      </c>
      <c r="G135" s="211" t="n">
        <v>0.01</v>
      </c>
      <c r="H135" s="344" t="n">
        <v>0</v>
      </c>
      <c r="I135" s="341" t="inlineStr"/>
      <c r="J135" s="342" t="n">
        <v>-1500</v>
      </c>
      <c r="K135" s="343">
        <f>=ROUND(+F135*(1+G135+H135+I135)+J135,-2)</f>
        <v/>
      </c>
      <c r="L135" s="345" t="inlineStr">
        <is>
          <t>毛坯</t>
        </is>
      </c>
      <c r="N135" s="330" t="n">
        <v>25600</v>
      </c>
      <c r="O135" s="330">
        <f>=+N135-K135</f>
        <v/>
      </c>
    </row>
    <row r="136" ht="24" customFormat="1" customHeight="1" s="220">
      <c r="B136" s="340" t="n">
        <v>132</v>
      </c>
      <c r="C136" s="341" t="inlineStr">
        <is>
          <t>6栋2单元2002</t>
        </is>
      </c>
      <c r="D136" s="341" t="n">
        <v>46.24</v>
      </c>
      <c r="E136" s="342" t="inlineStr">
        <is>
          <t>回迁房</t>
        </is>
      </c>
      <c r="F136" s="343" t="inlineStr"/>
      <c r="G136" s="211" t="inlineStr"/>
      <c r="H136" s="344" t="inlineStr"/>
      <c r="I136" s="341" t="inlineStr"/>
      <c r="J136" s="342" t="inlineStr"/>
      <c r="K136" s="343">
        <f>=ROUND(+F136*(1+G136+H136+I136)+J136,-2)</f>
        <v/>
      </c>
      <c r="L136" s="345" t="inlineStr">
        <is>
          <t>补偿给回迁户，按0评估</t>
        </is>
      </c>
      <c r="O136" s="330">
        <f>=+N136-K136</f>
        <v/>
      </c>
    </row>
    <row r="137" ht="24" customFormat="1" customHeight="1" s="220">
      <c r="B137" s="340" t="n">
        <v>133</v>
      </c>
      <c r="C137" s="341" t="inlineStr">
        <is>
          <t>6栋2单元2003</t>
        </is>
      </c>
      <c r="D137" s="341" t="n">
        <v>56.04</v>
      </c>
      <c r="E137" s="342" t="inlineStr">
        <is>
          <t>回迁房</t>
        </is>
      </c>
      <c r="F137" s="343" t="inlineStr"/>
      <c r="G137" s="211" t="inlineStr"/>
      <c r="H137" s="344" t="inlineStr"/>
      <c r="I137" s="341" t="inlineStr"/>
      <c r="J137" s="342" t="inlineStr"/>
      <c r="K137" s="343">
        <f>=ROUND(+F137*(1+G137+H137+I137)+J137,-2)</f>
        <v/>
      </c>
      <c r="L137" s="345" t="inlineStr">
        <is>
          <t>补偿给回迁户，按0评估</t>
        </is>
      </c>
      <c r="O137" s="330">
        <f>=+N137-K137</f>
        <v/>
      </c>
    </row>
    <row r="138" ht="24" customFormat="1" customHeight="1" s="220">
      <c r="B138" s="340" t="n">
        <v>134</v>
      </c>
      <c r="C138" s="341" t="inlineStr">
        <is>
          <t>6栋2单元2101</t>
        </is>
      </c>
      <c r="D138" s="341" t="n">
        <v>76.63</v>
      </c>
      <c r="E138" s="342" t="inlineStr">
        <is>
          <t>回迁房</t>
        </is>
      </c>
      <c r="F138" s="343" t="inlineStr"/>
      <c r="G138" s="211" t="inlineStr"/>
      <c r="H138" s="344" t="inlineStr"/>
      <c r="I138" s="341" t="inlineStr"/>
      <c r="J138" s="342" t="inlineStr"/>
      <c r="K138" s="343">
        <f>=ROUND(+F138*(1+G138+H138+I138)+J138,-2)</f>
        <v/>
      </c>
      <c r="L138" s="345" t="inlineStr">
        <is>
          <t>补偿给回迁户，按0评估</t>
        </is>
      </c>
      <c r="O138" s="330">
        <f>=+N138-K138</f>
        <v/>
      </c>
    </row>
    <row r="139" ht="24" customFormat="1" customHeight="1" s="220">
      <c r="B139" s="340" t="n">
        <v>135</v>
      </c>
      <c r="C139" s="341" t="inlineStr">
        <is>
          <t>6栋2单元2201</t>
        </is>
      </c>
      <c r="D139" s="341" t="n">
        <v>76.63</v>
      </c>
      <c r="E139" s="342" t="inlineStr">
        <is>
          <t>回迁房</t>
        </is>
      </c>
      <c r="F139" s="343" t="inlineStr"/>
      <c r="G139" s="211" t="inlineStr"/>
      <c r="H139" s="344" t="inlineStr"/>
      <c r="I139" s="341" t="inlineStr"/>
      <c r="J139" s="342" t="inlineStr"/>
      <c r="K139" s="343">
        <f>=ROUND(+F139*(1+G139+H139+I139)+J139,-2)</f>
        <v/>
      </c>
      <c r="L139" s="345" t="inlineStr">
        <is>
          <t>补偿给回迁户，按0评估</t>
        </is>
      </c>
      <c r="O139" s="330">
        <f>=+N139-K139</f>
        <v/>
      </c>
    </row>
    <row r="140" ht="24" customFormat="1" customHeight="1" s="220">
      <c r="B140" s="340" t="n">
        <v>136</v>
      </c>
      <c r="C140" s="341" t="inlineStr">
        <is>
          <t>6栋2单元2202</t>
        </is>
      </c>
      <c r="D140" s="341" t="n">
        <v>46.24</v>
      </c>
      <c r="E140" s="342" t="inlineStr">
        <is>
          <t>回迁房</t>
        </is>
      </c>
      <c r="F140" s="343" t="inlineStr"/>
      <c r="G140" s="211" t="inlineStr"/>
      <c r="H140" s="344" t="inlineStr"/>
      <c r="I140" s="341" t="inlineStr"/>
      <c r="J140" s="342" t="inlineStr"/>
      <c r="K140" s="343">
        <f>=ROUND(+F140*(1+G140+H140+I140)+J140,-2)</f>
        <v/>
      </c>
      <c r="L140" s="345" t="inlineStr">
        <is>
          <t>补偿给回迁户，按0评估</t>
        </is>
      </c>
      <c r="O140" s="330">
        <f>=+N140-K140</f>
        <v/>
      </c>
    </row>
    <row r="141" ht="24" customFormat="1" customHeight="1" s="220">
      <c r="B141" s="340" t="n">
        <v>137</v>
      </c>
      <c r="C141" s="341" t="inlineStr">
        <is>
          <t>6栋2单元2301</t>
        </is>
      </c>
      <c r="D141" s="341" t="n">
        <v>76.63</v>
      </c>
      <c r="E141" s="342" t="inlineStr">
        <is>
          <t>回迁房</t>
        </is>
      </c>
      <c r="F141" s="343" t="inlineStr"/>
      <c r="G141" s="211" t="inlineStr"/>
      <c r="H141" s="344" t="inlineStr"/>
      <c r="I141" s="341" t="inlineStr"/>
      <c r="J141" s="342" t="inlineStr"/>
      <c r="K141" s="343">
        <f>=ROUND(+F141*(1+G141+H141+I141)+J141,-2)</f>
        <v/>
      </c>
      <c r="L141" s="345" t="inlineStr">
        <is>
          <t>补偿给回迁户，按0评估</t>
        </is>
      </c>
      <c r="O141" s="330">
        <f>=+N141-K141</f>
        <v/>
      </c>
    </row>
    <row r="142" ht="24" customFormat="1" customHeight="1" s="220">
      <c r="B142" s="340" t="n">
        <v>138</v>
      </c>
      <c r="C142" s="341" t="inlineStr">
        <is>
          <t>6栋2单元2501</t>
        </is>
      </c>
      <c r="D142" s="341" t="n">
        <v>76.63</v>
      </c>
      <c r="E142" s="342" t="inlineStr">
        <is>
          <t>回迁房</t>
        </is>
      </c>
      <c r="F142" s="343" t="inlineStr"/>
      <c r="G142" s="211" t="inlineStr"/>
      <c r="H142" s="344" t="inlineStr"/>
      <c r="I142" s="341" t="inlineStr"/>
      <c r="J142" s="342" t="inlineStr"/>
      <c r="K142" s="343">
        <f>=ROUND(+F142*(1+G142+H142+I142)+J142,-2)</f>
        <v/>
      </c>
      <c r="L142" s="345" t="inlineStr">
        <is>
          <t>补偿给回迁户，按0评估</t>
        </is>
      </c>
      <c r="O142" s="330">
        <f>=+N142-K142</f>
        <v/>
      </c>
    </row>
    <row r="143" customFormat="1" s="330">
      <c r="B143" s="340" t="n">
        <v>139</v>
      </c>
      <c r="C143" s="341" t="inlineStr">
        <is>
          <t>7栋202</t>
        </is>
      </c>
      <c r="D143" s="341" t="n">
        <v>46.16</v>
      </c>
      <c r="E143" s="342" t="inlineStr">
        <is>
          <t>住宅</t>
        </is>
      </c>
      <c r="F143" s="343" t="n">
        <v>26800</v>
      </c>
      <c r="G143" s="211" t="n">
        <v>-0.046</v>
      </c>
      <c r="H143" s="344" t="n">
        <v>0</v>
      </c>
      <c r="I143" s="341" t="inlineStr"/>
      <c r="J143" s="342" t="n">
        <v>0</v>
      </c>
      <c r="K143" s="343">
        <f>=ROUND(+F143*(1+G143+H143+I143)+J143,-2)</f>
        <v/>
      </c>
      <c r="L143" s="345" t="inlineStr"/>
      <c r="M143" s="334">
        <f>=+F143*(1+G143)</f>
        <v/>
      </c>
      <c r="N143" s="330" t="n">
        <v>25600</v>
      </c>
      <c r="O143" s="330">
        <f>=+N143-K143</f>
        <v/>
      </c>
    </row>
    <row r="144" customFormat="1" s="330">
      <c r="B144" s="340" t="n">
        <v>140</v>
      </c>
      <c r="C144" s="341" t="inlineStr">
        <is>
          <t>7栋205</t>
        </is>
      </c>
      <c r="D144" s="341" t="n">
        <v>40.42</v>
      </c>
      <c r="E144" s="342" t="inlineStr">
        <is>
          <t>住宅</t>
        </is>
      </c>
      <c r="F144" s="343" t="n">
        <v>26800</v>
      </c>
      <c r="G144" s="211" t="n">
        <v>-0.046</v>
      </c>
      <c r="H144" s="344" t="n">
        <v>0</v>
      </c>
      <c r="I144" s="341" t="inlineStr"/>
      <c r="J144" s="342" t="n">
        <v>0</v>
      </c>
      <c r="K144" s="343">
        <f>=ROUND(+F144*(1+G144+H144+I144)+J144,-2)</f>
        <v/>
      </c>
      <c r="L144" s="345" t="inlineStr"/>
      <c r="M144" s="334" t="inlineStr"/>
      <c r="N144" s="330" t="n">
        <v>25600</v>
      </c>
      <c r="O144" s="330">
        <f>=+N144-K144</f>
        <v/>
      </c>
    </row>
    <row r="145" customFormat="1" s="330">
      <c r="B145" s="340" t="n">
        <v>141</v>
      </c>
      <c r="C145" s="341" t="inlineStr">
        <is>
          <t>7栋301</t>
        </is>
      </c>
      <c r="D145" s="341" t="n">
        <v>46.38</v>
      </c>
      <c r="E145" s="342" t="inlineStr">
        <is>
          <t>住宅</t>
        </is>
      </c>
      <c r="F145" s="343" t="n">
        <v>26800</v>
      </c>
      <c r="G145" s="211" t="n">
        <v>-0.042</v>
      </c>
      <c r="H145" s="344" t="n">
        <v>0</v>
      </c>
      <c r="I145" s="341" t="inlineStr"/>
      <c r="J145" s="342" t="n">
        <v>0</v>
      </c>
      <c r="K145" s="343">
        <f>=ROUND(+F145*(1+G145+H145+I145)+J145,-2)</f>
        <v/>
      </c>
      <c r="L145" s="345" t="inlineStr"/>
      <c r="M145" s="334" t="inlineStr"/>
      <c r="N145" s="330" t="n">
        <v>25700</v>
      </c>
      <c r="O145" s="330">
        <f>=+N145-K145</f>
        <v/>
      </c>
    </row>
    <row r="146" customFormat="1" s="330">
      <c r="B146" s="340" t="n">
        <v>142</v>
      </c>
      <c r="C146" s="341" t="inlineStr">
        <is>
          <t>7栋302</t>
        </is>
      </c>
      <c r="D146" s="341" t="n">
        <v>46.16</v>
      </c>
      <c r="E146" s="342" t="inlineStr">
        <is>
          <t>住宅</t>
        </is>
      </c>
      <c r="F146" s="343" t="n">
        <v>26800</v>
      </c>
      <c r="G146" s="211" t="n">
        <v>-0.042</v>
      </c>
      <c r="H146" s="344" t="n">
        <v>0</v>
      </c>
      <c r="I146" s="341" t="inlineStr"/>
      <c r="J146" s="342" t="n">
        <v>0</v>
      </c>
      <c r="K146" s="343">
        <f>=ROUND(+F146*(1+G146+H146+I146)+J146,-2)</f>
        <v/>
      </c>
      <c r="L146" s="345" t="inlineStr"/>
      <c r="M146" s="334" t="inlineStr"/>
      <c r="N146" s="330" t="n">
        <v>25700</v>
      </c>
      <c r="O146" s="330">
        <f>=+N146-K146</f>
        <v/>
      </c>
    </row>
    <row r="147" customFormat="1" s="330">
      <c r="B147" s="340" t="n">
        <v>143</v>
      </c>
      <c r="C147" s="341" t="inlineStr">
        <is>
          <t>7栋1402</t>
        </is>
      </c>
      <c r="D147" s="341" t="n">
        <v>46.16</v>
      </c>
      <c r="E147" s="342" t="inlineStr">
        <is>
          <t>住宅</t>
        </is>
      </c>
      <c r="F147" s="343" t="n">
        <v>26800</v>
      </c>
      <c r="G147" s="211" t="n">
        <v>0.006</v>
      </c>
      <c r="H147" s="344" t="n">
        <v>0</v>
      </c>
      <c r="I147" s="341" t="inlineStr"/>
      <c r="J147" s="342" t="n">
        <v>0</v>
      </c>
      <c r="K147" s="343">
        <f>=ROUND(+F147*(1+G147+H147+I147)+J147,-2)</f>
        <v/>
      </c>
      <c r="L147" s="345" t="inlineStr"/>
      <c r="M147" s="334" t="inlineStr"/>
      <c r="N147" s="330" t="n">
        <v>27000</v>
      </c>
      <c r="O147" s="330">
        <f>=+N147-K147</f>
        <v/>
      </c>
    </row>
    <row r="148" customFormat="1" s="330">
      <c r="B148" s="340" t="n">
        <v>144</v>
      </c>
      <c r="C148" s="341" t="inlineStr">
        <is>
          <t>7栋1802</t>
        </is>
      </c>
      <c r="D148" s="341" t="n">
        <v>46.16</v>
      </c>
      <c r="E148" s="342" t="inlineStr">
        <is>
          <t>住宅</t>
        </is>
      </c>
      <c r="F148" s="343" t="n">
        <v>26800</v>
      </c>
      <c r="G148" s="211" t="n">
        <v>0.022</v>
      </c>
      <c r="H148" s="344" t="n">
        <v>0</v>
      </c>
      <c r="I148" s="341" t="inlineStr"/>
      <c r="J148" s="342" t="n">
        <v>0</v>
      </c>
      <c r="K148" s="343">
        <f>=ROUND(+F148*(1+G148+H148+I148)+J148,-2)</f>
        <v/>
      </c>
      <c r="L148" s="345" t="inlineStr"/>
      <c r="M148" s="334" t="inlineStr"/>
      <c r="N148" s="330" t="n">
        <v>27400</v>
      </c>
      <c r="O148" s="330">
        <f>=+N148-K148</f>
        <v/>
      </c>
    </row>
    <row r="149" customFormat="1" s="330">
      <c r="B149" s="340" t="n">
        <v>145</v>
      </c>
      <c r="C149" s="341" t="inlineStr">
        <is>
          <t>7栋2002</t>
        </is>
      </c>
      <c r="D149" s="341" t="n">
        <v>46.16</v>
      </c>
      <c r="E149" s="342" t="inlineStr">
        <is>
          <t>住宅</t>
        </is>
      </c>
      <c r="F149" s="343" t="n">
        <v>26800</v>
      </c>
      <c r="G149" s="211" t="n">
        <v>0.03</v>
      </c>
      <c r="H149" s="344" t="n">
        <v>0</v>
      </c>
      <c r="I149" s="341" t="inlineStr"/>
      <c r="J149" s="342" t="n">
        <v>0</v>
      </c>
      <c r="K149" s="343">
        <f>=ROUND(+F149*(1+G149+H149+I149)+J149,-2)</f>
        <v/>
      </c>
      <c r="L149" s="345" t="inlineStr"/>
      <c r="M149" s="334" t="inlineStr"/>
      <c r="N149" s="330" t="n">
        <v>27600</v>
      </c>
      <c r="O149" s="330">
        <f>=+N149-K149</f>
        <v/>
      </c>
    </row>
    <row r="150" customFormat="1" s="330">
      <c r="B150" s="340" t="n">
        <v>146</v>
      </c>
      <c r="C150" s="341" t="inlineStr">
        <is>
          <t>7栋2102</t>
        </is>
      </c>
      <c r="D150" s="341" t="n">
        <v>46.16</v>
      </c>
      <c r="E150" s="342" t="inlineStr">
        <is>
          <t>住宅</t>
        </is>
      </c>
      <c r="F150" s="343" t="n">
        <v>26800</v>
      </c>
      <c r="G150" s="211" t="n">
        <v>0.034</v>
      </c>
      <c r="H150" s="344" t="n">
        <v>0</v>
      </c>
      <c r="I150" s="341" t="inlineStr"/>
      <c r="J150" s="342" t="n">
        <v>0</v>
      </c>
      <c r="K150" s="343">
        <f>=ROUND(+F150*(1+G150+H150+I150)+J150,-2)</f>
        <v/>
      </c>
      <c r="L150" s="345" t="inlineStr"/>
      <c r="M150" s="334" t="inlineStr"/>
      <c r="N150" s="330" t="n">
        <v>27700</v>
      </c>
      <c r="O150" s="330">
        <f>=+N150-K150</f>
        <v/>
      </c>
    </row>
    <row r="151" customFormat="1" s="330">
      <c r="B151" s="340" t="n">
        <v>147</v>
      </c>
      <c r="C151" s="341" t="inlineStr">
        <is>
          <t>7栋2105</t>
        </is>
      </c>
      <c r="D151" s="341" t="n">
        <v>40.42</v>
      </c>
      <c r="E151" s="342" t="inlineStr">
        <is>
          <t>住宅</t>
        </is>
      </c>
      <c r="F151" s="343" t="n">
        <v>26800</v>
      </c>
      <c r="G151" s="211" t="n">
        <v>0.034</v>
      </c>
      <c r="H151" s="344" t="n">
        <v>0</v>
      </c>
      <c r="I151" s="341" t="inlineStr"/>
      <c r="J151" s="342" t="n">
        <v>0</v>
      </c>
      <c r="K151" s="343">
        <f>=ROUND(+F151*(1+G151+H151+I151)+J151,-2)</f>
        <v/>
      </c>
      <c r="L151" s="345" t="inlineStr"/>
      <c r="M151" s="334" t="inlineStr"/>
      <c r="N151" s="330" t="n">
        <v>27700</v>
      </c>
      <c r="O151" s="330">
        <f>=+N151-K151</f>
        <v/>
      </c>
    </row>
    <row r="152" customFormat="1" s="330">
      <c r="B152" s="340" t="n">
        <v>148</v>
      </c>
      <c r="C152" s="341" t="inlineStr">
        <is>
          <t>7栋2202</t>
        </is>
      </c>
      <c r="D152" s="341" t="n">
        <v>46.16</v>
      </c>
      <c r="E152" s="342" t="inlineStr">
        <is>
          <t>住宅</t>
        </is>
      </c>
      <c r="F152" s="343" t="n">
        <v>26800</v>
      </c>
      <c r="G152" s="211" t="n">
        <v>0.038</v>
      </c>
      <c r="H152" s="344" t="n">
        <v>0</v>
      </c>
      <c r="I152" s="341" t="inlineStr"/>
      <c r="J152" s="342" t="n">
        <v>0</v>
      </c>
      <c r="K152" s="343">
        <f>=ROUND(+F152*(1+G152+H152+I152)+J152,-2)</f>
        <v/>
      </c>
      <c r="L152" s="345" t="inlineStr"/>
      <c r="M152" s="334" t="inlineStr"/>
      <c r="N152" s="330" t="n">
        <v>27800</v>
      </c>
      <c r="O152" s="330">
        <f>=+N152-K152</f>
        <v/>
      </c>
    </row>
    <row r="153" customFormat="1" s="330">
      <c r="B153" s="340" t="n">
        <v>149</v>
      </c>
      <c r="C153" s="341" t="inlineStr">
        <is>
          <t>7栋2304</t>
        </is>
      </c>
      <c r="D153" s="341" t="n">
        <v>40.43</v>
      </c>
      <c r="E153" s="342" t="inlineStr">
        <is>
          <t>住宅</t>
        </is>
      </c>
      <c r="F153" s="343" t="n">
        <v>26800</v>
      </c>
      <c r="G153" s="211" t="n">
        <v>0.042</v>
      </c>
      <c r="H153" s="344" t="n">
        <v>0</v>
      </c>
      <c r="I153" s="341" t="inlineStr"/>
      <c r="J153" s="342" t="n">
        <v>0</v>
      </c>
      <c r="K153" s="343">
        <f>=ROUND(+F153*(1+G153+H153+I153)+J153,-2)</f>
        <v/>
      </c>
      <c r="L153" s="345" t="inlineStr"/>
      <c r="M153" s="334" t="inlineStr"/>
      <c r="N153" s="330" t="n">
        <v>27900</v>
      </c>
      <c r="O153" s="330">
        <f>=+N153-K153</f>
        <v/>
      </c>
    </row>
    <row r="154" customFormat="1" s="330">
      <c r="B154" s="340" t="n">
        <v>150</v>
      </c>
      <c r="C154" s="341" t="inlineStr">
        <is>
          <t>7栋2402</t>
        </is>
      </c>
      <c r="D154" s="341" t="n">
        <v>46.16</v>
      </c>
      <c r="E154" s="342" t="inlineStr">
        <is>
          <t>住宅</t>
        </is>
      </c>
      <c r="F154" s="343" t="n">
        <v>26800</v>
      </c>
      <c r="G154" s="211" t="n">
        <v>0.046</v>
      </c>
      <c r="H154" s="344" t="n">
        <v>0</v>
      </c>
      <c r="I154" s="341" t="inlineStr"/>
      <c r="J154" s="342" t="n">
        <v>0</v>
      </c>
      <c r="K154" s="343">
        <f>=ROUND(+F154*(1+G154+H154+I154)+J154,-2)</f>
        <v/>
      </c>
      <c r="L154" s="345" t="inlineStr"/>
      <c r="M154" s="334" t="inlineStr"/>
      <c r="N154" s="330" t="n">
        <v>28000</v>
      </c>
      <c r="O154" s="330">
        <f>=+N154-K154</f>
        <v/>
      </c>
    </row>
    <row r="155" customFormat="1" s="330">
      <c r="B155" s="340" t="n">
        <v>151</v>
      </c>
      <c r="C155" s="341" t="inlineStr">
        <is>
          <t>7栋2405</t>
        </is>
      </c>
      <c r="D155" s="341" t="n">
        <v>40.42</v>
      </c>
      <c r="E155" s="342" t="inlineStr">
        <is>
          <t>住宅</t>
        </is>
      </c>
      <c r="F155" s="343" t="n">
        <v>26800</v>
      </c>
      <c r="G155" s="211" t="n">
        <v>0.046</v>
      </c>
      <c r="H155" s="344" t="n">
        <v>0</v>
      </c>
      <c r="I155" s="341" t="inlineStr"/>
      <c r="J155" s="342" t="n">
        <v>0</v>
      </c>
      <c r="K155" s="343">
        <f>=ROUND(+F155*(1+G155+H155+I155)+J155,-2)</f>
        <v/>
      </c>
      <c r="L155" s="345" t="inlineStr"/>
      <c r="M155" s="334" t="inlineStr"/>
      <c r="N155" s="330" t="n">
        <v>28000</v>
      </c>
      <c r="O155" s="330">
        <f>=+N155-K155</f>
        <v/>
      </c>
    </row>
    <row r="156" customFormat="1" s="330">
      <c r="B156" s="340" t="n">
        <v>152</v>
      </c>
      <c r="C156" s="341" t="inlineStr">
        <is>
          <t>7栋2501</t>
        </is>
      </c>
      <c r="D156" s="341" t="n">
        <v>46.38</v>
      </c>
      <c r="E156" s="342" t="inlineStr">
        <is>
          <t>住宅</t>
        </is>
      </c>
      <c r="F156" s="343" t="n">
        <v>26800</v>
      </c>
      <c r="G156" s="211" t="n">
        <v>0.05</v>
      </c>
      <c r="H156" s="344" t="n">
        <v>0</v>
      </c>
      <c r="I156" s="341" t="inlineStr"/>
      <c r="J156" s="342" t="n">
        <v>0</v>
      </c>
      <c r="K156" s="343">
        <f>=ROUND(+F156*(1+G156+H156+I156)+J156,-2)</f>
        <v/>
      </c>
      <c r="L156" s="345" t="inlineStr"/>
      <c r="M156" s="334" t="inlineStr"/>
      <c r="N156" s="330" t="n">
        <v>28100</v>
      </c>
      <c r="O156" s="330">
        <f>=+N156-K156</f>
        <v/>
      </c>
    </row>
    <row r="157" customFormat="1" s="330">
      <c r="B157" s="340" t="n">
        <v>153</v>
      </c>
      <c r="C157" s="341" t="inlineStr">
        <is>
          <t>7栋2502</t>
        </is>
      </c>
      <c r="D157" s="341" t="n">
        <v>46.16</v>
      </c>
      <c r="E157" s="342" t="inlineStr">
        <is>
          <t>住宅</t>
        </is>
      </c>
      <c r="F157" s="343" t="n">
        <v>26800</v>
      </c>
      <c r="G157" s="211" t="n">
        <v>0.05</v>
      </c>
      <c r="H157" s="344" t="n">
        <v>0</v>
      </c>
      <c r="I157" s="341" t="inlineStr"/>
      <c r="J157" s="342" t="n">
        <v>0</v>
      </c>
      <c r="K157" s="343">
        <f>=ROUND(+F157*(1+G157+H157+I157)+J157,-2)</f>
        <v/>
      </c>
      <c r="L157" s="345" t="inlineStr"/>
      <c r="M157" s="334" t="inlineStr"/>
      <c r="N157" s="330" t="n">
        <v>28100</v>
      </c>
      <c r="O157" s="330">
        <f>=+N157-K157</f>
        <v/>
      </c>
    </row>
    <row r="158" customFormat="1" s="330">
      <c r="B158" s="340" t="n">
        <v>154</v>
      </c>
      <c r="C158" s="341" t="inlineStr">
        <is>
          <t>7栋2504</t>
        </is>
      </c>
      <c r="D158" s="341" t="n">
        <v>40.43</v>
      </c>
      <c r="E158" s="342" t="inlineStr">
        <is>
          <t>住宅</t>
        </is>
      </c>
      <c r="F158" s="343" t="n">
        <v>26800</v>
      </c>
      <c r="G158" s="211" t="n">
        <v>0.05</v>
      </c>
      <c r="H158" s="344" t="n">
        <v>0</v>
      </c>
      <c r="I158" s="341" t="inlineStr"/>
      <c r="J158" s="342" t="n">
        <v>0</v>
      </c>
      <c r="K158" s="343">
        <f>=ROUND(+F158*(1+G158+H158+I158)+J158,-2)</f>
        <v/>
      </c>
      <c r="L158" s="345" t="inlineStr"/>
      <c r="M158" s="334" t="inlineStr"/>
      <c r="N158" s="330" t="n">
        <v>28100</v>
      </c>
      <c r="O158" s="330">
        <f>=+N158-K158</f>
        <v/>
      </c>
    </row>
    <row r="159" customFormat="1" s="330">
      <c r="B159" s="340" t="n">
        <v>155</v>
      </c>
      <c r="C159" s="341" t="inlineStr">
        <is>
          <t>8栋201</t>
        </is>
      </c>
      <c r="D159" s="341" t="n">
        <v>47.36</v>
      </c>
      <c r="E159" s="342" t="inlineStr">
        <is>
          <t>住宅</t>
        </is>
      </c>
      <c r="F159" s="343" t="n">
        <v>26800</v>
      </c>
      <c r="G159" s="211" t="n">
        <v>-0.046</v>
      </c>
      <c r="H159" s="344" t="n">
        <v>0</v>
      </c>
      <c r="I159" s="341" t="inlineStr"/>
      <c r="J159" s="342" t="n">
        <v>0</v>
      </c>
      <c r="K159" s="343">
        <f>=ROUND(+F159*(1+G159+H159+I159)+J159,-2)</f>
        <v/>
      </c>
      <c r="L159" s="345" t="inlineStr"/>
      <c r="M159" s="334" t="inlineStr"/>
      <c r="N159" s="330" t="n">
        <v>25600</v>
      </c>
      <c r="O159" s="330">
        <f>=+N159-K159</f>
        <v/>
      </c>
    </row>
    <row r="160" customFormat="1" s="330">
      <c r="B160" s="340" t="n">
        <v>156</v>
      </c>
      <c r="C160" s="341" t="inlineStr">
        <is>
          <t>8栋206</t>
        </is>
      </c>
      <c r="D160" s="341" t="n">
        <v>47.36</v>
      </c>
      <c r="E160" s="342" t="inlineStr">
        <is>
          <t>住宅</t>
        </is>
      </c>
      <c r="F160" s="343" t="n">
        <v>26800</v>
      </c>
      <c r="G160" s="211" t="n">
        <v>-0.046</v>
      </c>
      <c r="H160" s="344" t="n">
        <v>0</v>
      </c>
      <c r="I160" s="341" t="inlineStr"/>
      <c r="J160" s="342" t="n">
        <v>0</v>
      </c>
      <c r="K160" s="343">
        <f>=ROUND(+F160*(1+G160+H160+I160)+J160,-2)</f>
        <v/>
      </c>
      <c r="L160" s="345" t="inlineStr"/>
      <c r="M160" s="334" t="inlineStr"/>
      <c r="N160" s="330" t="n">
        <v>25600</v>
      </c>
      <c r="O160" s="330">
        <f>=+N160-K160</f>
        <v/>
      </c>
    </row>
    <row r="161">
      <c r="B161" s="340" t="n">
        <v>157</v>
      </c>
      <c r="C161" s="341" t="inlineStr">
        <is>
          <t>8栋306</t>
        </is>
      </c>
      <c r="D161" s="341" t="n">
        <v>47.36</v>
      </c>
      <c r="E161" s="342" t="inlineStr">
        <is>
          <t>住宅</t>
        </is>
      </c>
      <c r="F161" s="343" t="n">
        <v>26800</v>
      </c>
      <c r="G161" s="211" t="n">
        <v>-0.042</v>
      </c>
      <c r="H161" s="344" t="n">
        <v>0</v>
      </c>
      <c r="I161" s="341" t="inlineStr"/>
      <c r="J161" s="342" t="n">
        <v>0</v>
      </c>
      <c r="K161" s="343">
        <f>=ROUND(+F161*(1+G161+H161+I161)+J161,-2)</f>
        <v/>
      </c>
      <c r="L161" s="345" t="inlineStr"/>
      <c r="N161" s="330" t="n">
        <v>25700</v>
      </c>
      <c r="O161" s="330">
        <f>=+N161-K161</f>
        <v/>
      </c>
    </row>
    <row r="162">
      <c r="B162" s="340" t="n">
        <v>158</v>
      </c>
      <c r="C162" s="341" t="inlineStr">
        <is>
          <t>8栋406</t>
        </is>
      </c>
      <c r="D162" s="341" t="n">
        <v>47.36</v>
      </c>
      <c r="E162" s="342" t="inlineStr">
        <is>
          <t>住宅</t>
        </is>
      </c>
      <c r="F162" s="343" t="n">
        <v>26800</v>
      </c>
      <c r="G162" s="211" t="n">
        <v>-0.038</v>
      </c>
      <c r="H162" s="344" t="n">
        <v>0</v>
      </c>
      <c r="I162" s="341" t="inlineStr"/>
      <c r="J162" s="342" t="n">
        <v>0</v>
      </c>
      <c r="K162" s="343">
        <f>=ROUND(+F162*(1+G162+H162+I162)+J162,-2)</f>
        <v/>
      </c>
      <c r="L162" s="345" t="inlineStr"/>
      <c r="N162" s="330" t="n">
        <v>25800</v>
      </c>
      <c r="O162" s="330">
        <f>=+N162-K162</f>
        <v/>
      </c>
    </row>
    <row r="163">
      <c r="B163" s="340" t="n">
        <v>159</v>
      </c>
      <c r="C163" s="341" t="inlineStr">
        <is>
          <t>8栋1806</t>
        </is>
      </c>
      <c r="D163" s="341" t="n">
        <v>47.36</v>
      </c>
      <c r="E163" s="342" t="inlineStr">
        <is>
          <t>住宅</t>
        </is>
      </c>
      <c r="F163" s="343" t="n">
        <v>26800</v>
      </c>
      <c r="G163" s="211" t="n">
        <v>0.022</v>
      </c>
      <c r="H163" s="344" t="n">
        <v>0</v>
      </c>
      <c r="I163" s="341" t="inlineStr"/>
      <c r="J163" s="342" t="n">
        <v>0</v>
      </c>
      <c r="K163" s="343">
        <f>=ROUND(+F163*(1+G163+H163+I163)+J163,-2)</f>
        <v/>
      </c>
      <c r="L163" s="345" t="inlineStr"/>
      <c r="N163" s="330" t="n">
        <v>27400</v>
      </c>
      <c r="O163" s="330">
        <f>=+N163-K163</f>
        <v/>
      </c>
    </row>
    <row r="164">
      <c r="B164" s="340" t="n">
        <v>160</v>
      </c>
      <c r="C164" s="341" t="inlineStr">
        <is>
          <t>8栋2201</t>
        </is>
      </c>
      <c r="D164" s="341" t="n">
        <v>47.36</v>
      </c>
      <c r="E164" s="342" t="inlineStr">
        <is>
          <t>住宅</t>
        </is>
      </c>
      <c r="F164" s="343" t="n">
        <v>26800</v>
      </c>
      <c r="G164" s="211" t="n">
        <v>0.038</v>
      </c>
      <c r="H164" s="344" t="n">
        <v>0</v>
      </c>
      <c r="I164" s="341" t="inlineStr"/>
      <c r="J164" s="342" t="n">
        <v>0</v>
      </c>
      <c r="K164" s="343">
        <f>=ROUND(+F164*(1+G164+H164+I164)+J164,-2)</f>
        <v/>
      </c>
      <c r="L164" s="345" t="inlineStr"/>
      <c r="N164" s="330" t="n">
        <v>27800</v>
      </c>
      <c r="O164" s="330">
        <f>=+N164-K164</f>
        <v/>
      </c>
    </row>
    <row r="165">
      <c r="B165" s="340" t="n">
        <v>161</v>
      </c>
      <c r="C165" s="341" t="inlineStr">
        <is>
          <t>8栋2206</t>
        </is>
      </c>
      <c r="D165" s="341" t="n">
        <v>47.36</v>
      </c>
      <c r="E165" s="342" t="inlineStr">
        <is>
          <t>住宅</t>
        </is>
      </c>
      <c r="F165" s="343" t="n">
        <v>26800</v>
      </c>
      <c r="G165" s="211" t="n">
        <v>0.038</v>
      </c>
      <c r="H165" s="344" t="n">
        <v>0</v>
      </c>
      <c r="I165" s="341" t="inlineStr"/>
      <c r="J165" s="342" t="n">
        <v>0</v>
      </c>
      <c r="K165" s="343">
        <f>=ROUND(+F165*(1+G165+H165+I165)+J165,-2)</f>
        <v/>
      </c>
      <c r="L165" s="345" t="inlineStr"/>
      <c r="N165" s="330" t="n">
        <v>27800</v>
      </c>
      <c r="O165" s="330">
        <f>=+N165-K165</f>
        <v/>
      </c>
    </row>
    <row r="166">
      <c r="B166" s="340" t="n">
        <v>162</v>
      </c>
      <c r="C166" s="341" t="inlineStr">
        <is>
          <t>8栋2306</t>
        </is>
      </c>
      <c r="D166" s="341" t="n">
        <v>47.36</v>
      </c>
      <c r="E166" s="342" t="inlineStr">
        <is>
          <t>住宅</t>
        </is>
      </c>
      <c r="F166" s="343" t="n">
        <v>26800</v>
      </c>
      <c r="G166" s="211" t="n">
        <v>0.042</v>
      </c>
      <c r="H166" s="344" t="n">
        <v>0</v>
      </c>
      <c r="I166" s="341" t="inlineStr"/>
      <c r="J166" s="342" t="n">
        <v>0</v>
      </c>
      <c r="K166" s="343">
        <f>=ROUND(+F166*(1+G166+H166+I166)+J166,-2)</f>
        <v/>
      </c>
      <c r="L166" s="345" t="inlineStr"/>
      <c r="N166" s="330" t="n">
        <v>27900</v>
      </c>
      <c r="O166" s="330">
        <f>=+N166-K166</f>
        <v/>
      </c>
    </row>
    <row r="167">
      <c r="B167" s="340" t="n">
        <v>163</v>
      </c>
      <c r="C167" s="341" t="inlineStr">
        <is>
          <t>8栋2406</t>
        </is>
      </c>
      <c r="D167" s="341" t="n">
        <v>47.36</v>
      </c>
      <c r="E167" s="342" t="inlineStr">
        <is>
          <t>住宅</t>
        </is>
      </c>
      <c r="F167" s="343" t="n">
        <v>26800</v>
      </c>
      <c r="G167" s="211" t="n">
        <v>0.046</v>
      </c>
      <c r="H167" s="344" t="n">
        <v>0</v>
      </c>
      <c r="I167" s="341" t="inlineStr"/>
      <c r="J167" s="342" t="n">
        <v>0</v>
      </c>
      <c r="K167" s="343">
        <f>=ROUND(+F167*(1+G167+H167+I167)+J167,-2)</f>
        <v/>
      </c>
      <c r="L167" s="345" t="inlineStr"/>
      <c r="N167" s="330" t="n">
        <v>28000</v>
      </c>
      <c r="O167" s="330">
        <f>=+N167-K167</f>
        <v/>
      </c>
    </row>
    <row r="168">
      <c r="B168" s="340" t="n">
        <v>164</v>
      </c>
      <c r="C168" s="341" t="inlineStr">
        <is>
          <t>8栋2501</t>
        </is>
      </c>
      <c r="D168" s="341" t="n">
        <v>47.36</v>
      </c>
      <c r="E168" s="342" t="inlineStr">
        <is>
          <t>住宅</t>
        </is>
      </c>
      <c r="F168" s="343" t="n">
        <v>26800</v>
      </c>
      <c r="G168" s="211" t="n">
        <v>0.05</v>
      </c>
      <c r="H168" s="344" t="n">
        <v>0</v>
      </c>
      <c r="I168" s="341" t="inlineStr"/>
      <c r="J168" s="342" t="n">
        <v>0</v>
      </c>
      <c r="K168" s="343">
        <f>=ROUND(+F168*(1+G168+H168+I168)+J168,-2)</f>
        <v/>
      </c>
      <c r="L168" s="345" t="inlineStr"/>
      <c r="N168" s="330" t="n">
        <v>28100</v>
      </c>
      <c r="O168" s="330">
        <f>=+N168-K168</f>
        <v/>
      </c>
    </row>
    <row r="169">
      <c r="B169" s="340" t="n">
        <v>165</v>
      </c>
      <c r="C169" s="341" t="inlineStr">
        <is>
          <t>8栋2506</t>
        </is>
      </c>
      <c r="D169" s="341" t="n">
        <v>47.36</v>
      </c>
      <c r="E169" s="342" t="inlineStr">
        <is>
          <t>住宅</t>
        </is>
      </c>
      <c r="F169" s="343" t="n">
        <v>26800</v>
      </c>
      <c r="G169" s="211" t="n">
        <v>0.05</v>
      </c>
      <c r="H169" s="344" t="n">
        <v>0</v>
      </c>
      <c r="I169" s="341" t="inlineStr"/>
      <c r="J169" s="342" t="n">
        <v>0</v>
      </c>
      <c r="K169" s="343">
        <f>=ROUND(+F169*(1+G169+H169+I169)+J169,-2)</f>
        <v/>
      </c>
      <c r="L169" s="345" t="inlineStr"/>
      <c r="N169" s="330" t="n">
        <v>28100</v>
      </c>
      <c r="O169" s="330">
        <f>=+N169-K169</f>
        <v/>
      </c>
    </row>
    <row r="170">
      <c r="B170" s="340" t="n">
        <v>166</v>
      </c>
      <c r="C170" s="341" t="inlineStr">
        <is>
          <t>9栋204</t>
        </is>
      </c>
      <c r="D170" s="341" t="n">
        <v>58.88</v>
      </c>
      <c r="E170" s="342" t="inlineStr">
        <is>
          <t>住宅</t>
        </is>
      </c>
      <c r="F170" s="343" t="n">
        <v>26800</v>
      </c>
      <c r="G170" s="211" t="n">
        <v>-0.04515</v>
      </c>
      <c r="H170" s="344" t="n">
        <v>0</v>
      </c>
      <c r="I170" s="341" t="inlineStr"/>
      <c r="J170" s="342" t="n">
        <v>0</v>
      </c>
      <c r="K170" s="343">
        <f>=ROUND(+F170*(1+G170+H170+I170)+J170,-2)</f>
        <v/>
      </c>
      <c r="L170" s="345" t="inlineStr"/>
      <c r="N170" s="330" t="n">
        <v>25600</v>
      </c>
      <c r="O170" s="330">
        <f>=+N170-K170</f>
        <v/>
      </c>
    </row>
    <row r="171">
      <c r="B171" s="340" t="n">
        <v>167</v>
      </c>
      <c r="C171" s="341" t="inlineStr">
        <is>
          <t>9栋306</t>
        </is>
      </c>
      <c r="D171" s="341" t="n">
        <v>47.43</v>
      </c>
      <c r="E171" s="342" t="inlineStr">
        <is>
          <t>住宅</t>
        </is>
      </c>
      <c r="F171" s="343" t="n">
        <v>26800</v>
      </c>
      <c r="G171" s="211" t="n">
        <v>-0.04085</v>
      </c>
      <c r="H171" s="344" t="n">
        <v>0</v>
      </c>
      <c r="I171" s="341" t="inlineStr"/>
      <c r="J171" s="342" t="n">
        <v>0</v>
      </c>
      <c r="K171" s="343">
        <f>=ROUND(+F171*(1+G171+H171+I171)+J171,-2)</f>
        <v/>
      </c>
      <c r="L171" s="345" t="inlineStr"/>
      <c r="N171" s="330" t="n">
        <v>25700</v>
      </c>
      <c r="O171" s="330">
        <f>=+N171-K171</f>
        <v/>
      </c>
    </row>
    <row r="172">
      <c r="B172" s="340" t="n">
        <v>168</v>
      </c>
      <c r="C172" s="341" t="inlineStr">
        <is>
          <t>9栋406</t>
        </is>
      </c>
      <c r="D172" s="341" t="n">
        <v>47.43</v>
      </c>
      <c r="E172" s="342" t="inlineStr">
        <is>
          <t>住宅</t>
        </is>
      </c>
      <c r="F172" s="343" t="n">
        <v>26800</v>
      </c>
      <c r="G172" s="211" t="n">
        <v>-0.03655</v>
      </c>
      <c r="H172" s="344" t="n">
        <v>0</v>
      </c>
      <c r="I172" s="341" t="inlineStr"/>
      <c r="J172" s="342" t="n">
        <v>0</v>
      </c>
      <c r="K172" s="343">
        <f>=ROUND(+F172*(1+G172+H172+I172)+J172,-2)</f>
        <v/>
      </c>
      <c r="L172" s="345" t="inlineStr"/>
      <c r="N172" s="330" t="n">
        <v>25800</v>
      </c>
      <c r="O172" s="330">
        <f>=+N172-K172</f>
        <v/>
      </c>
    </row>
    <row r="173">
      <c r="B173" s="340" t="n">
        <v>169</v>
      </c>
      <c r="C173" s="341" t="inlineStr">
        <is>
          <t>9栋506</t>
        </is>
      </c>
      <c r="D173" s="341" t="n">
        <v>47.43</v>
      </c>
      <c r="E173" s="342" t="inlineStr">
        <is>
          <t>住宅</t>
        </is>
      </c>
      <c r="F173" s="343" t="n">
        <v>26800</v>
      </c>
      <c r="G173" s="211" t="n">
        <v>-0.03225</v>
      </c>
      <c r="H173" s="344" t="n">
        <v>0</v>
      </c>
      <c r="I173" s="341" t="inlineStr"/>
      <c r="J173" s="342" t="n">
        <v>0</v>
      </c>
      <c r="K173" s="343">
        <f>=ROUND(+F173*(1+G173+H173+I173)+J173,-2)</f>
        <v/>
      </c>
      <c r="L173" s="345" t="inlineStr"/>
      <c r="N173" s="330" t="n">
        <v>25900</v>
      </c>
      <c r="O173" s="330">
        <f>=+N173-K173</f>
        <v/>
      </c>
    </row>
    <row r="174">
      <c r="B174" s="340" t="n">
        <v>170</v>
      </c>
      <c r="C174" s="341" t="inlineStr">
        <is>
          <t>9栋606</t>
        </is>
      </c>
      <c r="D174" s="341" t="n">
        <v>47.43</v>
      </c>
      <c r="E174" s="342" t="inlineStr">
        <is>
          <t>住宅</t>
        </is>
      </c>
      <c r="F174" s="343" t="n">
        <v>26800</v>
      </c>
      <c r="G174" s="211" t="n">
        <v>-0.02795</v>
      </c>
      <c r="H174" s="344" t="n">
        <v>0</v>
      </c>
      <c r="I174" s="341" t="inlineStr"/>
      <c r="J174" s="342" t="n">
        <v>0</v>
      </c>
      <c r="K174" s="343">
        <f>=ROUND(+F174*(1+G174+H174+I174)+J174,-2)</f>
        <v/>
      </c>
      <c r="L174" s="345" t="inlineStr"/>
      <c r="N174" s="330" t="n">
        <v>26100</v>
      </c>
      <c r="O174" s="330">
        <f>=+N174-K174</f>
        <v/>
      </c>
    </row>
    <row r="175">
      <c r="B175" s="340" t="n">
        <v>171</v>
      </c>
      <c r="C175" s="341" t="inlineStr">
        <is>
          <t>9栋706</t>
        </is>
      </c>
      <c r="D175" s="341" t="n">
        <v>47.43</v>
      </c>
      <c r="E175" s="342" t="inlineStr">
        <is>
          <t>住宅</t>
        </is>
      </c>
      <c r="F175" s="343" t="n">
        <v>26800</v>
      </c>
      <c r="G175" s="211" t="n">
        <v>-0.02365</v>
      </c>
      <c r="H175" s="344" t="n">
        <v>0</v>
      </c>
      <c r="I175" s="341" t="inlineStr"/>
      <c r="J175" s="342" t="n">
        <v>0</v>
      </c>
      <c r="K175" s="343">
        <f>=ROUND(+F175*(1+G175+H175+I175)+J175,-2)</f>
        <v/>
      </c>
      <c r="L175" s="345" t="inlineStr"/>
      <c r="N175" s="330" t="n">
        <v>26200</v>
      </c>
      <c r="O175" s="330">
        <f>=+N175-K175</f>
        <v/>
      </c>
    </row>
  </sheetData>
  <autoFilter ref="A4:S17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B1:L30"/>
  <sheetViews>
    <sheetView showGridLines="1" topLeftCell="A6" workbookViewId="0">
      <selection activeCell="A1" sqref="A1"/>
    </sheetView>
  </sheetViews>
  <sheetFormatPr baseColWidth="8" defaultColWidth="9" defaultRowHeight="12"/>
  <cols>
    <col width="3.88333" customWidth="1" style="334" min="1" max="1"/>
    <col width="6.75" customWidth="1" style="334" min="2" max="2"/>
    <col width="6" customWidth="1" style="334" min="3" max="3"/>
    <col width="10.5" customWidth="1" style="334" min="4" max="4"/>
    <col width="21.625" customWidth="1" style="334" min="5" max="5"/>
    <col width="12.75" customWidth="1" style="334" min="6" max="6"/>
    <col width="14.75" customWidth="1" style="334" min="7" max="7"/>
    <col width="21.6333" customWidth="1" style="334" min="8" max="8"/>
    <col width="25.6333" customWidth="1" style="334" min="9" max="9"/>
    <col width="15.5" customWidth="1" style="334" min="10" max="10"/>
    <col width="12" customWidth="1" style="334" min="11" max="11"/>
    <col width="11.125" customWidth="1" style="334" min="12" max="12"/>
    <col width="9" customWidth="1" style="334" min="13" max="26"/>
  </cols>
  <sheetData>
    <row r="1" ht="36" customFormat="1" customHeight="1" s="334">
      <c r="B1" s="334" t="inlineStr"/>
    </row>
    <row r="2" ht="20" customFormat="1" customHeight="1" s="334">
      <c r="B2" s="345" t="inlineStr">
        <is>
          <t>序号</t>
        </is>
      </c>
      <c r="C2" s="345" t="inlineStr">
        <is>
          <t>项目名称</t>
        </is>
      </c>
      <c r="D2" s="280" t="n"/>
      <c r="E2" s="346" t="inlineStr">
        <is>
          <t>计算方法及说明</t>
        </is>
      </c>
      <c r="F2" s="347" t="n"/>
      <c r="G2" s="348" t="inlineStr">
        <is>
          <t>计算结果</t>
        </is>
      </c>
      <c r="I2" s="349" t="inlineStr">
        <is>
          <t>个人出租房屋只交房产税和个人所得税</t>
        </is>
      </c>
    </row>
    <row r="3" ht="20" customFormat="1" customHeight="1" s="334">
      <c r="B3" s="350" t="n">
        <v>1</v>
      </c>
      <c r="C3" s="350" t="inlineStr">
        <is>
          <t>租赁面积（m2）</t>
        </is>
      </c>
      <c r="D3" s="351" t="n"/>
      <c r="E3" s="348" t="inlineStr">
        <is>
          <t>产权证载建筑面积</t>
        </is>
      </c>
      <c r="F3" s="347" t="n"/>
      <c r="G3" s="348">
        <f>=评估明细表!M6</f>
        <v/>
      </c>
    </row>
    <row r="4" ht="35" customFormat="1" customHeight="1" s="334">
      <c r="B4" s="348" t="n">
        <v>2</v>
      </c>
      <c r="C4" s="348" t="inlineStr">
        <is>
          <t>第1年净收益（元/m2)（A）</t>
        </is>
      </c>
      <c r="D4" s="347" t="n"/>
      <c r="E4" s="348" t="inlineStr">
        <is>
          <t>年有效毛收入-年运营费用</t>
        </is>
      </c>
      <c r="F4" s="347" t="n"/>
      <c r="G4" s="352">
        <f>=G5-G11</f>
        <v/>
      </c>
      <c r="I4" s="334" t="inlineStr">
        <is>
          <t>评估基准日</t>
        </is>
      </c>
      <c r="J4" s="67">
        <f>=评估明细表!J2</f>
        <v/>
      </c>
    </row>
    <row r="5" ht="36" customFormat="1" customHeight="1" s="334">
      <c r="B5" s="348" t="n">
        <v>2.1</v>
      </c>
      <c r="C5" s="348" t="inlineStr">
        <is>
          <t>年有效毛收入（元/m2）</t>
        </is>
      </c>
      <c r="D5" s="347" t="n"/>
      <c r="E5" s="348" t="inlineStr">
        <is>
          <t>年潜在毛收入×（1-年空置率）×（1-年租金损失率）</t>
        </is>
      </c>
      <c r="F5" s="347" t="n"/>
      <c r="G5" s="352">
        <f>=G6*(1-G9)*(1-G10)</f>
        <v/>
      </c>
      <c r="I5" s="334" t="inlineStr">
        <is>
          <t>土地使用权到期</t>
        </is>
      </c>
      <c r="J5" s="67">
        <f>=+评估明细表!H6</f>
        <v/>
      </c>
    </row>
    <row r="6" ht="27" customFormat="1" customHeight="1" s="334">
      <c r="B6" s="68" t="inlineStr">
        <is>
          <t>（1）</t>
        </is>
      </c>
      <c r="C6" s="348" t="inlineStr">
        <is>
          <t>年潜在毛收入（元/m2）</t>
        </is>
      </c>
      <c r="D6" s="347" t="n"/>
      <c r="E6" s="348" t="inlineStr">
        <is>
          <t>（潜在毛租金收入+其他收入）×12</t>
        </is>
      </c>
      <c r="F6" s="347" t="n"/>
      <c r="G6" s="352">
        <f>=ROUND((G7+G8)*12,2)</f>
        <v/>
      </c>
      <c r="H6" s="69" t="n">
        <v>0.05</v>
      </c>
      <c r="I6" s="70" t="inlineStr">
        <is>
          <t>土地剩余年限</t>
        </is>
      </c>
      <c r="J6" s="353">
        <f>=ROUND((J5-J4)/365,2)</f>
        <v/>
      </c>
    </row>
    <row r="7" ht="75" customFormat="1" customHeight="1" s="334">
      <c r="B7" s="354" t="n"/>
      <c r="C7" s="348" t="inlineStr">
        <is>
          <t>其中</t>
        </is>
      </c>
      <c r="D7" s="355" t="inlineStr">
        <is>
          <t>潜在毛租金收入（元/m2/月）</t>
        </is>
      </c>
      <c r="E7" s="356" t="inlineStr">
        <is>
          <t>参考珠海市住房和城乡建设局公布的《2024年珠海市房屋租赁市场平均租金情况》，香洲区域的平均商品住宅租金价格为42.59元/平方米，评估对象室内为精装修，已达到可出租状态，故设定租金单价为42.59元/平方米。</t>
        </is>
      </c>
      <c r="F7" s="347" t="n"/>
      <c r="G7" s="352" t="n">
        <v>42.59</v>
      </c>
      <c r="H7" s="357" t="inlineStr"/>
      <c r="I7" s="70" t="inlineStr">
        <is>
          <t>建筑物结构</t>
        </is>
      </c>
      <c r="J7" s="334" t="inlineStr">
        <is>
          <t>钢混</t>
        </is>
      </c>
    </row>
    <row r="8" ht="43" customFormat="1" customHeight="1" s="334">
      <c r="B8" s="358" t="n"/>
      <c r="C8" s="358" t="n"/>
      <c r="D8" s="355" t="inlineStr">
        <is>
          <t>其他收入（元/m2/月）</t>
        </is>
      </c>
      <c r="E8" s="348" t="inlineStr">
        <is>
          <t>其他收入主要是押金产生的利息，押金一般为两个月租金，利息按同期一年期定期存款利率（1.5%）计</t>
        </is>
      </c>
      <c r="F8" s="347" t="n"/>
      <c r="G8" s="352">
        <f>=G7*2*(1.5%/12)</f>
        <v/>
      </c>
      <c r="H8" s="359" t="inlineStr"/>
      <c r="I8" s="334" t="inlineStr">
        <is>
          <t>建筑物经济耐用年限</t>
        </is>
      </c>
      <c r="J8" s="334" t="n">
        <v>60</v>
      </c>
    </row>
    <row r="9" ht="21" customFormat="1" customHeight="1" s="334">
      <c r="B9" s="68" t="inlineStr">
        <is>
          <t>（2）</t>
        </is>
      </c>
      <c r="C9" s="348" t="inlineStr">
        <is>
          <t>年空置率</t>
        </is>
      </c>
      <c r="D9" s="347" t="n"/>
      <c r="E9" s="348" t="inlineStr">
        <is>
          <t>每年正常的空置1个月，即（1/12）×100</t>
        </is>
      </c>
      <c r="F9" s="347" t="n"/>
      <c r="G9" s="78">
        <f>=1/12*100%</f>
        <v/>
      </c>
      <c r="I9" s="334" t="inlineStr">
        <is>
          <t>建成时间</t>
        </is>
      </c>
      <c r="J9" s="70">
        <f>=+评估明细表!K6</f>
        <v/>
      </c>
      <c r="K9" s="79" t="inlineStr"/>
      <c r="L9" s="79" t="inlineStr"/>
    </row>
    <row r="10" ht="30" customFormat="1" customHeight="1" s="334">
      <c r="B10" s="68" t="inlineStr">
        <is>
          <t>（3）</t>
        </is>
      </c>
      <c r="C10" s="348" t="inlineStr">
        <is>
          <t>年租金损失率</t>
        </is>
      </c>
      <c r="D10" s="347" t="n"/>
      <c r="E10" s="348" t="inlineStr">
        <is>
          <t>出租房均有一定数额押金，且租金期初支付，
故基本不存在损失</t>
        </is>
      </c>
      <c r="F10" s="347" t="n"/>
      <c r="G10" s="78" t="n">
        <v>0</v>
      </c>
      <c r="I10" s="334" t="inlineStr">
        <is>
          <t>已经使用年限</t>
        </is>
      </c>
      <c r="J10" s="334">
        <f>=ROUND((J4-J9)/365,2)</f>
        <v/>
      </c>
    </row>
    <row r="11" ht="21" customFormat="1" customHeight="1" s="334">
      <c r="B11" s="348" t="n">
        <v>2.2</v>
      </c>
      <c r="C11" s="348" t="inlineStr">
        <is>
          <t>年运营费用</t>
        </is>
      </c>
      <c r="D11" s="347" t="n"/>
      <c r="E11" s="348" t="inlineStr">
        <is>
          <t>（1）~（8）合计</t>
        </is>
      </c>
      <c r="F11" s="347" t="n"/>
      <c r="G11" s="352">
        <f>=SUM(G12:G20)</f>
        <v/>
      </c>
      <c r="I11" s="334" t="inlineStr">
        <is>
          <t>建筑物剩余使用年限</t>
        </is>
      </c>
      <c r="J11" s="334">
        <f>=J8-J10</f>
        <v/>
      </c>
      <c r="K11" s="334">
        <f>=J11/J8</f>
        <v/>
      </c>
    </row>
    <row r="12" ht="33" customFormat="1" customHeight="1" s="334">
      <c r="B12" s="68" t="inlineStr">
        <is>
          <t>（1）</t>
        </is>
      </c>
      <c r="C12" s="348" t="inlineStr">
        <is>
          <t>房产税</t>
        </is>
      </c>
      <c r="D12" s="347" t="n"/>
      <c r="E12" s="360" t="inlineStr">
        <is>
          <t>年有效毛收入（不含税）的12%</t>
        </is>
      </c>
      <c r="F12" s="81" t="n">
        <v>0.12</v>
      </c>
      <c r="G12" s="361">
        <f>=(G5-H13)*F12</f>
        <v/>
      </c>
    </row>
    <row r="13" ht="37" customFormat="1" customHeight="1" s="334">
      <c r="B13" s="68" t="inlineStr">
        <is>
          <t>（2）</t>
        </is>
      </c>
      <c r="C13" s="348" t="inlineStr">
        <is>
          <t>增值税</t>
        </is>
      </c>
      <c r="D13" s="347" t="n"/>
      <c r="E13" s="362" t="inlineStr">
        <is>
          <t>年有效毛收入÷（1+5%）×5%</t>
        </is>
      </c>
      <c r="F13" s="84" t="n">
        <v>0.05</v>
      </c>
      <c r="G13" s="361">
        <f>=+H13</f>
        <v/>
      </c>
      <c r="H13" s="353">
        <f>=G5/(1+H6)*H6</f>
        <v/>
      </c>
    </row>
    <row r="14" ht="32" customFormat="1" customHeight="1" s="334">
      <c r="B14" s="68" t="inlineStr">
        <is>
          <t>（3）</t>
        </is>
      </c>
      <c r="C14" s="348" t="inlineStr">
        <is>
          <t>城市维护建设税</t>
        </is>
      </c>
      <c r="D14" s="347" t="n"/>
      <c r="E14" s="363" t="inlineStr">
        <is>
          <t>增值税的7%</t>
        </is>
      </c>
      <c r="F14" s="86" t="n">
        <v>0.07000000000000001</v>
      </c>
      <c r="G14" s="361">
        <f>=H13*F14</f>
        <v/>
      </c>
      <c r="J14" s="353" t="inlineStr"/>
    </row>
    <row r="15" ht="32" customFormat="1" customHeight="1" s="334">
      <c r="B15" s="68" t="inlineStr">
        <is>
          <t>（4）</t>
        </is>
      </c>
      <c r="C15" s="348" t="inlineStr">
        <is>
          <t>教育费附加</t>
        </is>
      </c>
      <c r="D15" s="347" t="n"/>
      <c r="E15" s="363" t="inlineStr">
        <is>
          <t>增值税的3%</t>
        </is>
      </c>
      <c r="F15" s="86" t="n">
        <v>0.03</v>
      </c>
      <c r="G15" s="361">
        <f>=H13*F15</f>
        <v/>
      </c>
    </row>
    <row r="16" ht="32" customFormat="1" customHeight="1" s="334">
      <c r="B16" s="68" t="inlineStr">
        <is>
          <t>（5）</t>
        </is>
      </c>
      <c r="C16" s="348" t="inlineStr">
        <is>
          <t>地方教育费附加</t>
        </is>
      </c>
      <c r="D16" s="347" t="n"/>
      <c r="E16" s="364" t="inlineStr">
        <is>
          <t>增值税的2%</t>
        </is>
      </c>
      <c r="F16" s="88" t="n">
        <v>0.02</v>
      </c>
      <c r="G16" s="361">
        <f>=H13*F16</f>
        <v/>
      </c>
    </row>
    <row r="17" ht="32" customFormat="1" customHeight="1" s="334">
      <c r="B17" s="68" t="inlineStr">
        <is>
          <t>（6）</t>
        </is>
      </c>
      <c r="C17" s="348" t="inlineStr">
        <is>
          <t>印花税</t>
        </is>
      </c>
      <c r="D17" s="347" t="n"/>
      <c r="E17" s="348" t="inlineStr">
        <is>
          <t>对个人出租、承租住房签订的租赁合同，免征印花税</t>
        </is>
      </c>
      <c r="F17" s="365" t="n">
        <v>0</v>
      </c>
      <c r="G17" s="361">
        <f>=G5*F17</f>
        <v/>
      </c>
    </row>
    <row r="18" ht="32" customFormat="1" customHeight="1" s="334">
      <c r="B18" s="68" t="inlineStr">
        <is>
          <t>（7）</t>
        </is>
      </c>
      <c r="C18" s="348" t="inlineStr">
        <is>
          <t>维修费</t>
        </is>
      </c>
      <c r="D18" s="347" t="n"/>
      <c r="E18" s="348" t="inlineStr">
        <is>
          <t>维修费用由承租方支付</t>
        </is>
      </c>
      <c r="F18" s="366" t="n">
        <v>0</v>
      </c>
      <c r="G18" s="361">
        <f>=ROUND(G5*F18,2)</f>
        <v/>
      </c>
    </row>
    <row r="19" ht="32" customFormat="1" customHeight="1" s="334">
      <c r="B19" s="68" t="inlineStr">
        <is>
          <t>（8）</t>
        </is>
      </c>
      <c r="C19" s="348" t="inlineStr">
        <is>
          <t>管理费</t>
        </is>
      </c>
      <c r="D19" s="347" t="n"/>
      <c r="E19" s="348" t="inlineStr">
        <is>
          <t>由承租方承担，故不考虑管理费用</t>
        </is>
      </c>
      <c r="F19" s="91" t="n">
        <v>0</v>
      </c>
      <c r="G19" s="361">
        <f>=G5*F19</f>
        <v/>
      </c>
    </row>
    <row r="20" hidden="1" ht="21" customFormat="1" customHeight="1" s="334">
      <c r="B20" s="68" t="inlineStr">
        <is>
          <t>（9）</t>
        </is>
      </c>
      <c r="C20" s="348" t="inlineStr">
        <is>
          <t>保险费</t>
        </is>
      </c>
      <c r="D20" s="347" t="n"/>
      <c r="E20" s="348" t="inlineStr">
        <is>
          <t>不考虑保险费</t>
        </is>
      </c>
      <c r="F20" s="367" t="n">
        <v>0</v>
      </c>
      <c r="G20" s="352">
        <f>=+J22*F20</f>
        <v/>
      </c>
      <c r="I20" s="334" t="inlineStr">
        <is>
          <t>建筑重置单价</t>
        </is>
      </c>
      <c r="J20" s="334">
        <f>=3187+1500</f>
        <v/>
      </c>
    </row>
    <row r="21" ht="30" customFormat="1" customHeight="1" s="334">
      <c r="B21" s="348" t="n">
        <v>3</v>
      </c>
      <c r="C21" s="348" t="inlineStr">
        <is>
          <t>收益期</t>
        </is>
      </c>
      <c r="D21" s="347" t="n"/>
      <c r="E21" s="348">
        <f>=IF(J6&lt;J11,"本次测算以土地剩余使用年限为收益期","本次测算以建筑物剩余经济寿命为收益期")</f>
        <v/>
      </c>
      <c r="F21" s="347" t="n"/>
      <c r="G21" s="352">
        <f>=IF(J6&lt;J11,J6,J11)</f>
        <v/>
      </c>
      <c r="I21" s="334" t="inlineStr">
        <is>
          <t>成新率</t>
        </is>
      </c>
      <c r="J21" s="334" t="inlineStr"/>
    </row>
    <row r="22" ht="21" customFormat="1" customHeight="1" s="334">
      <c r="B22" s="354" t="n"/>
      <c r="C22" s="348" t="inlineStr">
        <is>
          <t>其中：</t>
        </is>
      </c>
      <c r="D22" s="368" t="n"/>
      <c r="E22" s="348" t="inlineStr">
        <is>
          <t>净收益递增年限（n1）为</t>
        </is>
      </c>
      <c r="F22" s="347" t="n"/>
      <c r="G22" s="352">
        <f>=IF(G21&lt;40,G21,40)</f>
        <v/>
      </c>
      <c r="I22" s="334" t="inlineStr">
        <is>
          <t>重置现值</t>
        </is>
      </c>
      <c r="J22" s="369">
        <f>=ROUND(+J20*J21,0)</f>
        <v/>
      </c>
    </row>
    <row r="23" ht="21" customFormat="1" customHeight="1" s="334">
      <c r="B23" s="358" t="n"/>
      <c r="C23" s="370" t="n"/>
      <c r="D23" s="351" t="n"/>
      <c r="E23" s="348" t="inlineStr">
        <is>
          <t>固定收益年限（n2）为</t>
        </is>
      </c>
      <c r="F23" s="347" t="n"/>
      <c r="G23" s="352">
        <f>=G21-G22</f>
        <v/>
      </c>
    </row>
    <row r="24" ht="21" customFormat="1" customHeight="1" s="334">
      <c r="B24" s="350" t="n">
        <v>4</v>
      </c>
      <c r="C24" s="348" t="inlineStr">
        <is>
          <t>报酬率（Y）</t>
        </is>
      </c>
      <c r="D24" s="347" t="n"/>
      <c r="E24" s="348" t="inlineStr">
        <is>
          <t>无风险报酬率+风险报酬率</t>
        </is>
      </c>
      <c r="F24" s="347" t="n"/>
      <c r="G24" s="78">
        <f>=+'住宅-收益率'!O14</f>
        <v/>
      </c>
    </row>
    <row r="25" ht="42" customFormat="1" customHeight="1" s="334">
      <c r="B25" s="68" t="inlineStr">
        <is>
          <t>5</t>
        </is>
      </c>
      <c r="C25" s="68" t="inlineStr">
        <is>
          <t>净收益变化趋势</t>
        </is>
      </c>
      <c r="D25" s="350" t="inlineStr">
        <is>
          <t>收益年递增比率（g）</t>
        </is>
      </c>
      <c r="E25" s="348" t="inlineStr">
        <is>
          <t>周边同类物业净收益变化趋势，确定净收益每年按比例递增。</t>
        </is>
      </c>
      <c r="F25" s="347" t="n"/>
      <c r="G25" s="78" t="n">
        <v>0.015</v>
      </c>
    </row>
    <row r="26" ht="36" customFormat="1" customHeight="1" s="334">
      <c r="B26" s="358" t="n"/>
      <c r="C26" s="358" t="n"/>
      <c r="D26" s="350" t="inlineStr">
        <is>
          <t>收益递增年限（n1）</t>
        </is>
      </c>
      <c r="E26" s="348" t="inlineStr">
        <is>
          <t>收益自第二年开始递增，第N1年后租金固定至期末</t>
        </is>
      </c>
      <c r="F26" s="347" t="n"/>
      <c r="G26" s="348">
        <f>=G22</f>
        <v/>
      </c>
    </row>
    <row r="27" ht="37" customFormat="1" customHeight="1" s="334">
      <c r="B27" s="350" t="n">
        <v>6</v>
      </c>
      <c r="C27" s="348" t="inlineStr">
        <is>
          <t>收益单价值（元）（V）</t>
        </is>
      </c>
      <c r="D27" s="347" t="n"/>
      <c r="E27" s="348" t="inlineStr">
        <is>
          <t>V={A/(Y-g)×[1-((1+g)/(1+Y))^n1 ]+[A(1+g)^(n1-1)]/Y/(1+Y)^n1 ×[1- 1/(1+Y)^n2 ]}</t>
        </is>
      </c>
      <c r="F27" s="347" t="n"/>
      <c r="G27" s="371">
        <f>=ROUND((G4/(G24-G25)*(1-((1+G25)/(1+G24))^G26)+(G4*(1+G25)^(G26-1))/G24/(1+G24)^G26*(1-1/(1+G24)^G23)),-1)</f>
        <v/>
      </c>
      <c r="H27" s="353" t="inlineStr">
        <is>
          <t>收益法单价</t>
        </is>
      </c>
      <c r="I27" s="359">
        <f>=1-I28</f>
        <v/>
      </c>
      <c r="J27" s="359">
        <f>=+G27</f>
        <v/>
      </c>
      <c r="K27" s="353" t="inlineStr"/>
    </row>
    <row r="28" ht="25" customFormat="1" customHeight="1" s="334">
      <c r="H28" s="334" t="inlineStr">
        <is>
          <t>市场法单价</t>
        </is>
      </c>
      <c r="I28" s="359" t="n">
        <v>1</v>
      </c>
      <c r="J28" s="359">
        <f>=+市场价比较法!T34</f>
        <v/>
      </c>
    </row>
    <row r="29" customFormat="1" s="334">
      <c r="H29" s="334" t="inlineStr">
        <is>
          <t>评估单价</t>
        </is>
      </c>
      <c r="J29" s="359">
        <f>=ROUND(+J27*I27+J28*I28,-1)</f>
        <v/>
      </c>
      <c r="K29" s="369" t="inlineStr"/>
      <c r="L29" s="372" t="inlineStr"/>
    </row>
    <row r="30" customFormat="1" s="334">
      <c r="H30" s="359" t="inlineStr"/>
      <c r="J30" s="373" t="inlineStr"/>
    </row>
  </sheetData>
  <mergeCells count="44">
    <mergeCell ref="C6:D6"/>
    <mergeCell ref="C24:D24"/>
    <mergeCell ref="C15:D15"/>
    <mergeCell ref="E24:F24"/>
    <mergeCell ref="B1:D1"/>
    <mergeCell ref="C5:D5"/>
    <mergeCell ref="E5:F5"/>
    <mergeCell ref="C14:D14"/>
    <mergeCell ref="E23:F23"/>
    <mergeCell ref="E8:F8"/>
    <mergeCell ref="C4:D4"/>
    <mergeCell ref="C20:D20"/>
    <mergeCell ref="E4:F4"/>
    <mergeCell ref="C10:D10"/>
    <mergeCell ref="C16:D16"/>
    <mergeCell ref="E10:F10"/>
    <mergeCell ref="C25:C26"/>
    <mergeCell ref="C9:D9"/>
    <mergeCell ref="E9:F9"/>
    <mergeCell ref="C12:D12"/>
    <mergeCell ref="E6:F6"/>
    <mergeCell ref="C21:D21"/>
    <mergeCell ref="C2:D2"/>
    <mergeCell ref="E2:F2"/>
    <mergeCell ref="C11:D11"/>
    <mergeCell ref="C27:D27"/>
    <mergeCell ref="E11:F11"/>
    <mergeCell ref="B21:B23"/>
    <mergeCell ref="E27:F27"/>
    <mergeCell ref="C7:C8"/>
    <mergeCell ref="E26:F26"/>
    <mergeCell ref="C17:D17"/>
    <mergeCell ref="E7:F7"/>
    <mergeCell ref="E25:F25"/>
    <mergeCell ref="C19:D19"/>
    <mergeCell ref="B25:B26"/>
    <mergeCell ref="E22:F22"/>
    <mergeCell ref="C13:D13"/>
    <mergeCell ref="E3:F3"/>
    <mergeCell ref="C18:D18"/>
    <mergeCell ref="C22:D23"/>
    <mergeCell ref="C3:D3"/>
    <mergeCell ref="B6:B8"/>
    <mergeCell ref="E21:F2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AB56"/>
  <sheetViews>
    <sheetView showGridLines="1" workbookViewId="0">
      <selection activeCell="A1" sqref="A1"/>
    </sheetView>
  </sheetViews>
  <sheetFormatPr baseColWidth="8" defaultColWidth="9" defaultRowHeight="14.25"/>
  <cols>
    <col width="3.13333" customWidth="1" style="374" min="1" max="1"/>
    <col width="4.75" customWidth="1" style="374" min="2" max="2"/>
    <col width="10.75" customWidth="1" style="374" min="3" max="3"/>
    <col width="14.875" customWidth="1" style="374" min="4" max="4"/>
    <col width="14.375" customWidth="1" style="374" min="5" max="5"/>
    <col width="15.25" customWidth="1" style="374" min="6" max="6"/>
    <col width="15.75" customWidth="1" style="374" min="7" max="7"/>
    <col width="3.75" customWidth="1" style="374" min="8" max="8"/>
    <col width="2.75" customWidth="1" style="374" min="9" max="9"/>
    <col width="7.13333" customWidth="1" style="374" min="10" max="10"/>
    <col width="10.8833" customWidth="1" style="374" min="11" max="11"/>
    <col width="14" customWidth="1" style="374" min="12" max="12"/>
    <col width="11.25" customWidth="1" style="374" min="13" max="13"/>
    <col width="11.8833" customWidth="1" style="374" min="14" max="14"/>
    <col width="12" customWidth="1" style="374" min="15" max="15"/>
    <col width="2.88333" customWidth="1" style="374" min="16" max="17"/>
    <col width="8.383330000000001" customWidth="1" style="374" min="18" max="18"/>
    <col width="9.133330000000001" customWidth="1" style="374" min="19" max="19"/>
    <col width="5.88333" customWidth="1" style="374" min="20" max="20"/>
    <col width="3.88333" customWidth="1" style="374" min="21" max="21"/>
    <col width="4.63333" customWidth="1" style="374" min="22" max="22"/>
    <col width="5.13333" customWidth="1" style="374" min="23" max="23"/>
    <col width="3.38333" customWidth="1" style="374" min="24" max="24"/>
    <col width="5.63333" customWidth="1" style="374" min="25" max="25"/>
    <col width="6.25" customWidth="1" style="374" min="26" max="26"/>
    <col width="3.5" customWidth="1" style="374" min="27" max="27"/>
    <col width="5.88333" customWidth="1" style="374" min="28" max="28"/>
    <col width="4.13333" customWidth="1" style="374" min="29" max="29"/>
    <col width="5.88333" customWidth="1" style="374" min="30" max="30"/>
  </cols>
  <sheetData>
    <row r="1" ht="16.5" customFormat="1" customHeight="1" s="374">
      <c r="A1" s="375" t="inlineStr">
        <is>
          <t xml:space="preserve">               可比实例比较因素 </t>
        </is>
      </c>
      <c r="B1" s="376" t="n"/>
      <c r="C1" s="377" t="n"/>
      <c r="D1" s="378" t="inlineStr">
        <is>
          <t>评估对象</t>
        </is>
      </c>
      <c r="E1" s="378" t="inlineStr">
        <is>
          <t>可比实例1</t>
        </is>
      </c>
      <c r="F1" s="378" t="inlineStr">
        <is>
          <t>可比实例2</t>
        </is>
      </c>
      <c r="G1" s="378" t="inlineStr">
        <is>
          <t>可比实例3</t>
        </is>
      </c>
      <c r="H1" s="379" t="inlineStr"/>
      <c r="I1" s="375" t="inlineStr">
        <is>
          <t xml:space="preserve">               可比实例
        比较因素 </t>
        </is>
      </c>
      <c r="J1" s="376" t="n"/>
      <c r="K1" s="377" t="n"/>
      <c r="L1" s="378">
        <f>=D1</f>
        <v/>
      </c>
      <c r="M1" s="378">
        <f>=E1</f>
        <v/>
      </c>
      <c r="N1" s="378">
        <f>=F1</f>
        <v/>
      </c>
      <c r="O1" s="378">
        <f>=G1</f>
        <v/>
      </c>
      <c r="Q1" s="375" t="inlineStr">
        <is>
          <t xml:space="preserve">               可比实例
        比较因素 </t>
        </is>
      </c>
      <c r="R1" s="376" t="n"/>
      <c r="S1" s="377" t="n"/>
      <c r="T1" s="378">
        <f>=E1</f>
        <v/>
      </c>
      <c r="U1" s="380" t="n"/>
      <c r="V1" s="381" t="n"/>
      <c r="W1" s="378">
        <f>=F1</f>
        <v/>
      </c>
      <c r="X1" s="380" t="n"/>
      <c r="Y1" s="381" t="n"/>
      <c r="Z1" s="378">
        <f>=G1</f>
        <v/>
      </c>
      <c r="AA1" s="380" t="n"/>
      <c r="AB1" s="381" t="n"/>
    </row>
    <row r="2" customFormat="1" s="374">
      <c r="A2" s="382" t="n"/>
      <c r="C2" s="383" t="n"/>
      <c r="D2" s="378">
        <f>=+市场价比较法!D2</f>
        <v/>
      </c>
      <c r="E2" s="378" t="inlineStr">
        <is>
          <t>惠景慧园2栋5层住宅</t>
        </is>
      </c>
      <c r="F2" s="378" t="inlineStr">
        <is>
          <t>雅居乐国际花园6栋16层住宅</t>
        </is>
      </c>
      <c r="G2" s="378" t="inlineStr">
        <is>
          <t>万科翡翠中央2栋12层住宅</t>
        </is>
      </c>
      <c r="H2" s="379" t="inlineStr"/>
      <c r="I2" s="382" t="n"/>
      <c r="K2" s="383" t="n"/>
      <c r="L2" s="378">
        <f>=D2</f>
        <v/>
      </c>
      <c r="M2" s="378">
        <f>=E2</f>
        <v/>
      </c>
      <c r="N2" s="378">
        <f>=F2</f>
        <v/>
      </c>
      <c r="O2" s="378">
        <f>=G2</f>
        <v/>
      </c>
      <c r="Q2" s="382" t="n"/>
      <c r="S2" s="383" t="n"/>
      <c r="T2" s="384">
        <f>=E2</f>
        <v/>
      </c>
      <c r="U2" s="376" t="n"/>
      <c r="V2" s="377" t="n"/>
      <c r="W2" s="384">
        <f>=F2</f>
        <v/>
      </c>
      <c r="X2" s="376" t="n"/>
      <c r="Y2" s="377" t="n"/>
      <c r="Z2" s="384">
        <f>=G2</f>
        <v/>
      </c>
      <c r="AA2" s="376" t="n"/>
      <c r="AB2" s="377" t="n"/>
    </row>
    <row r="3" ht="36" customFormat="1" customHeight="1" s="374">
      <c r="A3" s="385" t="n"/>
      <c r="B3" s="386" t="n"/>
      <c r="C3" s="387" t="n"/>
      <c r="D3" s="388" t="n"/>
      <c r="E3" s="388" t="n"/>
      <c r="F3" s="388" t="n"/>
      <c r="G3" s="388" t="n"/>
      <c r="H3" s="379" t="inlineStr"/>
      <c r="I3" s="385" t="n"/>
      <c r="J3" s="386" t="n"/>
      <c r="K3" s="387" t="n"/>
      <c r="L3" s="388" t="n"/>
      <c r="M3" s="388" t="n"/>
      <c r="N3" s="388" t="n"/>
      <c r="O3" s="388" t="n"/>
      <c r="Q3" s="385" t="n"/>
      <c r="R3" s="386" t="n"/>
      <c r="S3" s="387" t="n"/>
      <c r="T3" s="389" t="n"/>
      <c r="U3" s="390" t="n"/>
      <c r="V3" s="391" t="n"/>
      <c r="W3" s="389" t="n"/>
      <c r="X3" s="390" t="n"/>
      <c r="Y3" s="391" t="n"/>
      <c r="Z3" s="389" t="n"/>
      <c r="AA3" s="390" t="n"/>
      <c r="AB3" s="391" t="n"/>
    </row>
    <row r="4" ht="45" customFormat="1" customHeight="1" s="374">
      <c r="A4" s="378" t="inlineStr">
        <is>
          <t>租金单价（元/㎡/月)</t>
        </is>
      </c>
      <c r="B4" s="380" t="n"/>
      <c r="C4" s="381" t="n"/>
      <c r="D4" s="213" t="inlineStr">
        <is>
          <t>待估</t>
        </is>
      </c>
      <c r="E4" s="214" t="n">
        <v>30</v>
      </c>
      <c r="F4" s="214" t="n">
        <v>28</v>
      </c>
      <c r="G4" s="214" t="n">
        <v>28</v>
      </c>
      <c r="H4" s="379" t="inlineStr"/>
      <c r="I4" s="378">
        <f>=A4</f>
        <v/>
      </c>
      <c r="J4" s="380" t="n"/>
      <c r="K4" s="381" t="n"/>
      <c r="L4" s="213">
        <f>=D4</f>
        <v/>
      </c>
      <c r="M4" s="214">
        <f>=E4</f>
        <v/>
      </c>
      <c r="N4" s="214">
        <f>=F4</f>
        <v/>
      </c>
      <c r="O4" s="214">
        <f>=G4</f>
        <v/>
      </c>
      <c r="Q4" s="378">
        <f>=I4</f>
        <v/>
      </c>
      <c r="R4" s="380" t="n"/>
      <c r="S4" s="381" t="n"/>
      <c r="T4" s="142">
        <f>=M4</f>
        <v/>
      </c>
      <c r="U4" s="392" t="n"/>
      <c r="V4" s="347" t="n"/>
      <c r="W4" s="144">
        <f>=N4</f>
        <v/>
      </c>
      <c r="X4" s="392" t="n"/>
      <c r="Y4" s="347" t="n"/>
      <c r="Z4" s="144">
        <f>=O4</f>
        <v/>
      </c>
      <c r="AA4" s="392" t="n"/>
      <c r="AB4" s="347" t="n"/>
    </row>
    <row r="5" ht="18.75" customFormat="1" customHeight="1" s="374">
      <c r="A5" s="378" t="inlineStr">
        <is>
          <t>交易情况</t>
        </is>
      </c>
      <c r="B5" s="380" t="n"/>
      <c r="C5" s="381" t="n"/>
      <c r="D5" s="145" t="inlineStr">
        <is>
          <t>正常</t>
        </is>
      </c>
      <c r="E5" s="145" t="inlineStr">
        <is>
          <t>正常</t>
        </is>
      </c>
      <c r="F5" s="145" t="inlineStr">
        <is>
          <t>正常</t>
        </is>
      </c>
      <c r="G5" s="145" t="inlineStr">
        <is>
          <t>正常</t>
        </is>
      </c>
      <c r="H5" s="379" t="inlineStr"/>
      <c r="I5" s="378">
        <f>=A5</f>
        <v/>
      </c>
      <c r="J5" s="380" t="n"/>
      <c r="K5" s="381" t="n"/>
      <c r="L5" s="378" t="n">
        <v>100</v>
      </c>
      <c r="M5" s="378" t="n">
        <v>100</v>
      </c>
      <c r="N5" s="378" t="n">
        <v>100</v>
      </c>
      <c r="O5" s="378" t="n">
        <v>100</v>
      </c>
      <c r="Q5" s="378">
        <f>=I5</f>
        <v/>
      </c>
      <c r="R5" s="380" t="n"/>
      <c r="S5" s="381" t="n"/>
      <c r="T5" s="393">
        <f>=L5</f>
        <v/>
      </c>
      <c r="U5" s="394" t="inlineStr">
        <is>
          <t>/</t>
        </is>
      </c>
      <c r="V5" s="395">
        <f>=M5</f>
        <v/>
      </c>
      <c r="W5" s="393">
        <f>=T5</f>
        <v/>
      </c>
      <c r="X5" s="394" t="inlineStr">
        <is>
          <t>/</t>
        </is>
      </c>
      <c r="Y5" s="395">
        <f>=N5</f>
        <v/>
      </c>
      <c r="Z5" s="393">
        <f>=T5</f>
        <v/>
      </c>
      <c r="AA5" s="394" t="inlineStr">
        <is>
          <t>/</t>
        </is>
      </c>
      <c r="AB5" s="395">
        <f>=O5</f>
        <v/>
      </c>
    </row>
    <row r="6" ht="27" customFormat="1" customHeight="1" s="374">
      <c r="A6" s="378" t="inlineStr">
        <is>
          <t>交易日期</t>
        </is>
      </c>
      <c r="B6" s="380" t="n"/>
      <c r="C6" s="381" t="n"/>
      <c r="D6" s="145" t="n">
        <v>45291</v>
      </c>
      <c r="E6" s="145" t="n">
        <v>45242</v>
      </c>
      <c r="F6" s="145" t="n">
        <v>45262</v>
      </c>
      <c r="G6" s="145" t="n">
        <v>45279</v>
      </c>
      <c r="H6" s="379" t="inlineStr"/>
      <c r="I6" s="378">
        <f>=A6</f>
        <v/>
      </c>
      <c r="J6" s="380" t="n"/>
      <c r="K6" s="381" t="n"/>
      <c r="L6" s="378" t="n">
        <v>100</v>
      </c>
      <c r="M6" s="378" t="n">
        <v>100</v>
      </c>
      <c r="N6" s="378" t="n">
        <v>100</v>
      </c>
      <c r="O6" s="378" t="n">
        <v>100</v>
      </c>
      <c r="Q6" s="378">
        <f>=I6</f>
        <v/>
      </c>
      <c r="R6" s="380" t="n"/>
      <c r="S6" s="381" t="n"/>
      <c r="T6" s="393">
        <f>=L6</f>
        <v/>
      </c>
      <c r="U6" s="394" t="inlineStr">
        <is>
          <t>/</t>
        </is>
      </c>
      <c r="V6" s="395">
        <f>=M6</f>
        <v/>
      </c>
      <c r="W6" s="393">
        <f>=T6</f>
        <v/>
      </c>
      <c r="X6" s="394" t="inlineStr">
        <is>
          <t>/</t>
        </is>
      </c>
      <c r="Y6" s="395">
        <f>=N6</f>
        <v/>
      </c>
      <c r="Z6" s="393">
        <f>=T6</f>
        <v/>
      </c>
      <c r="AA6" s="394" t="inlineStr">
        <is>
          <t>/</t>
        </is>
      </c>
      <c r="AB6" s="395">
        <f>=O6</f>
        <v/>
      </c>
    </row>
    <row r="7" ht="58" customFormat="1" customHeight="1" s="374">
      <c r="A7" s="396" t="inlineStr">
        <is>
          <t>一、区位状况</t>
        </is>
      </c>
      <c r="B7" s="378" t="inlineStr">
        <is>
          <t>地理位置</t>
        </is>
      </c>
      <c r="C7" s="378" t="inlineStr">
        <is>
          <t>与有关重要场所的距离</t>
        </is>
      </c>
      <c r="D7" s="397">
        <f>=+市场价比较法!D7</f>
        <v/>
      </c>
      <c r="E7" s="397" t="inlineStr">
        <is>
          <t>距城轨珠海北站约700米，距离北站宝龙城购物中心约600米，距大德世贸广场约400米</t>
        </is>
      </c>
      <c r="F7" s="397" t="inlineStr">
        <is>
          <t>距城轨珠海北站约1200米，距离北站宝龙城购物中心约1100米，距大德世贸广场约700米</t>
        </is>
      </c>
      <c r="G7" s="397" t="inlineStr">
        <is>
          <t>距离北站宝龙城购物中心约400米，距城轨珠海北站约700米，距大德世贸广场约400米</t>
        </is>
      </c>
      <c r="H7" s="398" t="inlineStr"/>
      <c r="I7" s="396" t="inlineStr">
        <is>
          <t>一、区位状况</t>
        </is>
      </c>
      <c r="J7" s="378" t="inlineStr">
        <is>
          <t>地理位置</t>
        </is>
      </c>
      <c r="K7" s="378" t="inlineStr">
        <is>
          <t>坐落、方位与有关重要场所的距离</t>
        </is>
      </c>
      <c r="L7" s="378" t="n">
        <v>100</v>
      </c>
      <c r="M7" s="378" t="n">
        <v>100</v>
      </c>
      <c r="N7" s="378" t="n">
        <v>100</v>
      </c>
      <c r="O7" s="378" t="n">
        <v>100</v>
      </c>
      <c r="Q7" s="396" t="inlineStr">
        <is>
          <t>一、区位状况</t>
        </is>
      </c>
      <c r="R7" s="378" t="inlineStr">
        <is>
          <t>地理位置</t>
        </is>
      </c>
      <c r="S7" s="378" t="inlineStr">
        <is>
          <t>坐落、方位与有关重要场所的距离</t>
        </is>
      </c>
      <c r="T7" s="393">
        <f>=L7</f>
        <v/>
      </c>
      <c r="U7" s="394" t="inlineStr">
        <is>
          <t>/</t>
        </is>
      </c>
      <c r="V7" s="395">
        <f>=M7</f>
        <v/>
      </c>
      <c r="W7" s="393">
        <f>=T7</f>
        <v/>
      </c>
      <c r="X7" s="394" t="inlineStr">
        <is>
          <t>/</t>
        </is>
      </c>
      <c r="Y7" s="395">
        <f>=N7</f>
        <v/>
      </c>
      <c r="Z7" s="393">
        <f>=T7</f>
        <v/>
      </c>
      <c r="AA7" s="394" t="inlineStr">
        <is>
          <t>/</t>
        </is>
      </c>
      <c r="AB7" s="395">
        <f>=O7</f>
        <v/>
      </c>
    </row>
    <row r="8" hidden="1" ht="30" customFormat="1" customHeight="1" s="374">
      <c r="A8" s="399" t="n"/>
      <c r="B8" s="399" t="n"/>
      <c r="C8" s="378" t="inlineStr">
        <is>
          <t>临街（路、巷）状况</t>
        </is>
      </c>
      <c r="D8" s="378" t="inlineStr">
        <is>
          <t>临近干道情侣中路</t>
        </is>
      </c>
      <c r="E8" s="378" t="inlineStr">
        <is>
          <t>临近干道情侣中路</t>
        </is>
      </c>
      <c r="F8" s="378" t="inlineStr">
        <is>
          <t>临近干道情侣中路</t>
        </is>
      </c>
      <c r="G8" s="378" t="inlineStr">
        <is>
          <t>临近干道情侣中路</t>
        </is>
      </c>
      <c r="H8" s="398" t="inlineStr"/>
      <c r="I8" s="399" t="n"/>
      <c r="J8" s="399" t="n"/>
      <c r="K8" s="378" t="inlineStr">
        <is>
          <t>临街（路、巷）状况</t>
        </is>
      </c>
      <c r="L8" s="378" t="n">
        <v>100</v>
      </c>
      <c r="M8" s="378" t="n">
        <v>100</v>
      </c>
      <c r="N8" s="378" t="n">
        <v>100</v>
      </c>
      <c r="O8" s="378" t="n">
        <v>100</v>
      </c>
      <c r="Q8" s="399" t="n"/>
      <c r="R8" s="399" t="n"/>
      <c r="S8" s="378" t="inlineStr">
        <is>
          <t>临街（路、巷）状况</t>
        </is>
      </c>
      <c r="T8" s="393">
        <f>=L8</f>
        <v/>
      </c>
      <c r="U8" s="394" t="inlineStr">
        <is>
          <t>/</t>
        </is>
      </c>
      <c r="V8" s="395">
        <f>=M8</f>
        <v/>
      </c>
      <c r="W8" s="393">
        <f>=T8</f>
        <v/>
      </c>
      <c r="X8" s="394" t="inlineStr">
        <is>
          <t>/</t>
        </is>
      </c>
      <c r="Y8" s="395">
        <f>=N8</f>
        <v/>
      </c>
      <c r="Z8" s="393">
        <f>=T8</f>
        <v/>
      </c>
      <c r="AA8" s="394" t="inlineStr">
        <is>
          <t>/</t>
        </is>
      </c>
      <c r="AB8" s="395">
        <f>=O8</f>
        <v/>
      </c>
    </row>
    <row r="9" ht="30" customFormat="1" customHeight="1" s="374">
      <c r="A9" s="399" t="n"/>
      <c r="B9" s="399" t="n"/>
      <c r="C9" s="378" t="inlineStr">
        <is>
          <t>朝向</t>
        </is>
      </c>
      <c r="D9" s="378">
        <f>=+市场价比较法!D9</f>
        <v/>
      </c>
      <c r="E9" s="378" t="inlineStr">
        <is>
          <t>南向</t>
        </is>
      </c>
      <c r="F9" s="378" t="inlineStr">
        <is>
          <t>南向</t>
        </is>
      </c>
      <c r="G9" s="378" t="inlineStr">
        <is>
          <t>南向</t>
        </is>
      </c>
      <c r="H9" s="398" t="inlineStr"/>
      <c r="I9" s="399" t="n"/>
      <c r="J9" s="399" t="n"/>
      <c r="K9" s="378" t="inlineStr">
        <is>
          <t>朝向</t>
        </is>
      </c>
      <c r="L9" s="378" t="n">
        <v>100</v>
      </c>
      <c r="M9" s="378" t="n">
        <v>100</v>
      </c>
      <c r="N9" s="378" t="n">
        <v>100</v>
      </c>
      <c r="O9" s="378" t="n">
        <v>100</v>
      </c>
      <c r="Q9" s="399" t="n"/>
      <c r="R9" s="399" t="n"/>
      <c r="S9" s="378" t="inlineStr">
        <is>
          <t>朝向</t>
        </is>
      </c>
      <c r="T9" s="393">
        <f>=L9</f>
        <v/>
      </c>
      <c r="U9" s="394" t="inlineStr">
        <is>
          <t>/</t>
        </is>
      </c>
      <c r="V9" s="395">
        <f>=M9</f>
        <v/>
      </c>
      <c r="W9" s="393">
        <f>=T9</f>
        <v/>
      </c>
      <c r="X9" s="394" t="inlineStr">
        <is>
          <t>/</t>
        </is>
      </c>
      <c r="Y9" s="395">
        <f>=N9</f>
        <v/>
      </c>
      <c r="Z9" s="393">
        <f>=T9</f>
        <v/>
      </c>
      <c r="AA9" s="394" t="inlineStr">
        <is>
          <t>/</t>
        </is>
      </c>
      <c r="AB9" s="395">
        <f>=O9</f>
        <v/>
      </c>
    </row>
    <row r="10" ht="27" customFormat="1" customHeight="1" s="374">
      <c r="A10" s="399" t="n"/>
      <c r="B10" s="388" t="n"/>
      <c r="C10" s="378" t="inlineStr">
        <is>
          <t>楼层</t>
        </is>
      </c>
      <c r="D10" s="378">
        <f>=+市场价比较法!D10</f>
        <v/>
      </c>
      <c r="E10" s="378" t="inlineStr">
        <is>
          <t>地上22层/位于第5层</t>
        </is>
      </c>
      <c r="F10" s="378" t="inlineStr">
        <is>
          <t>地上24层/位于第20层</t>
        </is>
      </c>
      <c r="G10" s="378" t="inlineStr">
        <is>
          <t>地上15层/位于第12层</t>
        </is>
      </c>
      <c r="H10" s="398" t="inlineStr"/>
      <c r="I10" s="399" t="n"/>
      <c r="J10" s="388" t="n"/>
      <c r="K10" s="378" t="inlineStr">
        <is>
          <t>楼层</t>
        </is>
      </c>
      <c r="L10" s="378" t="n">
        <v>100</v>
      </c>
      <c r="M10" s="378" t="n">
        <v>100</v>
      </c>
      <c r="N10" s="378" t="n">
        <v>100</v>
      </c>
      <c r="O10" s="378" t="n">
        <v>100</v>
      </c>
      <c r="Q10" s="399" t="n"/>
      <c r="R10" s="388" t="n"/>
      <c r="S10" s="378" t="inlineStr">
        <is>
          <t>楼层</t>
        </is>
      </c>
      <c r="T10" s="393">
        <f>=L10</f>
        <v/>
      </c>
      <c r="U10" s="394" t="inlineStr">
        <is>
          <t>/</t>
        </is>
      </c>
      <c r="V10" s="395">
        <f>=M10</f>
        <v/>
      </c>
      <c r="W10" s="393">
        <f>=T10</f>
        <v/>
      </c>
      <c r="X10" s="394" t="inlineStr">
        <is>
          <t>/</t>
        </is>
      </c>
      <c r="Y10" s="395">
        <f>=N10</f>
        <v/>
      </c>
      <c r="Z10" s="393">
        <f>=T10</f>
        <v/>
      </c>
      <c r="AA10" s="394" t="inlineStr">
        <is>
          <t>/</t>
        </is>
      </c>
      <c r="AB10" s="395">
        <f>=O10</f>
        <v/>
      </c>
    </row>
    <row r="11" ht="45" customFormat="1" customHeight="1" s="374">
      <c r="A11" s="399" t="n"/>
      <c r="B11" s="378" t="inlineStr">
        <is>
          <t>交通条件</t>
        </is>
      </c>
      <c r="C11" s="378" t="inlineStr">
        <is>
          <t>道路状况</t>
        </is>
      </c>
      <c r="D11" s="378">
        <f>=+市场价比较法!D11</f>
        <v/>
      </c>
      <c r="E11" s="378" t="inlineStr">
        <is>
          <t>临近金峰北路、创新八路、科技八路，道路通达度较好</t>
        </is>
      </c>
      <c r="F11" s="378" t="inlineStr">
        <is>
          <t>临近兴南路、兴中路、科创纵三路，道路通达度较好</t>
        </is>
      </c>
      <c r="G11" s="378" t="inlineStr">
        <is>
          <t>临近科创纵三路、金业南路，道路通达度好</t>
        </is>
      </c>
      <c r="H11" s="379" t="inlineStr"/>
      <c r="I11" s="399" t="n"/>
      <c r="J11" s="378" t="inlineStr">
        <is>
          <t>交通条件</t>
        </is>
      </c>
      <c r="K11" s="378" t="inlineStr">
        <is>
          <t>道路状况</t>
        </is>
      </c>
      <c r="L11" s="378" t="n">
        <v>100</v>
      </c>
      <c r="M11" s="378" t="n">
        <v>100</v>
      </c>
      <c r="N11" s="378" t="n">
        <v>100</v>
      </c>
      <c r="O11" s="378" t="n">
        <v>100</v>
      </c>
      <c r="Q11" s="399" t="n"/>
      <c r="R11" s="378" t="inlineStr">
        <is>
          <t>交通条件</t>
        </is>
      </c>
      <c r="S11" s="378" t="inlineStr">
        <is>
          <t>道路状况</t>
        </is>
      </c>
      <c r="T11" s="393">
        <f>=L11</f>
        <v/>
      </c>
      <c r="U11" s="394" t="inlineStr">
        <is>
          <t>/</t>
        </is>
      </c>
      <c r="V11" s="395">
        <f>=M11</f>
        <v/>
      </c>
      <c r="W11" s="393">
        <f>=T11</f>
        <v/>
      </c>
      <c r="X11" s="394" t="inlineStr">
        <is>
          <t>/</t>
        </is>
      </c>
      <c r="Y11" s="395">
        <f>=N11</f>
        <v/>
      </c>
      <c r="Z11" s="393">
        <f>=T11</f>
        <v/>
      </c>
      <c r="AA11" s="394" t="inlineStr">
        <is>
          <t>/</t>
        </is>
      </c>
      <c r="AB11" s="395">
        <f>=O11</f>
        <v/>
      </c>
    </row>
    <row r="12" ht="69" customFormat="1" customHeight="1" s="374">
      <c r="A12" s="399" t="n"/>
      <c r="B12" s="399" t="n"/>
      <c r="C12" s="378" t="inlineStr">
        <is>
          <t>出入可用的公共交通工具及便利程度</t>
        </is>
      </c>
      <c r="D12" s="378">
        <f>=+市场价比较法!D12</f>
        <v/>
      </c>
      <c r="E12" s="378" t="inlineStr">
        <is>
          <t>距“惠景慧园”公交站约50米，有Z71路、3A、K1等多路公交线路，公共交通便利程度较好。</t>
        </is>
      </c>
      <c r="F12" s="378" t="inlineStr">
        <is>
          <t>距离“科创纵三路中”约400米，距“惠景慧园”公交站约800米，有Z71路、3A、K1等多路公交线路，公共交通便利程度一般。</t>
        </is>
      </c>
      <c r="G12" s="378" t="inlineStr">
        <is>
          <t>距离“科创纵三路中”约50米，距“城轨珠海北站”公交站约600米，有Z71路、3A、72A等多路公交线路，公共交通便利程度一般。</t>
        </is>
      </c>
      <c r="H12" s="379" t="inlineStr"/>
      <c r="I12" s="399" t="n"/>
      <c r="J12" s="399" t="n"/>
      <c r="K12" s="378" t="inlineStr">
        <is>
          <t>出入可用的公共交通工具及便利程度</t>
        </is>
      </c>
      <c r="L12" s="378" t="n">
        <v>100</v>
      </c>
      <c r="M12" s="378" t="n">
        <v>102</v>
      </c>
      <c r="N12" s="378" t="n">
        <v>100</v>
      </c>
      <c r="O12" s="378" t="n">
        <v>100</v>
      </c>
      <c r="Q12" s="399" t="n"/>
      <c r="R12" s="399" t="n"/>
      <c r="S12" s="378" t="inlineStr">
        <is>
          <t>出入可用的公共交通工具及便利程度</t>
        </is>
      </c>
      <c r="T12" s="393">
        <f>=L12</f>
        <v/>
      </c>
      <c r="U12" s="394" t="inlineStr">
        <is>
          <t>/</t>
        </is>
      </c>
      <c r="V12" s="395">
        <f>=M12</f>
        <v/>
      </c>
      <c r="W12" s="393">
        <f>=T12</f>
        <v/>
      </c>
      <c r="X12" s="394" t="inlineStr">
        <is>
          <t>/</t>
        </is>
      </c>
      <c r="Y12" s="395">
        <f>=N12</f>
        <v/>
      </c>
      <c r="Z12" s="393">
        <f>=T12</f>
        <v/>
      </c>
      <c r="AA12" s="394" t="inlineStr">
        <is>
          <t>/</t>
        </is>
      </c>
      <c r="AB12" s="395">
        <f>=O12</f>
        <v/>
      </c>
    </row>
    <row r="13" ht="39" customFormat="1" customHeight="1" s="374">
      <c r="A13" s="399" t="n"/>
      <c r="B13" s="399" t="n"/>
      <c r="C13" s="378" t="inlineStr">
        <is>
          <t>停车便利程度</t>
        </is>
      </c>
      <c r="D13" s="378" t="inlineStr">
        <is>
          <t>设地下停车场，车位数量较多，停车便利程度较好</t>
        </is>
      </c>
      <c r="E13" s="378" t="inlineStr">
        <is>
          <t>设地下停车场，车位数量较多，停车便利程度较好</t>
        </is>
      </c>
      <c r="F13" s="378" t="inlineStr">
        <is>
          <t>设地下停车场，车位数量较多，停车便利程度较好</t>
        </is>
      </c>
      <c r="G13" s="378" t="inlineStr">
        <is>
          <t>设地下停车场，车位数量较多，停车便利程度较好</t>
        </is>
      </c>
      <c r="H13" s="379" t="inlineStr"/>
      <c r="I13" s="399" t="n"/>
      <c r="J13" s="399" t="n"/>
      <c r="K13" s="378" t="inlineStr">
        <is>
          <t>停车便利程度</t>
        </is>
      </c>
      <c r="L13" s="378" t="n">
        <v>100</v>
      </c>
      <c r="M13" s="378" t="n">
        <v>100</v>
      </c>
      <c r="N13" s="378" t="n">
        <v>100</v>
      </c>
      <c r="O13" s="378" t="n">
        <v>100</v>
      </c>
      <c r="Q13" s="399" t="n"/>
      <c r="R13" s="399" t="n"/>
      <c r="S13" s="378" t="inlineStr">
        <is>
          <t>停车便利程度</t>
        </is>
      </c>
      <c r="T13" s="393">
        <f>=L13</f>
        <v/>
      </c>
      <c r="U13" s="394" t="inlineStr">
        <is>
          <t>/</t>
        </is>
      </c>
      <c r="V13" s="395">
        <f>=M13</f>
        <v/>
      </c>
      <c r="W13" s="393">
        <f>=T13</f>
        <v/>
      </c>
      <c r="X13" s="394" t="inlineStr">
        <is>
          <t>/</t>
        </is>
      </c>
      <c r="Y13" s="395">
        <f>=N13</f>
        <v/>
      </c>
      <c r="Z13" s="393">
        <f>=T13</f>
        <v/>
      </c>
      <c r="AA13" s="394" t="inlineStr">
        <is>
          <t>/</t>
        </is>
      </c>
      <c r="AB13" s="395">
        <f>=O13</f>
        <v/>
      </c>
    </row>
    <row r="14" ht="29" customFormat="1" customHeight="1" s="374">
      <c r="A14" s="399" t="n"/>
      <c r="B14" s="388" t="n"/>
      <c r="C14" s="378" t="inlineStr">
        <is>
          <t>交通管理情况</t>
        </is>
      </c>
      <c r="D14" s="378" t="inlineStr">
        <is>
          <t>无特别交通管制</t>
        </is>
      </c>
      <c r="E14" s="378" t="inlineStr">
        <is>
          <t>无特别交通管制</t>
        </is>
      </c>
      <c r="F14" s="378" t="inlineStr">
        <is>
          <t>无特别交通管制</t>
        </is>
      </c>
      <c r="G14" s="378" t="inlineStr">
        <is>
          <t>无特别交通管制</t>
        </is>
      </c>
      <c r="H14" s="379" t="inlineStr"/>
      <c r="I14" s="399" t="n"/>
      <c r="J14" s="388" t="n"/>
      <c r="K14" s="378" t="inlineStr">
        <is>
          <t>交通管理情况</t>
        </is>
      </c>
      <c r="L14" s="378" t="n">
        <v>100</v>
      </c>
      <c r="M14" s="378" t="n">
        <v>100</v>
      </c>
      <c r="N14" s="378" t="n">
        <v>100</v>
      </c>
      <c r="O14" s="378" t="n">
        <v>100</v>
      </c>
      <c r="Q14" s="399" t="n"/>
      <c r="R14" s="388" t="n"/>
      <c r="S14" s="378" t="inlineStr">
        <is>
          <t>交通管理情况</t>
        </is>
      </c>
      <c r="T14" s="393">
        <f>=L14</f>
        <v/>
      </c>
      <c r="U14" s="394" t="inlineStr">
        <is>
          <t>/</t>
        </is>
      </c>
      <c r="V14" s="395">
        <f>=M14</f>
        <v/>
      </c>
      <c r="W14" s="393">
        <f>=T14</f>
        <v/>
      </c>
      <c r="X14" s="394" t="inlineStr">
        <is>
          <t>/</t>
        </is>
      </c>
      <c r="Y14" s="395">
        <f>=N14</f>
        <v/>
      </c>
      <c r="Z14" s="393">
        <f>=T14</f>
        <v/>
      </c>
      <c r="AA14" s="394" t="inlineStr">
        <is>
          <t>/</t>
        </is>
      </c>
      <c r="AB14" s="395">
        <f>=O14</f>
        <v/>
      </c>
    </row>
    <row r="15" ht="33" customFormat="1" customHeight="1" s="374">
      <c r="A15" s="399" t="n"/>
      <c r="B15" s="378" t="inlineStr">
        <is>
          <t>外部配套设施状况</t>
        </is>
      </c>
      <c r="C15" s="378" t="inlineStr">
        <is>
          <t>基础设施</t>
        </is>
      </c>
      <c r="D15" s="378" t="inlineStr">
        <is>
          <t>已达到“五通”一平，基础设施完善</t>
        </is>
      </c>
      <c r="E15" s="378" t="inlineStr">
        <is>
          <t>已达到“五通”一平，基础设施完善</t>
        </is>
      </c>
      <c r="F15" s="378" t="inlineStr">
        <is>
          <t>已达到“五通”一平，基础设施完善</t>
        </is>
      </c>
      <c r="G15" s="378" t="inlineStr">
        <is>
          <t>已达到“五通”一平，基础设施完善</t>
        </is>
      </c>
      <c r="H15" s="379" t="inlineStr"/>
      <c r="I15" s="399" t="n"/>
      <c r="J15" s="378" t="inlineStr">
        <is>
          <t>外部配套设施状况</t>
        </is>
      </c>
      <c r="K15" s="378" t="inlineStr">
        <is>
          <t>基础设施</t>
        </is>
      </c>
      <c r="L15" s="378" t="n">
        <v>100</v>
      </c>
      <c r="M15" s="378" t="n">
        <v>100</v>
      </c>
      <c r="N15" s="378" t="n">
        <v>100</v>
      </c>
      <c r="O15" s="378" t="n">
        <v>100</v>
      </c>
      <c r="Q15" s="399" t="n"/>
      <c r="R15" s="378" t="inlineStr">
        <is>
          <t>外部配套设施状况</t>
        </is>
      </c>
      <c r="S15" s="378" t="inlineStr">
        <is>
          <t>基础设施</t>
        </is>
      </c>
      <c r="T15" s="393">
        <f>=L15</f>
        <v/>
      </c>
      <c r="U15" s="394" t="inlineStr">
        <is>
          <t>/</t>
        </is>
      </c>
      <c r="V15" s="395">
        <f>=M15</f>
        <v/>
      </c>
      <c r="W15" s="393">
        <f>=T15</f>
        <v/>
      </c>
      <c r="X15" s="394" t="inlineStr">
        <is>
          <t>/</t>
        </is>
      </c>
      <c r="Y15" s="395">
        <f>=N15</f>
        <v/>
      </c>
      <c r="Z15" s="393">
        <f>=T15</f>
        <v/>
      </c>
      <c r="AA15" s="394" t="inlineStr">
        <is>
          <t>/</t>
        </is>
      </c>
      <c r="AB15" s="395">
        <f>=O15</f>
        <v/>
      </c>
    </row>
    <row r="16" ht="89" customFormat="1" customHeight="1" s="374">
      <c r="A16" s="399" t="n"/>
      <c r="B16" s="388" t="n"/>
      <c r="C16" s="378" t="inlineStr">
        <is>
          <t>公共服务设施</t>
        </is>
      </c>
      <c r="D16" s="378">
        <f>=+市场价比较法!D16</f>
        <v/>
      </c>
      <c r="E16" s="378">
        <f>=+市场价比较法!E16</f>
        <v/>
      </c>
      <c r="F16" s="378" t="inlineStr">
        <is>
          <t>有超市、酒店、银行、XX中学、XX小学、XX幼儿园等，公共服务设施较完善。</t>
        </is>
      </c>
      <c r="G16" s="378" t="inlineStr">
        <is>
          <t>有超市、酒店、银行、XX中学、XX小学、XX幼儿园等，公共服务设施较完善。</t>
        </is>
      </c>
      <c r="H16" s="379" t="inlineStr"/>
      <c r="I16" s="399" t="n"/>
      <c r="J16" s="388" t="n"/>
      <c r="K16" s="378" t="inlineStr">
        <is>
          <t>公共服务设施</t>
        </is>
      </c>
      <c r="L16" s="378" t="n">
        <v>100</v>
      </c>
      <c r="M16" s="378" t="n">
        <v>100</v>
      </c>
      <c r="N16" s="378" t="n">
        <v>100</v>
      </c>
      <c r="O16" s="378" t="n">
        <v>100</v>
      </c>
      <c r="Q16" s="399" t="n"/>
      <c r="R16" s="388" t="n"/>
      <c r="S16" s="378" t="inlineStr">
        <is>
          <t>公共服务设施</t>
        </is>
      </c>
      <c r="T16" s="393">
        <f>=L16</f>
        <v/>
      </c>
      <c r="U16" s="394" t="inlineStr">
        <is>
          <t>/</t>
        </is>
      </c>
      <c r="V16" s="395">
        <f>=M16</f>
        <v/>
      </c>
      <c r="W16" s="393">
        <f>=T16</f>
        <v/>
      </c>
      <c r="X16" s="394" t="inlineStr">
        <is>
          <t>/</t>
        </is>
      </c>
      <c r="Y16" s="395">
        <f>=N16</f>
        <v/>
      </c>
      <c r="Z16" s="393">
        <f>=T16</f>
        <v/>
      </c>
      <c r="AA16" s="394" t="inlineStr">
        <is>
          <t>/</t>
        </is>
      </c>
      <c r="AB16" s="395">
        <f>=O16</f>
        <v/>
      </c>
    </row>
    <row r="17" ht="31" customFormat="1" customHeight="1" s="374">
      <c r="A17" s="399" t="n"/>
      <c r="B17" s="378" t="inlineStr">
        <is>
          <t>周围环境状况</t>
        </is>
      </c>
      <c r="C17" s="381" t="n"/>
      <c r="D17" s="378" t="inlineStr">
        <is>
          <t>自然环境、人文环境良好，绿化景观良好。</t>
        </is>
      </c>
      <c r="E17" s="378" t="inlineStr">
        <is>
          <t>自然环境、人文环境良好，绿化景观良好。</t>
        </is>
      </c>
      <c r="F17" s="378" t="inlineStr">
        <is>
          <t>自然环境、人文环境良好，绿化景观良好。</t>
        </is>
      </c>
      <c r="G17" s="378" t="inlineStr">
        <is>
          <t>自然环境、人文环境良好，绿化景观良好。</t>
        </is>
      </c>
      <c r="H17" s="379" t="inlineStr"/>
      <c r="I17" s="399" t="n"/>
      <c r="J17" s="378" t="inlineStr">
        <is>
          <t>周围环境状况</t>
        </is>
      </c>
      <c r="K17" s="381" t="n"/>
      <c r="L17" s="378" t="n">
        <v>100</v>
      </c>
      <c r="M17" s="378" t="n">
        <v>100</v>
      </c>
      <c r="N17" s="378" t="n">
        <v>100</v>
      </c>
      <c r="O17" s="378" t="n">
        <v>100</v>
      </c>
      <c r="Q17" s="399" t="n"/>
      <c r="R17" s="378" t="inlineStr">
        <is>
          <t>周围环境状况</t>
        </is>
      </c>
      <c r="S17" s="381" t="n"/>
      <c r="T17" s="393">
        <f>=L17</f>
        <v/>
      </c>
      <c r="U17" s="394" t="inlineStr">
        <is>
          <t>/</t>
        </is>
      </c>
      <c r="V17" s="395">
        <f>=M17</f>
        <v/>
      </c>
      <c r="W17" s="393">
        <f>=T17</f>
        <v/>
      </c>
      <c r="X17" s="394" t="inlineStr">
        <is>
          <t>/</t>
        </is>
      </c>
      <c r="Y17" s="395">
        <f>=N17</f>
        <v/>
      </c>
      <c r="Z17" s="393">
        <f>=T17</f>
        <v/>
      </c>
      <c r="AA17" s="394" t="inlineStr">
        <is>
          <t>/</t>
        </is>
      </c>
      <c r="AB17" s="395">
        <f>=O17</f>
        <v/>
      </c>
    </row>
    <row r="18" ht="24" customFormat="1" customHeight="1" s="374">
      <c r="A18" s="378" t="inlineStr">
        <is>
          <t>二、权益状况</t>
        </is>
      </c>
      <c r="B18" s="378" t="inlineStr">
        <is>
          <t>租赁用途</t>
        </is>
      </c>
      <c r="C18" s="381" t="n"/>
      <c r="D18" s="378" t="inlineStr">
        <is>
          <t>住宅</t>
        </is>
      </c>
      <c r="E18" s="378" t="inlineStr">
        <is>
          <t>住宅</t>
        </is>
      </c>
      <c r="F18" s="378" t="inlineStr">
        <is>
          <t>住宅</t>
        </is>
      </c>
      <c r="G18" s="378" t="inlineStr">
        <is>
          <t>住宅</t>
        </is>
      </c>
      <c r="H18" s="379" t="inlineStr"/>
      <c r="I18" s="378">
        <f>=A18</f>
        <v/>
      </c>
      <c r="J18" s="378" t="inlineStr">
        <is>
          <t>租赁用途</t>
        </is>
      </c>
      <c r="K18" s="381" t="n"/>
      <c r="L18" s="378" t="n">
        <v>100</v>
      </c>
      <c r="M18" s="378" t="n">
        <v>100</v>
      </c>
      <c r="N18" s="378" t="n">
        <v>100</v>
      </c>
      <c r="O18" s="378" t="n">
        <v>100</v>
      </c>
      <c r="Q18" s="400">
        <f>=I18</f>
        <v/>
      </c>
      <c r="R18" s="378" t="inlineStr">
        <is>
          <t>租赁用途</t>
        </is>
      </c>
      <c r="S18" s="381" t="n"/>
      <c r="T18" s="393">
        <f>=L18</f>
        <v/>
      </c>
      <c r="U18" s="394" t="inlineStr">
        <is>
          <t>/</t>
        </is>
      </c>
      <c r="V18" s="395">
        <f>=M18</f>
        <v/>
      </c>
      <c r="W18" s="393">
        <f>=T18</f>
        <v/>
      </c>
      <c r="X18" s="394" t="inlineStr">
        <is>
          <t>/</t>
        </is>
      </c>
      <c r="Y18" s="395">
        <f>=N18</f>
        <v/>
      </c>
      <c r="Z18" s="393">
        <f>=T18</f>
        <v/>
      </c>
      <c r="AA18" s="394" t="inlineStr">
        <is>
          <t>/</t>
        </is>
      </c>
      <c r="AB18" s="395">
        <f>=O18</f>
        <v/>
      </c>
    </row>
    <row r="19" ht="24" customFormat="1" customHeight="1" s="374">
      <c r="A19" s="399" t="n"/>
      <c r="B19" s="378" t="inlineStr">
        <is>
          <t>租赁期限</t>
        </is>
      </c>
      <c r="C19" s="381" t="n"/>
      <c r="D19" s="378" t="n">
        <v>1</v>
      </c>
      <c r="E19" s="378" t="n">
        <v>1</v>
      </c>
      <c r="F19" s="378" t="n">
        <v>1</v>
      </c>
      <c r="G19" s="378" t="n">
        <v>1</v>
      </c>
      <c r="H19" s="379" t="inlineStr"/>
      <c r="I19" s="399" t="n"/>
      <c r="J19" s="378" t="inlineStr">
        <is>
          <t>租赁期限</t>
        </is>
      </c>
      <c r="K19" s="381" t="n"/>
      <c r="L19" s="378" t="n">
        <v>100</v>
      </c>
      <c r="M19" s="378" t="n">
        <v>100</v>
      </c>
      <c r="N19" s="378" t="n">
        <v>100</v>
      </c>
      <c r="O19" s="378" t="n">
        <v>100</v>
      </c>
      <c r="Q19" s="401" t="n"/>
      <c r="R19" s="378" t="inlineStr">
        <is>
          <t>租赁期限</t>
        </is>
      </c>
      <c r="S19" s="381" t="n"/>
      <c r="T19" s="393">
        <f>=L19</f>
        <v/>
      </c>
      <c r="U19" s="394" t="inlineStr">
        <is>
          <t>/</t>
        </is>
      </c>
      <c r="V19" s="395">
        <f>=M19</f>
        <v/>
      </c>
      <c r="W19" s="393">
        <f>=T19</f>
        <v/>
      </c>
      <c r="X19" s="394" t="inlineStr">
        <is>
          <t>/</t>
        </is>
      </c>
      <c r="Y19" s="395">
        <f>=N19</f>
        <v/>
      </c>
      <c r="Z19" s="393">
        <f>=T19</f>
        <v/>
      </c>
      <c r="AA19" s="394" t="inlineStr">
        <is>
          <t>/</t>
        </is>
      </c>
      <c r="AB19" s="395">
        <f>=O19</f>
        <v/>
      </c>
    </row>
    <row r="20" ht="37" customFormat="1" customHeight="1" s="374">
      <c r="A20" s="399" t="n"/>
      <c r="B20" s="378" t="inlineStr">
        <is>
          <t>维修费、物业管理费等负担情况</t>
        </is>
      </c>
      <c r="C20" s="381" t="n"/>
      <c r="D20" s="378" t="inlineStr">
        <is>
          <t>租金含租赁税费由出租人承担，其余一切费用均由承租人承担。</t>
        </is>
      </c>
      <c r="E20" s="378" t="inlineStr">
        <is>
          <t>租金含租赁税费由出租人承担，其余一切费用均由承租人承担。</t>
        </is>
      </c>
      <c r="F20" s="378" t="inlineStr">
        <is>
          <t>租金含租赁税费由出租人承担，其余一切费用均由承租人承担。</t>
        </is>
      </c>
      <c r="G20" s="378" t="inlineStr">
        <is>
          <t>租金含租赁税费由出租人承担，其余一切费用均由承租人承担。</t>
        </is>
      </c>
      <c r="H20" s="379" t="inlineStr"/>
      <c r="I20" s="399" t="n"/>
      <c r="J20" s="378" t="inlineStr">
        <is>
          <t>维修费、物业管理费等负担情况</t>
        </is>
      </c>
      <c r="K20" s="381" t="n"/>
      <c r="L20" s="378" t="n">
        <v>100</v>
      </c>
      <c r="M20" s="378" t="n">
        <v>100</v>
      </c>
      <c r="N20" s="378" t="n">
        <v>100</v>
      </c>
      <c r="O20" s="378" t="n">
        <v>100</v>
      </c>
      <c r="Q20" s="401" t="n"/>
      <c r="R20" s="378" t="inlineStr">
        <is>
          <t>维修费、物业管理费等负担情况</t>
        </is>
      </c>
      <c r="S20" s="381" t="n"/>
      <c r="T20" s="393">
        <f>=L20</f>
        <v/>
      </c>
      <c r="U20" s="394" t="inlineStr">
        <is>
          <t>/</t>
        </is>
      </c>
      <c r="V20" s="395">
        <f>=M20</f>
        <v/>
      </c>
      <c r="W20" s="393">
        <f>=T20</f>
        <v/>
      </c>
      <c r="X20" s="394" t="inlineStr">
        <is>
          <t>/</t>
        </is>
      </c>
      <c r="Y20" s="395">
        <f>=N20</f>
        <v/>
      </c>
      <c r="Z20" s="393">
        <f>=T20</f>
        <v/>
      </c>
      <c r="AA20" s="394" t="inlineStr">
        <is>
          <t>/</t>
        </is>
      </c>
      <c r="AB20" s="395">
        <f>=O20</f>
        <v/>
      </c>
    </row>
    <row r="21" ht="24" customFormat="1" customHeight="1" s="374">
      <c r="A21" s="399" t="n"/>
      <c r="B21" s="378" t="inlineStr">
        <is>
          <t>承租人对租赁标的享有权益的限制情况</t>
        </is>
      </c>
      <c r="C21" s="381" t="n"/>
      <c r="D21" s="378" t="inlineStr">
        <is>
          <t>无限制</t>
        </is>
      </c>
      <c r="E21" s="378" t="inlineStr">
        <is>
          <t>无限制</t>
        </is>
      </c>
      <c r="F21" s="378" t="inlineStr">
        <is>
          <t>无限制</t>
        </is>
      </c>
      <c r="G21" s="378" t="inlineStr">
        <is>
          <t>无限制</t>
        </is>
      </c>
      <c r="H21" s="379" t="inlineStr"/>
      <c r="I21" s="399" t="n"/>
      <c r="J21" s="378" t="inlineStr">
        <is>
          <t>承租人对租赁标的享有权益的限制情况</t>
        </is>
      </c>
      <c r="K21" s="381" t="n"/>
      <c r="L21" s="378" t="n">
        <v>100</v>
      </c>
      <c r="M21" s="378" t="n">
        <v>100</v>
      </c>
      <c r="N21" s="378" t="n">
        <v>100</v>
      </c>
      <c r="O21" s="378" t="n">
        <v>100</v>
      </c>
      <c r="Q21" s="401" t="n"/>
      <c r="R21" s="378" t="inlineStr">
        <is>
          <t>承租人对租赁标的享有权益的限制情况</t>
        </is>
      </c>
      <c r="S21" s="381" t="n"/>
      <c r="T21" s="393">
        <f>=L21</f>
        <v/>
      </c>
      <c r="U21" s="394" t="inlineStr">
        <is>
          <t>/</t>
        </is>
      </c>
      <c r="V21" s="395">
        <f>=M21</f>
        <v/>
      </c>
      <c r="W21" s="393">
        <f>=T21</f>
        <v/>
      </c>
      <c r="X21" s="394" t="inlineStr">
        <is>
          <t>/</t>
        </is>
      </c>
      <c r="Y21" s="395">
        <f>=N21</f>
        <v/>
      </c>
      <c r="Z21" s="393">
        <f>=T21</f>
        <v/>
      </c>
      <c r="AA21" s="394" t="inlineStr">
        <is>
          <t>/</t>
        </is>
      </c>
      <c r="AB21" s="395">
        <f>=O21</f>
        <v/>
      </c>
    </row>
    <row r="22" ht="24" customFormat="1" customHeight="1" s="374">
      <c r="A22" s="388" t="n"/>
      <c r="B22" s="378" t="inlineStr">
        <is>
          <t>物业管理状况</t>
        </is>
      </c>
      <c r="C22" s="381" t="n"/>
      <c r="D22" s="378" t="inlineStr">
        <is>
          <t>物业管理较好</t>
        </is>
      </c>
      <c r="E22" s="378" t="inlineStr">
        <is>
          <t>物业管理较好</t>
        </is>
      </c>
      <c r="F22" s="378" t="inlineStr">
        <is>
          <t>物业管理较好</t>
        </is>
      </c>
      <c r="G22" s="378" t="inlineStr">
        <is>
          <t>物业管理较好</t>
        </is>
      </c>
      <c r="H22" s="379" t="inlineStr"/>
      <c r="I22" s="388" t="n"/>
      <c r="J22" s="378" t="inlineStr">
        <is>
          <t>物业管理状况</t>
        </is>
      </c>
      <c r="K22" s="381" t="n"/>
      <c r="L22" s="378" t="n">
        <v>100</v>
      </c>
      <c r="M22" s="378" t="n">
        <v>100</v>
      </c>
      <c r="N22" s="378" t="n">
        <v>100</v>
      </c>
      <c r="O22" s="378" t="n">
        <v>100</v>
      </c>
      <c r="Q22" s="401" t="n"/>
      <c r="R22" s="378" t="inlineStr">
        <is>
          <t>物业管理状况</t>
        </is>
      </c>
      <c r="S22" s="381" t="n"/>
      <c r="T22" s="393">
        <f>=L22</f>
        <v/>
      </c>
      <c r="U22" s="394" t="inlineStr">
        <is>
          <t>/</t>
        </is>
      </c>
      <c r="V22" s="395">
        <f>=M22</f>
        <v/>
      </c>
      <c r="W22" s="393">
        <f>=T22</f>
        <v/>
      </c>
      <c r="X22" s="394" t="inlineStr">
        <is>
          <t>/</t>
        </is>
      </c>
      <c r="Y22" s="395">
        <f>=N22</f>
        <v/>
      </c>
      <c r="Z22" s="393">
        <f>=T22</f>
        <v/>
      </c>
      <c r="AA22" s="394" t="inlineStr">
        <is>
          <t>/</t>
        </is>
      </c>
      <c r="AB22" s="395">
        <f>=O22</f>
        <v/>
      </c>
    </row>
    <row r="23" ht="27" customFormat="1" customHeight="1" s="374">
      <c r="A23" s="378" t="inlineStr">
        <is>
          <t>三、实物状况</t>
        </is>
      </c>
      <c r="B23" s="378" t="inlineStr">
        <is>
          <t>建筑规模（㎡）</t>
        </is>
      </c>
      <c r="C23" s="381" t="n"/>
      <c r="D23" s="378">
        <f>=+市场价比较法!D24</f>
        <v/>
      </c>
      <c r="E23" s="378" t="n">
        <v>81.39</v>
      </c>
      <c r="F23" s="378" t="n">
        <v>100</v>
      </c>
      <c r="G23" s="402" t="n">
        <v>109</v>
      </c>
      <c r="H23" s="379" t="inlineStr"/>
      <c r="I23" s="378">
        <f>=A23</f>
        <v/>
      </c>
      <c r="J23" s="378" t="inlineStr">
        <is>
          <t>建筑规模</t>
        </is>
      </c>
      <c r="K23" s="381" t="n"/>
      <c r="L23" s="378" t="n">
        <v>100</v>
      </c>
      <c r="M23" s="378" t="n">
        <v>100</v>
      </c>
      <c r="N23" s="378" t="n">
        <v>100</v>
      </c>
      <c r="O23" s="378" t="n">
        <v>100</v>
      </c>
      <c r="Q23" s="396">
        <f>=I23</f>
        <v/>
      </c>
      <c r="R23" s="378" t="inlineStr">
        <is>
          <t>建筑规模</t>
        </is>
      </c>
      <c r="S23" s="381" t="n"/>
      <c r="T23" s="393">
        <f>=L23</f>
        <v/>
      </c>
      <c r="U23" s="394" t="inlineStr">
        <is>
          <t>/</t>
        </is>
      </c>
      <c r="V23" s="395">
        <f>=M23</f>
        <v/>
      </c>
      <c r="W23" s="393">
        <f>=T23</f>
        <v/>
      </c>
      <c r="X23" s="394" t="inlineStr">
        <is>
          <t>/</t>
        </is>
      </c>
      <c r="Y23" s="395">
        <f>=N23</f>
        <v/>
      </c>
      <c r="Z23" s="393">
        <f>=T23</f>
        <v/>
      </c>
      <c r="AA23" s="394" t="inlineStr">
        <is>
          <t>/</t>
        </is>
      </c>
      <c r="AB23" s="395">
        <f>=O23</f>
        <v/>
      </c>
    </row>
    <row r="24" ht="22.5" customFormat="1" customHeight="1" s="374">
      <c r="A24" s="399" t="n"/>
      <c r="B24" s="378" t="inlineStr">
        <is>
          <t>建筑外观</t>
        </is>
      </c>
      <c r="C24" s="381" t="n"/>
      <c r="D24" s="378" t="inlineStr">
        <is>
          <t>外观档次较高档</t>
        </is>
      </c>
      <c r="E24" s="378" t="inlineStr">
        <is>
          <t>外观档次较高档</t>
        </is>
      </c>
      <c r="F24" s="378" t="inlineStr">
        <is>
          <t>外观档次较高档</t>
        </is>
      </c>
      <c r="G24" s="378" t="inlineStr">
        <is>
          <t>外观档次较高档</t>
        </is>
      </c>
      <c r="H24" s="379" t="inlineStr"/>
      <c r="I24" s="399" t="n"/>
      <c r="J24" s="378" t="inlineStr">
        <is>
          <t>建筑外观</t>
        </is>
      </c>
      <c r="K24" s="381" t="n"/>
      <c r="L24" s="378" t="n">
        <v>100</v>
      </c>
      <c r="M24" s="378" t="n">
        <v>100</v>
      </c>
      <c r="N24" s="378" t="n">
        <v>100</v>
      </c>
      <c r="O24" s="378" t="n">
        <v>100</v>
      </c>
      <c r="Q24" s="399" t="n"/>
      <c r="R24" s="378" t="inlineStr">
        <is>
          <t>建筑外观</t>
        </is>
      </c>
      <c r="S24" s="381" t="n"/>
      <c r="T24" s="393">
        <f>=L24</f>
        <v/>
      </c>
      <c r="U24" s="394" t="inlineStr">
        <is>
          <t>/</t>
        </is>
      </c>
      <c r="V24" s="395">
        <f>=M24</f>
        <v/>
      </c>
      <c r="W24" s="393">
        <f>=T24</f>
        <v/>
      </c>
      <c r="X24" s="394" t="inlineStr">
        <is>
          <t>/</t>
        </is>
      </c>
      <c r="Y24" s="395">
        <f>=N24</f>
        <v/>
      </c>
      <c r="Z24" s="393">
        <f>=T24</f>
        <v/>
      </c>
      <c r="AA24" s="394" t="inlineStr">
        <is>
          <t>/</t>
        </is>
      </c>
      <c r="AB24" s="395">
        <f>=O24</f>
        <v/>
      </c>
    </row>
    <row r="25" ht="22.5" customFormat="1" customHeight="1" s="374">
      <c r="A25" s="399" t="n"/>
      <c r="B25" s="378" t="inlineStr">
        <is>
          <t>建筑结构</t>
        </is>
      </c>
      <c r="C25" s="381" t="n"/>
      <c r="D25" s="378" t="inlineStr">
        <is>
          <t>钢混结构</t>
        </is>
      </c>
      <c r="E25" s="378" t="inlineStr">
        <is>
          <t>钢混结构</t>
        </is>
      </c>
      <c r="F25" s="378" t="inlineStr">
        <is>
          <t>钢混结构</t>
        </is>
      </c>
      <c r="G25" s="378" t="inlineStr">
        <is>
          <t>钢混结构</t>
        </is>
      </c>
      <c r="H25" s="379" t="inlineStr"/>
      <c r="I25" s="399" t="n"/>
      <c r="J25" s="378" t="inlineStr">
        <is>
          <t>建筑结构</t>
        </is>
      </c>
      <c r="K25" s="381" t="n"/>
      <c r="L25" s="378" t="n">
        <v>100</v>
      </c>
      <c r="M25" s="378" t="n">
        <v>100</v>
      </c>
      <c r="N25" s="378" t="n">
        <v>100</v>
      </c>
      <c r="O25" s="378" t="n">
        <v>100</v>
      </c>
      <c r="Q25" s="399" t="n"/>
      <c r="R25" s="378" t="inlineStr">
        <is>
          <t>建筑结构</t>
        </is>
      </c>
      <c r="S25" s="381" t="n"/>
      <c r="T25" s="403">
        <f>=L25</f>
        <v/>
      </c>
      <c r="U25" s="394" t="inlineStr">
        <is>
          <t>/</t>
        </is>
      </c>
      <c r="V25" s="395">
        <f>=M25</f>
        <v/>
      </c>
      <c r="W25" s="393">
        <f>=T25</f>
        <v/>
      </c>
      <c r="X25" s="394" t="inlineStr">
        <is>
          <t>/</t>
        </is>
      </c>
      <c r="Y25" s="395">
        <f>=N25</f>
        <v/>
      </c>
      <c r="Z25" s="393">
        <f>=T25</f>
        <v/>
      </c>
      <c r="AA25" s="394" t="inlineStr">
        <is>
          <t>/</t>
        </is>
      </c>
      <c r="AB25" s="395">
        <f>=O25</f>
        <v/>
      </c>
    </row>
    <row r="26" ht="25.5" customFormat="1" customHeight="1" s="374">
      <c r="A26" s="399" t="n"/>
      <c r="B26" s="378" t="inlineStr">
        <is>
          <t>设施设备</t>
        </is>
      </c>
      <c r="C26" s="381" t="n"/>
      <c r="D26" s="378" t="inlineStr">
        <is>
          <t>2部电梯，水、电、消防设施齐备，未配备家具。</t>
        </is>
      </c>
      <c r="E26" s="378" t="inlineStr">
        <is>
          <t>2部电梯，水、电、消防设施齐备，家具齐备。</t>
        </is>
      </c>
      <c r="F26" s="378" t="inlineStr">
        <is>
          <t>3部电梯，水、电、消防设施齐备，家具齐备。</t>
        </is>
      </c>
      <c r="G26" s="378" t="inlineStr">
        <is>
          <t>2部电梯，水、电、消防设施齐备，家具齐备。</t>
        </is>
      </c>
      <c r="H26" s="379" t="inlineStr"/>
      <c r="I26" s="399" t="n"/>
      <c r="J26" s="378" t="inlineStr">
        <is>
          <t>设施设备</t>
        </is>
      </c>
      <c r="K26" s="381" t="n"/>
      <c r="L26" s="378" t="n">
        <v>100</v>
      </c>
      <c r="M26" s="378" t="n">
        <v>102</v>
      </c>
      <c r="N26" s="378" t="n">
        <v>102</v>
      </c>
      <c r="O26" s="378" t="n">
        <v>102</v>
      </c>
      <c r="Q26" s="399" t="n"/>
      <c r="R26" s="378" t="inlineStr">
        <is>
          <t>设施设备</t>
        </is>
      </c>
      <c r="S26" s="381" t="n"/>
      <c r="T26" s="403">
        <f>=L26</f>
        <v/>
      </c>
      <c r="U26" s="394" t="inlineStr">
        <is>
          <t>/</t>
        </is>
      </c>
      <c r="V26" s="395">
        <f>=M26</f>
        <v/>
      </c>
      <c r="W26" s="393">
        <f>=T26</f>
        <v/>
      </c>
      <c r="X26" s="394" t="inlineStr">
        <is>
          <t>/</t>
        </is>
      </c>
      <c r="Y26" s="395">
        <f>=N26</f>
        <v/>
      </c>
      <c r="Z26" s="393">
        <f>=T26</f>
        <v/>
      </c>
      <c r="AA26" s="394" t="inlineStr">
        <is>
          <t>/</t>
        </is>
      </c>
      <c r="AB26" s="395">
        <f>=O26</f>
        <v/>
      </c>
    </row>
    <row r="27" ht="25.5" customFormat="1" customHeight="1" s="374">
      <c r="A27" s="399" t="n"/>
      <c r="B27" s="378" t="inlineStr">
        <is>
          <t>装饰装修</t>
        </is>
      </c>
      <c r="C27" s="381" t="n"/>
      <c r="D27" s="378" t="inlineStr">
        <is>
          <t>精装修</t>
        </is>
      </c>
      <c r="E27" s="378" t="inlineStr">
        <is>
          <t>精装修</t>
        </is>
      </c>
      <c r="F27" s="378" t="inlineStr">
        <is>
          <t>精装修</t>
        </is>
      </c>
      <c r="G27" s="378" t="inlineStr">
        <is>
          <t>精装修</t>
        </is>
      </c>
      <c r="H27" s="379" t="inlineStr"/>
      <c r="I27" s="399" t="n"/>
      <c r="J27" s="378" t="inlineStr">
        <is>
          <t>装饰装修</t>
        </is>
      </c>
      <c r="K27" s="381" t="n"/>
      <c r="L27" s="378" t="n">
        <v>100</v>
      </c>
      <c r="M27" s="378" t="n">
        <v>100</v>
      </c>
      <c r="N27" s="378" t="n">
        <v>100</v>
      </c>
      <c r="O27" s="378" t="n">
        <v>100</v>
      </c>
      <c r="Q27" s="399" t="n"/>
      <c r="R27" s="378" t="inlineStr">
        <is>
          <t>装饰装修</t>
        </is>
      </c>
      <c r="S27" s="381" t="n"/>
      <c r="T27" s="403">
        <f>=L27</f>
        <v/>
      </c>
      <c r="U27" s="394" t="inlineStr">
        <is>
          <t>/</t>
        </is>
      </c>
      <c r="V27" s="395">
        <f>=M27</f>
        <v/>
      </c>
      <c r="W27" s="393">
        <f>=T27</f>
        <v/>
      </c>
      <c r="X27" s="394" t="inlineStr">
        <is>
          <t>/</t>
        </is>
      </c>
      <c r="Y27" s="395">
        <f>=N27</f>
        <v/>
      </c>
      <c r="Z27" s="393">
        <f>=T27</f>
        <v/>
      </c>
      <c r="AA27" s="394" t="inlineStr">
        <is>
          <t>/</t>
        </is>
      </c>
      <c r="AB27" s="395">
        <f>=O27</f>
        <v/>
      </c>
    </row>
    <row r="28" ht="30" customFormat="1" customHeight="1" s="374">
      <c r="A28" s="399" t="n"/>
      <c r="B28" s="378" t="inlineStr">
        <is>
          <t>建筑性能</t>
        </is>
      </c>
      <c r="C28" s="381" t="n"/>
      <c r="D28" s="378" t="inlineStr">
        <is>
          <t>建筑性能较好</t>
        </is>
      </c>
      <c r="E28" s="378" t="inlineStr">
        <is>
          <t>建筑性能较好</t>
        </is>
      </c>
      <c r="F28" s="378" t="inlineStr">
        <is>
          <t>建筑性能较好</t>
        </is>
      </c>
      <c r="G28" s="378" t="inlineStr">
        <is>
          <t>建筑性能较好</t>
        </is>
      </c>
      <c r="H28" s="379" t="inlineStr"/>
      <c r="I28" s="399" t="n"/>
      <c r="J28" s="378" t="inlineStr">
        <is>
          <t>建筑性能</t>
        </is>
      </c>
      <c r="K28" s="381" t="n"/>
      <c r="L28" s="378" t="n">
        <v>100</v>
      </c>
      <c r="M28" s="378" t="n">
        <v>100</v>
      </c>
      <c r="N28" s="378" t="n">
        <v>100</v>
      </c>
      <c r="O28" s="378" t="n">
        <v>100</v>
      </c>
      <c r="Q28" s="399" t="n"/>
      <c r="R28" s="378" t="inlineStr">
        <is>
          <t>建筑性能</t>
        </is>
      </c>
      <c r="S28" s="381" t="n"/>
      <c r="T28" s="403">
        <f>=L28</f>
        <v/>
      </c>
      <c r="U28" s="394" t="inlineStr">
        <is>
          <t>/</t>
        </is>
      </c>
      <c r="V28" s="395">
        <f>=M28</f>
        <v/>
      </c>
      <c r="W28" s="393">
        <f>=T28</f>
        <v/>
      </c>
      <c r="X28" s="394" t="inlineStr">
        <is>
          <t>/</t>
        </is>
      </c>
      <c r="Y28" s="395">
        <f>=N28</f>
        <v/>
      </c>
      <c r="Z28" s="393">
        <f>=T28</f>
        <v/>
      </c>
      <c r="AA28" s="394" t="inlineStr">
        <is>
          <t>/</t>
        </is>
      </c>
      <c r="AB28" s="395">
        <f>=O28</f>
        <v/>
      </c>
    </row>
    <row r="29" ht="20.25" customFormat="1" customHeight="1" s="374">
      <c r="A29" s="399" t="n"/>
      <c r="B29" s="378" t="inlineStr">
        <is>
          <t>空间布局</t>
        </is>
      </c>
      <c r="C29" s="381" t="n"/>
      <c r="D29" s="378" t="inlineStr">
        <is>
          <t>空间布局合理</t>
        </is>
      </c>
      <c r="E29" s="378" t="inlineStr">
        <is>
          <t>空间布局合理</t>
        </is>
      </c>
      <c r="F29" s="378" t="inlineStr">
        <is>
          <t>空间布局合理</t>
        </is>
      </c>
      <c r="G29" s="378" t="inlineStr">
        <is>
          <t>空间布局合理</t>
        </is>
      </c>
      <c r="H29" s="379" t="inlineStr"/>
      <c r="I29" s="399" t="n"/>
      <c r="J29" s="378" t="inlineStr">
        <is>
          <t>空间布局</t>
        </is>
      </c>
      <c r="K29" s="381" t="n"/>
      <c r="L29" s="378" t="n">
        <v>100</v>
      </c>
      <c r="M29" s="378" t="n">
        <v>100</v>
      </c>
      <c r="N29" s="378" t="n">
        <v>100</v>
      </c>
      <c r="O29" s="378" t="n">
        <v>100</v>
      </c>
      <c r="Q29" s="399" t="n"/>
      <c r="R29" s="378" t="inlineStr">
        <is>
          <t>空间布局</t>
        </is>
      </c>
      <c r="S29" s="381" t="n"/>
      <c r="T29" s="403">
        <f>=L29</f>
        <v/>
      </c>
      <c r="U29" s="394" t="inlineStr">
        <is>
          <t>/</t>
        </is>
      </c>
      <c r="V29" s="395">
        <f>=M29</f>
        <v/>
      </c>
      <c r="W29" s="393">
        <f>=T29</f>
        <v/>
      </c>
      <c r="X29" s="394" t="inlineStr">
        <is>
          <t>/</t>
        </is>
      </c>
      <c r="Y29" s="395">
        <f>=N29</f>
        <v/>
      </c>
      <c r="Z29" s="393">
        <f>=T29</f>
        <v/>
      </c>
      <c r="AA29" s="394" t="inlineStr">
        <is>
          <t>/</t>
        </is>
      </c>
      <c r="AB29" s="395">
        <f>=O29</f>
        <v/>
      </c>
    </row>
    <row r="30" ht="20.25" customFormat="1" customHeight="1" s="374">
      <c r="A30" s="388" t="n"/>
      <c r="B30" s="378" t="inlineStr">
        <is>
          <t>新旧程度</t>
        </is>
      </c>
      <c r="C30" s="381" t="n"/>
      <c r="D30" s="378">
        <f>=+市场价比较法!D31</f>
        <v/>
      </c>
      <c r="E30" s="378" t="inlineStr">
        <is>
          <t>2018年</t>
        </is>
      </c>
      <c r="F30" s="378" t="inlineStr">
        <is>
          <t>2021年</t>
        </is>
      </c>
      <c r="G30" s="378" t="inlineStr">
        <is>
          <t>2021年</t>
        </is>
      </c>
      <c r="H30" s="379" t="inlineStr"/>
      <c r="I30" s="388" t="n"/>
      <c r="J30" s="378" t="inlineStr">
        <is>
          <t>新旧程度</t>
        </is>
      </c>
      <c r="K30" s="381" t="n"/>
      <c r="L30" s="378" t="n">
        <v>100</v>
      </c>
      <c r="M30" s="378" t="n">
        <v>100</v>
      </c>
      <c r="N30" s="378" t="n">
        <v>100</v>
      </c>
      <c r="O30" s="378" t="n">
        <v>100</v>
      </c>
      <c r="Q30" s="399" t="n"/>
      <c r="R30" s="378" t="inlineStr">
        <is>
          <t>新旧程度</t>
        </is>
      </c>
      <c r="S30" s="381" t="n"/>
      <c r="T30" s="403">
        <f>=L30</f>
        <v/>
      </c>
      <c r="U30" s="394" t="inlineStr">
        <is>
          <t>/</t>
        </is>
      </c>
      <c r="V30" s="395">
        <f>=M30</f>
        <v/>
      </c>
      <c r="W30" s="393">
        <f>=T30</f>
        <v/>
      </c>
      <c r="X30" s="394" t="inlineStr">
        <is>
          <t>/</t>
        </is>
      </c>
      <c r="Y30" s="395">
        <f>=N30</f>
        <v/>
      </c>
      <c r="Z30" s="393">
        <f>=T30</f>
        <v/>
      </c>
      <c r="AA30" s="394" t="inlineStr">
        <is>
          <t>/</t>
        </is>
      </c>
      <c r="AB30" s="395">
        <f>=O30</f>
        <v/>
      </c>
    </row>
    <row r="31" ht="20.25" customFormat="1" customHeight="1" s="374">
      <c r="I31" s="379" t="inlineStr"/>
      <c r="L31" s="404" t="inlineStr"/>
      <c r="M31" s="404" t="inlineStr"/>
      <c r="N31" s="404" t="inlineStr"/>
      <c r="O31" s="404" t="inlineStr"/>
      <c r="Q31" s="378" t="inlineStr">
        <is>
          <t>比较单价（元/㎡/月)</t>
        </is>
      </c>
      <c r="R31" s="380" t="n"/>
      <c r="S31" s="381" t="n"/>
      <c r="T31" s="405">
        <f>=T4*T5/V5*T6/V6*100/(V7+V8+V9+V10+V11+V12+V13+V14+V15+V16+V17-1000)*100/(V18+V19+V20+V21+V22-400)*100/(V23+V24+V25+V26+V27+V28+V29+V30-700)</f>
        <v/>
      </c>
      <c r="U31" s="392" t="n"/>
      <c r="V31" s="406" t="n"/>
      <c r="W31" s="405">
        <f>=W4*W5/Y5*W6/Y6*100/(Y7+Y8+Y9+Y10+Y11+Y12+Y13+Y14+Y15+Y16+Y17-1000)*100/(Y18+Y19+Y20+Y21+Y22-400)*100/(Y23+Y24+Y25+Y26+Y27+Y28+Y29+Y30-700)</f>
        <v/>
      </c>
      <c r="X31" s="392" t="n"/>
      <c r="Y31" s="406" t="n"/>
      <c r="Z31" s="405">
        <f>=Z4*Z5/AB5*Z6/AB6*100/(AB7+AB8+AB9+AB10+AB11+AB12+AB13+AB14+AB15+AB16+AB17-1000)*100/(AB18+AB19+AB20+AB21+AB22-400)*100/(AB23+AB24+AB25+AB26+AB27+AB28+AB29+AB30-700)</f>
        <v/>
      </c>
      <c r="AA31" s="392" t="n"/>
      <c r="AB31" s="406" t="n"/>
    </row>
    <row r="32" ht="27" customFormat="1" customHeight="1" s="374">
      <c r="E32" s="407" t="inlineStr"/>
      <c r="F32" s="407" t="inlineStr"/>
      <c r="G32" s="407" t="inlineStr"/>
      <c r="I32" s="379" t="inlineStr"/>
      <c r="J32" s="379" t="inlineStr"/>
      <c r="K32" s="379" t="inlineStr"/>
      <c r="L32" s="404" t="inlineStr"/>
      <c r="M32" s="404" t="inlineStr"/>
      <c r="N32" s="404" t="inlineStr"/>
      <c r="O32" s="404" t="inlineStr"/>
      <c r="Q32" s="408" t="inlineStr">
        <is>
          <t>权重</t>
        </is>
      </c>
      <c r="R32" s="380" t="n"/>
      <c r="S32" s="409" t="n"/>
      <c r="T32" s="410" t="inlineStr">
        <is>
          <t>1∕3</t>
        </is>
      </c>
      <c r="U32" s="392" t="n"/>
      <c r="V32" s="347" t="n"/>
      <c r="W32" s="410" t="inlineStr">
        <is>
          <t>1∕3</t>
        </is>
      </c>
      <c r="X32" s="392" t="n"/>
      <c r="Y32" s="347" t="n"/>
      <c r="Z32" s="410" t="inlineStr">
        <is>
          <t>1∕3</t>
        </is>
      </c>
      <c r="AA32" s="392" t="n"/>
      <c r="AB32" s="347" t="n"/>
    </row>
    <row r="33" ht="20.25" customFormat="1" customHeight="1" s="374">
      <c r="F33" s="407" t="inlineStr"/>
      <c r="H33" s="379" t="inlineStr"/>
      <c r="Q33" s="378" t="inlineStr">
        <is>
          <t>评估单价（元/㎡/月）</t>
        </is>
      </c>
      <c r="R33" s="380" t="n"/>
      <c r="S33" s="381" t="n"/>
      <c r="T33" s="411">
        <f>=ROUND((T31+W31+Z31)/3,0)</f>
        <v/>
      </c>
      <c r="U33" s="412" t="n"/>
      <c r="V33" s="412" t="n"/>
      <c r="W33" s="412" t="n"/>
      <c r="X33" s="412" t="n"/>
      <c r="Y33" s="412" t="n"/>
      <c r="Z33" s="412" t="n"/>
      <c r="AA33" s="412" t="n"/>
      <c r="AB33" s="413" t="n"/>
    </row>
    <row r="34" ht="20.25" customFormat="1" customHeight="1" s="374">
      <c r="H34" s="379" t="inlineStr"/>
      <c r="L34" s="404" t="inlineStr"/>
      <c r="N34" s="404" t="inlineStr"/>
      <c r="O34" s="404" t="inlineStr"/>
      <c r="Y34" s="404" t="inlineStr"/>
      <c r="Z34" s="414" t="inlineStr"/>
      <c r="AA34" s="414" t="inlineStr"/>
    </row>
    <row r="35" ht="19.5" customFormat="1" customHeight="1" s="374">
      <c r="G35" s="379" t="inlineStr"/>
      <c r="H35" s="379" t="inlineStr"/>
      <c r="L35" s="404" t="inlineStr"/>
      <c r="R35" s="177" t="inlineStr"/>
      <c r="T35" s="178">
        <f>=(T4-T31)/T4</f>
        <v/>
      </c>
      <c r="U35" s="392" t="n"/>
      <c r="V35" s="347" t="n"/>
      <c r="W35" s="178">
        <f>=(W4-W31)/W4</f>
        <v/>
      </c>
      <c r="X35" s="392" t="n"/>
      <c r="Y35" s="347" t="n"/>
      <c r="Z35" s="178">
        <f>=(Z4-Z31)/Z4</f>
        <v/>
      </c>
      <c r="AA35" s="392" t="n"/>
      <c r="AB35" s="347" t="n"/>
    </row>
    <row r="36" customFormat="1" s="374">
      <c r="G36" s="379" t="inlineStr"/>
      <c r="H36" s="379" t="inlineStr"/>
    </row>
    <row r="37" customFormat="1" s="374">
      <c r="G37" s="379" t="inlineStr"/>
      <c r="H37" s="379" t="inlineStr"/>
    </row>
    <row r="38" ht="18.75" customFormat="1" customHeight="1" s="374">
      <c r="G38" s="379" t="inlineStr"/>
      <c r="H38" s="379" t="inlineStr"/>
    </row>
    <row r="39" ht="18.75" customFormat="1" customHeight="1" s="374">
      <c r="G39" s="379" t="inlineStr"/>
      <c r="H39" s="379" t="inlineStr"/>
      <c r="O39" s="374">
        <f>=8500/125.14</f>
        <v/>
      </c>
    </row>
    <row r="40" ht="18.75" customFormat="1" customHeight="1" s="374">
      <c r="G40" s="379" t="inlineStr"/>
      <c r="H40" s="379" t="inlineStr"/>
    </row>
    <row r="41" ht="18.75" customFormat="1" customHeight="1" s="374">
      <c r="G41" s="379" t="inlineStr"/>
      <c r="H41" s="379" t="inlineStr"/>
    </row>
    <row r="42" ht="18.75" customFormat="1" customHeight="1" s="374">
      <c r="G42" s="379" t="inlineStr"/>
      <c r="H42" s="379" t="inlineStr"/>
    </row>
    <row r="43" ht="18.75" customFormat="1" customHeight="1" s="374">
      <c r="G43" s="379" t="inlineStr"/>
      <c r="H43" s="379" t="inlineStr"/>
    </row>
    <row r="44" ht="18.75" customFormat="1" customHeight="1" s="374">
      <c r="G44" s="379" t="inlineStr"/>
      <c r="H44" s="379" t="inlineStr"/>
    </row>
    <row r="45" ht="18.75" customFormat="1" customHeight="1" s="374">
      <c r="G45" s="379" t="inlineStr"/>
      <c r="H45" s="379" t="inlineStr"/>
    </row>
    <row r="46" ht="18.75" customFormat="1" customHeight="1" s="374">
      <c r="G46" s="379" t="inlineStr"/>
      <c r="H46" s="379" t="inlineStr"/>
    </row>
    <row r="47" ht="18.75" customFormat="1" customHeight="1" s="374">
      <c r="G47" s="379" t="inlineStr"/>
      <c r="H47" s="379" t="inlineStr"/>
    </row>
    <row r="48" customFormat="1" s="374">
      <c r="G48" s="379" t="inlineStr"/>
      <c r="H48" s="379" t="inlineStr"/>
    </row>
    <row r="49" customFormat="1" s="374">
      <c r="G49" s="379" t="inlineStr"/>
      <c r="H49" s="379" t="inlineStr"/>
    </row>
    <row r="50" customFormat="1" s="374">
      <c r="G50" s="379" t="inlineStr"/>
      <c r="H50" s="379" t="inlineStr"/>
    </row>
    <row r="51" customFormat="1" s="374">
      <c r="G51" s="379" t="inlineStr"/>
      <c r="H51" s="379" t="inlineStr"/>
    </row>
    <row r="52" customFormat="1" s="374">
      <c r="G52" s="379" t="inlineStr"/>
      <c r="H52" s="379" t="inlineStr"/>
    </row>
    <row r="53" customFormat="1" s="374">
      <c r="G53" s="379" t="inlineStr"/>
      <c r="H53" s="379" t="inlineStr"/>
    </row>
    <row r="56">
      <c r="O56" s="374">
        <f>=8800/141.26</f>
        <v/>
      </c>
    </row>
  </sheetData>
  <mergeCells count="103">
    <mergeCell ref="W32:Y32"/>
    <mergeCell ref="Q4:S4"/>
    <mergeCell ref="B22:C22"/>
    <mergeCell ref="R28:S28"/>
    <mergeCell ref="J19:K19"/>
    <mergeCell ref="J28:K28"/>
    <mergeCell ref="B11:B14"/>
    <mergeCell ref="Q31:S31"/>
    <mergeCell ref="R15:R16"/>
    <mergeCell ref="Q6:S6"/>
    <mergeCell ref="B21:C21"/>
    <mergeCell ref="R30:S30"/>
    <mergeCell ref="J11:J14"/>
    <mergeCell ref="T31:V31"/>
    <mergeCell ref="E2:E3"/>
    <mergeCell ref="B15:B16"/>
    <mergeCell ref="Q23:Q30"/>
    <mergeCell ref="Z31:AB31"/>
    <mergeCell ref="Q18:Q22"/>
    <mergeCell ref="J21:K21"/>
    <mergeCell ref="B24:C24"/>
    <mergeCell ref="T33:AB33"/>
    <mergeCell ref="Q33:S33"/>
    <mergeCell ref="W2:Y3"/>
    <mergeCell ref="A6:C6"/>
    <mergeCell ref="T4:V4"/>
    <mergeCell ref="R18:S18"/>
    <mergeCell ref="B7:B10"/>
    <mergeCell ref="J23:K23"/>
    <mergeCell ref="B26:C26"/>
    <mergeCell ref="A18:A22"/>
    <mergeCell ref="Q5:S5"/>
    <mergeCell ref="B25:C25"/>
    <mergeCell ref="A7:A17"/>
    <mergeCell ref="R19:S19"/>
    <mergeCell ref="N2:N3"/>
    <mergeCell ref="B18:C18"/>
    <mergeCell ref="B27:C27"/>
    <mergeCell ref="W31:Y31"/>
    <mergeCell ref="F2:F3"/>
    <mergeCell ref="R7:R10"/>
    <mergeCell ref="A5:C5"/>
    <mergeCell ref="R25:S25"/>
    <mergeCell ref="J27:K27"/>
    <mergeCell ref="I4:K4"/>
    <mergeCell ref="Z35:AB35"/>
    <mergeCell ref="A4:C4"/>
    <mergeCell ref="J20:K20"/>
    <mergeCell ref="B29:C29"/>
    <mergeCell ref="I1:K3"/>
    <mergeCell ref="Q32:S32"/>
    <mergeCell ref="W4:Y4"/>
    <mergeCell ref="O2:O3"/>
    <mergeCell ref="J22:K22"/>
    <mergeCell ref="I23:I30"/>
    <mergeCell ref="T32:V32"/>
    <mergeCell ref="A23:A30"/>
    <mergeCell ref="R23:S23"/>
    <mergeCell ref="R11:R14"/>
    <mergeCell ref="W35:Y35"/>
    <mergeCell ref="J29:K29"/>
    <mergeCell ref="I18:I22"/>
    <mergeCell ref="I7:I17"/>
    <mergeCell ref="D2:D3"/>
    <mergeCell ref="T1:V1"/>
    <mergeCell ref="J24:K24"/>
    <mergeCell ref="I5:K5"/>
    <mergeCell ref="B17:C17"/>
    <mergeCell ref="R27:S27"/>
    <mergeCell ref="J26:K26"/>
    <mergeCell ref="Z1:AB1"/>
    <mergeCell ref="R20:S20"/>
    <mergeCell ref="B19:C19"/>
    <mergeCell ref="J25:K25"/>
    <mergeCell ref="B28:C28"/>
    <mergeCell ref="I31:K31"/>
    <mergeCell ref="R17:S17"/>
    <mergeCell ref="R22:S22"/>
    <mergeCell ref="B30:C30"/>
    <mergeCell ref="T2:V3"/>
    <mergeCell ref="B20:C20"/>
    <mergeCell ref="A1:C3"/>
    <mergeCell ref="T35:V35"/>
    <mergeCell ref="G2:G3"/>
    <mergeCell ref="W1:Y1"/>
    <mergeCell ref="R29:S29"/>
    <mergeCell ref="Q1:S3"/>
    <mergeCell ref="M2:M3"/>
    <mergeCell ref="J15:J16"/>
    <mergeCell ref="J30:K30"/>
    <mergeCell ref="R24:S24"/>
    <mergeCell ref="B23:C23"/>
    <mergeCell ref="Z4:AB4"/>
    <mergeCell ref="R21:S21"/>
    <mergeCell ref="R26:S26"/>
    <mergeCell ref="J7:J10"/>
    <mergeCell ref="Q7:Q17"/>
    <mergeCell ref="I6:K6"/>
    <mergeCell ref="L2:L3"/>
    <mergeCell ref="Z2:AB3"/>
    <mergeCell ref="Z32:AB32"/>
    <mergeCell ref="J18:K18"/>
    <mergeCell ref="J17:K17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6:P145"/>
  <sheetViews>
    <sheetView showGridLines="1" topLeftCell="A55" workbookViewId="0">
      <selection activeCell="A1" sqref="A1"/>
    </sheetView>
  </sheetViews>
  <sheetFormatPr baseColWidth="8" defaultColWidth="9" defaultRowHeight="13.5"/>
  <cols>
    <col width="12.625" customWidth="1" style="220" min="12" max="12"/>
    <col width="12.625" customWidth="1" style="220" min="15" max="16"/>
  </cols>
  <sheetData>
    <row r="6">
      <c r="P6" s="220">
        <f>=2500/89.07</f>
        <v/>
      </c>
    </row>
    <row r="18">
      <c r="P18" s="220">
        <f>=2600/103.73</f>
        <v/>
      </c>
    </row>
    <row r="27">
      <c r="A27" s="220" t="inlineStr"/>
    </row>
    <row r="32">
      <c r="L32" s="220">
        <f>=2500/81.39</f>
        <v/>
      </c>
    </row>
    <row r="115">
      <c r="P115" s="220">
        <f>=2800/100</f>
        <v/>
      </c>
    </row>
    <row r="145">
      <c r="O145" s="220">
        <f>=3100/109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B2:Y25"/>
  <sheetViews>
    <sheetView showGridLines="1" workbookViewId="0">
      <selection activeCell="A1" sqref="A1"/>
    </sheetView>
  </sheetViews>
  <sheetFormatPr baseColWidth="8" defaultColWidth="9" defaultRowHeight="14.25"/>
  <cols>
    <col width="9" customWidth="1" style="415" min="1" max="1"/>
    <col width="10.5" customWidth="1" style="415" min="2" max="2"/>
    <col width="8.133330000000001" customWidth="1" style="415" min="3" max="4"/>
    <col width="16" customWidth="1" style="415" min="5" max="5"/>
    <col width="6.5" customWidth="1" style="415" min="6" max="6"/>
    <col width="7.38333" customWidth="1" style="415" min="7" max="11"/>
    <col width="8.75" customWidth="1" style="415" min="12" max="12"/>
    <col width="9" customWidth="1" style="415" min="13" max="13"/>
    <col width="17.3833" customWidth="1" style="415" min="14" max="14"/>
    <col width="8.633330000000001" customWidth="1" style="415" min="15" max="15"/>
    <col width="9" customWidth="1" style="415" min="16" max="27"/>
  </cols>
  <sheetData>
    <row r="2" ht="18.75" customFormat="1" customHeight="1" s="415">
      <c r="B2" s="416" t="inlineStr">
        <is>
          <t>名称</t>
        </is>
      </c>
      <c r="C2" s="416" t="inlineStr">
        <is>
          <t>取值范围</t>
        </is>
      </c>
      <c r="D2" s="417" t="n"/>
      <c r="E2" s="416" t="inlineStr">
        <is>
          <t>影响因素</t>
        </is>
      </c>
      <c r="F2" s="418" t="inlineStr">
        <is>
          <t>所占
比例</t>
        </is>
      </c>
      <c r="G2" s="416" t="inlineStr">
        <is>
          <t>分值</t>
        </is>
      </c>
      <c r="H2" s="419" t="n"/>
      <c r="I2" s="419" t="n"/>
      <c r="J2" s="419" t="n"/>
      <c r="K2" s="419" t="n"/>
      <c r="L2" s="280" t="n"/>
      <c r="R2" s="420" t="inlineStr"/>
      <c r="S2" s="419" t="n"/>
      <c r="T2" s="419" t="n"/>
      <c r="U2" s="419" t="n"/>
      <c r="V2" s="419" t="n"/>
      <c r="W2" s="419" t="n"/>
      <c r="X2" s="419" t="n"/>
      <c r="Y2" s="280" t="n"/>
    </row>
    <row r="3" ht="18.75" customFormat="1" customHeight="1" s="415">
      <c r="B3" s="284" t="n"/>
      <c r="C3" s="421" t="n"/>
      <c r="D3" s="300" t="n"/>
      <c r="E3" s="284" t="n"/>
      <c r="F3" s="284" t="n"/>
      <c r="G3" s="416" t="inlineStr">
        <is>
          <t>高</t>
        </is>
      </c>
      <c r="H3" s="416" t="inlineStr">
        <is>
          <t>中高</t>
        </is>
      </c>
      <c r="I3" s="416" t="inlineStr">
        <is>
          <t>中</t>
        </is>
      </c>
      <c r="J3" s="416" t="inlineStr">
        <is>
          <t>中低</t>
        </is>
      </c>
      <c r="K3" s="416" t="inlineStr">
        <is>
          <t>低</t>
        </is>
      </c>
      <c r="L3" s="416" t="inlineStr">
        <is>
          <t>（取值）</t>
        </is>
      </c>
    </row>
    <row r="4" ht="24.75" customFormat="1" customHeight="1" s="415">
      <c r="B4" s="418" t="inlineStr">
        <is>
          <t>投资风险
补偿率</t>
        </is>
      </c>
      <c r="C4" s="105" t="n">
        <v>0</v>
      </c>
      <c r="D4" s="106">
        <f>=L4/10*F4</f>
        <v/>
      </c>
      <c r="E4" s="416" t="inlineStr">
        <is>
          <t>投资周期风险</t>
        </is>
      </c>
      <c r="F4" s="106" t="n">
        <v>0.1</v>
      </c>
      <c r="G4" s="107" t="inlineStr">
        <is>
          <t>9-10</t>
        </is>
      </c>
      <c r="H4" s="107" t="inlineStr">
        <is>
          <t>7-8</t>
        </is>
      </c>
      <c r="I4" s="107" t="inlineStr">
        <is>
          <t>5-6</t>
        </is>
      </c>
      <c r="J4" s="107" t="inlineStr">
        <is>
          <t>3-4</t>
        </is>
      </c>
      <c r="K4" s="107" t="inlineStr">
        <is>
          <t>1-2</t>
        </is>
      </c>
      <c r="L4" s="416" t="n">
        <v>3</v>
      </c>
    </row>
    <row r="5" ht="24.75" customFormat="1" customHeight="1" s="415">
      <c r="B5" s="422" t="n"/>
      <c r="C5" s="416" t="inlineStr"/>
      <c r="D5" s="106">
        <f>=L5/10*F5</f>
        <v/>
      </c>
      <c r="E5" s="416" t="inlineStr">
        <is>
          <t>退出损失风险</t>
        </is>
      </c>
      <c r="F5" s="106" t="n">
        <v>0.2</v>
      </c>
      <c r="G5" s="107" t="inlineStr">
        <is>
          <t>9-10</t>
        </is>
      </c>
      <c r="H5" s="107" t="inlineStr">
        <is>
          <t>7-8</t>
        </is>
      </c>
      <c r="I5" s="107" t="inlineStr">
        <is>
          <t>5-6</t>
        </is>
      </c>
      <c r="J5" s="107" t="inlineStr">
        <is>
          <t>3-4</t>
        </is>
      </c>
      <c r="K5" s="107" t="inlineStr">
        <is>
          <t>1-2</t>
        </is>
      </c>
      <c r="L5" s="416" t="n">
        <v>3</v>
      </c>
      <c r="N5" s="415" t="inlineStr">
        <is>
          <t>五年期国债收益率</t>
        </is>
      </c>
      <c r="O5" s="415" t="n">
        <v>1.5379</v>
      </c>
    </row>
    <row r="6" ht="24.75" customFormat="1" customHeight="1" s="415">
      <c r="B6" s="422" t="n"/>
      <c r="C6" s="416" t="inlineStr"/>
      <c r="D6" s="106">
        <f>=L6/10*F6</f>
        <v/>
      </c>
      <c r="E6" s="416" t="inlineStr">
        <is>
          <t>竞争能力风险</t>
        </is>
      </c>
      <c r="F6" s="106" t="n">
        <v>0.15</v>
      </c>
      <c r="G6" s="107" t="inlineStr">
        <is>
          <t>9-10</t>
        </is>
      </c>
      <c r="H6" s="107" t="inlineStr">
        <is>
          <t>7-8</t>
        </is>
      </c>
      <c r="I6" s="107" t="inlineStr">
        <is>
          <t>5-6</t>
        </is>
      </c>
      <c r="J6" s="107" t="inlineStr">
        <is>
          <t>3-4</t>
        </is>
      </c>
      <c r="K6" s="107" t="inlineStr">
        <is>
          <t>1-2</t>
        </is>
      </c>
      <c r="L6" s="416" t="n">
        <v>3</v>
      </c>
    </row>
    <row r="7" ht="24.75" customFormat="1" customHeight="1" s="415">
      <c r="B7" s="422" t="n"/>
      <c r="C7" s="416" t="inlineStr"/>
      <c r="D7" s="106">
        <f>=L7/10*F7</f>
        <v/>
      </c>
      <c r="E7" s="416" t="inlineStr">
        <is>
          <t>投资规模风险</t>
        </is>
      </c>
      <c r="F7" s="106" t="n">
        <v>0.1</v>
      </c>
      <c r="G7" s="107" t="inlineStr">
        <is>
          <t>9-10</t>
        </is>
      </c>
      <c r="H7" s="107" t="inlineStr">
        <is>
          <t>7-8</t>
        </is>
      </c>
      <c r="I7" s="107" t="inlineStr">
        <is>
          <t>5-6</t>
        </is>
      </c>
      <c r="J7" s="107" t="inlineStr">
        <is>
          <t>3-4</t>
        </is>
      </c>
      <c r="K7" s="107" t="inlineStr">
        <is>
          <t>1-2</t>
        </is>
      </c>
      <c r="L7" s="416" t="n">
        <v>3</v>
      </c>
    </row>
    <row r="8" ht="24.75" customFormat="1" customHeight="1" s="415">
      <c r="B8" s="422" t="n"/>
      <c r="C8" s="416" t="inlineStr"/>
      <c r="D8" s="106">
        <f>=L8/10*F8</f>
        <v/>
      </c>
      <c r="E8" s="416" t="inlineStr">
        <is>
          <t>收益稳定性风险</t>
        </is>
      </c>
      <c r="F8" s="106" t="n">
        <v>0.1</v>
      </c>
      <c r="G8" s="107" t="inlineStr">
        <is>
          <t>9-10</t>
        </is>
      </c>
      <c r="H8" s="107" t="inlineStr">
        <is>
          <t>7-8</t>
        </is>
      </c>
      <c r="I8" s="107" t="inlineStr">
        <is>
          <t>5-6</t>
        </is>
      </c>
      <c r="J8" s="107" t="inlineStr">
        <is>
          <t>3-4</t>
        </is>
      </c>
      <c r="K8" s="107" t="inlineStr">
        <is>
          <t>1-2</t>
        </is>
      </c>
      <c r="L8" s="416" t="n">
        <v>3</v>
      </c>
    </row>
    <row r="9" ht="31.5" customFormat="1" customHeight="1" s="415">
      <c r="B9" s="422" t="n"/>
      <c r="C9" s="416" t="inlineStr"/>
      <c r="D9" s="106">
        <f>=L9/10*F9</f>
        <v/>
      </c>
      <c r="E9" s="418" t="inlineStr">
        <is>
          <t>市场规模和成熟程度风险</t>
        </is>
      </c>
      <c r="F9" s="106" t="n">
        <v>0.15</v>
      </c>
      <c r="G9" s="107" t="inlineStr">
        <is>
          <t>9-10</t>
        </is>
      </c>
      <c r="H9" s="107" t="inlineStr">
        <is>
          <t>7-8</t>
        </is>
      </c>
      <c r="I9" s="107" t="inlineStr">
        <is>
          <t>5-6</t>
        </is>
      </c>
      <c r="J9" s="107" t="inlineStr">
        <is>
          <t>3-4</t>
        </is>
      </c>
      <c r="K9" s="107" t="inlineStr">
        <is>
          <t>1-2</t>
        </is>
      </c>
      <c r="L9" s="416" t="n">
        <v>3</v>
      </c>
      <c r="N9" s="374" t="inlineStr">
        <is>
          <t>一年期定期存款基准利率</t>
        </is>
      </c>
      <c r="O9" s="423" t="n">
        <v>0.015</v>
      </c>
    </row>
    <row r="10" ht="31.5" customFormat="1" customHeight="1" s="415">
      <c r="B10" s="422" t="n"/>
      <c r="C10" s="416" t="inlineStr"/>
      <c r="D10" s="106">
        <f>=L10/10*F10</f>
        <v/>
      </c>
      <c r="E10" s="418" t="inlineStr">
        <is>
          <t>市场失衡的可能性风险</t>
        </is>
      </c>
      <c r="F10" s="106" t="n">
        <v>0.1</v>
      </c>
      <c r="G10" s="107" t="inlineStr">
        <is>
          <t>9-10</t>
        </is>
      </c>
      <c r="H10" s="107" t="inlineStr">
        <is>
          <t>7-8</t>
        </is>
      </c>
      <c r="I10" s="107" t="inlineStr">
        <is>
          <t>5-6</t>
        </is>
      </c>
      <c r="J10" s="107" t="inlineStr">
        <is>
          <t>3-4</t>
        </is>
      </c>
      <c r="K10" s="107" t="inlineStr">
        <is>
          <t>1-2</t>
        </is>
      </c>
      <c r="L10" s="416" t="n">
        <v>3</v>
      </c>
      <c r="N10" s="415">
        <f>=B4</f>
        <v/>
      </c>
      <c r="O10" s="112">
        <f>=C12</f>
        <v/>
      </c>
    </row>
    <row r="11" ht="24.75" customFormat="1" customHeight="1" s="415">
      <c r="B11" s="284" t="n"/>
      <c r="C11" s="106" t="n">
        <v>0.04</v>
      </c>
      <c r="D11" s="106">
        <f>=L11/10*F11</f>
        <v/>
      </c>
      <c r="E11" s="416" t="inlineStr">
        <is>
          <t>政策风险</t>
        </is>
      </c>
      <c r="F11" s="106" t="n">
        <v>0.1</v>
      </c>
      <c r="G11" s="107" t="inlineStr">
        <is>
          <t>9-10</t>
        </is>
      </c>
      <c r="H11" s="107" t="inlineStr">
        <is>
          <t>7-8</t>
        </is>
      </c>
      <c r="I11" s="107" t="inlineStr">
        <is>
          <t>5-6</t>
        </is>
      </c>
      <c r="J11" s="107" t="inlineStr">
        <is>
          <t>3-4</t>
        </is>
      </c>
      <c r="K11" s="107" t="inlineStr">
        <is>
          <t>1-2</t>
        </is>
      </c>
      <c r="L11" s="416" t="n">
        <v>3</v>
      </c>
      <c r="N11" s="415" t="inlineStr">
        <is>
          <t>缺乏流动性补偿率</t>
        </is>
      </c>
      <c r="O11" s="112" t="n">
        <v>0.01</v>
      </c>
    </row>
    <row r="12" ht="19.5" customFormat="1" customHeight="1" s="415">
      <c r="B12" s="416" t="inlineStr">
        <is>
          <t>合计</t>
        </is>
      </c>
      <c r="C12" s="105">
        <f>=D12*(C11-C4)</f>
        <v/>
      </c>
      <c r="D12" s="106">
        <f>=SUM(D4:D11)</f>
        <v/>
      </c>
      <c r="E12" s="416" t="inlineStr">
        <is>
          <t>-</t>
        </is>
      </c>
      <c r="F12" s="106">
        <f>=SUM(F4:F11)</f>
        <v/>
      </c>
      <c r="G12" s="416" t="inlineStr">
        <is>
          <t>-</t>
        </is>
      </c>
      <c r="H12" s="416" t="inlineStr">
        <is>
          <t>-</t>
        </is>
      </c>
      <c r="I12" s="416" t="inlineStr">
        <is>
          <t>-</t>
        </is>
      </c>
      <c r="J12" s="416" t="inlineStr">
        <is>
          <t>-</t>
        </is>
      </c>
      <c r="K12" s="416" t="inlineStr">
        <is>
          <t>-</t>
        </is>
      </c>
      <c r="L12" s="416" t="inlineStr">
        <is>
          <t>-</t>
        </is>
      </c>
      <c r="N12" s="415" t="inlineStr">
        <is>
          <t>投资带来的优惠率</t>
        </is>
      </c>
      <c r="O12" s="112" t="n">
        <v>0.005</v>
      </c>
    </row>
    <row r="13" ht="18.75" customFormat="1" customHeight="1" s="415">
      <c r="C13" s="112" t="inlineStr"/>
      <c r="E13" s="112" t="inlineStr"/>
      <c r="N13" s="415">
        <f>=B19</f>
        <v/>
      </c>
      <c r="O13" s="112">
        <f>=C23</f>
        <v/>
      </c>
    </row>
    <row r="14" ht="18.75" customFormat="1" customHeight="1" s="415">
      <c r="O14" s="112">
        <f>=ROUND(O9+O10+O13+O11-O12,4)</f>
        <v/>
      </c>
    </row>
    <row r="15" ht="18.75" customFormat="1" customHeight="1" s="415"/>
    <row r="16" ht="18.75" customFormat="1" customHeight="1" s="415"/>
    <row r="17" ht="19.5" customFormat="1" customHeight="1" s="415">
      <c r="B17" s="416" t="inlineStr">
        <is>
          <t>名称</t>
        </is>
      </c>
      <c r="C17" s="416" t="inlineStr">
        <is>
          <t>取值范围</t>
        </is>
      </c>
      <c r="D17" s="417" t="n"/>
      <c r="E17" s="416" t="inlineStr">
        <is>
          <t>影响因素</t>
        </is>
      </c>
      <c r="F17" s="418" t="inlineStr">
        <is>
          <t>所占
比例</t>
        </is>
      </c>
      <c r="G17" s="416" t="inlineStr">
        <is>
          <t>分值</t>
        </is>
      </c>
      <c r="H17" s="419" t="n"/>
      <c r="I17" s="419" t="n"/>
      <c r="J17" s="419" t="n"/>
      <c r="K17" s="419" t="n"/>
      <c r="L17" s="280" t="n"/>
    </row>
    <row r="18" ht="19.5" customFormat="1" customHeight="1" s="415">
      <c r="B18" s="284" t="n"/>
      <c r="C18" s="421" t="n"/>
      <c r="D18" s="300" t="n"/>
      <c r="E18" s="284" t="n"/>
      <c r="F18" s="284" t="n"/>
      <c r="G18" s="416" t="inlineStr">
        <is>
          <t>高</t>
        </is>
      </c>
      <c r="H18" s="416" t="inlineStr">
        <is>
          <t>中高</t>
        </is>
      </c>
      <c r="I18" s="416" t="inlineStr">
        <is>
          <t>中</t>
        </is>
      </c>
      <c r="J18" s="416" t="inlineStr">
        <is>
          <t>中低</t>
        </is>
      </c>
      <c r="K18" s="416" t="inlineStr">
        <is>
          <t>低</t>
        </is>
      </c>
      <c r="L18" s="416" t="inlineStr">
        <is>
          <t>（取值）</t>
        </is>
      </c>
    </row>
    <row r="19" ht="28.5" customFormat="1" customHeight="1" s="415">
      <c r="B19" s="418" t="inlineStr">
        <is>
          <t>管理负担
补偿</t>
        </is>
      </c>
      <c r="C19" s="105" t="n">
        <v>0</v>
      </c>
      <c r="D19" s="424">
        <f>=L19/10*F19</f>
        <v/>
      </c>
      <c r="E19" s="416" t="inlineStr">
        <is>
          <t>管理难易程度</t>
        </is>
      </c>
      <c r="F19" s="106" t="n">
        <v>0.25</v>
      </c>
      <c r="G19" s="107" t="inlineStr">
        <is>
          <t>9-10</t>
        </is>
      </c>
      <c r="H19" s="107" t="inlineStr">
        <is>
          <t>7-8</t>
        </is>
      </c>
      <c r="I19" s="107" t="inlineStr">
        <is>
          <t>5-6</t>
        </is>
      </c>
      <c r="J19" s="107" t="inlineStr">
        <is>
          <t>3-4</t>
        </is>
      </c>
      <c r="K19" s="107" t="inlineStr">
        <is>
          <t>1-2</t>
        </is>
      </c>
      <c r="L19" s="416" t="n">
        <v>2</v>
      </c>
    </row>
    <row r="20" ht="34.5" customFormat="1" customHeight="1" s="415">
      <c r="B20" s="422" t="n"/>
      <c r="C20" s="416" t="inlineStr"/>
      <c r="D20" s="424">
        <f>=L20/10*F20</f>
        <v/>
      </c>
      <c r="E20" s="418" t="inlineStr">
        <is>
          <t>管理对价值的影响程度</t>
        </is>
      </c>
      <c r="F20" s="106" t="n">
        <v>0.25</v>
      </c>
      <c r="G20" s="107" t="inlineStr">
        <is>
          <t>9-10</t>
        </is>
      </c>
      <c r="H20" s="107" t="inlineStr">
        <is>
          <t>7-8</t>
        </is>
      </c>
      <c r="I20" s="107" t="inlineStr">
        <is>
          <t>5-6</t>
        </is>
      </c>
      <c r="J20" s="107" t="inlineStr">
        <is>
          <t>3-4</t>
        </is>
      </c>
      <c r="K20" s="107" t="inlineStr">
        <is>
          <t>1-2</t>
        </is>
      </c>
      <c r="L20" s="416" t="n">
        <v>2</v>
      </c>
    </row>
    <row r="21" ht="34.5" customFormat="1" customHeight="1" s="415">
      <c r="B21" s="422" t="n"/>
      <c r="C21" s="416" t="inlineStr"/>
      <c r="D21" s="424">
        <f>=L21/10*F21</f>
        <v/>
      </c>
      <c r="E21" s="418" t="inlineStr">
        <is>
          <t>管理的成本费用水平</t>
        </is>
      </c>
      <c r="F21" s="106" t="n">
        <v>0.25</v>
      </c>
      <c r="G21" s="107" t="inlineStr">
        <is>
          <t>9-10</t>
        </is>
      </c>
      <c r="H21" s="107" t="inlineStr">
        <is>
          <t>7-8</t>
        </is>
      </c>
      <c r="I21" s="107" t="inlineStr">
        <is>
          <t>5-6</t>
        </is>
      </c>
      <c r="J21" s="107" t="inlineStr">
        <is>
          <t>3-4</t>
        </is>
      </c>
      <c r="K21" s="107" t="inlineStr">
        <is>
          <t>1-2</t>
        </is>
      </c>
      <c r="L21" s="416" t="n">
        <v>2</v>
      </c>
    </row>
    <row r="22" ht="28.5" customFormat="1" customHeight="1" s="415">
      <c r="B22" s="284" t="n"/>
      <c r="C22" s="106" t="n">
        <v>0.03</v>
      </c>
      <c r="D22" s="424">
        <f>=L22/10*F22</f>
        <v/>
      </c>
      <c r="E22" s="416" t="inlineStr">
        <is>
          <t>专业性</t>
        </is>
      </c>
      <c r="F22" s="106" t="n">
        <v>0.25</v>
      </c>
      <c r="G22" s="107" t="inlineStr">
        <is>
          <t>9-10</t>
        </is>
      </c>
      <c r="H22" s="107" t="inlineStr">
        <is>
          <t>7-8</t>
        </is>
      </c>
      <c r="I22" s="107" t="inlineStr">
        <is>
          <t>5-6</t>
        </is>
      </c>
      <c r="J22" s="107" t="inlineStr">
        <is>
          <t>3-4</t>
        </is>
      </c>
      <c r="K22" s="107" t="inlineStr">
        <is>
          <t>1-2</t>
        </is>
      </c>
      <c r="L22" s="416" t="n">
        <v>2</v>
      </c>
    </row>
    <row r="23" ht="19.5" customFormat="1" customHeight="1" s="415">
      <c r="B23" s="416" t="inlineStr">
        <is>
          <t>合计</t>
        </is>
      </c>
      <c r="C23" s="105">
        <f>=D23*(C22-C19)</f>
        <v/>
      </c>
      <c r="D23" s="106">
        <f>=SUM(D19:D22)</f>
        <v/>
      </c>
      <c r="E23" s="416" t="inlineStr">
        <is>
          <t>-</t>
        </is>
      </c>
      <c r="F23" s="106">
        <f>=SUM(F19:F22)</f>
        <v/>
      </c>
      <c r="G23" s="416" t="inlineStr">
        <is>
          <t>-</t>
        </is>
      </c>
      <c r="H23" s="416" t="inlineStr">
        <is>
          <t>-</t>
        </is>
      </c>
      <c r="I23" s="416" t="inlineStr">
        <is>
          <t>-</t>
        </is>
      </c>
      <c r="J23" s="416" t="inlineStr">
        <is>
          <t>-</t>
        </is>
      </c>
      <c r="K23" s="416" t="inlineStr">
        <is>
          <t>-</t>
        </is>
      </c>
      <c r="L23" s="416" t="inlineStr">
        <is>
          <t>-</t>
        </is>
      </c>
    </row>
    <row r="24" ht="21.75" customFormat="1" customHeight="1" s="415"/>
    <row r="25" ht="21.75" customFormat="1" customHeight="1" s="415">
      <c r="B25" s="425" t="inlineStr">
        <is>
          <t>基准地价修正：商业用地土地还原率6.15%，办公还原率6.04%，住宅还原率5.95%，工业5原还率5.38%，公服一土地还原率5.42%，公服二土地还原率4.54%</t>
        </is>
      </c>
      <c r="E25" s="112" t="inlineStr"/>
    </row>
    <row r="26" ht="21.75" customFormat="1" customHeight="1" s="415"/>
    <row r="27" ht="21.75" customFormat="1" customHeight="1" s="415"/>
    <row r="28" ht="21.75" customFormat="1" customHeight="1" s="415"/>
    <row r="29" ht="21.75" customFormat="1" customHeight="1" s="415"/>
    <row r="30" ht="21.75" customFormat="1" customHeight="1" s="415"/>
    <row r="31" ht="21.75" customFormat="1" customHeight="1" s="415"/>
    <row r="32" ht="21.75" customFormat="1" customHeight="1" s="415"/>
    <row r="33" ht="21.75" customFormat="1" customHeight="1" s="415"/>
    <row r="34" ht="21.75" customFormat="1" customHeight="1" s="415"/>
    <row r="35" ht="21.75" customFormat="1" customHeight="1" s="415"/>
    <row r="36" ht="21.75" customFormat="1" customHeight="1" s="415"/>
    <row r="37" ht="21.75" customFormat="1" customHeight="1" s="415"/>
  </sheetData>
  <mergeCells count="13">
    <mergeCell ref="E17:E18"/>
    <mergeCell ref="G2:L2"/>
    <mergeCell ref="B4:B11"/>
    <mergeCell ref="C2:D3"/>
    <mergeCell ref="F17:F18"/>
    <mergeCell ref="B17:B18"/>
    <mergeCell ref="R2:Y2"/>
    <mergeCell ref="G17:L17"/>
    <mergeCell ref="B2:B3"/>
    <mergeCell ref="B19:B22"/>
    <mergeCell ref="F2:F3"/>
    <mergeCell ref="E2:E3"/>
    <mergeCell ref="C17:D18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G54"/>
  <sheetViews>
    <sheetView showGridLines="1" workbookViewId="0">
      <selection activeCell="A1" sqref="A1"/>
    </sheetView>
  </sheetViews>
  <sheetFormatPr baseColWidth="8" defaultColWidth="9" defaultRowHeight="14.25"/>
  <cols>
    <col width="3.13333" customWidth="1" style="374" min="1" max="1"/>
    <col width="4.75" customWidth="1" style="374" min="2" max="2"/>
    <col width="10.75" customWidth="1" style="374" min="3" max="3"/>
    <col width="15.625" customWidth="1" style="374" min="4" max="7"/>
    <col width="3.75" customWidth="1" style="374" min="8" max="8"/>
    <col width="2.75" customWidth="1" style="374" min="9" max="9"/>
    <col width="7.13333" customWidth="1" style="374" min="10" max="10"/>
    <col width="10.8833" customWidth="1" style="374" min="11" max="11"/>
    <col width="14" customWidth="1" style="374" min="12" max="12"/>
    <col width="11.25" customWidth="1" style="374" min="13" max="13"/>
    <col width="11.8833" customWidth="1" style="374" min="14" max="14"/>
    <col width="12" customWidth="1" style="374" min="15" max="15"/>
    <col width="2.88333" customWidth="1" style="374" min="16" max="17"/>
    <col width="8.383330000000001" customWidth="1" style="374" min="18" max="18"/>
    <col width="9.133330000000001" customWidth="1" style="374" min="19" max="19"/>
    <col width="5.88333" customWidth="1" style="374" min="20" max="20"/>
    <col width="3.88333" customWidth="1" style="374" min="21" max="21"/>
    <col width="4.63333" customWidth="1" style="374" min="22" max="22"/>
    <col width="5.13333" customWidth="1" style="374" min="23" max="23"/>
    <col width="3.38333" customWidth="1" style="374" min="24" max="24"/>
    <col width="5.63333" customWidth="1" style="374" min="25" max="25"/>
    <col width="6.25" customWidth="1" style="374" min="26" max="26"/>
    <col width="3.5" customWidth="1" style="374" min="27" max="27"/>
    <col width="5.88333" customWidth="1" style="374" min="28" max="28"/>
    <col width="4.13333" customWidth="1" style="374" min="29" max="29"/>
    <col width="5.88333" customWidth="1" style="374" min="30" max="30"/>
    <col width="9" customWidth="1" style="374" min="31" max="33"/>
    <col width="20" customWidth="1" style="374" min="34" max="34"/>
    <col width="5.88333" customWidth="1" style="374" min="35" max="35"/>
    <col width="4.13333" customWidth="1" style="374" min="36" max="36"/>
    <col width="6" customWidth="1" style="374" min="37" max="37"/>
    <col width="5.75" customWidth="1" style="374" min="38" max="38"/>
    <col width="3.88333" customWidth="1" style="374" min="39" max="39"/>
    <col width="5.88333" customWidth="1" style="374" min="40" max="40"/>
  </cols>
  <sheetData>
    <row r="1" ht="45" customFormat="1" customHeight="1" s="374">
      <c r="A1" s="375" t="inlineStr">
        <is>
          <t xml:space="preserve">               可比实例比较因素 </t>
        </is>
      </c>
      <c r="B1" s="376" t="n"/>
      <c r="C1" s="377" t="n"/>
      <c r="D1" s="378" t="inlineStr">
        <is>
          <t>评估对象</t>
        </is>
      </c>
      <c r="E1" s="378" t="inlineStr">
        <is>
          <t>可比实例1</t>
        </is>
      </c>
      <c r="F1" s="378" t="inlineStr">
        <is>
          <t>可比实例2</t>
        </is>
      </c>
      <c r="G1" s="378" t="inlineStr">
        <is>
          <t>可比实例3</t>
        </is>
      </c>
      <c r="H1" s="379" t="inlineStr"/>
      <c r="I1" s="426" t="inlineStr">
        <is>
          <t xml:space="preserve">               可比实例
        比较因素 </t>
        </is>
      </c>
      <c r="J1" s="427" t="n"/>
      <c r="K1" s="417" t="n"/>
      <c r="L1" s="428">
        <f>=D1</f>
        <v/>
      </c>
      <c r="M1" s="428">
        <f>=E1</f>
        <v/>
      </c>
      <c r="N1" s="428">
        <f>=F1</f>
        <v/>
      </c>
      <c r="O1" s="428">
        <f>=G1</f>
        <v/>
      </c>
      <c r="Q1" s="375" t="inlineStr">
        <is>
          <t xml:space="preserve">               可比实例
        比较因素 </t>
        </is>
      </c>
      <c r="R1" s="376" t="n"/>
      <c r="S1" s="377" t="n"/>
      <c r="T1" s="378">
        <f>=E1</f>
        <v/>
      </c>
      <c r="U1" s="380" t="n"/>
      <c r="V1" s="381" t="n"/>
      <c r="W1" s="378">
        <f>=F1</f>
        <v/>
      </c>
      <c r="X1" s="380" t="n"/>
      <c r="Y1" s="381" t="n"/>
      <c r="Z1" s="378">
        <f>=G1</f>
        <v/>
      </c>
      <c r="AA1" s="380" t="n"/>
      <c r="AB1" s="381" t="n"/>
    </row>
    <row r="2" customFormat="1" s="374">
      <c r="A2" s="382" t="n"/>
      <c r="C2" s="383" t="n"/>
      <c r="D2" s="378">
        <f>=+评估明细表!D6</f>
        <v/>
      </c>
      <c r="E2" s="378" t="inlineStr">
        <is>
          <t>XX苑住宅</t>
        </is>
      </c>
      <c r="F2" s="378" t="inlineStr">
        <is>
          <t>XX湾山庄住宅</t>
        </is>
      </c>
      <c r="G2" s="378" t="inlineStr">
        <is>
          <t>XX市XX路XX山庄XX栋别墅</t>
        </is>
      </c>
      <c r="H2" s="379" t="inlineStr"/>
      <c r="I2" s="429" t="n"/>
      <c r="K2" s="430" t="n"/>
      <c r="L2" s="428">
        <f>=D2</f>
        <v/>
      </c>
      <c r="M2" s="428">
        <f>=E2</f>
        <v/>
      </c>
      <c r="N2" s="428">
        <f>=F2</f>
        <v/>
      </c>
      <c r="O2" s="428">
        <f>=G2</f>
        <v/>
      </c>
      <c r="Q2" s="382" t="n"/>
      <c r="S2" s="383" t="n"/>
      <c r="T2" s="384">
        <f>=E2</f>
        <v/>
      </c>
      <c r="U2" s="376" t="n"/>
      <c r="V2" s="377" t="n"/>
      <c r="W2" s="384">
        <f>=F2</f>
        <v/>
      </c>
      <c r="X2" s="376" t="n"/>
      <c r="Y2" s="377" t="n"/>
      <c r="Z2" s="384">
        <f>=G2</f>
        <v/>
      </c>
      <c r="AA2" s="376" t="n"/>
      <c r="AB2" s="377" t="n"/>
    </row>
    <row r="3" ht="25" customFormat="1" customHeight="1" s="374">
      <c r="A3" s="385" t="n"/>
      <c r="B3" s="386" t="n"/>
      <c r="C3" s="387" t="n"/>
      <c r="D3" s="388" t="n"/>
      <c r="E3" s="388" t="n"/>
      <c r="F3" s="388" t="n"/>
      <c r="G3" s="388" t="n"/>
      <c r="H3" s="379" t="inlineStr"/>
      <c r="I3" s="421" t="n"/>
      <c r="J3" s="431" t="n"/>
      <c r="K3" s="300" t="n"/>
      <c r="L3" s="284" t="n"/>
      <c r="M3" s="284" t="n"/>
      <c r="N3" s="284" t="n"/>
      <c r="O3" s="284" t="n"/>
      <c r="Q3" s="385" t="n"/>
      <c r="R3" s="386" t="n"/>
      <c r="S3" s="387" t="n"/>
      <c r="T3" s="389" t="n"/>
      <c r="U3" s="390" t="n"/>
      <c r="V3" s="391" t="n"/>
      <c r="W3" s="389" t="n"/>
      <c r="X3" s="390" t="n"/>
      <c r="Y3" s="391" t="n"/>
      <c r="Z3" s="389" t="n"/>
      <c r="AA3" s="390" t="n"/>
      <c r="AB3" s="391" t="n"/>
    </row>
    <row r="4" ht="45" customFormat="1" customHeight="1" s="374">
      <c r="A4" s="378" t="inlineStr">
        <is>
          <t>成交价格（元/㎡)</t>
        </is>
      </c>
      <c r="B4" s="380" t="n"/>
      <c r="C4" s="381" t="n"/>
      <c r="D4" s="138" t="inlineStr">
        <is>
          <t>待估</t>
        </is>
      </c>
      <c r="E4" s="139" t="n">
        <v>31000</v>
      </c>
      <c r="F4" s="139" t="n">
        <v>30000</v>
      </c>
      <c r="G4" s="139" t="n">
        <v>28000</v>
      </c>
      <c r="H4" s="379" t="inlineStr"/>
      <c r="I4" s="428">
        <f>=A4</f>
        <v/>
      </c>
      <c r="J4" s="419" t="n"/>
      <c r="K4" s="280" t="n"/>
      <c r="L4" s="140">
        <f>=D4</f>
        <v/>
      </c>
      <c r="M4" s="141">
        <f>=E4</f>
        <v/>
      </c>
      <c r="N4" s="141">
        <f>=F4</f>
        <v/>
      </c>
      <c r="O4" s="141">
        <f>=G4</f>
        <v/>
      </c>
      <c r="Q4" s="378">
        <f>=I4</f>
        <v/>
      </c>
      <c r="R4" s="380" t="n"/>
      <c r="S4" s="381" t="n"/>
      <c r="T4" s="142">
        <f>=M4</f>
        <v/>
      </c>
      <c r="U4" s="392" t="n"/>
      <c r="V4" s="347" t="n"/>
      <c r="W4" s="144">
        <f>=N4</f>
        <v/>
      </c>
      <c r="X4" s="392" t="n"/>
      <c r="Y4" s="347" t="n"/>
      <c r="Z4" s="144">
        <f>=O4</f>
        <v/>
      </c>
      <c r="AA4" s="392" t="n"/>
      <c r="AB4" s="347" t="n"/>
    </row>
    <row r="5" ht="18.75" customFormat="1" customHeight="1" s="374">
      <c r="A5" s="378" t="inlineStr">
        <is>
          <t>交易情况</t>
        </is>
      </c>
      <c r="B5" s="380" t="n"/>
      <c r="C5" s="381" t="n"/>
      <c r="D5" s="145" t="inlineStr">
        <is>
          <t>正常</t>
        </is>
      </c>
      <c r="E5" s="146" t="inlineStr">
        <is>
          <t>正常</t>
        </is>
      </c>
      <c r="F5" s="146" t="inlineStr">
        <is>
          <t>正常</t>
        </is>
      </c>
      <c r="G5" s="146" t="inlineStr">
        <is>
          <t>法拍</t>
        </is>
      </c>
      <c r="H5" s="379" t="inlineStr"/>
      <c r="I5" s="428">
        <f>=A5</f>
        <v/>
      </c>
      <c r="J5" s="419" t="n"/>
      <c r="K5" s="280" t="n"/>
      <c r="L5" s="428" t="n">
        <v>100</v>
      </c>
      <c r="M5" s="428" t="n">
        <v>100</v>
      </c>
      <c r="N5" s="428" t="n">
        <v>100</v>
      </c>
      <c r="O5" s="428" t="n">
        <v>85</v>
      </c>
      <c r="Q5" s="378">
        <f>=I5</f>
        <v/>
      </c>
      <c r="R5" s="380" t="n"/>
      <c r="S5" s="381" t="n"/>
      <c r="T5" s="393">
        <f>=L5</f>
        <v/>
      </c>
      <c r="U5" s="394" t="inlineStr">
        <is>
          <t>/</t>
        </is>
      </c>
      <c r="V5" s="395">
        <f>=M5</f>
        <v/>
      </c>
      <c r="W5" s="393">
        <f>=T5</f>
        <v/>
      </c>
      <c r="X5" s="394" t="inlineStr">
        <is>
          <t>/</t>
        </is>
      </c>
      <c r="Y5" s="395">
        <f>=N5</f>
        <v/>
      </c>
      <c r="Z5" s="393">
        <f>=T5</f>
        <v/>
      </c>
      <c r="AA5" s="394" t="inlineStr">
        <is>
          <t>/</t>
        </is>
      </c>
      <c r="AB5" s="395">
        <f>=O5</f>
        <v/>
      </c>
    </row>
    <row r="6" ht="27" customFormat="1" customHeight="1" s="374">
      <c r="A6" s="378" t="inlineStr">
        <is>
          <t>交易日期</t>
        </is>
      </c>
      <c r="B6" s="380" t="n"/>
      <c r="C6" s="381" t="n"/>
      <c r="D6" s="145">
        <f>=评估明细表!J2</f>
        <v/>
      </c>
      <c r="E6" s="145" t="n">
        <v>42821</v>
      </c>
      <c r="F6" s="145" t="n">
        <v>42861</v>
      </c>
      <c r="G6" s="145" t="n">
        <v>42689</v>
      </c>
      <c r="H6" s="379" t="inlineStr"/>
      <c r="I6" s="428">
        <f>=A6</f>
        <v/>
      </c>
      <c r="J6" s="419" t="n"/>
      <c r="K6" s="280" t="n"/>
      <c r="L6" s="428" t="n">
        <v>100</v>
      </c>
      <c r="M6" s="428" t="n">
        <v>100</v>
      </c>
      <c r="N6" s="428" t="n">
        <v>100</v>
      </c>
      <c r="O6" s="428" t="n">
        <v>100</v>
      </c>
      <c r="Q6" s="378">
        <f>=I6</f>
        <v/>
      </c>
      <c r="R6" s="380" t="n"/>
      <c r="S6" s="381" t="n"/>
      <c r="T6" s="393">
        <f>=L6</f>
        <v/>
      </c>
      <c r="U6" s="394" t="inlineStr">
        <is>
          <t>/</t>
        </is>
      </c>
      <c r="V6" s="395">
        <f>=M6</f>
        <v/>
      </c>
      <c r="W6" s="393">
        <f>=T6</f>
        <v/>
      </c>
      <c r="X6" s="394" t="inlineStr">
        <is>
          <t>/</t>
        </is>
      </c>
      <c r="Y6" s="395">
        <f>=N6</f>
        <v/>
      </c>
      <c r="Z6" s="393">
        <f>=T6</f>
        <v/>
      </c>
      <c r="AA6" s="394" t="inlineStr">
        <is>
          <t>/</t>
        </is>
      </c>
      <c r="AB6" s="395">
        <f>=O6</f>
        <v/>
      </c>
    </row>
    <row r="7" ht="51" customFormat="1" customHeight="1" s="374">
      <c r="A7" s="396" t="inlineStr">
        <is>
          <t>区位状况</t>
        </is>
      </c>
      <c r="B7" s="378" t="inlineStr">
        <is>
          <t>地理位置</t>
        </is>
      </c>
      <c r="C7" s="378" t="inlineStr">
        <is>
          <t>与有关重要场所的距离</t>
        </is>
      </c>
      <c r="D7" s="378" t="inlineStr">
        <is>
          <t>距香洲区政府约11公里，位置较好。</t>
        </is>
      </c>
      <c r="E7" s="378" t="inlineStr">
        <is>
          <t>距香洲区政府约11公里，位置较好。</t>
        </is>
      </c>
      <c r="F7" s="378" t="inlineStr">
        <is>
          <t>距香洲区政府约12.3公里，位置较好。</t>
        </is>
      </c>
      <c r="G7" s="378" t="inlineStr">
        <is>
          <t>距香洲区政府约22公里，位置较好。</t>
        </is>
      </c>
      <c r="H7" s="398" t="inlineStr"/>
      <c r="I7" s="428">
        <f>=A7</f>
        <v/>
      </c>
      <c r="J7" s="428" t="inlineStr">
        <is>
          <t>地理位置</t>
        </is>
      </c>
      <c r="K7" s="428" t="inlineStr">
        <is>
          <t>坐落、方位与有关重要场所的距离</t>
        </is>
      </c>
      <c r="L7" s="428" t="n">
        <v>100</v>
      </c>
      <c r="M7" s="428" t="n">
        <v>100</v>
      </c>
      <c r="N7" s="428" t="n">
        <v>100</v>
      </c>
      <c r="O7" s="428" t="n">
        <v>100</v>
      </c>
      <c r="Q7" s="396">
        <f>=A7</f>
        <v/>
      </c>
      <c r="R7" s="378" t="inlineStr">
        <is>
          <t>地理位置</t>
        </is>
      </c>
      <c r="S7" s="378" t="inlineStr">
        <is>
          <t>坐落、方位与有关重要场所的距离</t>
        </is>
      </c>
      <c r="T7" s="393">
        <f>=L7</f>
        <v/>
      </c>
      <c r="U7" s="394" t="inlineStr">
        <is>
          <t>/</t>
        </is>
      </c>
      <c r="V7" s="395">
        <f>=M7</f>
        <v/>
      </c>
      <c r="W7" s="393">
        <f>=T7</f>
        <v/>
      </c>
      <c r="X7" s="394" t="inlineStr">
        <is>
          <t>/</t>
        </is>
      </c>
      <c r="Y7" s="395">
        <f>=N7</f>
        <v/>
      </c>
      <c r="Z7" s="393">
        <f>=T7</f>
        <v/>
      </c>
      <c r="AA7" s="394" t="inlineStr">
        <is>
          <t>/</t>
        </is>
      </c>
      <c r="AB7" s="395">
        <f>=O7</f>
        <v/>
      </c>
    </row>
    <row r="8" ht="30" customFormat="1" customHeight="1" s="374">
      <c r="A8" s="399" t="n"/>
      <c r="B8" s="399" t="n"/>
      <c r="C8" s="378" t="inlineStr">
        <is>
          <t>临街（路、巷）状况</t>
        </is>
      </c>
      <c r="D8" s="396" t="inlineStr">
        <is>
          <t>临近干道XX大道</t>
        </is>
      </c>
      <c r="E8" s="396" t="inlineStr">
        <is>
          <t>临近干道XX大道</t>
        </is>
      </c>
      <c r="F8" s="396" t="inlineStr">
        <is>
          <t>临近干道XX大道</t>
        </is>
      </c>
      <c r="G8" s="396" t="inlineStr">
        <is>
          <t>临近干道XX大道</t>
        </is>
      </c>
      <c r="H8" s="398" t="inlineStr"/>
      <c r="I8" s="422" t="n"/>
      <c r="J8" s="422" t="n"/>
      <c r="K8" s="428" t="inlineStr">
        <is>
          <t>临街（路、巷）状况</t>
        </is>
      </c>
      <c r="L8" s="428" t="n">
        <v>100</v>
      </c>
      <c r="M8" s="428" t="n">
        <v>100</v>
      </c>
      <c r="N8" s="428" t="n">
        <v>100</v>
      </c>
      <c r="O8" s="428" t="n">
        <v>100</v>
      </c>
      <c r="Q8" s="399" t="n"/>
      <c r="R8" s="399" t="n"/>
      <c r="S8" s="378" t="inlineStr">
        <is>
          <t>临街（路、巷）状况</t>
        </is>
      </c>
      <c r="T8" s="393">
        <f>=L8</f>
        <v/>
      </c>
      <c r="U8" s="394" t="inlineStr">
        <is>
          <t>/</t>
        </is>
      </c>
      <c r="V8" s="395">
        <f>=M8</f>
        <v/>
      </c>
      <c r="W8" s="393">
        <f>=T8</f>
        <v/>
      </c>
      <c r="X8" s="394" t="inlineStr">
        <is>
          <t>/</t>
        </is>
      </c>
      <c r="Y8" s="395">
        <f>=N8</f>
        <v/>
      </c>
      <c r="Z8" s="393">
        <f>=T8</f>
        <v/>
      </c>
      <c r="AA8" s="394" t="inlineStr">
        <is>
          <t>/</t>
        </is>
      </c>
      <c r="AB8" s="395">
        <f>=O8</f>
        <v/>
      </c>
    </row>
    <row r="9" ht="30" customFormat="1" customHeight="1" s="374">
      <c r="A9" s="399" t="n"/>
      <c r="B9" s="399" t="n"/>
      <c r="C9" s="432" t="inlineStr">
        <is>
          <t>朝向</t>
        </is>
      </c>
      <c r="D9" s="433" t="inlineStr">
        <is>
          <t>南北向</t>
        </is>
      </c>
      <c r="E9" s="433" t="inlineStr">
        <is>
          <t>南北向</t>
        </is>
      </c>
      <c r="F9" s="433" t="inlineStr">
        <is>
          <t>南北向</t>
        </is>
      </c>
      <c r="G9" s="433" t="inlineStr">
        <is>
          <t>南北向</t>
        </is>
      </c>
      <c r="H9" s="398" t="inlineStr"/>
      <c r="I9" s="422" t="n"/>
      <c r="J9" s="422" t="n"/>
      <c r="K9" s="428" t="inlineStr">
        <is>
          <t>朝向</t>
        </is>
      </c>
      <c r="L9" s="428" t="n">
        <v>100</v>
      </c>
      <c r="M9" s="428" t="n">
        <v>100</v>
      </c>
      <c r="N9" s="428" t="n">
        <v>100</v>
      </c>
      <c r="O9" s="428" t="n">
        <v>100</v>
      </c>
      <c r="Q9" s="399" t="n"/>
      <c r="R9" s="399" t="n"/>
      <c r="S9" s="378" t="inlineStr">
        <is>
          <t>朝向</t>
        </is>
      </c>
      <c r="T9" s="393">
        <f>=L9</f>
        <v/>
      </c>
      <c r="U9" s="394" t="inlineStr">
        <is>
          <t>/</t>
        </is>
      </c>
      <c r="V9" s="395">
        <f>=M9</f>
        <v/>
      </c>
      <c r="W9" s="393">
        <f>=T9</f>
        <v/>
      </c>
      <c r="X9" s="394" t="inlineStr">
        <is>
          <t>/</t>
        </is>
      </c>
      <c r="Y9" s="395">
        <f>=N9</f>
        <v/>
      </c>
      <c r="Z9" s="393">
        <f>=T9</f>
        <v/>
      </c>
      <c r="AA9" s="394" t="inlineStr">
        <is>
          <t>/</t>
        </is>
      </c>
      <c r="AB9" s="395">
        <f>=O9</f>
        <v/>
      </c>
      <c r="AG9" s="374" t="n">
        <v>3</v>
      </c>
    </row>
    <row r="10" ht="33" customFormat="1" customHeight="1" s="374">
      <c r="A10" s="399" t="n"/>
      <c r="B10" s="388" t="n"/>
      <c r="C10" s="378" t="inlineStr">
        <is>
          <t>楼层</t>
        </is>
      </c>
      <c r="D10" s="434" t="inlineStr">
        <is>
          <t>共5层/位于第1-5层</t>
        </is>
      </c>
      <c r="E10" s="434" t="inlineStr">
        <is>
          <t>共3层/位于第1-3层</t>
        </is>
      </c>
      <c r="F10" s="434" t="inlineStr">
        <is>
          <t>共2层/位于第1-2层</t>
        </is>
      </c>
      <c r="G10" s="434" t="inlineStr">
        <is>
          <t>共2层/位于第1-2层</t>
        </is>
      </c>
      <c r="H10" s="398" t="inlineStr"/>
      <c r="I10" s="422" t="n"/>
      <c r="J10" s="284" t="n"/>
      <c r="K10" s="428" t="inlineStr">
        <is>
          <t>楼层</t>
        </is>
      </c>
      <c r="L10" s="435" t="n">
        <v>100</v>
      </c>
      <c r="M10" s="435" t="n">
        <v>100</v>
      </c>
      <c r="N10" s="435" t="n">
        <v>100</v>
      </c>
      <c r="O10" s="435" t="n">
        <v>100</v>
      </c>
      <c r="Q10" s="399" t="n"/>
      <c r="R10" s="388" t="n"/>
      <c r="S10" s="378" t="inlineStr">
        <is>
          <t>楼层</t>
        </is>
      </c>
      <c r="T10" s="393">
        <f>=L10</f>
        <v/>
      </c>
      <c r="U10" s="394" t="inlineStr">
        <is>
          <t>/</t>
        </is>
      </c>
      <c r="V10" s="395">
        <f>=M10</f>
        <v/>
      </c>
      <c r="W10" s="393">
        <f>=T10</f>
        <v/>
      </c>
      <c r="X10" s="394" t="inlineStr">
        <is>
          <t>/</t>
        </is>
      </c>
      <c r="Y10" s="395">
        <f>=N10</f>
        <v/>
      </c>
      <c r="Z10" s="393">
        <f>=T10</f>
        <v/>
      </c>
      <c r="AA10" s="394" t="inlineStr">
        <is>
          <t>/</t>
        </is>
      </c>
      <c r="AB10" s="395">
        <f>=O10</f>
        <v/>
      </c>
      <c r="AD10" s="374" t="n">
        <v>32</v>
      </c>
      <c r="AE10" s="374" t="n">
        <v>38</v>
      </c>
      <c r="AF10" s="374" t="n">
        <v>38</v>
      </c>
      <c r="AG10" s="374" t="n">
        <v>39</v>
      </c>
    </row>
    <row r="11" ht="45" customFormat="1" customHeight="1" s="374">
      <c r="A11" s="399" t="n"/>
      <c r="B11" s="378" t="inlineStr">
        <is>
          <t>交通条件</t>
        </is>
      </c>
      <c r="C11" s="378" t="inlineStr">
        <is>
          <t>道路状况</t>
        </is>
      </c>
      <c r="D11" s="378" t="inlineStr">
        <is>
          <t>临近干道XX大道，道路通达度较好</t>
        </is>
      </c>
      <c r="E11" s="378" t="inlineStr">
        <is>
          <t>临近干道XX大道，道路通达度较好</t>
        </is>
      </c>
      <c r="F11" s="378" t="inlineStr">
        <is>
          <t>临近干道XX大道，道路通达度较好</t>
        </is>
      </c>
      <c r="G11" s="378" t="inlineStr">
        <is>
          <t>临近干道XX大道，道路通达度较好</t>
        </is>
      </c>
      <c r="H11" s="379" t="inlineStr"/>
      <c r="I11" s="422" t="n"/>
      <c r="J11" s="428" t="inlineStr">
        <is>
          <t>交通条件</t>
        </is>
      </c>
      <c r="K11" s="428" t="inlineStr">
        <is>
          <t>道路状况</t>
        </is>
      </c>
      <c r="L11" s="428" t="n">
        <v>100</v>
      </c>
      <c r="M11" s="428" t="n">
        <v>100</v>
      </c>
      <c r="N11" s="428" t="n">
        <v>100</v>
      </c>
      <c r="O11" s="428" t="n">
        <v>100</v>
      </c>
      <c r="Q11" s="399" t="n"/>
      <c r="R11" s="378" t="inlineStr">
        <is>
          <t>交通条件</t>
        </is>
      </c>
      <c r="S11" s="378" t="inlineStr">
        <is>
          <t>道路状况</t>
        </is>
      </c>
      <c r="T11" s="393">
        <f>=L11</f>
        <v/>
      </c>
      <c r="U11" s="394" t="inlineStr">
        <is>
          <t>/</t>
        </is>
      </c>
      <c r="V11" s="395">
        <f>=M11</f>
        <v/>
      </c>
      <c r="W11" s="393">
        <f>=T11</f>
        <v/>
      </c>
      <c r="X11" s="394" t="inlineStr">
        <is>
          <t>/</t>
        </is>
      </c>
      <c r="Y11" s="395">
        <f>=N11</f>
        <v/>
      </c>
      <c r="Z11" s="393">
        <f>=T11</f>
        <v/>
      </c>
      <c r="AA11" s="394" t="inlineStr">
        <is>
          <t>/</t>
        </is>
      </c>
      <c r="AB11" s="395">
        <f>=O11</f>
        <v/>
      </c>
      <c r="AD11" s="436">
        <f>=+AD10/$AG$9</f>
        <v/>
      </c>
      <c r="AE11" s="436">
        <f>=+AE10/$AG$9</f>
        <v/>
      </c>
      <c r="AF11" s="436">
        <f>=+AF10/$AG$9</f>
        <v/>
      </c>
      <c r="AG11" s="436">
        <f>=+AG10/$AG$9</f>
        <v/>
      </c>
    </row>
    <row r="12" ht="91" customFormat="1" customHeight="1" s="374">
      <c r="A12" s="399" t="n"/>
      <c r="B12" s="399" t="n"/>
      <c r="C12" s="378" t="inlineStr">
        <is>
          <t>出入可用的公共交通工具及便利程度</t>
        </is>
      </c>
      <c r="D12" s="378" t="inlineStr">
        <is>
          <t>距离“XX站”公交站约500米，附近有K1路、10A路、69路、3A路、3路等多数公交线路，公共交通便利度较好</t>
        </is>
      </c>
      <c r="E12" s="378" t="inlineStr">
        <is>
          <t>距离“XX站”公交站约300米，附近有K1路、10A路、69路、3A路、3路等多数公交线路，公共交通便利度较好</t>
        </is>
      </c>
      <c r="F12" s="378" t="inlineStr">
        <is>
          <t>距离“XX站”公交站约300米，附近有K1路、10A路、69路、3A路、3路等多数公交线路，公共交通便利度较好</t>
        </is>
      </c>
      <c r="G12" s="378" t="inlineStr">
        <is>
          <t>距离“XX站”公交站约500米，附近有K1路、10A路、69路、3A路、3路等多数公交线路，公共交通便利度较好</t>
        </is>
      </c>
      <c r="H12" s="379" t="inlineStr"/>
      <c r="I12" s="422" t="n"/>
      <c r="J12" s="422" t="n"/>
      <c r="K12" s="428" t="inlineStr">
        <is>
          <t>出入可用的公共交通工具及便利程度</t>
        </is>
      </c>
      <c r="L12" s="428" t="n">
        <v>100</v>
      </c>
      <c r="M12" s="428" t="n">
        <v>100</v>
      </c>
      <c r="N12" s="428" t="n">
        <v>100</v>
      </c>
      <c r="O12" s="428" t="n">
        <v>100</v>
      </c>
      <c r="Q12" s="399" t="n"/>
      <c r="R12" s="399" t="n"/>
      <c r="S12" s="378" t="inlineStr">
        <is>
          <t>出入可用的公共交通工具及便利程度</t>
        </is>
      </c>
      <c r="T12" s="393">
        <f>=L12</f>
        <v/>
      </c>
      <c r="U12" s="394" t="inlineStr">
        <is>
          <t>/</t>
        </is>
      </c>
      <c r="V12" s="395">
        <f>=M12</f>
        <v/>
      </c>
      <c r="W12" s="393">
        <f>=T12</f>
        <v/>
      </c>
      <c r="X12" s="394" t="inlineStr">
        <is>
          <t>/</t>
        </is>
      </c>
      <c r="Y12" s="395">
        <f>=N12</f>
        <v/>
      </c>
      <c r="Z12" s="393">
        <f>=T12</f>
        <v/>
      </c>
      <c r="AA12" s="394" t="inlineStr">
        <is>
          <t>/</t>
        </is>
      </c>
      <c r="AB12" s="395">
        <f>=O12</f>
        <v/>
      </c>
      <c r="AD12" s="407">
        <f>=+D10</f>
        <v/>
      </c>
      <c r="AE12" s="407">
        <f>=+E10</f>
        <v/>
      </c>
      <c r="AF12" s="407">
        <f>=+F10</f>
        <v/>
      </c>
      <c r="AG12" s="407">
        <f>=+G10</f>
        <v/>
      </c>
    </row>
    <row r="13" ht="39" customFormat="1" customHeight="1" s="374">
      <c r="A13" s="399" t="n"/>
      <c r="B13" s="399" t="n"/>
      <c r="C13" s="378" t="inlineStr">
        <is>
          <t>停车便利程度</t>
        </is>
      </c>
      <c r="D13" s="378" t="inlineStr">
        <is>
          <t>设地上及地下停车场，车位数量较多，停车便利程度较好</t>
        </is>
      </c>
      <c r="E13" s="378" t="inlineStr">
        <is>
          <t>设地上及地下停车场，车位数量较多，停车便利程度较好</t>
        </is>
      </c>
      <c r="F13" s="378" t="inlineStr">
        <is>
          <t>设地上及地下停车场，车位数量较多，停车便利程度较好</t>
        </is>
      </c>
      <c r="G13" s="378" t="inlineStr">
        <is>
          <t>设地上停车场，车位数量较多，停车便利程度较好</t>
        </is>
      </c>
      <c r="H13" s="379" t="inlineStr"/>
      <c r="I13" s="422" t="n"/>
      <c r="J13" s="422" t="n"/>
      <c r="K13" s="428" t="inlineStr">
        <is>
          <t>停车便利程度</t>
        </is>
      </c>
      <c r="L13" s="428" t="n">
        <v>100</v>
      </c>
      <c r="M13" s="428" t="n">
        <v>100</v>
      </c>
      <c r="N13" s="428" t="n">
        <v>100</v>
      </c>
      <c r="O13" s="428" t="n">
        <v>100</v>
      </c>
      <c r="Q13" s="399" t="n"/>
      <c r="R13" s="399" t="n"/>
      <c r="S13" s="378" t="inlineStr">
        <is>
          <t>停车便利程度</t>
        </is>
      </c>
      <c r="T13" s="393">
        <f>=L13</f>
        <v/>
      </c>
      <c r="U13" s="394" t="inlineStr">
        <is>
          <t>/</t>
        </is>
      </c>
      <c r="V13" s="395">
        <f>=M13</f>
        <v/>
      </c>
      <c r="W13" s="393">
        <f>=T13</f>
        <v/>
      </c>
      <c r="X13" s="394" t="inlineStr">
        <is>
          <t>/</t>
        </is>
      </c>
      <c r="Y13" s="395">
        <f>=N13</f>
        <v/>
      </c>
      <c r="Z13" s="393">
        <f>=T13</f>
        <v/>
      </c>
      <c r="AA13" s="394" t="inlineStr">
        <is>
          <t>/</t>
        </is>
      </c>
      <c r="AB13" s="395">
        <f>=O13</f>
        <v/>
      </c>
      <c r="AD13" s="374" t="inlineStr">
        <is>
          <t>位于低区</t>
        </is>
      </c>
      <c r="AE13" s="374" t="inlineStr">
        <is>
          <t>位于低区</t>
        </is>
      </c>
      <c r="AF13" s="374" t="inlineStr">
        <is>
          <t>位于中区</t>
        </is>
      </c>
      <c r="AG13" s="374" t="inlineStr">
        <is>
          <t>位于中区</t>
        </is>
      </c>
    </row>
    <row r="14" ht="29" customFormat="1" customHeight="1" s="374">
      <c r="A14" s="399" t="n"/>
      <c r="B14" s="388" t="n"/>
      <c r="C14" s="378" t="inlineStr">
        <is>
          <t>交通管理情况</t>
        </is>
      </c>
      <c r="D14" s="378" t="inlineStr">
        <is>
          <t>无特别交通管制</t>
        </is>
      </c>
      <c r="E14" s="378" t="inlineStr">
        <is>
          <t>无特别交通管制</t>
        </is>
      </c>
      <c r="F14" s="378" t="inlineStr">
        <is>
          <t>无特别交通管制</t>
        </is>
      </c>
      <c r="G14" s="378" t="inlineStr">
        <is>
          <t>无特别交通管制</t>
        </is>
      </c>
      <c r="H14" s="379" t="inlineStr"/>
      <c r="I14" s="422" t="n"/>
      <c r="J14" s="284" t="n"/>
      <c r="K14" s="428" t="inlineStr">
        <is>
          <t>交通管理情况</t>
        </is>
      </c>
      <c r="L14" s="428" t="n">
        <v>100</v>
      </c>
      <c r="M14" s="428" t="n">
        <v>100</v>
      </c>
      <c r="N14" s="428" t="n">
        <v>100</v>
      </c>
      <c r="O14" s="428" t="n">
        <v>100</v>
      </c>
      <c r="Q14" s="399" t="n"/>
      <c r="R14" s="388" t="n"/>
      <c r="S14" s="378" t="inlineStr">
        <is>
          <t>交通管理情况</t>
        </is>
      </c>
      <c r="T14" s="393">
        <f>=L14</f>
        <v/>
      </c>
      <c r="U14" s="394" t="inlineStr">
        <is>
          <t>/</t>
        </is>
      </c>
      <c r="V14" s="395">
        <f>=M14</f>
        <v/>
      </c>
      <c r="W14" s="393">
        <f>=T14</f>
        <v/>
      </c>
      <c r="X14" s="394" t="inlineStr">
        <is>
          <t>/</t>
        </is>
      </c>
      <c r="Y14" s="395">
        <f>=N14</f>
        <v/>
      </c>
      <c r="Z14" s="393">
        <f>=T14</f>
        <v/>
      </c>
      <c r="AA14" s="394" t="inlineStr">
        <is>
          <t>/</t>
        </is>
      </c>
      <c r="AB14" s="395">
        <f>=O14</f>
        <v/>
      </c>
    </row>
    <row r="15" ht="33" customFormat="1" customHeight="1" s="374">
      <c r="A15" s="399" t="n"/>
      <c r="B15" s="378" t="inlineStr">
        <is>
          <t>外部配套设施状况</t>
        </is>
      </c>
      <c r="C15" s="378" t="inlineStr">
        <is>
          <t>基础设施</t>
        </is>
      </c>
      <c r="D15" s="378" t="inlineStr">
        <is>
          <t>已达到“五通”一平，基础设施完善</t>
        </is>
      </c>
      <c r="E15" s="378" t="inlineStr">
        <is>
          <t>已达到“五通”一平，基础设施完善</t>
        </is>
      </c>
      <c r="F15" s="378" t="inlineStr">
        <is>
          <t>已达到“五通”一平，基础设施完善</t>
        </is>
      </c>
      <c r="G15" s="378" t="inlineStr">
        <is>
          <t>已达到“五通”一平，基础设施完善</t>
        </is>
      </c>
      <c r="H15" s="379" t="inlineStr"/>
      <c r="I15" s="422" t="n"/>
      <c r="J15" s="428" t="inlineStr">
        <is>
          <t>外部配套设施状况</t>
        </is>
      </c>
      <c r="K15" s="428" t="inlineStr">
        <is>
          <t>基础设施</t>
        </is>
      </c>
      <c r="L15" s="428" t="n">
        <v>100</v>
      </c>
      <c r="M15" s="428" t="n">
        <v>100</v>
      </c>
      <c r="N15" s="428" t="n">
        <v>100</v>
      </c>
      <c r="O15" s="428" t="n">
        <v>100</v>
      </c>
      <c r="Q15" s="399" t="n"/>
      <c r="R15" s="378" t="inlineStr">
        <is>
          <t>外部配套设施状况</t>
        </is>
      </c>
      <c r="S15" s="378" t="inlineStr">
        <is>
          <t>基础设施</t>
        </is>
      </c>
      <c r="T15" s="393">
        <f>=L15</f>
        <v/>
      </c>
      <c r="U15" s="394" t="inlineStr">
        <is>
          <t>/</t>
        </is>
      </c>
      <c r="V15" s="395">
        <f>=M15</f>
        <v/>
      </c>
      <c r="W15" s="393">
        <f>=T15</f>
        <v/>
      </c>
      <c r="X15" s="394" t="inlineStr">
        <is>
          <t>/</t>
        </is>
      </c>
      <c r="Y15" s="395">
        <f>=N15</f>
        <v/>
      </c>
      <c r="Z15" s="393">
        <f>=T15</f>
        <v/>
      </c>
      <c r="AA15" s="394" t="inlineStr">
        <is>
          <t>/</t>
        </is>
      </c>
      <c r="AB15" s="395">
        <f>=O15</f>
        <v/>
      </c>
    </row>
    <row r="16" ht="98" customFormat="1" customHeight="1" s="374">
      <c r="A16" s="399" t="n"/>
      <c r="B16" s="388" t="n"/>
      <c r="C16" s="378" t="inlineStr">
        <is>
          <t>公共服务设施</t>
        </is>
      </c>
      <c r="D16" s="378" t="inlineStr">
        <is>
          <t>周围公共、生活配套设施齐全，附近有XX幼儿园、XX小学及幼儿园、XX超市、XX森林公园等，生活便利度较好。</t>
        </is>
      </c>
      <c r="E16" s="378" t="inlineStr">
        <is>
          <t>周围公共、生活配套设施齐全，附近有XX幼儿园、XX小学及幼儿园、XX超市、XX森林公园等，生活便利度较好。</t>
        </is>
      </c>
      <c r="F16" s="378" t="inlineStr">
        <is>
          <t>周围公共、生活配套设施齐全，附近有XX幼儿园、XX小学及幼儿园、XX超市、XX森林公园等，生活便利度较好。</t>
        </is>
      </c>
      <c r="G16" s="378" t="inlineStr">
        <is>
          <t>周围公共、生活配套设施齐全，附近有XX幼儿园、XX中学、XX医院、XX超市、XX赛车场、XX俱乐部等，生活便利度较好。</t>
        </is>
      </c>
      <c r="H16" s="379" t="inlineStr"/>
      <c r="I16" s="422" t="n"/>
      <c r="J16" s="284" t="n"/>
      <c r="K16" s="428" t="inlineStr">
        <is>
          <t>公共服务设施</t>
        </is>
      </c>
      <c r="L16" s="428" t="n">
        <v>100</v>
      </c>
      <c r="M16" s="428" t="n">
        <v>100</v>
      </c>
      <c r="N16" s="428" t="n">
        <v>100</v>
      </c>
      <c r="O16" s="428" t="n">
        <v>100</v>
      </c>
      <c r="Q16" s="399" t="n"/>
      <c r="R16" s="388" t="n"/>
      <c r="S16" s="378" t="inlineStr">
        <is>
          <t>公共服务设施</t>
        </is>
      </c>
      <c r="T16" s="393">
        <f>=L16</f>
        <v/>
      </c>
      <c r="U16" s="394" t="inlineStr">
        <is>
          <t>/</t>
        </is>
      </c>
      <c r="V16" s="395">
        <f>=M16</f>
        <v/>
      </c>
      <c r="W16" s="393">
        <f>=T16</f>
        <v/>
      </c>
      <c r="X16" s="394" t="inlineStr">
        <is>
          <t>/</t>
        </is>
      </c>
      <c r="Y16" s="395">
        <f>=N16</f>
        <v/>
      </c>
      <c r="Z16" s="393">
        <f>=T16</f>
        <v/>
      </c>
      <c r="AA16" s="394" t="inlineStr">
        <is>
          <t>/</t>
        </is>
      </c>
      <c r="AB16" s="395">
        <f>=O16</f>
        <v/>
      </c>
    </row>
    <row r="17" ht="32" customFormat="1" customHeight="1" s="374">
      <c r="A17" s="399" t="n"/>
      <c r="B17" s="378" t="inlineStr">
        <is>
          <t>周围环境状况</t>
        </is>
      </c>
      <c r="C17" s="378" t="inlineStr">
        <is>
          <t>环境质量</t>
        </is>
      </c>
      <c r="D17" s="378" t="inlineStr">
        <is>
          <t>自然环境、人文环境良好。</t>
        </is>
      </c>
      <c r="E17" s="378" t="inlineStr">
        <is>
          <t>自然环境、人文环境良好。</t>
        </is>
      </c>
      <c r="F17" s="378" t="inlineStr">
        <is>
          <t>自然环境、人文环境良好。</t>
        </is>
      </c>
      <c r="G17" s="378" t="inlineStr">
        <is>
          <t>自然环境、人文环境良好。</t>
        </is>
      </c>
      <c r="H17" s="379" t="inlineStr"/>
      <c r="I17" s="422" t="n"/>
      <c r="J17" s="428" t="inlineStr">
        <is>
          <t>周围环境状况</t>
        </is>
      </c>
      <c r="K17" s="428">
        <f>=C17</f>
        <v/>
      </c>
      <c r="L17" s="428" t="n">
        <v>100</v>
      </c>
      <c r="M17" s="428" t="n">
        <v>100</v>
      </c>
      <c r="N17" s="428" t="n">
        <v>100</v>
      </c>
      <c r="O17" s="428" t="n">
        <v>100</v>
      </c>
      <c r="Q17" s="399" t="n"/>
      <c r="R17" s="378" t="inlineStr">
        <is>
          <t>周围环境状况</t>
        </is>
      </c>
      <c r="S17" s="378">
        <f>=C17</f>
        <v/>
      </c>
      <c r="T17" s="393">
        <f>=L17</f>
        <v/>
      </c>
      <c r="U17" s="394" t="inlineStr">
        <is>
          <t>/</t>
        </is>
      </c>
      <c r="V17" s="395">
        <f>=M17</f>
        <v/>
      </c>
      <c r="W17" s="393">
        <f>=T17</f>
        <v/>
      </c>
      <c r="X17" s="394" t="inlineStr">
        <is>
          <t>/</t>
        </is>
      </c>
      <c r="Y17" s="395">
        <f>=N17</f>
        <v/>
      </c>
      <c r="Z17" s="393">
        <f>=T17</f>
        <v/>
      </c>
      <c r="AA17" s="394" t="inlineStr">
        <is>
          <t>/</t>
        </is>
      </c>
      <c r="AB17" s="395">
        <f>=O17</f>
        <v/>
      </c>
    </row>
    <row r="18" ht="31" customFormat="1" customHeight="1" s="374">
      <c r="A18" s="399" t="n"/>
      <c r="B18" s="388" t="n"/>
      <c r="C18" s="378" t="inlineStr">
        <is>
          <t>景观</t>
        </is>
      </c>
      <c r="D18" s="378" t="inlineStr">
        <is>
          <t>小区园景</t>
        </is>
      </c>
      <c r="E18" s="378" t="inlineStr">
        <is>
          <t>小区园景</t>
        </is>
      </c>
      <c r="F18" s="378" t="inlineStr">
        <is>
          <t>小区园景</t>
        </is>
      </c>
      <c r="G18" s="378" t="inlineStr">
        <is>
          <t>小区园景</t>
        </is>
      </c>
      <c r="H18" s="379" t="inlineStr"/>
      <c r="I18" s="284" t="n"/>
      <c r="J18" s="284" t="n"/>
      <c r="K18" s="428">
        <f>=C18</f>
        <v/>
      </c>
      <c r="L18" s="428" t="n">
        <v>100</v>
      </c>
      <c r="M18" s="428" t="n">
        <v>100</v>
      </c>
      <c r="N18" s="428" t="n">
        <v>100</v>
      </c>
      <c r="O18" s="428" t="n">
        <v>100</v>
      </c>
      <c r="Q18" s="399" t="n"/>
      <c r="R18" s="388" t="n"/>
      <c r="S18" s="378">
        <f>=C18</f>
        <v/>
      </c>
      <c r="T18" s="393">
        <f>=L18</f>
        <v/>
      </c>
      <c r="U18" s="394" t="inlineStr">
        <is>
          <t>/</t>
        </is>
      </c>
      <c r="V18" s="395">
        <f>=M18</f>
        <v/>
      </c>
      <c r="W18" s="393">
        <f>=T18</f>
        <v/>
      </c>
      <c r="X18" s="394" t="inlineStr">
        <is>
          <t>/</t>
        </is>
      </c>
      <c r="Y18" s="395">
        <f>=N18</f>
        <v/>
      </c>
      <c r="Z18" s="393">
        <f>=T18</f>
        <v/>
      </c>
      <c r="AA18" s="394" t="inlineStr">
        <is>
          <t>/</t>
        </is>
      </c>
      <c r="AB18" s="395">
        <f>=O18</f>
        <v/>
      </c>
    </row>
    <row r="19" ht="24" customFormat="1" customHeight="1" s="374">
      <c r="A19" s="378" t="inlineStr">
        <is>
          <t>权益状况</t>
        </is>
      </c>
      <c r="B19" s="378" t="inlineStr">
        <is>
          <t>权益状况</t>
        </is>
      </c>
      <c r="C19" s="437" t="inlineStr">
        <is>
          <t>规划用途</t>
        </is>
      </c>
      <c r="D19" s="378" t="inlineStr">
        <is>
          <t>住宅</t>
        </is>
      </c>
      <c r="E19" s="378" t="inlineStr">
        <is>
          <t>住宅</t>
        </is>
      </c>
      <c r="F19" s="378" t="inlineStr">
        <is>
          <t>住宅</t>
        </is>
      </c>
      <c r="G19" s="378" t="inlineStr">
        <is>
          <t>住宅</t>
        </is>
      </c>
      <c r="H19" s="379" t="inlineStr"/>
      <c r="I19" s="428">
        <f>=A19</f>
        <v/>
      </c>
      <c r="J19" s="428">
        <f>=+C19</f>
        <v/>
      </c>
      <c r="K19" s="280" t="n"/>
      <c r="L19" s="428" t="n">
        <v>100</v>
      </c>
      <c r="M19" s="428" t="n">
        <v>100</v>
      </c>
      <c r="N19" s="428" t="n">
        <v>100</v>
      </c>
      <c r="O19" s="428" t="n">
        <v>100</v>
      </c>
      <c r="Q19" s="400">
        <f>=I19</f>
        <v/>
      </c>
      <c r="R19" s="378">
        <f>=+J19</f>
        <v/>
      </c>
      <c r="S19" s="381" t="n"/>
      <c r="T19" s="393">
        <f>=L19</f>
        <v/>
      </c>
      <c r="U19" s="394" t="inlineStr">
        <is>
          <t>/</t>
        </is>
      </c>
      <c r="V19" s="395">
        <f>=M19</f>
        <v/>
      </c>
      <c r="W19" s="393">
        <f>=T19</f>
        <v/>
      </c>
      <c r="X19" s="394" t="inlineStr">
        <is>
          <t>/</t>
        </is>
      </c>
      <c r="Y19" s="395">
        <f>=N19</f>
        <v/>
      </c>
      <c r="Z19" s="393">
        <f>=T19</f>
        <v/>
      </c>
      <c r="AA19" s="394" t="inlineStr">
        <is>
          <t>/</t>
        </is>
      </c>
      <c r="AB19" s="395">
        <f>=O19</f>
        <v/>
      </c>
    </row>
    <row r="20" hidden="1" ht="24" customFormat="1" customHeight="1" s="374">
      <c r="A20" s="399" t="n"/>
      <c r="B20" s="399" t="n"/>
      <c r="C20" s="437" t="inlineStr"/>
      <c r="D20" s="378" t="inlineStr"/>
      <c r="E20" s="378" t="inlineStr"/>
      <c r="F20" s="378" t="inlineStr"/>
      <c r="G20" s="378" t="inlineStr"/>
      <c r="H20" s="379" t="inlineStr"/>
      <c r="I20" s="422" t="n"/>
      <c r="J20" s="428">
        <f>=+C20</f>
        <v/>
      </c>
      <c r="K20" s="280" t="n"/>
      <c r="L20" s="428" t="n">
        <v>100</v>
      </c>
      <c r="M20" s="428" t="n">
        <v>100</v>
      </c>
      <c r="N20" s="428" t="n">
        <v>100</v>
      </c>
      <c r="O20" s="428" t="n">
        <v>100</v>
      </c>
      <c r="Q20" s="401" t="n"/>
      <c r="R20" s="378">
        <f>=+J20</f>
        <v/>
      </c>
      <c r="S20" s="381" t="n"/>
      <c r="T20" s="393">
        <f>=L20</f>
        <v/>
      </c>
      <c r="U20" s="394" t="inlineStr">
        <is>
          <t>/</t>
        </is>
      </c>
      <c r="V20" s="395">
        <f>=M20</f>
        <v/>
      </c>
      <c r="W20" s="393">
        <f>=T20</f>
        <v/>
      </c>
      <c r="X20" s="394" t="inlineStr">
        <is>
          <t>/</t>
        </is>
      </c>
      <c r="Y20" s="395">
        <f>=N20</f>
        <v/>
      </c>
      <c r="Z20" s="393">
        <f>=T20</f>
        <v/>
      </c>
      <c r="AA20" s="394" t="inlineStr">
        <is>
          <t>/</t>
        </is>
      </c>
      <c r="AB20" s="395">
        <f>=O20</f>
        <v/>
      </c>
    </row>
    <row r="21" hidden="1" ht="27" customFormat="1" customHeight="1" s="374">
      <c r="A21" s="399" t="n"/>
      <c r="B21" s="399" t="n"/>
      <c r="C21" s="437" t="inlineStr">
        <is>
          <t>容积率</t>
        </is>
      </c>
      <c r="D21" s="162" t="inlineStr"/>
      <c r="E21" s="145" t="inlineStr"/>
      <c r="F21" s="145" t="inlineStr"/>
      <c r="G21" s="162" t="inlineStr"/>
      <c r="H21" s="379" t="inlineStr"/>
      <c r="I21" s="422" t="n"/>
      <c r="J21" s="428">
        <f>=+C21</f>
        <v/>
      </c>
      <c r="K21" s="280" t="n"/>
      <c r="L21" s="428" t="n">
        <v>100</v>
      </c>
      <c r="M21" s="428" t="n">
        <v>100</v>
      </c>
      <c r="N21" s="428" t="n">
        <v>100</v>
      </c>
      <c r="O21" s="428" t="n">
        <v>100</v>
      </c>
      <c r="Q21" s="401" t="n"/>
      <c r="R21" s="378">
        <f>=+J21</f>
        <v/>
      </c>
      <c r="S21" s="381" t="n"/>
      <c r="T21" s="393">
        <f>=L21</f>
        <v/>
      </c>
      <c r="U21" s="394" t="inlineStr">
        <is>
          <t>/</t>
        </is>
      </c>
      <c r="V21" s="395">
        <f>=M21</f>
        <v/>
      </c>
      <c r="W21" s="393">
        <f>=T21</f>
        <v/>
      </c>
      <c r="X21" s="394" t="inlineStr">
        <is>
          <t>/</t>
        </is>
      </c>
      <c r="Y21" s="395">
        <f>=N21</f>
        <v/>
      </c>
      <c r="Z21" s="393">
        <f>=T21</f>
        <v/>
      </c>
      <c r="AA21" s="394" t="inlineStr">
        <is>
          <t>/</t>
        </is>
      </c>
      <c r="AB21" s="395">
        <f>=O21</f>
        <v/>
      </c>
    </row>
    <row r="22" ht="24" customFormat="1" customHeight="1" s="374">
      <c r="A22" s="399" t="n"/>
      <c r="B22" s="399" t="n"/>
      <c r="C22" s="437" t="inlineStr">
        <is>
          <t>租约限制</t>
        </is>
      </c>
      <c r="D22" s="378" t="inlineStr">
        <is>
          <t>无限制</t>
        </is>
      </c>
      <c r="E22" s="378" t="inlineStr">
        <is>
          <t>无限制</t>
        </is>
      </c>
      <c r="F22" s="378" t="inlineStr">
        <is>
          <t>无限制</t>
        </is>
      </c>
      <c r="G22" s="378" t="inlineStr">
        <is>
          <t>无限制</t>
        </is>
      </c>
      <c r="H22" s="379" t="inlineStr"/>
      <c r="I22" s="422" t="n"/>
      <c r="J22" s="428">
        <f>=+C22</f>
        <v/>
      </c>
      <c r="K22" s="280" t="n"/>
      <c r="L22" s="428" t="n">
        <v>100</v>
      </c>
      <c r="M22" s="428" t="n">
        <v>100</v>
      </c>
      <c r="N22" s="428" t="n">
        <v>100</v>
      </c>
      <c r="O22" s="428" t="n">
        <v>100</v>
      </c>
      <c r="Q22" s="401" t="n"/>
      <c r="R22" s="378">
        <f>=+J22</f>
        <v/>
      </c>
      <c r="S22" s="381" t="n"/>
      <c r="T22" s="393">
        <f>=L22</f>
        <v/>
      </c>
      <c r="U22" s="394" t="inlineStr">
        <is>
          <t>/</t>
        </is>
      </c>
      <c r="V22" s="395">
        <f>=M22</f>
        <v/>
      </c>
      <c r="W22" s="393">
        <f>=T22</f>
        <v/>
      </c>
      <c r="X22" s="394" t="inlineStr">
        <is>
          <t>/</t>
        </is>
      </c>
      <c r="Y22" s="395">
        <f>=N22</f>
        <v/>
      </c>
      <c r="Z22" s="393">
        <f>=T22</f>
        <v/>
      </c>
      <c r="AA22" s="394" t="inlineStr">
        <is>
          <t>/</t>
        </is>
      </c>
      <c r="AB22" s="395">
        <f>=O22</f>
        <v/>
      </c>
    </row>
    <row r="23" ht="24" customFormat="1" customHeight="1" s="374">
      <c r="A23" s="388" t="n"/>
      <c r="B23" s="388" t="n"/>
      <c r="C23" s="437" t="inlineStr">
        <is>
          <t>物业管理状况</t>
        </is>
      </c>
      <c r="D23" s="378" t="inlineStr">
        <is>
          <t>物业管理良好</t>
        </is>
      </c>
      <c r="E23" s="378" t="inlineStr">
        <is>
          <t>物业管理良好</t>
        </is>
      </c>
      <c r="F23" s="378" t="inlineStr">
        <is>
          <t>物业管理良好</t>
        </is>
      </c>
      <c r="G23" s="378" t="inlineStr">
        <is>
          <t>物业管理良好</t>
        </is>
      </c>
      <c r="H23" s="379" t="inlineStr"/>
      <c r="I23" s="284" t="n"/>
      <c r="J23" s="428">
        <f>=+C23</f>
        <v/>
      </c>
      <c r="K23" s="280" t="n"/>
      <c r="L23" s="428" t="n">
        <v>100</v>
      </c>
      <c r="M23" s="428" t="n">
        <v>100</v>
      </c>
      <c r="N23" s="428" t="n">
        <v>100</v>
      </c>
      <c r="O23" s="428" t="n">
        <v>100</v>
      </c>
      <c r="Q23" s="401" t="n"/>
      <c r="R23" s="378">
        <f>=+J23</f>
        <v/>
      </c>
      <c r="S23" s="381" t="n"/>
      <c r="T23" s="393">
        <f>=L23</f>
        <v/>
      </c>
      <c r="U23" s="394" t="inlineStr">
        <is>
          <t>/</t>
        </is>
      </c>
      <c r="V23" s="395">
        <f>=M23</f>
        <v/>
      </c>
      <c r="W23" s="393">
        <f>=T23</f>
        <v/>
      </c>
      <c r="X23" s="394" t="inlineStr">
        <is>
          <t>/</t>
        </is>
      </c>
      <c r="Y23" s="395">
        <f>=N23</f>
        <v/>
      </c>
      <c r="Z23" s="393">
        <f>=T23</f>
        <v/>
      </c>
      <c r="AA23" s="394" t="inlineStr">
        <is>
          <t>/</t>
        </is>
      </c>
      <c r="AB23" s="395">
        <f>=O23</f>
        <v/>
      </c>
    </row>
    <row r="24" ht="27" customFormat="1" customHeight="1" s="374">
      <c r="A24" s="378" t="inlineStr">
        <is>
          <t>实物状况</t>
        </is>
      </c>
      <c r="B24" s="378" t="inlineStr">
        <is>
          <t>实物状况</t>
        </is>
      </c>
      <c r="C24" s="437" t="inlineStr">
        <is>
          <t>建筑规模（㎡）</t>
        </is>
      </c>
      <c r="D24" s="378">
        <f>=评估明细表!M8</f>
        <v/>
      </c>
      <c r="E24" s="402" t="n">
        <v>450</v>
      </c>
      <c r="F24" s="402" t="n">
        <v>200</v>
      </c>
      <c r="G24" s="402" t="n">
        <v>270</v>
      </c>
      <c r="H24" s="379" t="inlineStr"/>
      <c r="I24" s="428">
        <f>=A24</f>
        <v/>
      </c>
      <c r="J24" s="428" t="inlineStr">
        <is>
          <t>建筑规模</t>
        </is>
      </c>
      <c r="K24" s="280" t="n"/>
      <c r="L24" s="428" t="n">
        <v>100</v>
      </c>
      <c r="M24" s="428" t="n">
        <v>100</v>
      </c>
      <c r="N24" s="428" t="n">
        <v>100</v>
      </c>
      <c r="O24" s="428" t="n">
        <v>100</v>
      </c>
      <c r="Q24" s="396">
        <f>=I24</f>
        <v/>
      </c>
      <c r="R24" s="378" t="inlineStr">
        <is>
          <t>建筑规模</t>
        </is>
      </c>
      <c r="S24" s="381" t="n"/>
      <c r="T24" s="393">
        <f>=L24</f>
        <v/>
      </c>
      <c r="U24" s="394" t="inlineStr">
        <is>
          <t>/</t>
        </is>
      </c>
      <c r="V24" s="395">
        <f>=M24</f>
        <v/>
      </c>
      <c r="W24" s="393">
        <f>=T24</f>
        <v/>
      </c>
      <c r="X24" s="394" t="inlineStr">
        <is>
          <t>/</t>
        </is>
      </c>
      <c r="Y24" s="395">
        <f>=N24</f>
        <v/>
      </c>
      <c r="Z24" s="393">
        <f>=T24</f>
        <v/>
      </c>
      <c r="AA24" s="394" t="inlineStr">
        <is>
          <t>/</t>
        </is>
      </c>
      <c r="AB24" s="395">
        <f>=O24</f>
        <v/>
      </c>
    </row>
    <row r="25" ht="22.5" customFormat="1" customHeight="1" s="374">
      <c r="A25" s="399" t="n"/>
      <c r="B25" s="399" t="n"/>
      <c r="C25" s="437" t="inlineStr">
        <is>
          <t>建筑外观</t>
        </is>
      </c>
      <c r="D25" s="378" t="inlineStr">
        <is>
          <t>外观档次较高档</t>
        </is>
      </c>
      <c r="E25" s="378" t="inlineStr">
        <is>
          <t>外观档次较高档</t>
        </is>
      </c>
      <c r="F25" s="378" t="inlineStr">
        <is>
          <t>外观档次较高档</t>
        </is>
      </c>
      <c r="G25" s="378" t="inlineStr">
        <is>
          <t>外观档次一般</t>
        </is>
      </c>
      <c r="H25" s="379" t="inlineStr"/>
      <c r="I25" s="422" t="n"/>
      <c r="J25" s="428">
        <f>=+C25</f>
        <v/>
      </c>
      <c r="K25" s="280" t="n"/>
      <c r="L25" s="428" t="n">
        <v>100</v>
      </c>
      <c r="M25" s="428" t="n">
        <v>100</v>
      </c>
      <c r="N25" s="428" t="n">
        <v>100</v>
      </c>
      <c r="O25" s="428" t="n">
        <v>95</v>
      </c>
      <c r="Q25" s="399" t="n"/>
      <c r="R25" s="378">
        <f>=+C25</f>
        <v/>
      </c>
      <c r="S25" s="381" t="n"/>
      <c r="T25" s="393">
        <f>=L25</f>
        <v/>
      </c>
      <c r="U25" s="394" t="inlineStr">
        <is>
          <t>/</t>
        </is>
      </c>
      <c r="V25" s="395">
        <f>=M25</f>
        <v/>
      </c>
      <c r="W25" s="393">
        <f>=T25</f>
        <v/>
      </c>
      <c r="X25" s="394" t="inlineStr">
        <is>
          <t>/</t>
        </is>
      </c>
      <c r="Y25" s="395">
        <f>=N25</f>
        <v/>
      </c>
      <c r="Z25" s="393">
        <f>=T25</f>
        <v/>
      </c>
      <c r="AA25" s="394" t="inlineStr">
        <is>
          <t>/</t>
        </is>
      </c>
      <c r="AB25" s="395">
        <f>=O25</f>
        <v/>
      </c>
    </row>
    <row r="26" ht="22.5" customFormat="1" customHeight="1" s="374">
      <c r="A26" s="399" t="n"/>
      <c r="B26" s="399" t="n"/>
      <c r="C26" s="437" t="inlineStr">
        <is>
          <t>建筑结构</t>
        </is>
      </c>
      <c r="D26" s="378" t="inlineStr">
        <is>
          <t>钢混结构</t>
        </is>
      </c>
      <c r="E26" s="378" t="inlineStr">
        <is>
          <t>钢混结构</t>
        </is>
      </c>
      <c r="F26" s="378" t="inlineStr">
        <is>
          <t>钢混结构</t>
        </is>
      </c>
      <c r="G26" s="378" t="inlineStr">
        <is>
          <t>钢混结构</t>
        </is>
      </c>
      <c r="H26" s="379" t="inlineStr"/>
      <c r="I26" s="422" t="n"/>
      <c r="J26" s="428">
        <f>=+C26</f>
        <v/>
      </c>
      <c r="K26" s="280" t="n"/>
      <c r="L26" s="428" t="n">
        <v>100</v>
      </c>
      <c r="M26" s="428" t="n">
        <v>100</v>
      </c>
      <c r="N26" s="428" t="n">
        <v>100</v>
      </c>
      <c r="O26" s="428" t="n">
        <v>100</v>
      </c>
      <c r="Q26" s="399" t="n"/>
      <c r="R26" s="378">
        <f>=+C26</f>
        <v/>
      </c>
      <c r="S26" s="381" t="n"/>
      <c r="T26" s="403">
        <f>=L26</f>
        <v/>
      </c>
      <c r="U26" s="394" t="inlineStr">
        <is>
          <t>/</t>
        </is>
      </c>
      <c r="V26" s="395">
        <f>=M26</f>
        <v/>
      </c>
      <c r="W26" s="393">
        <f>=T26</f>
        <v/>
      </c>
      <c r="X26" s="394" t="inlineStr">
        <is>
          <t>/</t>
        </is>
      </c>
      <c r="Y26" s="395">
        <f>=N26</f>
        <v/>
      </c>
      <c r="Z26" s="393">
        <f>=T26</f>
        <v/>
      </c>
      <c r="AA26" s="394" t="inlineStr">
        <is>
          <t>/</t>
        </is>
      </c>
      <c r="AB26" s="395">
        <f>=O26</f>
        <v/>
      </c>
    </row>
    <row r="27" ht="25.5" customFormat="1" customHeight="1" s="374">
      <c r="A27" s="399" t="n"/>
      <c r="B27" s="399" t="n"/>
      <c r="C27" s="437" t="inlineStr">
        <is>
          <t>设施设备</t>
        </is>
      </c>
      <c r="D27" s="378" t="inlineStr">
        <is>
          <t>1部电梯，水、电、消防设施齐备</t>
        </is>
      </c>
      <c r="E27" s="378" t="inlineStr">
        <is>
          <t>未设电梯，水、电、消防设施齐备</t>
        </is>
      </c>
      <c r="F27" s="378" t="inlineStr">
        <is>
          <t>未设电梯，水、电、消防设施齐备</t>
        </is>
      </c>
      <c r="G27" s="378" t="inlineStr">
        <is>
          <t>未设电梯，水、电、消防设施齐备</t>
        </is>
      </c>
      <c r="H27" s="379" t="inlineStr"/>
      <c r="I27" s="422" t="n"/>
      <c r="J27" s="428">
        <f>=+C27</f>
        <v/>
      </c>
      <c r="K27" s="280" t="n"/>
      <c r="L27" s="428" t="n">
        <v>100</v>
      </c>
      <c r="M27" s="428" t="n">
        <v>95</v>
      </c>
      <c r="N27" s="428" t="n">
        <v>95</v>
      </c>
      <c r="O27" s="428" t="n">
        <v>95</v>
      </c>
      <c r="Q27" s="399" t="n"/>
      <c r="R27" s="378">
        <f>=+C27</f>
        <v/>
      </c>
      <c r="S27" s="381" t="n"/>
      <c r="T27" s="403">
        <f>=L27</f>
        <v/>
      </c>
      <c r="U27" s="394" t="inlineStr">
        <is>
          <t>/</t>
        </is>
      </c>
      <c r="V27" s="395">
        <f>=M27</f>
        <v/>
      </c>
      <c r="W27" s="393">
        <f>=T27</f>
        <v/>
      </c>
      <c r="X27" s="394" t="inlineStr">
        <is>
          <t>/</t>
        </is>
      </c>
      <c r="Y27" s="395">
        <f>=N27</f>
        <v/>
      </c>
      <c r="Z27" s="393">
        <f>=T27</f>
        <v/>
      </c>
      <c r="AA27" s="394" t="inlineStr">
        <is>
          <t>/</t>
        </is>
      </c>
      <c r="AB27" s="395">
        <f>=O27</f>
        <v/>
      </c>
    </row>
    <row r="28" ht="25.5" customFormat="1" customHeight="1" s="374">
      <c r="A28" s="399" t="n"/>
      <c r="B28" s="399" t="n"/>
      <c r="C28" s="437" t="inlineStr">
        <is>
          <t>装饰装修</t>
        </is>
      </c>
      <c r="D28" s="378" t="inlineStr">
        <is>
          <t>精装</t>
        </is>
      </c>
      <c r="E28" s="378" t="inlineStr">
        <is>
          <t>毛坯</t>
        </is>
      </c>
      <c r="F28" s="378" t="inlineStr">
        <is>
          <t>毛坯</t>
        </is>
      </c>
      <c r="G28" s="378" t="inlineStr">
        <is>
          <t>简装</t>
        </is>
      </c>
      <c r="H28" s="379" t="inlineStr"/>
      <c r="I28" s="422" t="n"/>
      <c r="J28" s="428">
        <f>=+C28</f>
        <v/>
      </c>
      <c r="K28" s="280" t="n"/>
      <c r="L28" s="428" t="n">
        <v>100</v>
      </c>
      <c r="M28" s="428" t="n">
        <v>90</v>
      </c>
      <c r="N28" s="428" t="n">
        <v>90</v>
      </c>
      <c r="O28" s="428" t="n">
        <v>93</v>
      </c>
      <c r="Q28" s="399" t="n"/>
      <c r="R28" s="378">
        <f>=+C28</f>
        <v/>
      </c>
      <c r="S28" s="381" t="n"/>
      <c r="T28" s="403">
        <f>=L28</f>
        <v/>
      </c>
      <c r="U28" s="394" t="inlineStr">
        <is>
          <t>/</t>
        </is>
      </c>
      <c r="V28" s="395">
        <f>=M28</f>
        <v/>
      </c>
      <c r="W28" s="393">
        <f>=T28</f>
        <v/>
      </c>
      <c r="X28" s="394" t="inlineStr">
        <is>
          <t>/</t>
        </is>
      </c>
      <c r="Y28" s="395">
        <f>=N28</f>
        <v/>
      </c>
      <c r="Z28" s="393">
        <f>=T28</f>
        <v/>
      </c>
      <c r="AA28" s="394" t="inlineStr">
        <is>
          <t>/</t>
        </is>
      </c>
      <c r="AB28" s="395">
        <f>=O28</f>
        <v/>
      </c>
    </row>
    <row r="29" ht="30" customFormat="1" customHeight="1" s="374">
      <c r="A29" s="399" t="n"/>
      <c r="B29" s="399" t="n"/>
      <c r="C29" s="437" t="inlineStr">
        <is>
          <t>建筑性能</t>
        </is>
      </c>
      <c r="D29" s="378" t="inlineStr">
        <is>
          <t>建筑性能较好</t>
        </is>
      </c>
      <c r="E29" s="378" t="inlineStr">
        <is>
          <t>建筑性能较好</t>
        </is>
      </c>
      <c r="F29" s="378" t="inlineStr">
        <is>
          <t>建筑性能较好</t>
        </is>
      </c>
      <c r="G29" s="378" t="inlineStr">
        <is>
          <t>建筑性能较好</t>
        </is>
      </c>
      <c r="H29" s="379" t="inlineStr"/>
      <c r="I29" s="422" t="n"/>
      <c r="J29" s="428">
        <f>=+C29</f>
        <v/>
      </c>
      <c r="K29" s="280" t="n"/>
      <c r="L29" s="428" t="n">
        <v>100</v>
      </c>
      <c r="M29" s="428" t="n">
        <v>100</v>
      </c>
      <c r="N29" s="428" t="n">
        <v>100</v>
      </c>
      <c r="O29" s="428" t="n">
        <v>100</v>
      </c>
      <c r="Q29" s="399" t="n"/>
      <c r="R29" s="378">
        <f>=+C29</f>
        <v/>
      </c>
      <c r="S29" s="381" t="n"/>
      <c r="T29" s="403">
        <f>=L29</f>
        <v/>
      </c>
      <c r="U29" s="394" t="inlineStr">
        <is>
          <t>/</t>
        </is>
      </c>
      <c r="V29" s="395">
        <f>=M29</f>
        <v/>
      </c>
      <c r="W29" s="393">
        <f>=T29</f>
        <v/>
      </c>
      <c r="X29" s="394" t="inlineStr">
        <is>
          <t>/</t>
        </is>
      </c>
      <c r="Y29" s="395">
        <f>=N29</f>
        <v/>
      </c>
      <c r="Z29" s="393">
        <f>=T29</f>
        <v/>
      </c>
      <c r="AA29" s="394" t="inlineStr">
        <is>
          <t>/</t>
        </is>
      </c>
      <c r="AB29" s="395">
        <f>=O29</f>
        <v/>
      </c>
    </row>
    <row r="30" ht="31" customFormat="1" customHeight="1" s="374">
      <c r="A30" s="399" t="n"/>
      <c r="B30" s="399" t="n"/>
      <c r="C30" s="437" t="inlineStr">
        <is>
          <t>空间布局</t>
        </is>
      </c>
      <c r="D30" s="378" t="inlineStr">
        <is>
          <t>双拼别墅，空间布局合理</t>
        </is>
      </c>
      <c r="E30" s="378" t="inlineStr">
        <is>
          <t>联排别墅，空间布局合理</t>
        </is>
      </c>
      <c r="F30" s="378" t="inlineStr">
        <is>
          <t>双拼别墅，空间布局合理</t>
        </is>
      </c>
      <c r="G30" s="378" t="inlineStr">
        <is>
          <t>独栋别墅，空间布局合理</t>
        </is>
      </c>
      <c r="H30" s="379" t="inlineStr"/>
      <c r="I30" s="422" t="n"/>
      <c r="J30" s="428">
        <f>=+C30</f>
        <v/>
      </c>
      <c r="K30" s="280" t="n"/>
      <c r="L30" s="428" t="n">
        <v>100</v>
      </c>
      <c r="M30" s="428" t="n">
        <v>95</v>
      </c>
      <c r="N30" s="428" t="n">
        <v>100</v>
      </c>
      <c r="O30" s="428" t="n">
        <v>115</v>
      </c>
      <c r="Q30" s="399" t="n"/>
      <c r="R30" s="378">
        <f>=+C30</f>
        <v/>
      </c>
      <c r="S30" s="381" t="n"/>
      <c r="T30" s="403">
        <f>=L30</f>
        <v/>
      </c>
      <c r="U30" s="394" t="inlineStr">
        <is>
          <t>/</t>
        </is>
      </c>
      <c r="V30" s="395">
        <f>=M30</f>
        <v/>
      </c>
      <c r="W30" s="393">
        <f>=T30</f>
        <v/>
      </c>
      <c r="X30" s="394" t="inlineStr">
        <is>
          <t>/</t>
        </is>
      </c>
      <c r="Y30" s="395">
        <f>=N30</f>
        <v/>
      </c>
      <c r="Z30" s="393">
        <f>=T30</f>
        <v/>
      </c>
      <c r="AA30" s="394" t="inlineStr">
        <is>
          <t>/</t>
        </is>
      </c>
      <c r="AB30" s="395">
        <f>=O30</f>
        <v/>
      </c>
    </row>
    <row r="31" ht="36" customFormat="1" customHeight="1" s="374">
      <c r="A31" s="388" t="n"/>
      <c r="B31" s="388" t="n"/>
      <c r="C31" s="437" t="inlineStr">
        <is>
          <t>新旧程度</t>
        </is>
      </c>
      <c r="D31" s="378" t="inlineStr">
        <is>
          <t>建成于2011年7月</t>
        </is>
      </c>
      <c r="E31" s="378" t="inlineStr">
        <is>
          <t>建成于2016年</t>
        </is>
      </c>
      <c r="F31" s="378" t="inlineStr">
        <is>
          <t>建成于2002年</t>
        </is>
      </c>
      <c r="G31" s="378" t="inlineStr">
        <is>
          <t>建成于1998年</t>
        </is>
      </c>
      <c r="H31" s="379" t="inlineStr"/>
      <c r="I31" s="284" t="n"/>
      <c r="J31" s="428">
        <f>=+C31</f>
        <v/>
      </c>
      <c r="K31" s="280" t="n"/>
      <c r="L31" s="428" t="n">
        <v>100</v>
      </c>
      <c r="M31" s="428" t="n">
        <v>103</v>
      </c>
      <c r="N31" s="428" t="n">
        <v>93</v>
      </c>
      <c r="O31" s="428" t="n">
        <v>89</v>
      </c>
      <c r="Q31" s="399" t="n"/>
      <c r="R31" s="378">
        <f>=+C31</f>
        <v/>
      </c>
      <c r="S31" s="381" t="n"/>
      <c r="T31" s="403">
        <f>=L31</f>
        <v/>
      </c>
      <c r="U31" s="394" t="inlineStr">
        <is>
          <t>/</t>
        </is>
      </c>
      <c r="V31" s="395">
        <f>=M31</f>
        <v/>
      </c>
      <c r="W31" s="393">
        <f>=T31</f>
        <v/>
      </c>
      <c r="X31" s="394" t="inlineStr">
        <is>
          <t>/</t>
        </is>
      </c>
      <c r="Y31" s="395">
        <f>=N31</f>
        <v/>
      </c>
      <c r="Z31" s="393">
        <f>=T31</f>
        <v/>
      </c>
      <c r="AA31" s="394" t="inlineStr">
        <is>
          <t>/</t>
        </is>
      </c>
      <c r="AB31" s="395">
        <f>=O31</f>
        <v/>
      </c>
    </row>
    <row r="32" ht="20.25" customFormat="1" customHeight="1" s="374">
      <c r="I32" s="379" t="inlineStr"/>
      <c r="L32" s="404" t="inlineStr"/>
      <c r="M32" s="404" t="inlineStr"/>
      <c r="N32" s="404" t="inlineStr"/>
      <c r="O32" s="404" t="inlineStr"/>
      <c r="Q32" s="378" t="inlineStr">
        <is>
          <t>比较单价（元/㎡)</t>
        </is>
      </c>
      <c r="R32" s="380" t="n"/>
      <c r="S32" s="381" t="n"/>
      <c r="T32" s="438">
        <f>=ROUND(T4*T5/V5*T6/V6*100/(V7+V8+V9+V10+V11+V12+V13+V14+V15+V16+V17+V18-1100)*100/(V19+V20+V21+V22+V23-400)*100/(V24+V25+V26+V27+V28+V29+V30+V31-700),0)</f>
        <v/>
      </c>
      <c r="U32" s="392" t="n"/>
      <c r="V32" s="406" t="n"/>
      <c r="W32" s="438">
        <f>=ROUND(W4*W5/Y5*W6/Y6*100/(Y7+Y8+Y9+Y10+Y11+Y12+Y13+Y14+Y15+Y16+Y17+Y18-1100)*100/(Y19+Y20+Y21+Y22+Y23-400)*100/(Y24+Y25+Y26+Y27+Y28+Y29+Y30+Y31-700),0)</f>
        <v/>
      </c>
      <c r="X32" s="392" t="n"/>
      <c r="Y32" s="406" t="n"/>
      <c r="Z32" s="438">
        <f>=ROUND(Z4*Z5/AB5*Z6/AB6*100/(AB7+AB8+AB9+AB10+AB11+AB12+AB13+AB14+AB15+AB16+AB17+AB18-1100)*100/(AB19+AB20+AB21+AB22+AB23-400)*100/(AB24+AB25+AB26+AB27+AB28+AB29+AB30+AB31-700),0)</f>
        <v/>
      </c>
      <c r="AA32" s="392" t="n"/>
      <c r="AB32" s="406" t="n"/>
    </row>
    <row r="33" ht="27" customFormat="1" customHeight="1" s="374">
      <c r="D33" s="439" t="inlineStr"/>
      <c r="E33" s="407" t="inlineStr"/>
      <c r="F33" s="407" t="inlineStr"/>
      <c r="G33" s="407" t="inlineStr"/>
      <c r="I33" s="379" t="inlineStr"/>
      <c r="J33" s="379" t="inlineStr"/>
      <c r="K33" s="379" t="inlineStr"/>
      <c r="L33" s="404" t="inlineStr"/>
      <c r="M33" s="404" t="inlineStr"/>
      <c r="N33" s="404" t="inlineStr"/>
      <c r="O33" s="404" t="inlineStr"/>
      <c r="Q33" s="408" t="inlineStr">
        <is>
          <t>权重</t>
        </is>
      </c>
      <c r="R33" s="380" t="n"/>
      <c r="S33" s="409" t="n"/>
      <c r="T33" s="410" t="n">
        <v>0.5</v>
      </c>
      <c r="U33" s="392" t="n"/>
      <c r="V33" s="347" t="n"/>
      <c r="W33" s="410" t="n">
        <v>0.3</v>
      </c>
      <c r="X33" s="392" t="n"/>
      <c r="Y33" s="347" t="n"/>
      <c r="Z33" s="410" t="n">
        <v>0.2</v>
      </c>
      <c r="AA33" s="392" t="n"/>
      <c r="AB33" s="347" t="n"/>
      <c r="AD33" s="440">
        <f>=+MIN(T32:AB32)/MAX(T32:AB32)-1</f>
        <v/>
      </c>
    </row>
    <row r="34" ht="20.25" customFormat="1" customHeight="1" s="374">
      <c r="E34" s="374">
        <f>=$D$24-E24</f>
        <v/>
      </c>
      <c r="F34" s="374">
        <f>=$D$24-F24</f>
        <v/>
      </c>
      <c r="G34" s="374">
        <f>=$D$24-G24</f>
        <v/>
      </c>
      <c r="H34" s="379" t="inlineStr"/>
      <c r="N34" s="404" t="inlineStr"/>
      <c r="Q34" s="378" t="inlineStr">
        <is>
          <t>评估单价（元/㎡）</t>
        </is>
      </c>
      <c r="R34" s="380" t="n"/>
      <c r="S34" s="381" t="n"/>
      <c r="T34" s="441">
        <f>=ROUND((T32*T33+W32*W33+Z32*Z33),-1)</f>
        <v/>
      </c>
      <c r="U34" s="412" t="n"/>
      <c r="V34" s="412" t="n"/>
      <c r="W34" s="412" t="n"/>
      <c r="X34" s="412" t="n"/>
      <c r="Y34" s="412" t="n"/>
      <c r="Z34" s="412" t="n"/>
      <c r="AA34" s="412" t="n"/>
      <c r="AB34" s="413" t="n"/>
    </row>
    <row r="35" ht="20.25" customFormat="1" customHeight="1" s="374">
      <c r="H35" s="379" t="inlineStr"/>
      <c r="L35" s="404" t="inlineStr"/>
      <c r="N35" s="404" t="inlineStr"/>
      <c r="O35" s="404" t="inlineStr"/>
      <c r="Y35" s="404" t="inlineStr"/>
      <c r="Z35" s="414" t="inlineStr"/>
      <c r="AA35" s="414" t="inlineStr"/>
    </row>
    <row r="36" ht="19.5" customFormat="1" customHeight="1" s="374">
      <c r="G36" s="379" t="inlineStr"/>
      <c r="H36" s="379" t="inlineStr"/>
      <c r="L36" s="404" t="inlineStr"/>
      <c r="R36" s="177" t="inlineStr"/>
      <c r="T36" s="178">
        <f>=(T4-T32)/T4</f>
        <v/>
      </c>
      <c r="U36" s="392" t="n"/>
      <c r="V36" s="347" t="n"/>
      <c r="W36" s="178">
        <f>=(W4-W32)/W4</f>
        <v/>
      </c>
      <c r="X36" s="392" t="n"/>
      <c r="Y36" s="347" t="n"/>
      <c r="Z36" s="178">
        <f>=(Z4-Z32)/Z4</f>
        <v/>
      </c>
      <c r="AA36" s="392" t="n"/>
      <c r="AB36" s="347" t="n"/>
    </row>
    <row r="37" customFormat="1" s="374">
      <c r="G37" s="379" t="inlineStr"/>
      <c r="H37" s="379" t="inlineStr"/>
    </row>
    <row r="38" customFormat="1" s="374">
      <c r="G38" s="379" t="inlineStr"/>
      <c r="H38" s="379" t="inlineStr"/>
    </row>
    <row r="39" ht="18.75" customFormat="1" customHeight="1" s="374">
      <c r="G39" s="379" t="inlineStr"/>
      <c r="H39" s="379" t="inlineStr"/>
    </row>
    <row r="40" ht="18.75" customFormat="1" customHeight="1" s="374">
      <c r="G40" s="379" t="inlineStr"/>
      <c r="H40" s="379" t="inlineStr"/>
    </row>
    <row r="41" ht="18.75" customFormat="1" customHeight="1" s="374">
      <c r="G41" s="379" t="inlineStr"/>
      <c r="H41" s="379" t="inlineStr"/>
    </row>
    <row r="42" ht="18.75" customFormat="1" customHeight="1" s="374">
      <c r="G42" s="379" t="inlineStr"/>
      <c r="H42" s="379" t="inlineStr"/>
    </row>
    <row r="43" ht="18.75" customFormat="1" customHeight="1" s="374">
      <c r="G43" s="379" t="inlineStr"/>
      <c r="H43" s="379" t="inlineStr"/>
    </row>
    <row r="44" ht="18.75" customFormat="1" customHeight="1" s="374">
      <c r="G44" s="379" t="inlineStr"/>
      <c r="H44" s="379" t="inlineStr"/>
    </row>
    <row r="45" ht="18.75" customFormat="1" customHeight="1" s="374">
      <c r="G45" s="379" t="inlineStr"/>
      <c r="H45" s="379" t="inlineStr"/>
    </row>
    <row r="46" ht="18.75" customFormat="1" customHeight="1" s="374">
      <c r="G46" s="379" t="inlineStr"/>
      <c r="H46" s="379" t="inlineStr"/>
    </row>
    <row r="47" ht="18.75" customFormat="1" customHeight="1" s="374">
      <c r="G47" s="379" t="inlineStr"/>
      <c r="H47" s="379" t="inlineStr"/>
    </row>
    <row r="48" ht="18.75" customFormat="1" customHeight="1" s="374">
      <c r="G48" s="379" t="inlineStr"/>
      <c r="H48" s="379" t="inlineStr"/>
    </row>
    <row r="49" customFormat="1" s="374">
      <c r="G49" s="379" t="inlineStr"/>
      <c r="H49" s="379" t="inlineStr"/>
    </row>
    <row r="50" customFormat="1" s="374">
      <c r="G50" s="379" t="inlineStr"/>
      <c r="H50" s="379" t="inlineStr"/>
    </row>
    <row r="51" customFormat="1" s="374">
      <c r="G51" s="379" t="inlineStr"/>
      <c r="H51" s="379" t="inlineStr"/>
    </row>
    <row r="52" customFormat="1" s="374">
      <c r="G52" s="379" t="inlineStr"/>
      <c r="H52" s="379" t="inlineStr"/>
    </row>
    <row r="53" customFormat="1" s="374">
      <c r="G53" s="379" t="inlineStr"/>
      <c r="H53" s="379" t="inlineStr"/>
    </row>
    <row r="54" customFormat="1" s="374">
      <c r="G54" s="379" t="inlineStr"/>
      <c r="H54" s="379" t="inlineStr"/>
    </row>
  </sheetData>
  <mergeCells count="92">
    <mergeCell ref="I32:K32"/>
    <mergeCell ref="W32:Y32"/>
    <mergeCell ref="Q4:S4"/>
    <mergeCell ref="J19:K19"/>
    <mergeCell ref="R28:S28"/>
    <mergeCell ref="B19:B23"/>
    <mergeCell ref="J28:K28"/>
    <mergeCell ref="B11:B14"/>
    <mergeCell ref="R15:R16"/>
    <mergeCell ref="Q6:S6"/>
    <mergeCell ref="R30:S30"/>
    <mergeCell ref="J11:J14"/>
    <mergeCell ref="E2:E3"/>
    <mergeCell ref="B15:B16"/>
    <mergeCell ref="J31:K31"/>
    <mergeCell ref="I24:I31"/>
    <mergeCell ref="J21:K21"/>
    <mergeCell ref="Q33:S33"/>
    <mergeCell ref="W2:Y3"/>
    <mergeCell ref="A6:C6"/>
    <mergeCell ref="T4:V4"/>
    <mergeCell ref="W36:Y36"/>
    <mergeCell ref="B7:B10"/>
    <mergeCell ref="J23:K23"/>
    <mergeCell ref="Q5:S5"/>
    <mergeCell ref="B17:B18"/>
    <mergeCell ref="R19:S19"/>
    <mergeCell ref="N2:N3"/>
    <mergeCell ref="R7:R10"/>
    <mergeCell ref="F2:F3"/>
    <mergeCell ref="Z33:AB33"/>
    <mergeCell ref="A5:C5"/>
    <mergeCell ref="R25:S25"/>
    <mergeCell ref="R17:R18"/>
    <mergeCell ref="J27:K27"/>
    <mergeCell ref="I4:K4"/>
    <mergeCell ref="A4:C4"/>
    <mergeCell ref="J20:K20"/>
    <mergeCell ref="I1:K3"/>
    <mergeCell ref="Q32:S32"/>
    <mergeCell ref="W4:Y4"/>
    <mergeCell ref="O2:O3"/>
    <mergeCell ref="Z36:AB36"/>
    <mergeCell ref="J22:K22"/>
    <mergeCell ref="T32:V32"/>
    <mergeCell ref="W33:Y33"/>
    <mergeCell ref="R23:S23"/>
    <mergeCell ref="R11:R14"/>
    <mergeCell ref="J29:K29"/>
    <mergeCell ref="A24:A31"/>
    <mergeCell ref="D2:D3"/>
    <mergeCell ref="Q7:Q18"/>
    <mergeCell ref="Q34:S34"/>
    <mergeCell ref="T1:V1"/>
    <mergeCell ref="J24:K24"/>
    <mergeCell ref="I5:K5"/>
    <mergeCell ref="I19:I23"/>
    <mergeCell ref="A19:A23"/>
    <mergeCell ref="R27:S27"/>
    <mergeCell ref="J26:K26"/>
    <mergeCell ref="Z1:AB1"/>
    <mergeCell ref="R20:S20"/>
    <mergeCell ref="T34:AB34"/>
    <mergeCell ref="T36:V36"/>
    <mergeCell ref="J25:K25"/>
    <mergeCell ref="T33:V33"/>
    <mergeCell ref="R22:S22"/>
    <mergeCell ref="T2:V3"/>
    <mergeCell ref="A1:C3"/>
    <mergeCell ref="G2:G3"/>
    <mergeCell ref="W1:Y1"/>
    <mergeCell ref="R29:S29"/>
    <mergeCell ref="Q1:S3"/>
    <mergeCell ref="M2:M3"/>
    <mergeCell ref="J15:J16"/>
    <mergeCell ref="R31:S31"/>
    <mergeCell ref="J30:K30"/>
    <mergeCell ref="R24:S24"/>
    <mergeCell ref="Z4:AB4"/>
    <mergeCell ref="Q24:Q31"/>
    <mergeCell ref="R21:S21"/>
    <mergeCell ref="I7:I18"/>
    <mergeCell ref="R26:S26"/>
    <mergeCell ref="A7:A18"/>
    <mergeCell ref="J7:J10"/>
    <mergeCell ref="I6:K6"/>
    <mergeCell ref="L2:L3"/>
    <mergeCell ref="Z2:AB3"/>
    <mergeCell ref="J17:J18"/>
    <mergeCell ref="Z32:AB32"/>
    <mergeCell ref="B24:B31"/>
    <mergeCell ref="Q19:Q2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1:U29"/>
  <sheetViews>
    <sheetView showGridLines="1" workbookViewId="0">
      <selection activeCell="A1" sqref="A1"/>
    </sheetView>
  </sheetViews>
  <sheetFormatPr baseColWidth="8" defaultColWidth="9" defaultRowHeight="13.5"/>
  <cols>
    <col width="10.375" customWidth="1" style="220" min="13" max="13"/>
    <col width="12.625" customWidth="1" style="220" min="17" max="17"/>
    <col width="9.375" customWidth="1" style="220" min="18" max="19"/>
  </cols>
  <sheetData>
    <row r="11">
      <c r="S11" s="220" t="n">
        <v>24912</v>
      </c>
      <c r="T11" s="180" t="n">
        <v>0.97</v>
      </c>
      <c r="U11" s="220">
        <f>=ROUND(S11*T11,0)</f>
        <v/>
      </c>
    </row>
    <row r="12">
      <c r="S12" s="220" t="n">
        <v>25623</v>
      </c>
      <c r="T12" s="180" t="n">
        <v>0.91</v>
      </c>
      <c r="U12" s="220">
        <f>=ROUND(S12*T12,0)</f>
        <v/>
      </c>
    </row>
    <row r="13">
      <c r="S13" s="220" t="n">
        <v>26761</v>
      </c>
      <c r="T13" s="180" t="n">
        <v>0.88</v>
      </c>
      <c r="U13" s="220">
        <f>=ROUND(S13*T13,0)</f>
        <v/>
      </c>
    </row>
    <row r="29">
      <c r="A29" s="220" t="inlineStr">
        <is>
          <t>XX市XX路XX山庄XX栋别墅 - 司法拍卖 - 阿里资产 (taobao.com)</t>
        </is>
      </c>
    </row>
    <row r="43" ht="15" customFormat="1" customHeight="1" s="220"/>
  </sheetData>
  <hyperlinks>
    <hyperlink xmlns:r="http://schemas.openxmlformats.org/officeDocument/2006/relationships" ref="A29" r:id="rId1"/>
  </hyperlinks>
  <pageMargins left="0.75" right="0.75" top="1" bottom="1" header="0.5" footer="0.5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G52:I59"/>
  <sheetViews>
    <sheetView showGridLines="1" workbookViewId="0">
      <selection activeCell="A1" sqref="A1"/>
    </sheetView>
  </sheetViews>
  <sheetFormatPr baseColWidth="8" defaultColWidth="9" defaultRowHeight="13.5"/>
  <cols>
    <col width="12.625" customWidth="1" style="220" min="9" max="9"/>
  </cols>
  <sheetData>
    <row r="52">
      <c r="G52" s="220" t="inlineStr">
        <is>
          <t>XX居</t>
        </is>
      </c>
    </row>
    <row r="53">
      <c r="G53" s="220" t="n">
        <v>1100000</v>
      </c>
      <c r="H53" s="220" t="n">
        <v>49</v>
      </c>
      <c r="I53" s="442">
        <f>=+G53/H53</f>
        <v/>
      </c>
    </row>
    <row r="54">
      <c r="G54" s="220" t="n">
        <v>1100000</v>
      </c>
      <c r="H54" s="220" t="n">
        <v>49</v>
      </c>
      <c r="I54" s="442">
        <f>=+G54/H54</f>
        <v/>
      </c>
    </row>
    <row r="55">
      <c r="G55" s="220" t="n">
        <v>1600000</v>
      </c>
      <c r="H55" s="220" t="n">
        <v>69</v>
      </c>
      <c r="I55" s="442">
        <f>=+G55/H55</f>
        <v/>
      </c>
    </row>
    <row r="56">
      <c r="G56" s="220" t="n">
        <v>1600000</v>
      </c>
      <c r="H56" s="220" t="n">
        <v>69</v>
      </c>
      <c r="I56" s="442">
        <f>=+G56/H56</f>
        <v/>
      </c>
    </row>
    <row r="57">
      <c r="I57" s="442" t="inlineStr"/>
    </row>
    <row r="58">
      <c r="G58" s="220" t="n">
        <v>2300000</v>
      </c>
      <c r="H58" s="220" t="n">
        <v>95</v>
      </c>
      <c r="I58" s="442">
        <f>=+G58/H58</f>
        <v/>
      </c>
    </row>
    <row r="59">
      <c r="G59" s="220" t="n">
        <v>2300000</v>
      </c>
      <c r="H59" s="220" t="n">
        <v>95</v>
      </c>
      <c r="I59" s="442">
        <f>=+G59/H59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K9:N101"/>
  <sheetViews>
    <sheetView showGridLines="1" workbookViewId="0">
      <selection activeCell="A1" sqref="A1"/>
    </sheetView>
  </sheetViews>
  <sheetFormatPr baseColWidth="8" defaultColWidth="9" defaultRowHeight="13.5"/>
  <cols>
    <col width="12.625" customWidth="1" style="220" min="11" max="14"/>
  </cols>
  <sheetData>
    <row r="9">
      <c r="K9" s="443" t="inlineStr"/>
    </row>
    <row r="50">
      <c r="M50" s="443" t="inlineStr"/>
    </row>
    <row r="96">
      <c r="L96" s="443" t="inlineStr"/>
    </row>
    <row r="101">
      <c r="N101" s="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2026-08-13T15:31:42Z</dcterms:created>
  <dcterms:modified xsi:type="dcterms:W3CDTF">2026-08-13T08:03:19Z</dcterms:modified>
</cp:coreProperties>
</file>