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S:\OneDrive\Documents\Data_Analysis\"/>
    </mc:Choice>
  </mc:AlternateContent>
  <xr:revisionPtr revIDLastSave="0" documentId="13_ncr:1_{0D93FF49-2596-4E2E-BA5F-4F09154899BA}" xr6:coauthVersionLast="47" xr6:coauthVersionMax="47" xr10:uidLastSave="{00000000-0000-0000-0000-000000000000}"/>
  <bookViews>
    <workbookView xWindow="-110" yWindow="-110" windowWidth="19420" windowHeight="11020" activeTab="3" xr2:uid="{26D4546B-D2A1-4444-8EAF-A6228F96F0C1}"/>
  </bookViews>
  <sheets>
    <sheet name="Data1" sheetId="3" r:id="rId1"/>
    <sheet name="Sheet7" sheetId="16" r:id="rId2"/>
    <sheet name="All_staff" sheetId="4" r:id="rId3"/>
    <sheet name="Ind-vs-NZ" sheetId="14" r:id="rId4"/>
    <sheet name="All-rating" sheetId="8" r:id="rId5"/>
    <sheet name="Employee_trends" sheetId="13" r:id="rId6"/>
    <sheet name="Sheet3" sheetId="12" r:id="rId7"/>
    <sheet name="salary_spread" sheetId="7" r:id="rId8"/>
    <sheet name="male-vs-female" sheetId="5" r:id="rId9"/>
    <sheet name="India Staff" sheetId="2" r:id="rId10"/>
  </sheets>
  <definedNames>
    <definedName name="_xlnm._FilterDatabase" localSheetId="9" hidden="1">'India Staff'!$B$2:$H$114</definedName>
    <definedName name="_xlchart.v1.0" hidden="1">All_staff!$H$3</definedName>
    <definedName name="_xlchart.v1.1" hidden="1">All_staff!$H$4:$H$187</definedName>
    <definedName name="_xlchart.v1.2" hidden="1">All_staff!$H$3</definedName>
    <definedName name="_xlchart.v1.3" hidden="1">All_staff!$H$4:$H$187</definedName>
    <definedName name="ExternalData_1" localSheetId="2" hidden="1">All_staff!$B$3:$I$186</definedName>
    <definedName name="Slicer_Country">#N/A</definedName>
  </definedNames>
  <calcPr calcId="191029"/>
  <pivotCaches>
    <pivotCache cacheId="9" r:id="rId11"/>
    <pivotCache cacheId="7" r:id="rId12"/>
  </pivotCaches>
  <fileRecoveryPr repairLoad="1"/>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4" l="1"/>
  <c r="M2" i="14"/>
  <c r="O2" i="14"/>
  <c r="G2" i="14"/>
  <c r="C2" i="14"/>
  <c r="E2" i="14" s="1"/>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33" i="13"/>
  <c r="U34" i="13"/>
  <c r="U35" i="13"/>
  <c r="U36" i="13"/>
  <c r="U37" i="13"/>
  <c r="U38" i="13"/>
  <c r="U39" i="13"/>
  <c r="U4" i="13"/>
  <c r="T5" i="13"/>
  <c r="T6" i="13"/>
  <c r="T7" i="13"/>
  <c r="T8" i="13"/>
  <c r="T9" i="13"/>
  <c r="T10" i="13"/>
  <c r="T11" i="13"/>
  <c r="T12" i="13"/>
  <c r="T13" i="13"/>
  <c r="T14" i="13"/>
  <c r="T15" i="13"/>
  <c r="T16" i="13"/>
  <c r="T17" i="13"/>
  <c r="T18" i="13"/>
  <c r="T19" i="13"/>
  <c r="T20" i="13"/>
  <c r="T21" i="13"/>
  <c r="T22" i="13"/>
  <c r="T23" i="13"/>
  <c r="T24" i="13"/>
  <c r="T25" i="13"/>
  <c r="T26" i="13"/>
  <c r="T27" i="13"/>
  <c r="T28" i="13"/>
  <c r="T29" i="13"/>
  <c r="T30" i="13"/>
  <c r="T31" i="13"/>
  <c r="T32" i="13"/>
  <c r="T33" i="13"/>
  <c r="T34" i="13"/>
  <c r="T35" i="13"/>
  <c r="T36" i="13"/>
  <c r="T37" i="13"/>
  <c r="T38" i="13"/>
  <c r="T39" i="13"/>
  <c r="T4" i="13"/>
  <c r="R4" i="13" a="1"/>
  <c r="R4" i="13" s="1"/>
  <c r="S4" i="13" s="1" a="1"/>
  <c r="S4" i="13" s="1"/>
  <c r="L186" i="4"/>
  <c r="L185" i="4"/>
  <c r="L184" i="4"/>
  <c r="L183" i="4"/>
  <c r="L182" i="4"/>
  <c r="L181" i="4"/>
  <c r="L180" i="4"/>
  <c r="L179" i="4"/>
  <c r="L178" i="4"/>
  <c r="L177" i="4"/>
  <c r="L176" i="4"/>
  <c r="L175" i="4"/>
  <c r="L174" i="4"/>
  <c r="L173" i="4"/>
  <c r="L172" i="4"/>
  <c r="L171" i="4"/>
  <c r="L170" i="4"/>
  <c r="L169" i="4"/>
  <c r="L168" i="4"/>
  <c r="L167" i="4"/>
  <c r="L166" i="4"/>
  <c r="L165" i="4"/>
  <c r="L164" i="4"/>
  <c r="L163" i="4"/>
  <c r="L162" i="4"/>
  <c r="L161" i="4"/>
  <c r="L160" i="4"/>
  <c r="L159" i="4"/>
  <c r="L158" i="4"/>
  <c r="L157" i="4"/>
  <c r="L156" i="4"/>
  <c r="L155" i="4"/>
  <c r="L154" i="4"/>
  <c r="L153" i="4"/>
  <c r="L152" i="4"/>
  <c r="L151" i="4"/>
  <c r="L150" i="4"/>
  <c r="L149" i="4"/>
  <c r="L148" i="4"/>
  <c r="L147" i="4"/>
  <c r="L146" i="4"/>
  <c r="L145" i="4"/>
  <c r="L144" i="4"/>
  <c r="L143" i="4"/>
  <c r="L142" i="4"/>
  <c r="L141" i="4"/>
  <c r="L140" i="4"/>
  <c r="L139" i="4"/>
  <c r="L138" i="4"/>
  <c r="L137" i="4"/>
  <c r="L136" i="4"/>
  <c r="L135" i="4"/>
  <c r="L134"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L5" i="4"/>
  <c r="L4" i="4"/>
  <c r="P20" i="4"/>
  <c r="J164" i="4"/>
  <c r="K164" i="4" s="1"/>
  <c r="J20" i="4"/>
  <c r="K20" i="4" s="1"/>
  <c r="J144" i="4"/>
  <c r="K144" i="4" s="1"/>
  <c r="J22" i="4"/>
  <c r="K22" i="4" s="1"/>
  <c r="J177" i="4"/>
  <c r="K177" i="4" s="1"/>
  <c r="J48" i="4"/>
  <c r="K48" i="4" s="1"/>
  <c r="J132" i="4"/>
  <c r="K132" i="4" s="1"/>
  <c r="J126" i="4"/>
  <c r="K126" i="4" s="1"/>
  <c r="J92" i="4"/>
  <c r="K92" i="4" s="1"/>
  <c r="J158" i="4"/>
  <c r="K158" i="4" s="1"/>
  <c r="J148" i="4"/>
  <c r="K148" i="4" s="1"/>
  <c r="J136" i="4"/>
  <c r="K136" i="4" s="1"/>
  <c r="J26" i="4"/>
  <c r="K26" i="4" s="1"/>
  <c r="J10" i="4"/>
  <c r="K10" i="4" s="1"/>
  <c r="J165" i="4"/>
  <c r="K165" i="4" s="1"/>
  <c r="J34" i="4"/>
  <c r="K34" i="4" s="1"/>
  <c r="J183" i="4"/>
  <c r="K183" i="4" s="1"/>
  <c r="J84" i="4"/>
  <c r="K84" i="4" s="1"/>
  <c r="J110" i="4"/>
  <c r="K110" i="4" s="1"/>
  <c r="J104" i="4"/>
  <c r="K104" i="4" s="1"/>
  <c r="J46" i="4"/>
  <c r="K46" i="4" s="1"/>
  <c r="J122" i="4"/>
  <c r="K122" i="4" s="1"/>
  <c r="J8" i="4"/>
  <c r="K8" i="4" s="1"/>
  <c r="J94" i="4"/>
  <c r="K94" i="4" s="1"/>
  <c r="J12" i="4"/>
  <c r="K12" i="4" s="1"/>
  <c r="J142" i="4"/>
  <c r="K142" i="4" s="1"/>
  <c r="J52" i="4"/>
  <c r="K52" i="4" s="1"/>
  <c r="J173" i="4"/>
  <c r="K173" i="4" s="1"/>
  <c r="J14" i="4"/>
  <c r="K14" i="4" s="1"/>
  <c r="J162" i="4"/>
  <c r="K162" i="4" s="1"/>
  <c r="J24" i="4"/>
  <c r="K24" i="4" s="1"/>
  <c r="J72" i="4"/>
  <c r="K72" i="4" s="1"/>
  <c r="J140" i="4"/>
  <c r="K140" i="4" s="1"/>
  <c r="J112" i="4"/>
  <c r="K112" i="4" s="1"/>
  <c r="J36" i="4"/>
  <c r="K36" i="4" s="1"/>
  <c r="J160" i="4"/>
  <c r="K160" i="4" s="1"/>
  <c r="J185" i="4"/>
  <c r="K185" i="4" s="1"/>
  <c r="J167" i="4"/>
  <c r="K167" i="4" s="1"/>
  <c r="J175" i="4"/>
  <c r="K175" i="4" s="1"/>
  <c r="J32" i="4"/>
  <c r="K32" i="4" s="1"/>
  <c r="J100" i="4"/>
  <c r="K100" i="4" s="1"/>
  <c r="J38" i="4"/>
  <c r="K38" i="4" s="1"/>
  <c r="J116" i="4"/>
  <c r="K116" i="4" s="1"/>
  <c r="J4" i="4"/>
  <c r="K4" i="4" s="1"/>
  <c r="J96" i="4"/>
  <c r="K96" i="4" s="1"/>
  <c r="J54" i="4"/>
  <c r="K54" i="4" s="1"/>
  <c r="J150" i="4"/>
  <c r="K150" i="4" s="1"/>
  <c r="J50" i="4"/>
  <c r="K50" i="4" s="1"/>
  <c r="J128" i="4"/>
  <c r="K128" i="4" s="1"/>
  <c r="J86" i="4"/>
  <c r="K86" i="4" s="1"/>
  <c r="J102" i="4"/>
  <c r="K102" i="4" s="1"/>
  <c r="J124" i="4"/>
  <c r="K124" i="4" s="1"/>
  <c r="J62" i="4"/>
  <c r="K62" i="4" s="1"/>
  <c r="J179" i="4"/>
  <c r="K179" i="4" s="1"/>
  <c r="J68" i="4"/>
  <c r="K68" i="4" s="1"/>
  <c r="J66" i="4"/>
  <c r="K66" i="4" s="1"/>
  <c r="J130" i="4"/>
  <c r="K130" i="4" s="1"/>
  <c r="J30" i="4"/>
  <c r="K30" i="4" s="1"/>
  <c r="J114" i="4"/>
  <c r="K114" i="4" s="1"/>
  <c r="J120" i="4"/>
  <c r="K120" i="4" s="1"/>
  <c r="J78" i="4"/>
  <c r="K78" i="4" s="1"/>
  <c r="J40" i="4"/>
  <c r="K40" i="4" s="1"/>
  <c r="J18" i="4"/>
  <c r="K18" i="4" s="1"/>
  <c r="J156" i="4"/>
  <c r="K156" i="4" s="1"/>
  <c r="J138" i="4"/>
  <c r="K138" i="4" s="1"/>
  <c r="J16" i="4"/>
  <c r="K16" i="4" s="1"/>
  <c r="J90" i="4"/>
  <c r="K90" i="4" s="1"/>
  <c r="J169" i="4"/>
  <c r="K169" i="4" s="1"/>
  <c r="J118" i="4"/>
  <c r="K118" i="4" s="1"/>
  <c r="J41" i="4"/>
  <c r="K41" i="4" s="1"/>
  <c r="J80" i="4"/>
  <c r="K80" i="4" s="1"/>
  <c r="J74" i="4"/>
  <c r="K74" i="4" s="1"/>
  <c r="J82" i="4"/>
  <c r="K82" i="4" s="1"/>
  <c r="J60" i="4"/>
  <c r="K60" i="4" s="1"/>
  <c r="J152" i="4"/>
  <c r="K152" i="4" s="1"/>
  <c r="J181" i="4"/>
  <c r="K181" i="4" s="1"/>
  <c r="J106" i="4"/>
  <c r="K106" i="4" s="1"/>
  <c r="J171" i="4"/>
  <c r="K171" i="4" s="1"/>
  <c r="J146" i="4"/>
  <c r="K146" i="4" s="1"/>
  <c r="J76" i="4"/>
  <c r="K76" i="4" s="1"/>
  <c r="J6" i="4"/>
  <c r="K6" i="4" s="1"/>
  <c r="J64" i="4"/>
  <c r="K64" i="4" s="1"/>
  <c r="J154" i="4"/>
  <c r="K154" i="4" s="1"/>
  <c r="J70" i="4"/>
  <c r="K70" i="4" s="1"/>
  <c r="J98" i="4"/>
  <c r="K98" i="4" s="1"/>
  <c r="J44" i="4"/>
  <c r="K44" i="4" s="1"/>
  <c r="J108" i="4"/>
  <c r="K108" i="4" s="1"/>
  <c r="J56" i="4"/>
  <c r="K56" i="4" s="1"/>
  <c r="J88" i="4"/>
  <c r="K88" i="4" s="1"/>
  <c r="J58" i="4"/>
  <c r="K58" i="4" s="1"/>
  <c r="J28" i="4"/>
  <c r="K28" i="4" s="1"/>
  <c r="J134" i="4"/>
  <c r="K134" i="4" s="1"/>
  <c r="J168" i="4"/>
  <c r="K168" i="4" s="1"/>
  <c r="J89" i="4"/>
  <c r="K89" i="4" s="1"/>
  <c r="J39" i="4"/>
  <c r="K39" i="4" s="1"/>
  <c r="J178" i="4"/>
  <c r="K178" i="4" s="1"/>
  <c r="J42" i="4"/>
  <c r="K42" i="4" s="1"/>
  <c r="J163" i="4"/>
  <c r="K163" i="4" s="1"/>
  <c r="J29" i="4"/>
  <c r="K29" i="4" s="1"/>
  <c r="J65" i="4"/>
  <c r="K65" i="4" s="1"/>
  <c r="J45" i="4"/>
  <c r="K45" i="4" s="1"/>
  <c r="J186" i="4"/>
  <c r="K186" i="4" s="1"/>
  <c r="J161" i="4"/>
  <c r="K161" i="4" s="1"/>
  <c r="J71" i="4"/>
  <c r="K71" i="4" s="1"/>
  <c r="J81" i="4"/>
  <c r="K81" i="4" s="1"/>
  <c r="J155" i="4"/>
  <c r="K155" i="4" s="1"/>
  <c r="J21" i="4"/>
  <c r="K21" i="4" s="1"/>
  <c r="J139" i="4"/>
  <c r="K139" i="4" s="1"/>
  <c r="J11" i="4"/>
  <c r="K11" i="4" s="1"/>
  <c r="J51" i="4"/>
  <c r="K51" i="4" s="1"/>
  <c r="J17" i="4"/>
  <c r="K17" i="4" s="1"/>
  <c r="J101" i="4"/>
  <c r="K101" i="4" s="1"/>
  <c r="J55" i="4"/>
  <c r="K55" i="4" s="1"/>
  <c r="J75" i="4"/>
  <c r="K75" i="4" s="1"/>
  <c r="J53" i="4"/>
  <c r="K53" i="4" s="1"/>
  <c r="J33" i="4"/>
  <c r="K33" i="4" s="1"/>
  <c r="J67" i="4"/>
  <c r="K67" i="4" s="1"/>
  <c r="J95" i="4"/>
  <c r="K95" i="4" s="1"/>
  <c r="J121" i="4"/>
  <c r="K121" i="4" s="1"/>
  <c r="J7" i="4"/>
  <c r="K7" i="4" s="1"/>
  <c r="J103" i="4"/>
  <c r="K103" i="4" s="1"/>
  <c r="J61" i="4"/>
  <c r="K61" i="4" s="1"/>
  <c r="J99" i="4"/>
  <c r="K99" i="4" s="1"/>
  <c r="J180" i="4"/>
  <c r="K180" i="4" s="1"/>
  <c r="J109" i="4"/>
  <c r="K109" i="4" s="1"/>
  <c r="J159" i="4"/>
  <c r="K159" i="4" s="1"/>
  <c r="J35" i="4"/>
  <c r="K35" i="4" s="1"/>
  <c r="J141" i="4"/>
  <c r="K141" i="4" s="1"/>
  <c r="J135" i="4"/>
  <c r="K135" i="4" s="1"/>
  <c r="J145" i="4"/>
  <c r="K145" i="4" s="1"/>
  <c r="J31" i="4"/>
  <c r="K31" i="4" s="1"/>
  <c r="J37" i="4"/>
  <c r="K37" i="4" s="1"/>
  <c r="J107" i="4"/>
  <c r="K107" i="4" s="1"/>
  <c r="J119" i="4"/>
  <c r="K119" i="4" s="1"/>
  <c r="J115" i="4"/>
  <c r="K115" i="4" s="1"/>
  <c r="J131" i="4"/>
  <c r="K131" i="4" s="1"/>
  <c r="J166" i="4"/>
  <c r="K166" i="4" s="1"/>
  <c r="J111" i="4"/>
  <c r="K111" i="4" s="1"/>
  <c r="J79" i="4"/>
  <c r="K79" i="4" s="1"/>
  <c r="J113" i="4"/>
  <c r="K113" i="4" s="1"/>
  <c r="J57" i="4"/>
  <c r="K57" i="4" s="1"/>
  <c r="J184" i="4"/>
  <c r="K184" i="4" s="1"/>
  <c r="J27" i="4"/>
  <c r="K27" i="4" s="1"/>
  <c r="J23" i="4"/>
  <c r="K23" i="4" s="1"/>
  <c r="J176" i="4"/>
  <c r="K176" i="4" s="1"/>
  <c r="J85" i="4"/>
  <c r="K85" i="4" s="1"/>
  <c r="J91" i="4"/>
  <c r="K91" i="4" s="1"/>
  <c r="J157" i="4"/>
  <c r="K157" i="4" s="1"/>
  <c r="J170" i="4"/>
  <c r="K170" i="4" s="1"/>
  <c r="J83" i="4"/>
  <c r="K83" i="4" s="1"/>
  <c r="J182" i="4"/>
  <c r="K182" i="4" s="1"/>
  <c r="J105" i="4"/>
  <c r="K105" i="4" s="1"/>
  <c r="J174" i="4"/>
  <c r="K174" i="4" s="1"/>
  <c r="J127" i="4"/>
  <c r="K127" i="4" s="1"/>
  <c r="J151" i="4"/>
  <c r="K151" i="4" s="1"/>
  <c r="J47" i="4"/>
  <c r="K47" i="4" s="1"/>
  <c r="J125" i="4"/>
  <c r="K125" i="4" s="1"/>
  <c r="J49" i="4"/>
  <c r="K49" i="4" s="1"/>
  <c r="J133" i="4"/>
  <c r="K133" i="4" s="1"/>
  <c r="J73" i="4"/>
  <c r="K73" i="4" s="1"/>
  <c r="J25" i="4"/>
  <c r="K25" i="4" s="1"/>
  <c r="J63" i="4"/>
  <c r="K63" i="4" s="1"/>
  <c r="J147" i="4"/>
  <c r="K147" i="4" s="1"/>
  <c r="J123" i="4"/>
  <c r="K123" i="4" s="1"/>
  <c r="J143" i="4"/>
  <c r="K143" i="4" s="1"/>
  <c r="J172" i="4"/>
  <c r="K172" i="4" s="1"/>
  <c r="J5" i="4"/>
  <c r="K5" i="4" s="1"/>
  <c r="J153" i="4"/>
  <c r="K153" i="4" s="1"/>
  <c r="J13" i="4"/>
  <c r="K13" i="4" s="1"/>
  <c r="J129" i="4"/>
  <c r="K129" i="4" s="1"/>
  <c r="J9" i="4"/>
  <c r="K9" i="4" s="1"/>
  <c r="J149" i="4"/>
  <c r="K149" i="4" s="1"/>
  <c r="J137" i="4"/>
  <c r="K137" i="4" s="1"/>
  <c r="J117" i="4"/>
  <c r="K117" i="4" s="1"/>
  <c r="J19" i="4"/>
  <c r="K19" i="4" s="1"/>
  <c r="J59" i="4"/>
  <c r="K59" i="4" s="1"/>
  <c r="J69" i="4"/>
  <c r="K69" i="4" s="1"/>
  <c r="J15" i="4"/>
  <c r="K15" i="4" s="1"/>
  <c r="J97" i="4"/>
  <c r="K97" i="4" s="1"/>
  <c r="J93" i="4"/>
  <c r="K93" i="4" s="1"/>
  <c r="J77" i="4"/>
  <c r="K77" i="4" s="1"/>
  <c r="J87" i="4"/>
  <c r="K87" i="4" s="1"/>
  <c r="J43" i="4"/>
  <c r="K43" i="4" s="1"/>
  <c r="P5" i="4"/>
  <c r="P4" i="4"/>
  <c r="P3" i="4"/>
  <c r="P8" i="4" s="1"/>
  <c r="E105" i="3"/>
  <c r="G105" i="3"/>
  <c r="H105" i="3"/>
  <c r="O14" i="4" l="1" a="1"/>
  <c r="O14" i="4" s="1"/>
  <c r="O24" i="4" a="1"/>
  <c r="O24" i="4" s="1"/>
  <c r="P7" i="4"/>
  <c r="P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6C9878-ADBC-4B1B-BE1D-7EA9A040E733}"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EFED5BFE-CEB2-43AF-9483-647A20B324E4}"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F7336F89-6813-4C65-805C-094B08A035F4}"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55609BFD-EC11-4240-914D-1DBDE9FC8AE0}" keepAlive="1" name="Query - Staff (2)" description="Connection to the 'Staff (2)' query in the workbook." type="5" refreshedVersion="8" background="1" saveData="1">
    <dbPr connection="Provider=Microsoft.Mashup.OleDb.1;Data Source=$Workbook$;Location=&quot;Staff (2)&quot;;Extended Properties=&quot;&quot;" command="SELECT * FROM [Staff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<sst xmlns="http://schemas.openxmlformats.org/spreadsheetml/2006/main" count="1877" uniqueCount="250">
  <si>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</si>
  <si>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</si>
  <si>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</si>
  <si>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</si>
  <si>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</si>
  <si>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</si>
  <si>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</si>
  <si>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</si>
  <si>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</si>
  <si>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</si>
  <si>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</si>
  <si>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</si>
  <si>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</si>
  <si>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</si>
  <si>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</si>
  <si>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</si>
  <si>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</si>
  <si>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</si>
  <si>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</si>
  <si>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</si>
  <si>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</si>
  <si>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</si>
  <si>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</si>
  <si>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</si>
  <si>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</si>
  <si>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</si>
  <si>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</si>
  <si>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</si>
  <si>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</si>
  <si>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</si>
  <si>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</si>
  <si>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</si>
  <si>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</si>
  <si>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</si>
  <si>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</si>
  <si>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</si>
  <si>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</si>
  <si>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</si>
  <si>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</si>
  <si>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</si>
  <si>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</si>
  <si>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</si>
  <si>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</si>
  <si>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</si>
  <si>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</si>
  <si>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</si>
  <si>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</si>
  <si>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</si>
  <si>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</si>
  <si>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</si>
  <si>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</si>
  <si>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</si>
  <si>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</si>
  <si>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</si>
  <si>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</si>
  <si>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</si>
  <si>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</si>
  <si>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</si>
  <si>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</si>
  <si>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</si>
  <si>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</si>
  <si>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</si>
  <si>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</si>
  <si>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</si>
  <si>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</si>
  <si>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</si>
  <si>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</si>
  <si>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</si>
  <si>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</si>
  <si>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</si>
  <si>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</si>
  <si>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</si>
  <si>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</si>
  <si>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</si>
  <si>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</si>
  <si>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</si>
  <si>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</si>
  <si>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</si>
  <si>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</si>
  <si>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</si>
  <si>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</si>
  <si>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</si>
  <si>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</si>
  <si>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</si>
  <si>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</si>
  <si>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</si>
  <si>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</si>
  <si>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</si>
  <si>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</si>
  <si>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</si>
  <si>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</si>
  <si>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</si>
  <si>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</si>
  <si>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</si>
  <si>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</si>
  <si>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</si>
  <si>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</si>
  <si>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</si>
  <si>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</si>
  <si>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</si>
  <si>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</si>
  <si>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</si>
  <si>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</si>
  <si>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</si>
  <si>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</si>
  <si>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</si>
  <si>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</si>
  <si>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</si>
  <si>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</si>
  <si>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</si>
  <si>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</si>
  <si>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</si>
  <si>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</si>
  <si>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</si>
  <si>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</si>
  <si>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</si>
  <si>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</si>
  <si>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</si>
  <si>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</si>
  <si>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</si>
  <si>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</si>
  <si>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</si>
  <si>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</si>
  <si>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</si>
  <si>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</si>
  <si>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</si>
  <si>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</si>
  <si>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</si>
  <si>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</si>
  <si>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</si>
  <si>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</si>
  <si>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</si>
  <si>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</si>
  <si>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</si>
  <si>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</si>
  <si>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</si>
  <si>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</si>
  <si>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</si>
  <si>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</si>
  <si>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</si>
  <si>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</si>
  <si>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</si>
  <si>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</si>
  <si>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</si>
  <si>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</si>
  <si>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</si>
  <si>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</si>
  <si>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</si>
  <si>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</si>
  <si>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</si>
  <si>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</si>
  <si>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</si>
  <si>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</si>
  <si>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</si>
  <si>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</si>
  <si>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</si>
  <si>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</si>
  <si>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</si>
  <si>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</si>
  <si>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</si>
  <si>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</si>
  <si>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</si>
  <si>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</si>
  <si>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</si>
  <si>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</si>
  <si>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</si>
  <si>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</si>
  <si>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</si>
  <si>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</si>
  <si>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</si>
  <si>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</si>
  <si>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</si>
  <si>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</si>
  <si>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</si>
  <si>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</si>
  <si>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</si>
  <si>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</si>
  <si>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</si>
  <si>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</si>
  <si>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</si>
  <si>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</si>
  <si>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</si>
  <si>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</si>
  <si>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</si>
  <si>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</si>
  <si>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</si>
  <si>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</si>
  <si>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</si>
  <si>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</si>
  <si>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</si>
  <si>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</si>
  <si>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</si>
  <si>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</si>
  <si>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</si>
  <si>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</si>
  <si>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</si>
  <si>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</si>
  <si>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</si>
  <si>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</si>
  <si>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</si>
  <si>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</si>
  <si>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</si>
  <si>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 xml:space="preserve"> Average</t>
  </si>
  <si>
    <t>Total</t>
  </si>
  <si>
    <t>Country</t>
  </si>
  <si>
    <t>IND</t>
  </si>
  <si>
    <t>other</t>
  </si>
  <si>
    <t>nz</t>
  </si>
  <si>
    <t>Count of employee</t>
  </si>
  <si>
    <t>Average salary</t>
  </si>
  <si>
    <t>Average age</t>
  </si>
  <si>
    <t>Average tenure</t>
  </si>
  <si>
    <t>Female ratio %</t>
  </si>
  <si>
    <t>Tenure</t>
  </si>
  <si>
    <t>Ratio &gt;90000$</t>
  </si>
  <si>
    <t>Department Name</t>
  </si>
  <si>
    <t>Number of people</t>
  </si>
  <si>
    <t>Male vs Female</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</si>
  <si>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</si>
  <si>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</si>
  <si>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</si>
  <si>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</si>
  <si>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</si>
  <si>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</si>
  <si>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</si>
  <si>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</si>
  <si>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</si>
  <si>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</si>
  <si>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</si>
  <si>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</si>
  <si>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</si>
  <si>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</si>
  <si>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</si>
  <si>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</si>
  <si>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</si>
  <si>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</si>
  <si>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</si>
  <si>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</si>
  <si>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</si>
  <si>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</si>
  <si>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</si>
  <si>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</si>
  <si>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</si>
  <si>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</si>
  <si>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</si>
  <si>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Headcount</t>
  </si>
  <si>
    <t>Running total</t>
  </si>
  <si>
    <t>New Zealand</t>
  </si>
  <si>
    <t>India</t>
  </si>
  <si>
    <t>Headcount by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</si>
</sst>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2" formatCode="_(&quot;$&quot;* #,##0_);_(&quot;$&quot;* \(#,##0\);_(&quot;$&quot;* &quot;-&quot;_);_(@_)"/>
    <numFmt numFmtId="44" formatCode="_(&quot;$&quot;* #,##0.00_);_(&quot;$&quot;* \(#,##0.00\);_(&quot;$&quot;* &quot;-&quot;??_);_(@_)"/>
    <numFmt numFmtId="164" formatCode="&quot;$&quot;#,##0.00"/>
    <numFmt numFmtId="165" formatCode="[$-409]d\-mmm\-yy;@"/>
    <numFmt numFmtId="166" formatCode="&quot;$&quot;#,##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36"/>
      <color theme="0"/>
      <name val="Britannic Bold"/>
      <family val="2"/>
    </font>
    <font>
      <sz val="26"/>
      <color theme="0"/>
      <name val="Britannic Bold"/>
      <family val="2"/>
    </font>
    <font>
      <sz val="20"/>
      <color theme="0"/>
      <name val="Britannic Bold"/>
      <family val="2"/>
    </font>
    <font>
      <sz val="24"/>
      <color theme="1" tint="0.249977111117893"/>
      <name val="Calibri"/>
      <family val="2"/>
      <scheme val="minor"/>
    </font>
    <font>
      <sz val="36"/>
      <color theme="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15" fontId="0" fillId="0" borderId="0" xfId="0" applyNumberFormat="1"/>
    <xf numFmtId="164" fontId="0" fillId="0" borderId="0" xfId="0" applyNumberFormat="1"/>
    <xf numFmtId="14" fontId="0" fillId="0" borderId="0" xfId="0" applyNumberFormat="1"/>
    <xf numFmtId="165" fontId="0" fillId="0" borderId="0" xfId="0" applyNumberFormat="1"/>
    <xf numFmtId="44" fontId="0" fillId="0" borderId="0" xfId="1" applyFont="1"/>
    <xf numFmtId="2" fontId="0" fillId="0" borderId="0" xfId="0" applyNumberFormat="1"/>
    <xf numFmtId="9" fontId="0" fillId="0" borderId="0" xfId="0" applyNumberFormat="1"/>
    <xf numFmtId="9" fontId="0" fillId="0" borderId="0" xfId="2" applyFont="1"/>
    <xf numFmtId="0" fontId="0" fillId="2" borderId="0" xfId="0" applyFill="1"/>
    <xf numFmtId="0" fontId="2" fillId="0" borderId="0" xfId="0" applyFont="1"/>
    <xf numFmtId="0" fontId="0" fillId="0" borderId="0" xfId="0" pivotButton="1"/>
    <xf numFmtId="0" fontId="0" fillId="0" borderId="0" xfId="0" applyAlignment="1">
      <alignment horizontal="left"/>
    </xf>
    <xf numFmtId="42" fontId="0" fillId="0" borderId="0" xfId="1" applyNumberFormat="1" applyFont="1"/>
    <xf numFmtId="0" fontId="0" fillId="0" borderId="0" xfId="0" applyNumberFormat="1"/>
    <xf numFmtId="166" fontId="0" fillId="0" borderId="0" xfId="0" applyNumberFormat="1"/>
    <xf numFmtId="0" fontId="0" fillId="0" borderId="1" xfId="0" applyBorder="1" applyAlignment="1">
      <alignment horizontal="left"/>
    </xf>
    <xf numFmtId="0" fontId="0" fillId="0" borderId="1" xfId="0" applyBorder="1"/>
    <xf numFmtId="1" fontId="0" fillId="0" borderId="0" xfId="0" applyNumberFormat="1"/>
    <xf numFmtId="0" fontId="0" fillId="0" borderId="0" xfId="0" applyAlignment="1">
      <alignment horizontal="left" indent="1"/>
    </xf>
    <xf numFmtId="16" fontId="0" fillId="0" borderId="0" xfId="0" applyNumberFormat="1"/>
    <xf numFmtId="0" fontId="0" fillId="0" borderId="2" xfId="0" applyBorder="1"/>
    <xf numFmtId="0" fontId="0" fillId="0" borderId="0" xfId="0" applyBorder="1"/>
    <xf numFmtId="0" fontId="0" fillId="0" borderId="3" xfId="0" applyBorder="1"/>
    <xf numFmtId="0" fontId="3" fillId="3" borderId="0" xfId="0" applyFont="1" applyFill="1" applyAlignment="1">
      <alignment horizontal="center" vertical="center"/>
    </xf>
    <xf numFmtId="6" fontId="5" fillId="3" borderId="0" xfId="0" applyNumberFormat="1" applyFont="1" applyFill="1" applyAlignment="1">
      <alignment horizontal="center" vertical="center"/>
    </xf>
    <xf numFmtId="9" fontId="4" fillId="3" borderId="0" xfId="0" applyNumberFormat="1" applyFont="1" applyFill="1" applyAlignment="1">
      <alignment horizontal="center" vertical="center"/>
    </xf>
    <xf numFmtId="0" fontId="6" fillId="4" borderId="0" xfId="0" applyFont="1" applyFill="1" applyAlignment="1">
      <alignment horizontal="center" vertical="center"/>
    </xf>
    <xf numFmtId="0" fontId="7" fillId="0" borderId="0" xfId="0" applyFont="1" applyAlignment="1">
      <alignment horizontal="center"/>
    </xf>
  </cellXfs>
  <cellStyles count="3">
    <cellStyle name="Currency" xfId="1" builtinId="4"/>
    <cellStyle name="Normal" xfId="0" builtinId="0"/>
    <cellStyle name="Percent" xfId="2" builtinId="5"/>
  </cellStyles>
  <dxfs count="12">
    <dxf>
      <font>
        <color rgb="FF9C0006"/>
      </font>
      <fill>
        <patternFill>
          <bgColor rgb="FFFFC7CE"/>
        </patternFill>
      </fill>
    </dxf>
    <dxf>
      <numFmt numFmtId="1" formatCode="0"/>
    </dxf>
    <dxf>
      <numFmt numFmtId="166" formatCode="&quot;$&quot;#,##0"/>
    </dxf>
    <dxf>
      <numFmt numFmtId="20" formatCode="d\-mmm\-yy"/>
    </dxf>
    <dxf>
      <numFmt numFmtId="32" formatCode="_(&quot;$&quot;* #,##0_);_(&quot;$&quot;* \(#,##0\);_(&quot;$&quot;* &quot;-&quot;_);_(@_)"/>
    </dxf>
    <dxf>
      <numFmt numFmtId="2" formatCode="0.00"/>
    </dxf>
    <dxf>
      <numFmt numFmtId="0" formatCode="General"/>
    </dxf>
    <dxf>
      <numFmt numFmtId="19" formatCode="m/d/yyyy"/>
    </dxf>
    <dxf>
      <numFmt numFmtId="0" formatCode="General"/>
    </dxf>
    <dxf>
      <numFmt numFmtId="0" formatCode="General"/>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 (version 1).xlsx]Sheet7!PivotTable4</c:name>
    <c:fmtId val="3"/>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Sheet7!$C$6</c:f>
              <c:strCache>
                <c:ptCount val="1"/>
                <c:pt idx="0">
                  <c:v>Total</c:v>
                </c:pt>
              </c:strCache>
            </c:strRef>
          </c:tx>
          <c:spPr>
            <a:solidFill>
              <a:schemeClr val="accent2"/>
            </a:solidFill>
            <a:ln>
              <a:noFill/>
            </a:ln>
            <a:effectLst/>
          </c:spPr>
          <c:invertIfNegative val="0"/>
          <c:cat>
            <c:strRef>
              <c:f>Sheet7!$B$7:$B$12</c:f>
              <c:strCache>
                <c:ptCount val="5"/>
                <c:pt idx="0">
                  <c:v>Finance</c:v>
                </c:pt>
                <c:pt idx="1">
                  <c:v>HR</c:v>
                </c:pt>
                <c:pt idx="2">
                  <c:v>Procurement</c:v>
                </c:pt>
                <c:pt idx="3">
                  <c:v>Sales</c:v>
                </c:pt>
                <c:pt idx="4">
                  <c:v>Website</c:v>
                </c:pt>
              </c:strCache>
            </c:strRef>
          </c:cat>
          <c:val>
            <c:numRef>
              <c:f>Sheet7!$C$7:$C$12</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99C0-418C-8F53-66C56ECE34AC}"/>
            </c:ext>
          </c:extLst>
        </c:ser>
        <c:dLbls>
          <c:showLegendKey val="0"/>
          <c:showVal val="0"/>
          <c:showCatName val="0"/>
          <c:showSerName val="0"/>
          <c:showPercent val="0"/>
          <c:showBubbleSize val="0"/>
        </c:dLbls>
        <c:gapWidth val="25"/>
        <c:axId val="902034703"/>
        <c:axId val="902035663"/>
      </c:barChart>
      <c:catAx>
        <c:axId val="9020347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035663"/>
        <c:crosses val="autoZero"/>
        <c:auto val="1"/>
        <c:lblAlgn val="ctr"/>
        <c:lblOffset val="100"/>
        <c:noMultiLvlLbl val="0"/>
      </c:catAx>
      <c:valAx>
        <c:axId val="90203566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03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 (version 1).xlsx]Sheet7!PivotTable5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Sheet7!$F$6</c:f>
              <c:strCache>
                <c:ptCount val="1"/>
                <c:pt idx="0">
                  <c:v>Total</c:v>
                </c:pt>
              </c:strCache>
            </c:strRef>
          </c:tx>
          <c:spPr>
            <a:solidFill>
              <a:schemeClr val="accent1"/>
            </a:solidFill>
            <a:ln>
              <a:noFill/>
            </a:ln>
            <a:effectLst/>
          </c:spPr>
          <c:invertIfNegative val="0"/>
          <c:cat>
            <c:strRef>
              <c:f>Sheet7!$E$7:$E$12</c:f>
              <c:strCache>
                <c:ptCount val="5"/>
                <c:pt idx="0">
                  <c:v>Finance</c:v>
                </c:pt>
                <c:pt idx="1">
                  <c:v>HR</c:v>
                </c:pt>
                <c:pt idx="2">
                  <c:v>Procurement</c:v>
                </c:pt>
                <c:pt idx="3">
                  <c:v>Sales</c:v>
                </c:pt>
                <c:pt idx="4">
                  <c:v>Website</c:v>
                </c:pt>
              </c:strCache>
            </c:strRef>
          </c:cat>
          <c:val>
            <c:numRef>
              <c:f>Sheet7!$F$7:$F$12</c:f>
              <c:numCache>
                <c:formatCode>General</c:formatCode>
                <c:ptCount val="5"/>
                <c:pt idx="0">
                  <c:v>19</c:v>
                </c:pt>
                <c:pt idx="1">
                  <c:v>4</c:v>
                </c:pt>
                <c:pt idx="2">
                  <c:v>27</c:v>
                </c:pt>
                <c:pt idx="3">
                  <c:v>14</c:v>
                </c:pt>
                <c:pt idx="4">
                  <c:v>27</c:v>
                </c:pt>
              </c:numCache>
            </c:numRef>
          </c:val>
          <c:extLst>
            <c:ext xmlns:c16="http://schemas.microsoft.com/office/drawing/2014/chart" uri="{C3380CC4-5D6E-409C-BE32-E72D297353CC}">
              <c16:uniqueId val="{00000000-B0C7-449A-9B6E-088D6FC8D03C}"/>
            </c:ext>
          </c:extLst>
        </c:ser>
        <c:dLbls>
          <c:showLegendKey val="0"/>
          <c:showVal val="0"/>
          <c:showCatName val="0"/>
          <c:showSerName val="0"/>
          <c:showPercent val="0"/>
          <c:showBubbleSize val="0"/>
        </c:dLbls>
        <c:gapWidth val="25"/>
        <c:axId val="902037103"/>
        <c:axId val="902030863"/>
      </c:barChart>
      <c:catAx>
        <c:axId val="9020371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030863"/>
        <c:crosses val="autoZero"/>
        <c:auto val="1"/>
        <c:lblAlgn val="ctr"/>
        <c:lblOffset val="100"/>
        <c:noMultiLvlLbl val="0"/>
      </c:catAx>
      <c:valAx>
        <c:axId val="90203086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037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All_staff!$H$4:$H$186</c:f>
              <c:numCache>
                <c:formatCode>General</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All_staff!$L$4:$L$186</c:f>
              <c:numCache>
                <c:formatCode>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#N/A</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A140-47AE-A6C8-B0B6BE576129}"/>
            </c:ext>
          </c:extLst>
        </c:ser>
        <c:dLbls>
          <c:showLegendKey val="0"/>
          <c:showVal val="0"/>
          <c:showCatName val="0"/>
          <c:showSerName val="0"/>
          <c:showPercent val="0"/>
          <c:showBubbleSize val="0"/>
        </c:dLbls>
        <c:axId val="1785415680"/>
        <c:axId val="1785415200"/>
      </c:scatterChart>
      <c:valAx>
        <c:axId val="1785415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15200"/>
        <c:crosses val="autoZero"/>
        <c:crossBetween val="midCat"/>
      </c:valAx>
      <c:valAx>
        <c:axId val="17854152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156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 (version 1).xlsx]Employee_trends!PivotTable3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Employee_trends!$C$2</c:f>
              <c:strCache>
                <c:ptCount val="1"/>
                <c:pt idx="0">
                  <c:v>Total</c:v>
                </c:pt>
              </c:strCache>
            </c:strRef>
          </c:tx>
          <c:spPr>
            <a:ln w="28575" cap="rnd">
              <a:solidFill>
                <a:schemeClr val="accent1"/>
              </a:solidFill>
              <a:round/>
            </a:ln>
            <a:effectLst/>
          </c:spPr>
          <c:marker>
            <c:symbol val="none"/>
          </c:marker>
          <c:cat>
            <c:multiLvlStrRef>
              <c:f>Employee_trends!$B$3:$B$39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Employee_trends!$C$3:$C$39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CAAB-4AE6-866D-9B38F8DDCA9B}"/>
            </c:ext>
          </c:extLst>
        </c:ser>
        <c:dLbls>
          <c:showLegendKey val="0"/>
          <c:showVal val="0"/>
          <c:showCatName val="0"/>
          <c:showSerName val="0"/>
          <c:showPercent val="0"/>
          <c:showBubbleSize val="0"/>
        </c:dLbls>
        <c:smooth val="0"/>
        <c:axId val="1938122416"/>
        <c:axId val="1938119056"/>
      </c:lineChart>
      <c:catAx>
        <c:axId val="193812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19056"/>
        <c:crosses val="autoZero"/>
        <c:auto val="1"/>
        <c:lblAlgn val="ctr"/>
        <c:lblOffset val="100"/>
        <c:noMultiLvlLbl val="0"/>
      </c:catAx>
      <c:valAx>
        <c:axId val="193811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2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Employee_trends!$U$3</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Employee_trends!$S$4:$S$39</c:f>
              <c:numCache>
                <c:formatCode>d\-mmm</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Employee_trends!$U$4:$U$39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7370-4CAD-B69E-2204A2C48D4B}"/>
            </c:ext>
          </c:extLst>
        </c:ser>
        <c:dLbls>
          <c:showLegendKey val="0"/>
          <c:showVal val="0"/>
          <c:showCatName val="0"/>
          <c:showSerName val="0"/>
          <c:showPercent val="0"/>
          <c:showBubbleSize val="0"/>
        </c:dLbls>
        <c:marker val="1"/>
        <c:smooth val="0"/>
        <c:axId val="902029903"/>
        <c:axId val="902038063"/>
      </c:lineChart>
      <c:dateAx>
        <c:axId val="902029903"/>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038063"/>
        <c:crosses val="autoZero"/>
        <c:auto val="1"/>
        <c:lblOffset val="100"/>
        <c:baseTimeUnit val="months"/>
      </c:dateAx>
      <c:valAx>
        <c:axId val="90203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02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FA409F47-5223-4071-971A-AC32CF9491A0}">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838D66BE-180E-41A8-8C3F-46E39DE24888}">
          <cx:tx>
            <cx:txData>
              <cx:f>_xlchart.v1.2</cx:f>
              <cx:v>Salary</cx:v>
            </cx:txData>
          </cx:tx>
          <cx:dataId val="0"/>
          <cx:layoutPr>
            <cx:visibility meanLine="0" meanMarker="1" nonoutliers="1"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103188</xdr:colOff>
      <xdr:row>7</xdr:row>
      <xdr:rowOff>15879</xdr:rowOff>
    </xdr:from>
    <xdr:to>
      <xdr:col>7</xdr:col>
      <xdr:colOff>0</xdr:colOff>
      <xdr:row>22</xdr:row>
      <xdr:rowOff>23816</xdr:rowOff>
    </xdr:to>
    <xdr:graphicFrame macro="">
      <xdr:nvGraphicFramePr>
        <xdr:cNvPr id="2" name="Chart 1">
          <a:extLst>
            <a:ext uri="{FF2B5EF4-FFF2-40B4-BE49-F238E27FC236}">
              <a16:creationId xmlns:a16="http://schemas.microsoft.com/office/drawing/2014/main" id="{D7B324DE-B16A-42EB-A644-D608D02717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7</xdr:row>
      <xdr:rowOff>15881</xdr:rowOff>
    </xdr:from>
    <xdr:to>
      <xdr:col>15</xdr:col>
      <xdr:colOff>0</xdr:colOff>
      <xdr:row>22</xdr:row>
      <xdr:rowOff>7943</xdr:rowOff>
    </xdr:to>
    <xdr:graphicFrame macro="">
      <xdr:nvGraphicFramePr>
        <xdr:cNvPr id="3" name="Chart 2">
          <a:extLst>
            <a:ext uri="{FF2B5EF4-FFF2-40B4-BE49-F238E27FC236}">
              <a16:creationId xmlns:a16="http://schemas.microsoft.com/office/drawing/2014/main" id="{918CAEBB-6690-428D-977C-19B535575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595313</xdr:colOff>
      <xdr:row>0</xdr:row>
      <xdr:rowOff>0</xdr:rowOff>
    </xdr:from>
    <xdr:to>
      <xdr:col>9</xdr:col>
      <xdr:colOff>0</xdr:colOff>
      <xdr:row>22</xdr:row>
      <xdr:rowOff>7938</xdr:rowOff>
    </xdr:to>
    <xdr:cxnSp macro="">
      <xdr:nvCxnSpPr>
        <xdr:cNvPr id="7" name="Straight Connector 6">
          <a:extLst>
            <a:ext uri="{FF2B5EF4-FFF2-40B4-BE49-F238E27FC236}">
              <a16:creationId xmlns:a16="http://schemas.microsoft.com/office/drawing/2014/main" id="{EAF6FEC6-C023-58FE-6F28-BBCB5F9BD74D}"/>
            </a:ext>
          </a:extLst>
        </xdr:cNvPr>
        <xdr:cNvCxnSpPr/>
      </xdr:nvCxnSpPr>
      <xdr:spPr>
        <a:xfrm flipV="1">
          <a:off x="6024563" y="0"/>
          <a:ext cx="15875" cy="5516563"/>
        </a:xfrm>
        <a:prstGeom prst="line">
          <a:avLst/>
        </a:prstGeom>
        <a:ln>
          <a:solidFill>
            <a:schemeClr val="bg1">
              <a:lumMod val="8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0</xdr:rowOff>
    </xdr:from>
    <xdr:to>
      <xdr:col>10</xdr:col>
      <xdr:colOff>1631950</xdr:colOff>
      <xdr:row>20</xdr:row>
      <xdr:rowOff>19050</xdr:rowOff>
    </xdr:to>
    <xdr:graphicFrame macro="">
      <xdr:nvGraphicFramePr>
        <xdr:cNvPr id="2" name="Chart 1">
          <a:extLst>
            <a:ext uri="{FF2B5EF4-FFF2-40B4-BE49-F238E27FC236}">
              <a16:creationId xmlns:a16="http://schemas.microsoft.com/office/drawing/2014/main" id="{913A8452-82E6-41BC-9A8F-228C73A522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38100</xdr:colOff>
      <xdr:row>0</xdr:row>
      <xdr:rowOff>177800</xdr:rowOff>
    </xdr:from>
    <xdr:to>
      <xdr:col>13</xdr:col>
      <xdr:colOff>374650</xdr:colOff>
      <xdr:row>15</xdr:row>
      <xdr:rowOff>158750</xdr:rowOff>
    </xdr:to>
    <xdr:graphicFrame macro="">
      <xdr:nvGraphicFramePr>
        <xdr:cNvPr id="2" name="Chart 1">
          <a:extLst>
            <a:ext uri="{FF2B5EF4-FFF2-40B4-BE49-F238E27FC236}">
              <a16:creationId xmlns:a16="http://schemas.microsoft.com/office/drawing/2014/main" id="{59673E93-B871-DDB9-E291-418F5D267D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606424</xdr:colOff>
      <xdr:row>2</xdr:row>
      <xdr:rowOff>171450</xdr:rowOff>
    </xdr:from>
    <xdr:to>
      <xdr:col>31</xdr:col>
      <xdr:colOff>603249</xdr:colOff>
      <xdr:row>17</xdr:row>
      <xdr:rowOff>152400</xdr:rowOff>
    </xdr:to>
    <xdr:graphicFrame macro="">
      <xdr:nvGraphicFramePr>
        <xdr:cNvPr id="5" name="Chart 4">
          <a:extLst>
            <a:ext uri="{FF2B5EF4-FFF2-40B4-BE49-F238E27FC236}">
              <a16:creationId xmlns:a16="http://schemas.microsoft.com/office/drawing/2014/main" id="{197D094B-3809-C2CC-A001-1D4BCFEAB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3</xdr:row>
      <xdr:rowOff>0</xdr:rowOff>
    </xdr:from>
    <xdr:to>
      <xdr:col>8</xdr:col>
      <xdr:colOff>304800</xdr:colOff>
      <xdr:row>17</xdr:row>
      <xdr:rowOff>165100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CAC17DA-2095-4969-8776-76281445E5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524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0</xdr:colOff>
      <xdr:row>3</xdr:row>
      <xdr:rowOff>0</xdr:rowOff>
    </xdr:from>
    <xdr:to>
      <xdr:col>17</xdr:col>
      <xdr:colOff>260350</xdr:colOff>
      <xdr:row>26</xdr:row>
      <xdr:rowOff>12700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8CD681F-0A60-4A62-A067-9F4856DD04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96000" y="552450"/>
              <a:ext cx="4527550" cy="42481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25400</xdr:colOff>
      <xdr:row>3</xdr:row>
      <xdr:rowOff>19051</xdr:rowOff>
    </xdr:from>
    <xdr:to>
      <xdr:col>6</xdr:col>
      <xdr:colOff>1028700</xdr:colOff>
      <xdr:row>8</xdr:row>
      <xdr:rowOff>177801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AE45FEEF-84B3-01C8-693F-3AEF1E4A815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483100" y="571501"/>
              <a:ext cx="1828800" cy="1079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Validations" refreshedDate="45112.559791898151" createdVersion="8" refreshedVersion="8" minRefreshableVersion="3" recordCount="183" xr:uid="{79A3F89D-EC52-496C-9EF9-03B39B1DAF7D}">
  <cacheSource type="worksheet">
    <worksheetSource name="Table_Staff"/>
  </cacheSource>
  <cacheFields count="9">
    <cacheField name="Name" numFmtId="0">
      <sharedItems count="183">
        <s v="Deepali Charan"/>
        <s v="Yagna Sujeev"/>
        <s v="Satyendra Venkatadri"/>
        <s v="Madhavdas Buhpathi"/>
        <s v="Sahila Chandrasekhar"/>
        <s v="Mirium Seemantini Shivakumar"/>
        <s v="Purnendu Vijayarangan"/>
        <s v="Rukma Vinita"/>
        <s v="Yauvani Tarpa"/>
        <s v="Damayanti Thangavadivelu"/>
        <s v="Manjusri Ruchi"/>
        <s v="Mithil Nadkarni"/>
        <s v="Ardhendu Abhichandra Jayakar"/>
        <s v="Akbar Sorabhjee"/>
        <s v="Bandhula Sathyanna"/>
        <s v="Daruka Ghazali"/>
        <s v="Heer Pennathur"/>
        <s v="Shekhar Eswara"/>
        <s v="Udyan Lanka"/>
        <s v="Shreela Ramasubraman"/>
        <s v="Sanchali Shirish"/>
        <s v="Gangadutt Ragha"/>
        <s v="Waheeda Vasuman"/>
        <s v="Nanak Sapna"/>
        <s v="Shobhana Samuel"/>
        <s v="Amlankusum Rajabhushan"/>
        <s v="Pratigya Rema"/>
        <s v="Ramnath Ravuri"/>
        <s v="Prerana Nishita"/>
        <s v="Makshi Vinutha"/>
        <s v="Shiuli Sapna"/>
        <s v="Agrata Rajarama"/>
        <s v="Vasu Nandin"/>
        <s v="Bhuvan Pals"/>
        <s v="Gumwant Veera"/>
        <s v="Narois Motiwala"/>
        <s v="Anjushri Chandiramani"/>
        <s v="Krishnakanta Vellanki"/>
        <s v="Dhruv Manjunath"/>
        <s v="Vanmala Shriharsha"/>
        <s v="Sameer Shashank Sapra"/>
        <s v="Anumati Shyamari Meherhomji"/>
        <s v="Tarala Vishaal"/>
        <s v="Shubhra Potla"/>
        <s v="Hemavati Muthiah"/>
        <s v="Krittika Gaekwad"/>
        <s v="Shevantilal Muppala"/>
        <s v="Shattesh Utpat"/>
        <s v="Kamalakshi Mukundan"/>
        <s v="Chandana Sannidhi Surnilla"/>
        <s v="Indu Varada Sumedh"/>
        <s v="Karuna Pashupathy"/>
        <s v="Mardav Ramaswami"/>
        <s v="Sarayu Ragunathan"/>
        <s v="Kevalkumar Solanki"/>
        <s v="Upendra Swati"/>
        <s v="Deepit Ranjana"/>
        <s v="Amal Nimesh"/>
        <s v="Kunja Prashanta Vibha"/>
        <s v="Godavari Veena"/>
        <s v="Devasree Fullara Saurin"/>
        <s v="Geena Raghavanpillai"/>
        <s v="Rupak Mehra"/>
        <s v="Sawini Chandan"/>
        <s v="Baruna Ogale"/>
        <s v="Jagajeet Viraj"/>
        <s v="Kulbhushan Moorthy"/>
        <s v="Ilesh Dasgupta"/>
        <s v="Madhumati Gazala Soumitra"/>
        <s v="Chitrasen Laul"/>
        <s v="Jaishree Atasi Yavatkar"/>
        <s v="Kantimoy Pritish"/>
        <s v="Rameshwari Chikodi"/>
        <s v="Lalit Kothari"/>
        <s v="Sahas Sanabhi Shrikant"/>
        <s v="Kaishori Harathi Kateel"/>
        <s v="Rushil Kripa"/>
        <s v="Sarojini Naueshwara"/>
        <s v="Sartaj Probal"/>
        <s v="Mahindra Sreedharan"/>
        <s v="Suchira Bhanupriya Tapti"/>
        <s v="Fullara Sushanti Mokate"/>
        <s v="Hridaynath Tendulkar"/>
        <s v="Abhaya Priyavardhan"/>
        <s v="Ayog Chakrabarti"/>
        <s v="Pragya Nilufar"/>
        <s v="Shulabh Qutub Sundaramoorthy"/>
        <s v="Vinanti Choudhari"/>
        <s v="Ranajay Kailashnath Richa"/>
        <s v="Asija Pothireddy"/>
        <s v="Piyali Mahanthapa"/>
        <s v="Sukhdev Nageshwar"/>
        <s v="Lindy Guillet"/>
        <s v="Ambros Murthwaite"/>
        <s v="Tatum Hush"/>
        <s v="Benny Karolovsky"/>
        <s v="Hoyt D'Alesco"/>
        <s v="Halimeda Kuscha"/>
        <s v="Erin Androsik"/>
        <s v="Vic Radolf"/>
        <s v="William Reeveley"/>
        <s v="Ewart Laphorn"/>
        <s v="Bev Lashley"/>
        <s v="Kath Bletsoe"/>
        <s v="Murry Dryburgh"/>
        <s v="Kaine Padly"/>
        <s v="Kassi Jonson"/>
        <s v="Simon Kembery"/>
        <s v="Orton Livick"/>
        <s v="Kelci Walkden"/>
        <s v="Dotty Strutley"/>
        <s v="Shari McNee"/>
        <s v="Oby Sorrel"/>
        <s v="Husein Augar"/>
        <s v="Brien Boise"/>
        <s v="Esmaria Denecamp"/>
        <s v="Curtice Advani"/>
        <s v="Barr Faughny"/>
        <s v="Merrilee Plenty"/>
        <s v="Niall Selesnick"/>
        <s v="Beverie Moffet"/>
        <s v="Jehu Rudeforth"/>
        <s v="Camilla Castle"/>
        <s v="Roddy Speechley"/>
        <s v="Gray Seamon"/>
        <s v="Madelene Upcott"/>
        <s v="Violante Courtonne"/>
        <s v="Bernie Gorges"/>
        <s v="Torrance Collier"/>
        <s v="Dyna Doucette"/>
        <s v="Gunar Cockshoot"/>
        <s v="Kaye Crocroft"/>
        <s v="Allene Gobbet"/>
        <s v="Sibyl Dunkirk"/>
        <s v="Agnes Collicott"/>
        <s v="Leilah Yesinin"/>
        <s v="Mollie Hanway"/>
        <s v="Kellsie Waby"/>
        <s v="Hyacinthie Braybrooke"/>
        <s v="Van Tuxwell"/>
        <s v="Lilyan Klimpt"/>
        <s v="Tawnya Tickel"/>
        <s v="Jan Morforth"/>
        <s v="Florinda Crace"/>
        <s v="Tracy Renad"/>
        <s v="Myer McCory"/>
        <s v="Bennie Pepis"/>
        <s v="Rafaelita Blaksland"/>
        <s v="Mahalia Larcher"/>
        <s v="Andria Kimpton"/>
        <s v="Valentia Etteridge"/>
        <s v="Virginia McConville"/>
        <s v="Wilone O'Kielt"/>
        <s v="Madge McCloughen"/>
        <s v="Janene Hairsine"/>
        <s v="Alta Kaszper"/>
        <s v="Dennison Crosswaite"/>
        <s v="Oran Buxcy"/>
        <s v="Hinda Label"/>
        <s v="Marney O'Breen"/>
        <s v="Dell Molloy"/>
        <s v="Mallorie Waber"/>
        <s v="Cherlyn Barter"/>
        <s v="Ches Bonnell"/>
        <s v="Collin Jagson"/>
        <s v="Hogan Iles"/>
        <s v="Gretchen Callow"/>
        <s v="Kissiah Maydway"/>
        <s v="Archibald Filliskirk"/>
        <s v="Enoch Dowrey"/>
        <s v="Bili Sizey"/>
        <s v="Caro Chappel"/>
        <s v="Constantino Espley"/>
        <s v="Karlen McCaffrey"/>
        <s v="Drusy MacCombe"/>
        <s v="My Hanscome"/>
        <s v="Teressa Udden"/>
        <s v="Crissie Cordel"/>
        <s v="Elia Cockton"/>
        <s v="Gigi Bohling"/>
        <s v="Ebonee Roxburgh"/>
        <s v="Shayne Stegel"/>
        <s v="Zach Polon"/>
      </sharedItems>
    </cacheField>
    <cacheField name="Gender" numFmtId="0">
      <sharedItems count="3">
        <s v="Male"/>
        <s v="Female"/>
        <s v="other"/>
      </sharedItems>
    </cacheField>
    <cacheField name="Age" numFmtId="0">
      <sharedItems containsSemiMixedTypes="0" containsString="0" containsNumber="1" containsInteger="1" minValue="19" maxValue="46"/>
    </cacheField>
    <cacheField name="Rating" numFmtId="0">
      <sharedItems count="6">
        <s v="Average"/>
        <s v="Above average"/>
        <s v="Poor"/>
        <s v="Exceptional"/>
        <s v="Very poor"/>
        <s v=" Average"/>
      </sharedItems>
    </cacheField>
    <cacheField name="Date Joined" numFmtId="14">
      <sharedItems containsSemiMixedTypes="0" containsNonDate="0" containsDate="1" containsString="0" minDate="2020-05-07T00:00:00" maxDate="2023-04-30T00:00:00"/>
    </cacheField>
    <cacheField name="Department" numFmtId="0">
      <sharedItems count="5">
        <s v="Website"/>
        <s v="Procurement"/>
        <s v="HR"/>
        <s v="Finance"/>
        <s v="Sales"/>
      </sharedItems>
    </cacheField>
    <cacheField name="Salary" numFmtId="0">
      <sharedItems containsSemiMixedTypes="0" containsString="0" containsNumber="1" containsInteger="1" minValue="33920" maxValue="119110"/>
    </cacheField>
    <cacheField name="Country" numFmtId="0">
      <sharedItems count="2">
        <s v="IND"/>
        <s v="nz"/>
      </sharedItems>
    </cacheField>
    <cacheField name="Tenure" numFmtId="2">
      <sharedItems containsSemiMixedTypes="0" containsString="0" containsNumber="1" minValue="0.18356164383561643" maxValue="3.1616438356164385"/>
    </cacheField>
  </cacheFields>
  <extLst>
    <ext xmlns:x14="http://schemas.microsoft.com/office/spreadsheetml/2009/9/main" uri="{725AE2AE-9491-48be-B2B4-4EB974FC3084}">
      <x14:pivotCacheDefinition pivotCacheId="20737306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Validations" refreshedDate="45113.555101967591" backgroundQuery="1" createdVersion="8" refreshedVersion="8" minRefreshableVersion="3" recordCount="183" xr:uid="{E18EF436-C3F6-4B41-84D6-28A4038255CF}">
  <cacheSource type="external" connectionId="4"/>
  <cacheFields count="11">
    <cacheField name="Name" numFmtId="0">
      <sharedItems/>
    </cacheField>
    <cacheField name="Gender" numFmtId="0">
      <sharedItems count="3">
        <s v="Male"/>
        <s v="Female"/>
        <s v="other"/>
      </sharedItems>
    </cacheField>
    <cacheField name="Age" numFmtId="0">
      <sharedItems containsSemiMixedTypes="0" containsString="0" containsNumber="1" containsInteger="1" minValue="19" maxValue="46" count="25">
        <n v="20"/>
        <n v="32"/>
        <n v="31"/>
        <n v="37"/>
        <n v="38"/>
        <n v="25"/>
        <n v="33"/>
        <n v="40"/>
        <n v="30"/>
        <n v="28"/>
        <n v="21"/>
        <n v="34"/>
        <n v="36"/>
        <n v="22"/>
        <n v="27"/>
        <n v="43"/>
        <n v="42"/>
        <n v="35"/>
        <n v="24"/>
        <n v="44"/>
        <n v="26"/>
        <n v="29"/>
        <n v="23"/>
        <n v="19"/>
        <n v="46"/>
      </sharedItems>
    </cacheField>
    <cacheField name="Rating" numFmtId="0">
      <sharedItems count="6">
        <s v="Average"/>
        <s v="Above average"/>
        <s v="Poor"/>
        <s v="Exceptional"/>
        <s v="Very poor"/>
        <s v=" Average"/>
      </sharedItems>
    </cacheField>
    <cacheField name="Date Joined" numFmtId="0">
      <sharedItems containsSemiMixedTypes="0" containsNonDate="0" containsDate="1" containsString="0" minDate="2020-05-07T00:00:00" maxDate="2023-04-30T00:00:00" count="160">
        <d v="2020-10-18T00:00:00"/>
        <d v="2021-04-07T00:00:00"/>
        <d v="2022-04-12T00:00:00"/>
        <d v="2021-05-23T00:00:00"/>
        <d v="2020-09-11T00:00:00"/>
        <d v="2021-03-13T00:00:00"/>
        <d v="2020-11-09T00:00:00"/>
        <d v="2022-06-01T00:00:00"/>
        <d v="2021-05-08T00:00:00"/>
        <d v="2022-04-14T00:00:00"/>
        <d v="2021-05-04T00:00:00"/>
        <d v="2021-12-14T00:00:00"/>
        <d v="2020-05-29T00:00:00"/>
        <d v="2020-07-30T00:00:00"/>
        <d v="2022-03-22T00:00:00"/>
        <d v="2022-04-09T00:00:00"/>
        <d v="2020-05-07T00:00:00"/>
        <d v="2022-08-16T00:00:00"/>
        <d v="2022-05-02T00:00:00"/>
        <d v="2021-07-11T00:00:00"/>
        <d v="2020-08-30T00:00:00"/>
        <d v="2021-03-22T00:00:00"/>
        <d v="2021-12-28T00:00:00"/>
        <d v="2022-06-06T00:00:00"/>
        <d v="2022-04-15T00:00:00"/>
        <d v="2022-03-05T00:00:00"/>
        <d v="2022-02-12T00:00:00"/>
        <d v="2023-02-28T00:00:00"/>
        <d v="2021-12-19T00:00:00"/>
        <d v="2022-08-27T00:00:00"/>
        <d v="2020-11-29T00:00:00"/>
        <d v="2021-03-01T00:00:00"/>
        <d v="2022-01-10T00:00:00"/>
        <d v="2022-03-13T00:00:00"/>
        <d v="2021-06-28T00:00:00"/>
        <d v="2020-10-15T00:00:00"/>
        <d v="2020-08-18T00:00:00"/>
        <d v="2021-07-07T00:00:00"/>
        <d v="2020-07-11T00:00:00"/>
        <d v="2021-11-06T00:00:00"/>
        <d v="2020-12-15T00:00:00"/>
        <d v="2021-04-10T00:00:00"/>
        <d v="2021-07-20T00:00:00"/>
        <d v="2022-02-27T00:00:00"/>
        <d v="2021-02-26T00:00:00"/>
        <d v="2022-02-02T00:00:00"/>
        <d v="2021-08-17T00:00:00"/>
        <d v="2022-05-20T00:00:00"/>
        <d v="2020-12-09T00:00:00"/>
        <d v="2022-04-19T00:00:00"/>
        <d v="2020-10-20T00:00:00"/>
        <d v="2021-01-16T00:00:00"/>
        <d v="2022-02-15T00:00:00"/>
        <d v="2020-09-29T00:00:00"/>
        <d v="2020-06-24T00:00:00"/>
        <d v="2021-12-05T00:00:00"/>
        <d v="2021-07-06T00:00:00"/>
        <d v="2021-09-11T00:00:00"/>
        <d v="2021-03-21T00:00:00"/>
        <d v="2021-10-07T00:00:00"/>
        <d v="2021-07-26T00:00:00"/>
        <d v="2022-07-16T00:00:00"/>
        <d v="2021-04-30T00:00:00"/>
        <d v="2021-01-08T00:00:00"/>
        <d v="2020-09-10T00:00:00"/>
        <d v="2021-03-17T00:00:00"/>
        <d v="2021-12-17T00:00:00"/>
        <d v="2022-07-05T00:00:00"/>
        <d v="2021-06-03T00:00:00"/>
        <d v="2022-03-20T00:00:00"/>
        <d v="2021-05-12T00:00:00"/>
        <d v="2021-01-18T00:00:00"/>
        <d v="2021-12-20T00:00:00"/>
        <d v="2021-07-01T00:00:00"/>
        <d v="2021-07-12T00:00:00"/>
        <d v="2021-09-29T00:00:00"/>
        <d v="2022-01-29T00:00:00"/>
        <d v="2020-05-11T00:00:00"/>
        <d v="2020-09-13T00:00:00"/>
        <d v="2021-05-06T00:00:00"/>
        <d v="2021-04-27T00:00:00"/>
        <d v="2021-09-09T00:00:00"/>
        <d v="2021-08-25T00:00:00"/>
        <d v="2021-01-22T00:00:00"/>
        <d v="2022-05-16T00:00:00"/>
        <d v="2020-12-16T00:00:00"/>
        <d v="2020-10-25T00:00:00"/>
        <d v="2021-09-07T00:00:00"/>
        <d v="2021-06-10T00:00:00"/>
        <d v="2020-11-11T00:00:00"/>
        <d v="2021-09-26T00:00:00"/>
        <d v="2022-10-27T00:00:00"/>
        <d v="2020-11-13T00:00:00"/>
        <d v="2021-11-09T00:00:00"/>
        <d v="2021-09-20T00:00:00"/>
        <d v="2021-06-07T00:00:00"/>
        <d v="2021-03-08T00:00:00"/>
        <d v="2020-09-30T00:00:00"/>
        <d v="2022-07-20T00:00:00"/>
        <d v="2020-11-10T00:00:00"/>
        <d v="2021-02-15T00:00:00"/>
        <d v="2022-04-02T00:00:00"/>
        <d v="2022-01-06T00:00:00"/>
        <d v="2022-02-05T00:00:00"/>
        <d v="2022-08-06T00:00:00"/>
        <d v="2021-05-21T00:00:00"/>
        <d v="2020-12-20T00:00:00"/>
        <d v="2022-02-20T00:00:00"/>
        <d v="2021-06-27T00:00:00"/>
        <d v="2021-10-25T00:00:00"/>
        <d v="2022-06-14T00:00:00"/>
        <d v="2022-06-09T00:00:00"/>
        <d v="2022-03-10T00:00:00"/>
        <d v="2020-12-25T00:00:00"/>
        <d v="2022-06-12T00:00:00"/>
        <d v="2021-11-11T00:00:00"/>
        <d v="2021-08-28T00:00:00"/>
        <d v="2021-11-29T00:00:00"/>
        <d v="2022-09-05T00:00:00"/>
        <d v="2022-05-05T00:00:00"/>
        <d v="2021-09-06T00:00:00"/>
        <d v="2020-12-18T00:00:00"/>
        <d v="2022-07-02T00:00:00"/>
        <d v="2021-12-07T00:00:00"/>
        <d v="2022-05-13T00:00:00"/>
        <d v="2020-07-07T00:00:00"/>
        <d v="2020-07-29T00:00:00"/>
        <d v="2021-07-23T00:00:00"/>
        <d v="2022-10-16T00:00:00"/>
        <d v="2021-05-17T00:00:00"/>
        <d v="2021-06-30T00:00:00"/>
        <d v="2022-02-17T00:00:00"/>
        <d v="2021-03-18T00:00:00"/>
        <d v="2021-09-12T00:00:00"/>
        <d v="2023-04-29T00:00:00"/>
        <d v="2022-08-01T00:00:00"/>
        <d v="2021-10-17T00:00:00"/>
        <d v="2020-10-30T00:00:00"/>
        <d v="2021-03-16T00:00:00"/>
        <d v="2021-05-13T00:00:00"/>
        <d v="2021-01-09T00:00:00"/>
        <d v="2021-05-01T00:00:00"/>
        <d v="2021-01-29T00:00:00"/>
        <d v="2022-03-29T00:00:00"/>
        <d v="2021-05-22T00:00:00"/>
        <d v="2022-04-27T00:00:00"/>
        <d v="2021-09-01T00:00:00"/>
        <d v="2022-06-15T00:00:00"/>
        <d v="2021-02-09T00:00:00"/>
        <d v="2022-02-28T00:00:00"/>
        <d v="2021-07-04T00:00:00"/>
        <d v="2022-02-14T00:00:00"/>
        <d v="2022-09-16T00:00:00"/>
        <d v="2021-02-16T00:00:00"/>
        <d v="2020-08-24T00:00:00"/>
        <d v="2022-02-19T00:00:00"/>
        <d v="2021-04-26T00:00:00"/>
        <d v="2021-07-08T00:00:00"/>
        <d v="2022-06-19T00:00:00"/>
        <d v="2021-08-03T00:00:00"/>
      </sharedItems>
      <fieldGroup par="10"/>
    </cacheField>
    <cacheField name="Department" numFmtId="0">
      <sharedItems count="5">
        <s v="Website"/>
        <s v="Procurement"/>
        <s v="HR"/>
        <s v="Finance"/>
        <s v="Sales"/>
      </sharedItems>
    </cacheField>
    <cacheField name="Salary" numFmtId="0">
      <sharedItems containsSemiMixedTypes="0" containsString="0" containsNumber="1" containsInteger="1" minValue="33920" maxValue="119110"/>
    </cacheField>
    <cacheField name="Country" numFmtId="0">
      <sharedItems count="2">
        <s v="IND"/>
        <s v="nz"/>
      </sharedItems>
    </cacheField>
    <cacheField name="Months (Date Joined)" numFmtId="0" databaseField="0">
      <fieldGroup base="4">
        <rangePr groupBy="months" startDate="2020-05-07T00:00:00" endDate="2023-04-30T00:00:00"/>
        <groupItems count="14">
          <s v="&lt;5/7/2020"/>
          <s v="Jan"/>
          <s v="Feb"/>
          <s v="Mar"/>
          <s v="Apr"/>
          <s v="May"/>
          <s v="Jun"/>
          <s v="Jul"/>
          <s v="Aug"/>
          <s v="Sep"/>
          <s v="Oct"/>
          <s v="Nov"/>
          <s v="Dec"/>
          <s v="&gt;4/30/2023"/>
        </groupItems>
      </fieldGroup>
    </cacheField>
    <cacheField name="Quarters (Date Joined)" numFmtId="0" databaseField="0">
      <fieldGroup base="4">
        <rangePr groupBy="quarters" startDate="2020-05-07T00:00:00" endDate="2023-04-30T00:00:00"/>
        <groupItems count="6">
          <s v="&lt;5/7/2020"/>
          <s v="Qtr1"/>
          <s v="Qtr2"/>
          <s v="Qtr3"/>
          <s v="Qtr4"/>
          <s v="&gt;4/30/2023"/>
        </groupItems>
      </fieldGroup>
    </cacheField>
    <cacheField name="Years (Date Joined)"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x v="0"/>
    <n v="20"/>
    <x v="0"/>
    <d v="2020-10-18T00:00:00"/>
    <x v="0"/>
    <n v="112650"/>
    <x v="0"/>
    <n v="2.7123287671232879"/>
  </r>
  <r>
    <x v="1"/>
    <x v="1"/>
    <n v="32"/>
    <x v="1"/>
    <d v="2021-04-07T00:00:00"/>
    <x v="0"/>
    <n v="43840"/>
    <x v="0"/>
    <n v="2.2438356164383562"/>
  </r>
  <r>
    <x v="2"/>
    <x v="0"/>
    <n v="31"/>
    <x v="0"/>
    <d v="2022-04-12T00:00:00"/>
    <x v="1"/>
    <n v="103550"/>
    <x v="0"/>
    <n v="1.2301369863013698"/>
  </r>
  <r>
    <x v="3"/>
    <x v="1"/>
    <n v="32"/>
    <x v="0"/>
    <d v="2021-05-23T00:00:00"/>
    <x v="2"/>
    <n v="45510"/>
    <x v="0"/>
    <n v="2.117808219178082"/>
  </r>
  <r>
    <x v="4"/>
    <x v="2"/>
    <n v="37"/>
    <x v="2"/>
    <d v="2020-09-11T00:00:00"/>
    <x v="3"/>
    <n v="115440"/>
    <x v="0"/>
    <n v="2.8136986301369862"/>
  </r>
  <r>
    <x v="5"/>
    <x v="1"/>
    <n v="38"/>
    <x v="1"/>
    <d v="2021-03-13T00:00:00"/>
    <x v="4"/>
    <n v="56870"/>
    <x v="0"/>
    <n v="2.3123287671232875"/>
  </r>
  <r>
    <x v="6"/>
    <x v="1"/>
    <n v="25"/>
    <x v="0"/>
    <d v="2020-11-09T00:00:00"/>
    <x v="4"/>
    <n v="92700"/>
    <x v="0"/>
    <n v="2.6520547945205482"/>
  </r>
  <r>
    <x v="7"/>
    <x v="2"/>
    <n v="32"/>
    <x v="0"/>
    <d v="2022-06-01T00:00:00"/>
    <x v="0"/>
    <n v="91310"/>
    <x v="0"/>
    <n v="1.0931506849315069"/>
  </r>
  <r>
    <x v="8"/>
    <x v="0"/>
    <n v="33"/>
    <x v="0"/>
    <d v="2021-05-08T00:00:00"/>
    <x v="4"/>
    <n v="74550"/>
    <x v="0"/>
    <n v="2.1589041095890411"/>
  </r>
  <r>
    <x v="9"/>
    <x v="0"/>
    <n v="25"/>
    <x v="1"/>
    <d v="2022-04-14T00:00:00"/>
    <x v="1"/>
    <n v="109190"/>
    <x v="0"/>
    <n v="1.2246575342465753"/>
  </r>
  <r>
    <x v="10"/>
    <x v="1"/>
    <n v="40"/>
    <x v="0"/>
    <d v="2021-05-04T00:00:00"/>
    <x v="0"/>
    <n v="104410"/>
    <x v="0"/>
    <n v="2.1698630136986301"/>
  </r>
  <r>
    <x v="11"/>
    <x v="0"/>
    <n v="30"/>
    <x v="0"/>
    <d v="2021-12-14T00:00:00"/>
    <x v="3"/>
    <n v="96800"/>
    <x v="0"/>
    <n v="1.5561643835616439"/>
  </r>
  <r>
    <x v="12"/>
    <x v="0"/>
    <n v="28"/>
    <x v="1"/>
    <d v="2020-05-29T00:00:00"/>
    <x v="3"/>
    <n v="48170"/>
    <x v="0"/>
    <n v="3.1013698630136988"/>
  </r>
  <r>
    <x v="13"/>
    <x v="0"/>
    <n v="21"/>
    <x v="0"/>
    <d v="2020-07-30T00:00:00"/>
    <x v="1"/>
    <n v="37920"/>
    <x v="0"/>
    <n v="2.9315068493150687"/>
  </r>
  <r>
    <x v="14"/>
    <x v="0"/>
    <n v="34"/>
    <x v="0"/>
    <d v="2022-03-22T00:00:00"/>
    <x v="1"/>
    <n v="112650"/>
    <x v="0"/>
    <n v="1.2876712328767124"/>
  </r>
  <r>
    <x v="15"/>
    <x v="1"/>
    <n v="34"/>
    <x v="2"/>
    <d v="2022-04-09T00:00:00"/>
    <x v="4"/>
    <n v="49630"/>
    <x v="0"/>
    <n v="1.2383561643835617"/>
  </r>
  <r>
    <x v="16"/>
    <x v="0"/>
    <n v="36"/>
    <x v="0"/>
    <d v="2020-05-07T00:00:00"/>
    <x v="0"/>
    <n v="118840"/>
    <x v="0"/>
    <n v="3.1616438356164385"/>
  </r>
  <r>
    <x v="17"/>
    <x v="0"/>
    <n v="30"/>
    <x v="0"/>
    <d v="2022-08-16T00:00:00"/>
    <x v="0"/>
    <n v="69710"/>
    <x v="0"/>
    <n v="0.8849315068493151"/>
  </r>
  <r>
    <x v="18"/>
    <x v="0"/>
    <n v="20"/>
    <x v="0"/>
    <d v="2022-05-02T00:00:00"/>
    <x v="1"/>
    <n v="79570"/>
    <x v="0"/>
    <n v="1.1753424657534246"/>
  </r>
  <r>
    <x v="19"/>
    <x v="1"/>
    <n v="22"/>
    <x v="1"/>
    <d v="2021-07-11T00:00:00"/>
    <x v="1"/>
    <n v="76900"/>
    <x v="0"/>
    <n v="1.9835616438356165"/>
  </r>
  <r>
    <x v="20"/>
    <x v="0"/>
    <n v="27"/>
    <x v="0"/>
    <d v="2020-08-30T00:00:00"/>
    <x v="4"/>
    <n v="54970"/>
    <x v="0"/>
    <n v="2.8465753424657536"/>
  </r>
  <r>
    <x v="21"/>
    <x v="0"/>
    <n v="37"/>
    <x v="2"/>
    <d v="2021-03-22T00:00:00"/>
    <x v="0"/>
    <n v="88050"/>
    <x v="0"/>
    <n v="2.2876712328767121"/>
  </r>
  <r>
    <x v="22"/>
    <x v="0"/>
    <n v="43"/>
    <x v="0"/>
    <d v="2021-12-28T00:00:00"/>
    <x v="4"/>
    <n v="36040"/>
    <x v="0"/>
    <n v="1.5178082191780822"/>
  </r>
  <r>
    <x v="23"/>
    <x v="1"/>
    <n v="42"/>
    <x v="3"/>
    <d v="2022-06-06T00:00:00"/>
    <x v="1"/>
    <n v="75000"/>
    <x v="0"/>
    <n v="1.0794520547945206"/>
  </r>
  <r>
    <x v="24"/>
    <x v="0"/>
    <n v="35"/>
    <x v="0"/>
    <d v="2022-04-15T00:00:00"/>
    <x v="1"/>
    <n v="40400"/>
    <x v="0"/>
    <n v="1.2219178082191782"/>
  </r>
  <r>
    <x v="25"/>
    <x v="0"/>
    <n v="24"/>
    <x v="0"/>
    <d v="2022-03-05T00:00:00"/>
    <x v="0"/>
    <n v="100420"/>
    <x v="0"/>
    <n v="1.3342465753424657"/>
  </r>
  <r>
    <x v="26"/>
    <x v="1"/>
    <n v="31"/>
    <x v="0"/>
    <d v="2022-02-12T00:00:00"/>
    <x v="0"/>
    <n v="58100"/>
    <x v="0"/>
    <n v="1.3917808219178083"/>
  </r>
  <r>
    <x v="27"/>
    <x v="1"/>
    <n v="44"/>
    <x v="0"/>
    <d v="2023-02-28T00:00:00"/>
    <x v="0"/>
    <n v="114870"/>
    <x v="0"/>
    <n v="0.34794520547945207"/>
  </r>
  <r>
    <x v="28"/>
    <x v="1"/>
    <n v="32"/>
    <x v="0"/>
    <d v="2021-12-19T00:00:00"/>
    <x v="1"/>
    <n v="41570"/>
    <x v="0"/>
    <n v="1.5424657534246575"/>
  </r>
  <r>
    <x v="29"/>
    <x v="1"/>
    <n v="30"/>
    <x v="0"/>
    <d v="2022-08-27T00:00:00"/>
    <x v="1"/>
    <n v="112570"/>
    <x v="0"/>
    <n v="0.85479452054794525"/>
  </r>
  <r>
    <x v="30"/>
    <x v="0"/>
    <n v="26"/>
    <x v="0"/>
    <d v="2020-11-29T00:00:00"/>
    <x v="1"/>
    <n v="47360"/>
    <x v="0"/>
    <n v="2.5972602739726027"/>
  </r>
  <r>
    <x v="31"/>
    <x v="1"/>
    <n v="21"/>
    <x v="0"/>
    <d v="2021-03-01T00:00:00"/>
    <x v="3"/>
    <n v="65920"/>
    <x v="0"/>
    <n v="2.3452054794520549"/>
  </r>
  <r>
    <x v="32"/>
    <x v="1"/>
    <n v="28"/>
    <x v="0"/>
    <d v="2022-01-10T00:00:00"/>
    <x v="1"/>
    <n v="99970"/>
    <x v="0"/>
    <n v="1.4821917808219178"/>
  </r>
  <r>
    <x v="33"/>
    <x v="1"/>
    <n v="25"/>
    <x v="1"/>
    <d v="2022-03-13T00:00:00"/>
    <x v="0"/>
    <n v="80700"/>
    <x v="0"/>
    <n v="1.3123287671232877"/>
  </r>
  <r>
    <x v="34"/>
    <x v="0"/>
    <n v="24"/>
    <x v="2"/>
    <d v="2021-06-28T00:00:00"/>
    <x v="3"/>
    <n v="52610"/>
    <x v="0"/>
    <n v="2.0191780821917806"/>
  </r>
  <r>
    <x v="35"/>
    <x v="0"/>
    <n v="29"/>
    <x v="2"/>
    <d v="2020-10-15T00:00:00"/>
    <x v="0"/>
    <n v="112110"/>
    <x v="0"/>
    <n v="2.7205479452054795"/>
  </r>
  <r>
    <x v="36"/>
    <x v="1"/>
    <n v="27"/>
    <x v="0"/>
    <d v="2020-08-18T00:00:00"/>
    <x v="2"/>
    <n v="119110"/>
    <x v="0"/>
    <n v="2.8794520547945206"/>
  </r>
  <r>
    <x v="37"/>
    <x v="0"/>
    <n v="22"/>
    <x v="1"/>
    <d v="2021-07-07T00:00:00"/>
    <x v="4"/>
    <n v="112780"/>
    <x v="0"/>
    <n v="1.9945205479452055"/>
  </r>
  <r>
    <x v="38"/>
    <x v="1"/>
    <n v="36"/>
    <x v="0"/>
    <d v="2020-07-11T00:00:00"/>
    <x v="1"/>
    <n v="114890"/>
    <x v="0"/>
    <n v="2.9835616438356163"/>
  </r>
  <r>
    <x v="39"/>
    <x v="0"/>
    <n v="27"/>
    <x v="0"/>
    <d v="2021-11-06T00:00:00"/>
    <x v="3"/>
    <n v="48980"/>
    <x v="0"/>
    <n v="1.6602739726027398"/>
  </r>
  <r>
    <x v="40"/>
    <x v="0"/>
    <n v="21"/>
    <x v="0"/>
    <d v="2020-12-15T00:00:00"/>
    <x v="2"/>
    <n v="75880"/>
    <x v="0"/>
    <n v="2.5534246575342467"/>
  </r>
  <r>
    <x v="41"/>
    <x v="1"/>
    <n v="28"/>
    <x v="0"/>
    <d v="2021-04-10T00:00:00"/>
    <x v="4"/>
    <n v="53240"/>
    <x v="0"/>
    <n v="2.2356164383561645"/>
  </r>
  <r>
    <x v="42"/>
    <x v="1"/>
    <n v="34"/>
    <x v="0"/>
    <d v="2021-07-20T00:00:00"/>
    <x v="3"/>
    <n v="85000"/>
    <x v="0"/>
    <n v="1.9589041095890412"/>
  </r>
  <r>
    <x v="43"/>
    <x v="1"/>
    <n v="21"/>
    <x v="0"/>
    <d v="2022-02-27T00:00:00"/>
    <x v="0"/>
    <n v="33920"/>
    <x v="0"/>
    <n v="1.3506849315068492"/>
  </r>
  <r>
    <x v="44"/>
    <x v="1"/>
    <n v="33"/>
    <x v="0"/>
    <d v="2021-02-26T00:00:00"/>
    <x v="0"/>
    <n v="75280"/>
    <x v="0"/>
    <n v="2.3534246575342466"/>
  </r>
  <r>
    <x v="45"/>
    <x v="1"/>
    <n v="34"/>
    <x v="0"/>
    <d v="2022-02-02T00:00:00"/>
    <x v="3"/>
    <n v="58940"/>
    <x v="0"/>
    <n v="1.4191780821917808"/>
  </r>
  <r>
    <x v="46"/>
    <x v="1"/>
    <n v="28"/>
    <x v="0"/>
    <d v="2021-08-17T00:00:00"/>
    <x v="1"/>
    <n v="104770"/>
    <x v="0"/>
    <n v="1.8821917808219177"/>
  </r>
  <r>
    <x v="47"/>
    <x v="0"/>
    <n v="21"/>
    <x v="0"/>
    <d v="2022-05-20T00:00:00"/>
    <x v="1"/>
    <n v="57090"/>
    <x v="0"/>
    <n v="1.1260273972602739"/>
  </r>
  <r>
    <x v="48"/>
    <x v="0"/>
    <n v="27"/>
    <x v="1"/>
    <d v="2020-12-09T00:00:00"/>
    <x v="3"/>
    <n v="91650"/>
    <x v="0"/>
    <n v="2.56986301369863"/>
  </r>
  <r>
    <x v="49"/>
    <x v="0"/>
    <n v="42"/>
    <x v="2"/>
    <d v="2022-04-19T00:00:00"/>
    <x v="3"/>
    <n v="70270"/>
    <x v="0"/>
    <n v="1.210958904109589"/>
  </r>
  <r>
    <x v="50"/>
    <x v="1"/>
    <n v="28"/>
    <x v="0"/>
    <d v="2020-10-20T00:00:00"/>
    <x v="3"/>
    <n v="75970"/>
    <x v="0"/>
    <n v="2.7068493150684931"/>
  </r>
  <r>
    <x v="51"/>
    <x v="2"/>
    <n v="27"/>
    <x v="1"/>
    <d v="2021-01-16T00:00:00"/>
    <x v="0"/>
    <n v="90700"/>
    <x v="0"/>
    <n v="2.4657534246575343"/>
  </r>
  <r>
    <x v="52"/>
    <x v="0"/>
    <n v="30"/>
    <x v="0"/>
    <d v="2022-02-15T00:00:00"/>
    <x v="1"/>
    <n v="60570"/>
    <x v="0"/>
    <n v="1.3835616438356164"/>
  </r>
  <r>
    <x v="53"/>
    <x v="0"/>
    <n v="33"/>
    <x v="0"/>
    <d v="2020-09-29T00:00:00"/>
    <x v="1"/>
    <n v="115920"/>
    <x v="0"/>
    <n v="2.7643835616438355"/>
  </r>
  <r>
    <x v="54"/>
    <x v="1"/>
    <n v="33"/>
    <x v="0"/>
    <d v="2020-06-24T00:00:00"/>
    <x v="3"/>
    <n v="65360"/>
    <x v="0"/>
    <n v="3.0301369863013701"/>
  </r>
  <r>
    <x v="55"/>
    <x v="2"/>
    <n v="30"/>
    <x v="0"/>
    <d v="2021-12-05T00:00:00"/>
    <x v="3"/>
    <n v="64000"/>
    <x v="0"/>
    <n v="1.5808219178082192"/>
  </r>
  <r>
    <x v="56"/>
    <x v="1"/>
    <n v="34"/>
    <x v="0"/>
    <d v="2021-07-06T00:00:00"/>
    <x v="3"/>
    <n v="92450"/>
    <x v="0"/>
    <n v="1.9972602739726026"/>
  </r>
  <r>
    <x v="57"/>
    <x v="0"/>
    <n v="31"/>
    <x v="0"/>
    <d v="2021-09-11T00:00:00"/>
    <x v="0"/>
    <n v="48950"/>
    <x v="0"/>
    <n v="1.8136986301369864"/>
  </r>
  <r>
    <x v="58"/>
    <x v="1"/>
    <n v="27"/>
    <x v="0"/>
    <d v="2022-03-05T00:00:00"/>
    <x v="0"/>
    <n v="83750"/>
    <x v="0"/>
    <n v="1.3342465753424657"/>
  </r>
  <r>
    <x v="59"/>
    <x v="1"/>
    <n v="40"/>
    <x v="0"/>
    <d v="2021-03-21T00:00:00"/>
    <x v="0"/>
    <n v="87620"/>
    <x v="0"/>
    <n v="2.2904109589041095"/>
  </r>
  <r>
    <x v="60"/>
    <x v="1"/>
    <n v="20"/>
    <x v="2"/>
    <d v="2021-10-07T00:00:00"/>
    <x v="4"/>
    <n v="68900"/>
    <x v="0"/>
    <n v="1.7424657534246575"/>
  </r>
  <r>
    <x v="61"/>
    <x v="0"/>
    <n v="32"/>
    <x v="0"/>
    <d v="2021-07-26T00:00:00"/>
    <x v="4"/>
    <n v="53540"/>
    <x v="0"/>
    <n v="1.9424657534246574"/>
  </r>
  <r>
    <x v="62"/>
    <x v="0"/>
    <n v="28"/>
    <x v="4"/>
    <d v="2022-07-16T00:00:00"/>
    <x v="4"/>
    <n v="43510"/>
    <x v="0"/>
    <n v="0.96986301369863015"/>
  </r>
  <r>
    <x v="63"/>
    <x v="1"/>
    <n v="38"/>
    <x v="3"/>
    <d v="2021-04-30T00:00:00"/>
    <x v="4"/>
    <n v="109160"/>
    <x v="0"/>
    <n v="2.1808219178082191"/>
  </r>
  <r>
    <x v="64"/>
    <x v="0"/>
    <n v="40"/>
    <x v="0"/>
    <d v="2021-01-08T00:00:00"/>
    <x v="1"/>
    <n v="99750"/>
    <x v="0"/>
    <n v="2.4876712328767123"/>
  </r>
  <r>
    <x v="65"/>
    <x v="1"/>
    <n v="31"/>
    <x v="0"/>
    <d v="2020-09-10T00:00:00"/>
    <x v="0"/>
    <n v="41980"/>
    <x v="0"/>
    <n v="2.8164383561643835"/>
  </r>
  <r>
    <x v="66"/>
    <x v="0"/>
    <n v="36"/>
    <x v="0"/>
    <d v="2021-03-17T00:00:00"/>
    <x v="3"/>
    <n v="71380"/>
    <x v="0"/>
    <n v="2.3013698630136985"/>
  </r>
  <r>
    <x v="67"/>
    <x v="0"/>
    <n v="27"/>
    <x v="4"/>
    <d v="2021-12-17T00:00:00"/>
    <x v="1"/>
    <n v="113280"/>
    <x v="0"/>
    <n v="1.547945205479452"/>
  </r>
  <r>
    <x v="68"/>
    <x v="1"/>
    <n v="33"/>
    <x v="0"/>
    <d v="2022-07-05T00:00:00"/>
    <x v="3"/>
    <n v="86570"/>
    <x v="0"/>
    <n v="1"/>
  </r>
  <r>
    <x v="69"/>
    <x v="0"/>
    <n v="26"/>
    <x v="0"/>
    <d v="2021-06-03T00:00:00"/>
    <x v="1"/>
    <n v="53540"/>
    <x v="0"/>
    <n v="2.0876712328767124"/>
  </r>
  <r>
    <x v="70"/>
    <x v="0"/>
    <n v="37"/>
    <x v="0"/>
    <d v="2022-03-20T00:00:00"/>
    <x v="0"/>
    <n v="69070"/>
    <x v="0"/>
    <n v="1.2931506849315069"/>
  </r>
  <r>
    <x v="71"/>
    <x v="1"/>
    <n v="30"/>
    <x v="2"/>
    <d v="2021-05-12T00:00:00"/>
    <x v="3"/>
    <n v="67910"/>
    <x v="0"/>
    <n v="2.1479452054794521"/>
  </r>
  <r>
    <x v="72"/>
    <x v="0"/>
    <n v="30"/>
    <x v="0"/>
    <d v="2021-01-18T00:00:00"/>
    <x v="0"/>
    <n v="69120"/>
    <x v="0"/>
    <n v="2.4602739726027396"/>
  </r>
  <r>
    <x v="73"/>
    <x v="1"/>
    <n v="34"/>
    <x v="0"/>
    <d v="2021-12-20T00:00:00"/>
    <x v="3"/>
    <n v="60130"/>
    <x v="0"/>
    <n v="1.5397260273972602"/>
  </r>
  <r>
    <x v="74"/>
    <x v="0"/>
    <n v="23"/>
    <x v="0"/>
    <d v="2021-07-01T00:00:00"/>
    <x v="1"/>
    <n v="106460"/>
    <x v="0"/>
    <n v="2.010958904109589"/>
  </r>
  <r>
    <x v="75"/>
    <x v="1"/>
    <n v="37"/>
    <x v="0"/>
    <d v="2021-07-12T00:00:00"/>
    <x v="2"/>
    <n v="118100"/>
    <x v="0"/>
    <n v="1.9808219178082191"/>
  </r>
  <r>
    <x v="76"/>
    <x v="1"/>
    <n v="36"/>
    <x v="0"/>
    <d v="2021-09-29T00:00:00"/>
    <x v="1"/>
    <n v="78390"/>
    <x v="0"/>
    <n v="1.7643835616438357"/>
  </r>
  <r>
    <x v="77"/>
    <x v="1"/>
    <n v="30"/>
    <x v="0"/>
    <d v="2022-08-16T00:00:00"/>
    <x v="1"/>
    <n v="114180"/>
    <x v="0"/>
    <n v="0.8849315068493151"/>
  </r>
  <r>
    <x v="78"/>
    <x v="1"/>
    <n v="28"/>
    <x v="0"/>
    <d v="2022-01-29T00:00:00"/>
    <x v="1"/>
    <n v="104120"/>
    <x v="0"/>
    <n v="1.4301369863013698"/>
  </r>
  <r>
    <x v="79"/>
    <x v="0"/>
    <n v="30"/>
    <x v="0"/>
    <d v="2022-03-20T00:00:00"/>
    <x v="1"/>
    <n v="67950"/>
    <x v="0"/>
    <n v="1.2931506849315069"/>
  </r>
  <r>
    <x v="80"/>
    <x v="1"/>
    <n v="29"/>
    <x v="0"/>
    <d v="2020-05-11T00:00:00"/>
    <x v="0"/>
    <n v="34980"/>
    <x v="0"/>
    <n v="3.1506849315068495"/>
  </r>
  <r>
    <x v="81"/>
    <x v="1"/>
    <n v="24"/>
    <x v="0"/>
    <d v="2020-09-13T00:00:00"/>
    <x v="0"/>
    <n v="62780"/>
    <x v="0"/>
    <n v="2.8082191780821919"/>
  </r>
  <r>
    <x v="82"/>
    <x v="0"/>
    <n v="20"/>
    <x v="0"/>
    <d v="2021-07-20T00:00:00"/>
    <x v="0"/>
    <n v="107700"/>
    <x v="0"/>
    <n v="1.9589041095890412"/>
  </r>
  <r>
    <x v="83"/>
    <x v="0"/>
    <n v="25"/>
    <x v="0"/>
    <d v="2021-05-06T00:00:00"/>
    <x v="4"/>
    <n v="65700"/>
    <x v="0"/>
    <n v="2.1643835616438358"/>
  </r>
  <r>
    <x v="84"/>
    <x v="1"/>
    <n v="33"/>
    <x v="4"/>
    <d v="2021-04-27T00:00:00"/>
    <x v="0"/>
    <n v="75480"/>
    <x v="0"/>
    <n v="2.1890410958904107"/>
  </r>
  <r>
    <x v="85"/>
    <x v="0"/>
    <n v="33"/>
    <x v="0"/>
    <d v="2021-09-09T00:00:00"/>
    <x v="0"/>
    <n v="53870"/>
    <x v="0"/>
    <n v="1.8191780821917809"/>
  </r>
  <r>
    <x v="86"/>
    <x v="1"/>
    <n v="36"/>
    <x v="0"/>
    <d v="2021-08-25T00:00:00"/>
    <x v="4"/>
    <n v="78540"/>
    <x v="0"/>
    <n v="1.8602739726027397"/>
  </r>
  <r>
    <x v="87"/>
    <x v="0"/>
    <n v="19"/>
    <x v="0"/>
    <d v="2021-01-22T00:00:00"/>
    <x v="1"/>
    <n v="58960"/>
    <x v="0"/>
    <n v="2.4493150684931506"/>
  </r>
  <r>
    <x v="88"/>
    <x v="0"/>
    <n v="46"/>
    <x v="0"/>
    <d v="2022-05-16T00:00:00"/>
    <x v="1"/>
    <n v="70610"/>
    <x v="0"/>
    <n v="1.1369863013698631"/>
  </r>
  <r>
    <x v="89"/>
    <x v="0"/>
    <n v="33"/>
    <x v="0"/>
    <d v="2020-12-16T00:00:00"/>
    <x v="3"/>
    <n v="59430"/>
    <x v="0"/>
    <n v="2.5506849315068494"/>
  </r>
  <r>
    <x v="90"/>
    <x v="0"/>
    <n v="33"/>
    <x v="1"/>
    <d v="2022-03-20T00:00:00"/>
    <x v="1"/>
    <n v="48530"/>
    <x v="0"/>
    <n v="1.2931506849315069"/>
  </r>
  <r>
    <x v="91"/>
    <x v="1"/>
    <n v="33"/>
    <x v="0"/>
    <d v="2020-10-25T00:00:00"/>
    <x v="0"/>
    <n v="96140"/>
    <x v="0"/>
    <n v="2.6931506849315068"/>
  </r>
  <r>
    <x v="92"/>
    <x v="0"/>
    <n v="22"/>
    <x v="1"/>
    <d v="2021-09-07T00:00:00"/>
    <x v="4"/>
    <n v="112780"/>
    <x v="1"/>
    <n v="1.8246575342465754"/>
  </r>
  <r>
    <x v="93"/>
    <x v="0"/>
    <n v="46"/>
    <x v="0"/>
    <d v="2022-07-16T00:00:00"/>
    <x v="1"/>
    <n v="70610"/>
    <x v="1"/>
    <n v="0.96986301369863015"/>
  </r>
  <r>
    <x v="94"/>
    <x v="1"/>
    <n v="28"/>
    <x v="0"/>
    <d v="2021-06-10T00:00:00"/>
    <x v="4"/>
    <n v="53240"/>
    <x v="1"/>
    <n v="2.0684931506849313"/>
  </r>
  <r>
    <x v="95"/>
    <x v="2"/>
    <n v="37"/>
    <x v="2"/>
    <d v="2020-11-11T00:00:00"/>
    <x v="3"/>
    <n v="115440"/>
    <x v="1"/>
    <n v="2.6465753424657534"/>
  </r>
  <r>
    <x v="96"/>
    <x v="0"/>
    <n v="32"/>
    <x v="0"/>
    <d v="2021-09-26T00:00:00"/>
    <x v="4"/>
    <n v="53540"/>
    <x v="1"/>
    <n v="1.7726027397260273"/>
  </r>
  <r>
    <x v="97"/>
    <x v="1"/>
    <n v="30"/>
    <x v="0"/>
    <d v="2022-10-27T00:00:00"/>
    <x v="1"/>
    <n v="112570"/>
    <x v="1"/>
    <n v="0.68767123287671228"/>
  </r>
  <r>
    <x v="98"/>
    <x v="0"/>
    <n v="33"/>
    <x v="1"/>
    <d v="2022-05-20T00:00:00"/>
    <x v="1"/>
    <n v="48530"/>
    <x v="1"/>
    <n v="1.1260273972602739"/>
  </r>
  <r>
    <x v="99"/>
    <x v="1"/>
    <n v="24"/>
    <x v="0"/>
    <d v="2020-11-13T00:00:00"/>
    <x v="0"/>
    <n v="62780"/>
    <x v="1"/>
    <n v="2.6410958904109587"/>
  </r>
  <r>
    <x v="100"/>
    <x v="0"/>
    <n v="33"/>
    <x v="0"/>
    <d v="2021-11-09T00:00:00"/>
    <x v="0"/>
    <n v="53870"/>
    <x v="1"/>
    <n v="1.6520547945205479"/>
  </r>
  <r>
    <x v="101"/>
    <x v="1"/>
    <n v="27"/>
    <x v="0"/>
    <d v="2020-10-18T00:00:00"/>
    <x v="2"/>
    <n v="119110"/>
    <x v="1"/>
    <n v="2.7123287671232879"/>
  </r>
  <r>
    <x v="102"/>
    <x v="0"/>
    <n v="29"/>
    <x v="5"/>
    <d v="2020-12-15T00:00:00"/>
    <x v="0"/>
    <n v="112110"/>
    <x v="1"/>
    <n v="2.5534246575342467"/>
  </r>
  <r>
    <x v="103"/>
    <x v="0"/>
    <n v="25"/>
    <x v="0"/>
    <d v="2021-07-06T00:00:00"/>
    <x v="4"/>
    <n v="65700"/>
    <x v="1"/>
    <n v="1.9972602739726026"/>
  </r>
  <r>
    <x v="104"/>
    <x v="0"/>
    <n v="37"/>
    <x v="0"/>
    <d v="2022-05-20T00:00:00"/>
    <x v="0"/>
    <n v="69070"/>
    <x v="1"/>
    <n v="1.1260273972602739"/>
  </r>
  <r>
    <x v="105"/>
    <x v="0"/>
    <n v="20"/>
    <x v="0"/>
    <d v="2021-09-20T00:00:00"/>
    <x v="0"/>
    <n v="107700"/>
    <x v="1"/>
    <n v="1.789041095890411"/>
  </r>
  <r>
    <x v="106"/>
    <x v="1"/>
    <n v="32"/>
    <x v="1"/>
    <d v="2021-06-07T00:00:00"/>
    <x v="0"/>
    <n v="43840"/>
    <x v="1"/>
    <n v="2.0767123287671234"/>
  </r>
  <r>
    <x v="107"/>
    <x v="0"/>
    <n v="40"/>
    <x v="0"/>
    <d v="2021-03-08T00:00:00"/>
    <x v="1"/>
    <n v="99750"/>
    <x v="1"/>
    <n v="2.3260273972602739"/>
  </r>
  <r>
    <x v="108"/>
    <x v="0"/>
    <n v="21"/>
    <x v="0"/>
    <d v="2020-09-30T00:00:00"/>
    <x v="1"/>
    <n v="37920"/>
    <x v="1"/>
    <n v="2.7616438356164386"/>
  </r>
  <r>
    <x v="109"/>
    <x v="0"/>
    <n v="21"/>
    <x v="0"/>
    <d v="2022-07-20T00:00:00"/>
    <x v="1"/>
    <n v="57090"/>
    <x v="1"/>
    <n v="0.95890410958904104"/>
  </r>
  <r>
    <x v="110"/>
    <x v="1"/>
    <n v="31"/>
    <x v="0"/>
    <d v="2020-11-10T00:00:00"/>
    <x v="0"/>
    <n v="41980"/>
    <x v="1"/>
    <n v="2.6493150684931508"/>
  </r>
  <r>
    <x v="111"/>
    <x v="0"/>
    <n v="21"/>
    <x v="0"/>
    <d v="2021-02-15T00:00:00"/>
    <x v="2"/>
    <n v="75880"/>
    <x v="1"/>
    <n v="2.3835616438356166"/>
  </r>
  <r>
    <x v="112"/>
    <x v="1"/>
    <n v="34"/>
    <x v="0"/>
    <d v="2022-04-02T00:00:00"/>
    <x v="3"/>
    <n v="58940"/>
    <x v="1"/>
    <n v="1.2575342465753425"/>
  </r>
  <r>
    <x v="113"/>
    <x v="1"/>
    <n v="30"/>
    <x v="2"/>
    <d v="2021-07-12T00:00:00"/>
    <x v="3"/>
    <n v="67910"/>
    <x v="1"/>
    <n v="1.9808219178082191"/>
  </r>
  <r>
    <x v="114"/>
    <x v="1"/>
    <n v="31"/>
    <x v="0"/>
    <d v="2022-04-12T00:00:00"/>
    <x v="0"/>
    <n v="58100"/>
    <x v="1"/>
    <n v="1.2301369863013698"/>
  </r>
  <r>
    <x v="115"/>
    <x v="0"/>
    <n v="27"/>
    <x v="0"/>
    <d v="2022-01-06T00:00:00"/>
    <x v="3"/>
    <n v="48980"/>
    <x v="1"/>
    <n v="1.4931506849315068"/>
  </r>
  <r>
    <x v="116"/>
    <x v="2"/>
    <n v="30"/>
    <x v="0"/>
    <d v="2022-02-05T00:00:00"/>
    <x v="3"/>
    <n v="64000"/>
    <x v="1"/>
    <n v="1.4109589041095891"/>
  </r>
  <r>
    <x v="117"/>
    <x v="1"/>
    <n v="42"/>
    <x v="3"/>
    <d v="2022-08-06T00:00:00"/>
    <x v="1"/>
    <n v="75000"/>
    <x v="1"/>
    <n v="0.9123287671232877"/>
  </r>
  <r>
    <x v="118"/>
    <x v="1"/>
    <n v="40"/>
    <x v="0"/>
    <d v="2021-05-21T00:00:00"/>
    <x v="0"/>
    <n v="87620"/>
    <x v="1"/>
    <n v="2.1232876712328768"/>
  </r>
  <r>
    <x v="119"/>
    <x v="1"/>
    <n v="29"/>
    <x v="0"/>
    <d v="2020-07-11T00:00:00"/>
    <x v="0"/>
    <n v="34980"/>
    <x v="1"/>
    <n v="2.9835616438356163"/>
  </r>
  <r>
    <x v="120"/>
    <x v="1"/>
    <n v="28"/>
    <x v="0"/>
    <d v="2020-12-20T00:00:00"/>
    <x v="3"/>
    <n v="75970"/>
    <x v="1"/>
    <n v="2.5397260273972604"/>
  </r>
  <r>
    <x v="121"/>
    <x v="1"/>
    <n v="34"/>
    <x v="0"/>
    <d v="2022-02-20T00:00:00"/>
    <x v="3"/>
    <n v="60130"/>
    <x v="1"/>
    <n v="1.3698630136986301"/>
  </r>
  <r>
    <x v="122"/>
    <x v="1"/>
    <n v="33"/>
    <x v="4"/>
    <d v="2021-06-27T00:00:00"/>
    <x v="0"/>
    <n v="75480"/>
    <x v="1"/>
    <n v="2.021917808219178"/>
  </r>
  <r>
    <x v="123"/>
    <x v="0"/>
    <n v="33"/>
    <x v="0"/>
    <d v="2020-11-29T00:00:00"/>
    <x v="1"/>
    <n v="115920"/>
    <x v="1"/>
    <n v="2.5972602739726027"/>
  </r>
  <r>
    <x v="124"/>
    <x v="1"/>
    <n v="36"/>
    <x v="0"/>
    <d v="2021-10-25T00:00:00"/>
    <x v="4"/>
    <n v="78540"/>
    <x v="1"/>
    <n v="1.6931506849315068"/>
  </r>
  <r>
    <x v="125"/>
    <x v="0"/>
    <n v="25"/>
    <x v="1"/>
    <d v="2022-06-14T00:00:00"/>
    <x v="1"/>
    <n v="109190"/>
    <x v="1"/>
    <n v="1.0575342465753426"/>
  </r>
  <r>
    <x v="126"/>
    <x v="1"/>
    <n v="34"/>
    <x v="2"/>
    <d v="2022-06-09T00:00:00"/>
    <x v="4"/>
    <n v="49630"/>
    <x v="1"/>
    <n v="1.0712328767123287"/>
  </r>
  <r>
    <x v="127"/>
    <x v="1"/>
    <n v="28"/>
    <x v="0"/>
    <d v="2022-03-10T00:00:00"/>
    <x v="1"/>
    <n v="99970"/>
    <x v="1"/>
    <n v="1.3205479452054794"/>
  </r>
  <r>
    <x v="128"/>
    <x v="1"/>
    <n v="33"/>
    <x v="0"/>
    <d v="2020-12-25T00:00:00"/>
    <x v="0"/>
    <n v="96140"/>
    <x v="1"/>
    <n v="2.526027397260274"/>
  </r>
  <r>
    <x v="129"/>
    <x v="0"/>
    <n v="31"/>
    <x v="0"/>
    <d v="2022-06-12T00:00:00"/>
    <x v="1"/>
    <n v="103550"/>
    <x v="1"/>
    <n v="1.0630136986301371"/>
  </r>
  <r>
    <x v="130"/>
    <x v="0"/>
    <n v="31"/>
    <x v="0"/>
    <d v="2021-11-11T00:00:00"/>
    <x v="0"/>
    <n v="48950"/>
    <x v="1"/>
    <n v="1.6465753424657534"/>
  </r>
  <r>
    <x v="131"/>
    <x v="0"/>
    <n v="24"/>
    <x v="2"/>
    <d v="2021-08-28T00:00:00"/>
    <x v="3"/>
    <n v="52610"/>
    <x v="1"/>
    <n v="1.8520547945205479"/>
  </r>
  <r>
    <x v="132"/>
    <x v="1"/>
    <n v="36"/>
    <x v="0"/>
    <d v="2021-11-29T00:00:00"/>
    <x v="1"/>
    <n v="78390"/>
    <x v="1"/>
    <n v="1.5972602739726027"/>
  </r>
  <r>
    <x v="133"/>
    <x v="1"/>
    <n v="33"/>
    <x v="0"/>
    <d v="2022-09-05T00:00:00"/>
    <x v="3"/>
    <n v="86570"/>
    <x v="1"/>
    <n v="0.83013698630136989"/>
  </r>
  <r>
    <x v="134"/>
    <x v="1"/>
    <n v="27"/>
    <x v="0"/>
    <d v="2022-05-05T00:00:00"/>
    <x v="0"/>
    <n v="83750"/>
    <x v="1"/>
    <n v="1.167123287671233"/>
  </r>
  <r>
    <x v="135"/>
    <x v="1"/>
    <n v="34"/>
    <x v="0"/>
    <d v="2021-09-06T00:00:00"/>
    <x v="3"/>
    <n v="92450"/>
    <x v="1"/>
    <n v="1.8273972602739725"/>
  </r>
  <r>
    <x v="136"/>
    <x v="0"/>
    <n v="20"/>
    <x v="0"/>
    <d v="2020-12-18T00:00:00"/>
    <x v="0"/>
    <n v="112650"/>
    <x v="1"/>
    <n v="2.5452054794520547"/>
  </r>
  <r>
    <x v="137"/>
    <x v="0"/>
    <n v="20"/>
    <x v="0"/>
    <d v="2022-07-02T00:00:00"/>
    <x v="1"/>
    <n v="79570"/>
    <x v="1"/>
    <n v="1.0082191780821919"/>
  </r>
  <r>
    <x v="138"/>
    <x v="1"/>
    <n v="20"/>
    <x v="2"/>
    <d v="2021-12-07T00:00:00"/>
    <x v="4"/>
    <n v="68900"/>
    <x v="1"/>
    <n v="1.5753424657534247"/>
  </r>
  <r>
    <x v="139"/>
    <x v="1"/>
    <n v="25"/>
    <x v="1"/>
    <d v="2022-05-13T00:00:00"/>
    <x v="0"/>
    <n v="80700"/>
    <x v="1"/>
    <n v="1.1452054794520548"/>
  </r>
  <r>
    <x v="140"/>
    <x v="0"/>
    <n v="19"/>
    <x v="0"/>
    <d v="2021-03-22T00:00:00"/>
    <x v="1"/>
    <n v="58960"/>
    <x v="1"/>
    <n v="2.2876712328767121"/>
  </r>
  <r>
    <x v="141"/>
    <x v="0"/>
    <n v="36"/>
    <x v="0"/>
    <d v="2020-07-07T00:00:00"/>
    <x v="0"/>
    <n v="118840"/>
    <x v="1"/>
    <n v="2.9945205479452053"/>
  </r>
  <r>
    <x v="142"/>
    <x v="0"/>
    <n v="28"/>
    <x v="1"/>
    <d v="2020-07-29T00:00:00"/>
    <x v="3"/>
    <n v="48170"/>
    <x v="1"/>
    <n v="2.9342465753424656"/>
  </r>
  <r>
    <x v="143"/>
    <x v="1"/>
    <n v="32"/>
    <x v="0"/>
    <d v="2021-07-23T00:00:00"/>
    <x v="2"/>
    <n v="45510"/>
    <x v="1"/>
    <n v="1.9506849315068493"/>
  </r>
  <r>
    <x v="144"/>
    <x v="1"/>
    <n v="36"/>
    <x v="0"/>
    <d v="2020-09-11T00:00:00"/>
    <x v="1"/>
    <n v="114890"/>
    <x v="1"/>
    <n v="2.8136986301369862"/>
  </r>
  <r>
    <x v="145"/>
    <x v="0"/>
    <n v="30"/>
    <x v="0"/>
    <d v="2022-10-16T00:00:00"/>
    <x v="0"/>
    <n v="69710"/>
    <x v="1"/>
    <n v="0.71780821917808224"/>
  </r>
  <r>
    <x v="146"/>
    <x v="0"/>
    <n v="36"/>
    <x v="0"/>
    <d v="2021-05-17T00:00:00"/>
    <x v="3"/>
    <n v="71380"/>
    <x v="1"/>
    <n v="2.1342465753424658"/>
  </r>
  <r>
    <x v="147"/>
    <x v="1"/>
    <n v="38"/>
    <x v="3"/>
    <d v="2021-06-30T00:00:00"/>
    <x v="4"/>
    <n v="109160"/>
    <x v="1"/>
    <n v="2.0136986301369864"/>
  </r>
  <r>
    <x v="148"/>
    <x v="0"/>
    <n v="27"/>
    <x v="4"/>
    <d v="2022-02-17T00:00:00"/>
    <x v="1"/>
    <n v="113280"/>
    <x v="1"/>
    <n v="1.3780821917808219"/>
  </r>
  <r>
    <x v="149"/>
    <x v="0"/>
    <n v="30"/>
    <x v="0"/>
    <d v="2021-03-18T00:00:00"/>
    <x v="0"/>
    <n v="69120"/>
    <x v="1"/>
    <n v="2.2986301369863016"/>
  </r>
  <r>
    <x v="150"/>
    <x v="1"/>
    <n v="37"/>
    <x v="0"/>
    <d v="2021-09-12T00:00:00"/>
    <x v="2"/>
    <n v="118100"/>
    <x v="1"/>
    <n v="1.810958904109589"/>
  </r>
  <r>
    <x v="151"/>
    <x v="1"/>
    <n v="22"/>
    <x v="1"/>
    <d v="2021-09-11T00:00:00"/>
    <x v="1"/>
    <n v="76900"/>
    <x v="1"/>
    <n v="1.8136986301369864"/>
  </r>
  <r>
    <x v="152"/>
    <x v="1"/>
    <n v="43"/>
    <x v="0"/>
    <d v="2023-04-29T00:00:00"/>
    <x v="0"/>
    <n v="114870"/>
    <x v="1"/>
    <n v="0.18356164383561643"/>
  </r>
  <r>
    <x v="153"/>
    <x v="2"/>
    <n v="32"/>
    <x v="0"/>
    <d v="2022-08-01T00:00:00"/>
    <x v="0"/>
    <n v="91310"/>
    <x v="1"/>
    <n v="0.92602739726027394"/>
  </r>
  <r>
    <x v="154"/>
    <x v="1"/>
    <n v="28"/>
    <x v="0"/>
    <d v="2021-10-17T00:00:00"/>
    <x v="1"/>
    <n v="104770"/>
    <x v="1"/>
    <n v="1.715068493150685"/>
  </r>
  <r>
    <x v="155"/>
    <x v="0"/>
    <n v="27"/>
    <x v="0"/>
    <d v="2020-10-30T00:00:00"/>
    <x v="4"/>
    <n v="54970"/>
    <x v="1"/>
    <n v="2.6794520547945204"/>
  </r>
  <r>
    <x v="156"/>
    <x v="2"/>
    <n v="26"/>
    <x v="1"/>
    <d v="2021-03-16T00:00:00"/>
    <x v="0"/>
    <n v="90700"/>
    <x v="1"/>
    <n v="2.3041095890410959"/>
  </r>
  <r>
    <x v="157"/>
    <x v="1"/>
    <n v="38"/>
    <x v="1"/>
    <d v="2021-05-13T00:00:00"/>
    <x v="4"/>
    <n v="56870"/>
    <x v="1"/>
    <n v="2.1452054794520548"/>
  </r>
  <r>
    <x v="158"/>
    <x v="1"/>
    <n v="25"/>
    <x v="0"/>
    <d v="2021-01-09T00:00:00"/>
    <x v="4"/>
    <n v="92700"/>
    <x v="1"/>
    <n v="2.484931506849315"/>
  </r>
  <r>
    <x v="159"/>
    <x v="1"/>
    <n v="21"/>
    <x v="0"/>
    <d v="2021-05-01T00:00:00"/>
    <x v="3"/>
    <n v="65920"/>
    <x v="1"/>
    <n v="2.1780821917808217"/>
  </r>
  <r>
    <x v="160"/>
    <x v="0"/>
    <n v="26"/>
    <x v="0"/>
    <d v="2021-01-29T00:00:00"/>
    <x v="1"/>
    <n v="47360"/>
    <x v="1"/>
    <n v="2.43013698630137"/>
  </r>
  <r>
    <x v="161"/>
    <x v="0"/>
    <n v="30"/>
    <x v="0"/>
    <d v="2022-04-15T00:00:00"/>
    <x v="1"/>
    <n v="60570"/>
    <x v="1"/>
    <n v="1.2219178082191782"/>
  </r>
  <r>
    <x v="162"/>
    <x v="1"/>
    <n v="28"/>
    <x v="0"/>
    <d v="2022-03-29T00:00:00"/>
    <x v="1"/>
    <n v="104120"/>
    <x v="1"/>
    <n v="1.2684931506849315"/>
  </r>
  <r>
    <x v="163"/>
    <x v="0"/>
    <n v="37"/>
    <x v="2"/>
    <d v="2021-05-22T00:00:00"/>
    <x v="0"/>
    <n v="88050"/>
    <x v="1"/>
    <n v="2.1205479452054794"/>
  </r>
  <r>
    <x v="164"/>
    <x v="0"/>
    <n v="24"/>
    <x v="0"/>
    <d v="2022-05-05T00:00:00"/>
    <x v="0"/>
    <n v="100420"/>
    <x v="1"/>
    <n v="1.167123287671233"/>
  </r>
  <r>
    <x v="165"/>
    <x v="1"/>
    <n v="30"/>
    <x v="0"/>
    <d v="2022-10-16T00:00:00"/>
    <x v="1"/>
    <n v="114180"/>
    <x v="1"/>
    <n v="0.71780821917808224"/>
  </r>
  <r>
    <x v="166"/>
    <x v="1"/>
    <n v="21"/>
    <x v="0"/>
    <d v="2022-04-27T00:00:00"/>
    <x v="0"/>
    <n v="33920"/>
    <x v="1"/>
    <n v="1.189041095890411"/>
  </r>
  <r>
    <x v="167"/>
    <x v="0"/>
    <n v="23"/>
    <x v="0"/>
    <d v="2021-09-01T00:00:00"/>
    <x v="1"/>
    <n v="106460"/>
    <x v="1"/>
    <n v="1.8410958904109589"/>
  </r>
  <r>
    <x v="168"/>
    <x v="0"/>
    <n v="35"/>
    <x v="0"/>
    <d v="2022-06-15T00:00:00"/>
    <x v="1"/>
    <n v="40400"/>
    <x v="1"/>
    <n v="1.0547945205479452"/>
  </r>
  <r>
    <x v="169"/>
    <x v="0"/>
    <n v="27"/>
    <x v="1"/>
    <d v="2021-02-09T00:00:00"/>
    <x v="3"/>
    <n v="91650"/>
    <x v="1"/>
    <n v="2.4"/>
  </r>
  <r>
    <x v="170"/>
    <x v="0"/>
    <n v="43"/>
    <x v="0"/>
    <d v="2022-02-28T00:00:00"/>
    <x v="4"/>
    <n v="36040"/>
    <x v="1"/>
    <n v="1.3479452054794521"/>
  </r>
  <r>
    <x v="171"/>
    <x v="1"/>
    <n v="40"/>
    <x v="0"/>
    <d v="2021-07-04T00:00:00"/>
    <x v="0"/>
    <n v="104410"/>
    <x v="1"/>
    <n v="2.0027397260273974"/>
  </r>
  <r>
    <x v="172"/>
    <x v="0"/>
    <n v="30"/>
    <x v="0"/>
    <d v="2022-02-14T00:00:00"/>
    <x v="3"/>
    <n v="96800"/>
    <x v="1"/>
    <n v="1.3863013698630138"/>
  </r>
  <r>
    <x v="173"/>
    <x v="1"/>
    <n v="34"/>
    <x v="0"/>
    <d v="2021-09-20T00:00:00"/>
    <x v="3"/>
    <n v="85000"/>
    <x v="1"/>
    <n v="1.789041095890411"/>
  </r>
  <r>
    <x v="174"/>
    <x v="0"/>
    <n v="28"/>
    <x v="4"/>
    <d v="2022-09-16T00:00:00"/>
    <x v="4"/>
    <n v="43510"/>
    <x v="1"/>
    <n v="0.8"/>
  </r>
  <r>
    <x v="175"/>
    <x v="0"/>
    <n v="33"/>
    <x v="0"/>
    <d v="2021-02-16T00:00:00"/>
    <x v="3"/>
    <n v="59430"/>
    <x v="1"/>
    <n v="2.3808219178082193"/>
  </r>
  <r>
    <x v="176"/>
    <x v="1"/>
    <n v="33"/>
    <x v="0"/>
    <d v="2020-08-24T00:00:00"/>
    <x v="3"/>
    <n v="65360"/>
    <x v="1"/>
    <n v="2.8630136986301369"/>
  </r>
  <r>
    <x v="177"/>
    <x v="1"/>
    <n v="32"/>
    <x v="0"/>
    <d v="2022-02-19T00:00:00"/>
    <x v="1"/>
    <n v="41570"/>
    <x v="1"/>
    <n v="1.3726027397260274"/>
  </r>
  <r>
    <x v="178"/>
    <x v="1"/>
    <n v="33"/>
    <x v="0"/>
    <d v="2021-04-26T00:00:00"/>
    <x v="0"/>
    <n v="75280"/>
    <x v="1"/>
    <n v="2.1917808219178081"/>
  </r>
  <r>
    <x v="179"/>
    <x v="0"/>
    <n v="33"/>
    <x v="0"/>
    <d v="2021-07-08T00:00:00"/>
    <x v="4"/>
    <n v="74550"/>
    <x v="1"/>
    <n v="1.9917808219178081"/>
  </r>
  <r>
    <x v="180"/>
    <x v="0"/>
    <n v="30"/>
    <x v="0"/>
    <d v="2022-05-20T00:00:00"/>
    <x v="1"/>
    <n v="67950"/>
    <x v="1"/>
    <n v="1.1260273972602739"/>
  </r>
  <r>
    <x v="181"/>
    <x v="0"/>
    <n v="42"/>
    <x v="2"/>
    <d v="2022-06-19T00:00:00"/>
    <x v="3"/>
    <n v="70270"/>
    <x v="1"/>
    <n v="1.0438356164383562"/>
  </r>
  <r>
    <x v="182"/>
    <x v="0"/>
    <n v="26"/>
    <x v="0"/>
    <d v="2021-08-03T00:00:00"/>
    <x v="1"/>
    <n v="53540"/>
    <x v="1"/>
    <n v="1.920547945205479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Deepali Charan"/>
    <x v="0"/>
    <x v="0"/>
    <x v="0"/>
    <x v="0"/>
    <x v="0"/>
    <n v="112650"/>
    <x v="0"/>
  </r>
  <r>
    <s v="Yagna Sujeev"/>
    <x v="1"/>
    <x v="1"/>
    <x v="1"/>
    <x v="1"/>
    <x v="0"/>
    <n v="43840"/>
    <x v="0"/>
  </r>
  <r>
    <s v="Satyendra Venkatadri"/>
    <x v="0"/>
    <x v="2"/>
    <x v="0"/>
    <x v="2"/>
    <x v="1"/>
    <n v="103550"/>
    <x v="0"/>
  </r>
  <r>
    <s v="Madhavdas Buhpathi"/>
    <x v="1"/>
    <x v="1"/>
    <x v="0"/>
    <x v="3"/>
    <x v="2"/>
    <n v="45510"/>
    <x v="0"/>
  </r>
  <r>
    <s v="Sahila Chandrasekhar"/>
    <x v="2"/>
    <x v="3"/>
    <x v="2"/>
    <x v="4"/>
    <x v="3"/>
    <n v="115440"/>
    <x v="0"/>
  </r>
  <r>
    <s v="Mirium Seemantini Shivakumar"/>
    <x v="1"/>
    <x v="4"/>
    <x v="1"/>
    <x v="5"/>
    <x v="4"/>
    <n v="56870"/>
    <x v="0"/>
  </r>
  <r>
    <s v="Purnendu Vijayarangan"/>
    <x v="1"/>
    <x v="5"/>
    <x v="0"/>
    <x v="6"/>
    <x v="4"/>
    <n v="92700"/>
    <x v="0"/>
  </r>
  <r>
    <s v="Rukma Vinita"/>
    <x v="2"/>
    <x v="1"/>
    <x v="0"/>
    <x v="7"/>
    <x v="0"/>
    <n v="91310"/>
    <x v="0"/>
  </r>
  <r>
    <s v="Yauvani Tarpa"/>
    <x v="0"/>
    <x v="6"/>
    <x v="0"/>
    <x v="8"/>
    <x v="4"/>
    <n v="74550"/>
    <x v="0"/>
  </r>
  <r>
    <s v="Damayanti Thangavadivelu"/>
    <x v="0"/>
    <x v="5"/>
    <x v="1"/>
    <x v="9"/>
    <x v="1"/>
    <n v="109190"/>
    <x v="0"/>
  </r>
  <r>
    <s v="Manjusri Ruchi"/>
    <x v="1"/>
    <x v="7"/>
    <x v="0"/>
    <x v="10"/>
    <x v="0"/>
    <n v="104410"/>
    <x v="0"/>
  </r>
  <r>
    <s v="Mithil Nadkarni"/>
    <x v="0"/>
    <x v="8"/>
    <x v="0"/>
    <x v="11"/>
    <x v="3"/>
    <n v="96800"/>
    <x v="0"/>
  </r>
  <r>
    <s v="Ardhendu Abhichandra Jayakar"/>
    <x v="0"/>
    <x v="9"/>
    <x v="1"/>
    <x v="12"/>
    <x v="3"/>
    <n v="48170"/>
    <x v="0"/>
  </r>
  <r>
    <s v="Akbar Sorabhjee"/>
    <x v="0"/>
    <x v="10"/>
    <x v="0"/>
    <x v="13"/>
    <x v="1"/>
    <n v="37920"/>
    <x v="0"/>
  </r>
  <r>
    <s v="Bandhula Sathyanna"/>
    <x v="0"/>
    <x v="11"/>
    <x v="0"/>
    <x v="14"/>
    <x v="1"/>
    <n v="112650"/>
    <x v="0"/>
  </r>
  <r>
    <s v="Daruka Ghazali"/>
    <x v="1"/>
    <x v="11"/>
    <x v="2"/>
    <x v="15"/>
    <x v="4"/>
    <n v="49630"/>
    <x v="0"/>
  </r>
  <r>
    <s v="Heer Pennathur"/>
    <x v="0"/>
    <x v="12"/>
    <x v="0"/>
    <x v="16"/>
    <x v="0"/>
    <n v="118840"/>
    <x v="0"/>
  </r>
  <r>
    <s v="Shekhar Eswara"/>
    <x v="0"/>
    <x v="8"/>
    <x v="0"/>
    <x v="17"/>
    <x v="0"/>
    <n v="69710"/>
    <x v="0"/>
  </r>
  <r>
    <s v="Udyan Lanka"/>
    <x v="0"/>
    <x v="0"/>
    <x v="0"/>
    <x v="18"/>
    <x v="1"/>
    <n v="79570"/>
    <x v="0"/>
  </r>
  <r>
    <s v="Shreela Ramasubraman"/>
    <x v="1"/>
    <x v="13"/>
    <x v="1"/>
    <x v="19"/>
    <x v="1"/>
    <n v="76900"/>
    <x v="0"/>
  </r>
  <r>
    <s v="Sanchali Shirish"/>
    <x v="0"/>
    <x v="14"/>
    <x v="0"/>
    <x v="20"/>
    <x v="4"/>
    <n v="54970"/>
    <x v="0"/>
  </r>
  <r>
    <s v="Gangadutt Ragha"/>
    <x v="0"/>
    <x v="3"/>
    <x v="2"/>
    <x v="21"/>
    <x v="0"/>
    <n v="88050"/>
    <x v="0"/>
  </r>
  <r>
    <s v="Waheeda Vasuman"/>
    <x v="0"/>
    <x v="15"/>
    <x v="0"/>
    <x v="22"/>
    <x v="4"/>
    <n v="36040"/>
    <x v="0"/>
  </r>
  <r>
    <s v="Nanak Sapna"/>
    <x v="1"/>
    <x v="16"/>
    <x v="3"/>
    <x v="23"/>
    <x v="1"/>
    <n v="75000"/>
    <x v="0"/>
  </r>
  <r>
    <s v="Shobhana Samuel"/>
    <x v="0"/>
    <x v="17"/>
    <x v="0"/>
    <x v="24"/>
    <x v="1"/>
    <n v="40400"/>
    <x v="0"/>
  </r>
  <r>
    <s v="Amlankusum Rajabhushan"/>
    <x v="0"/>
    <x v="18"/>
    <x v="0"/>
    <x v="25"/>
    <x v="0"/>
    <n v="100420"/>
    <x v="0"/>
  </r>
  <r>
    <s v="Pratigya Rema"/>
    <x v="1"/>
    <x v="2"/>
    <x v="0"/>
    <x v="26"/>
    <x v="0"/>
    <n v="58100"/>
    <x v="0"/>
  </r>
  <r>
    <s v="Ramnath Ravuri"/>
    <x v="1"/>
    <x v="19"/>
    <x v="0"/>
    <x v="27"/>
    <x v="0"/>
    <n v="114870"/>
    <x v="0"/>
  </r>
  <r>
    <s v="Prerana Nishita"/>
    <x v="1"/>
    <x v="1"/>
    <x v="0"/>
    <x v="28"/>
    <x v="1"/>
    <n v="41570"/>
    <x v="0"/>
  </r>
  <r>
    <s v="Makshi Vinutha"/>
    <x v="1"/>
    <x v="8"/>
    <x v="0"/>
    <x v="29"/>
    <x v="1"/>
    <n v="112570"/>
    <x v="0"/>
  </r>
  <r>
    <s v="Shiuli Sapna"/>
    <x v="0"/>
    <x v="20"/>
    <x v="0"/>
    <x v="30"/>
    <x v="1"/>
    <n v="47360"/>
    <x v="0"/>
  </r>
  <r>
    <s v="Agrata Rajarama"/>
    <x v="1"/>
    <x v="10"/>
    <x v="0"/>
    <x v="31"/>
    <x v="3"/>
    <n v="65920"/>
    <x v="0"/>
  </r>
  <r>
    <s v="Vasu Nandin"/>
    <x v="1"/>
    <x v="9"/>
    <x v="0"/>
    <x v="32"/>
    <x v="1"/>
    <n v="99970"/>
    <x v="0"/>
  </r>
  <r>
    <s v="Bhuvan Pals"/>
    <x v="1"/>
    <x v="5"/>
    <x v="1"/>
    <x v="33"/>
    <x v="0"/>
    <n v="80700"/>
    <x v="0"/>
  </r>
  <r>
    <s v="Gumwant Veera"/>
    <x v="0"/>
    <x v="18"/>
    <x v="2"/>
    <x v="34"/>
    <x v="3"/>
    <n v="52610"/>
    <x v="0"/>
  </r>
  <r>
    <s v="Narois Motiwala"/>
    <x v="0"/>
    <x v="21"/>
    <x v="2"/>
    <x v="35"/>
    <x v="0"/>
    <n v="112110"/>
    <x v="0"/>
  </r>
  <r>
    <s v="Anjushri Chandiramani"/>
    <x v="1"/>
    <x v="14"/>
    <x v="0"/>
    <x v="36"/>
    <x v="2"/>
    <n v="119110"/>
    <x v="0"/>
  </r>
  <r>
    <s v="Krishnakanta Vellanki"/>
    <x v="0"/>
    <x v="13"/>
    <x v="1"/>
    <x v="37"/>
    <x v="4"/>
    <n v="112780"/>
    <x v="0"/>
  </r>
  <r>
    <s v="Dhruv Manjunath"/>
    <x v="1"/>
    <x v="12"/>
    <x v="0"/>
    <x v="38"/>
    <x v="1"/>
    <n v="114890"/>
    <x v="0"/>
  </r>
  <r>
    <s v="Vanmala Shriharsha"/>
    <x v="0"/>
    <x v="14"/>
    <x v="0"/>
    <x v="39"/>
    <x v="3"/>
    <n v="48980"/>
    <x v="0"/>
  </r>
  <r>
    <s v="Sameer Shashank Sapra"/>
    <x v="0"/>
    <x v="10"/>
    <x v="0"/>
    <x v="40"/>
    <x v="2"/>
    <n v="75880"/>
    <x v="0"/>
  </r>
  <r>
    <s v="Anumati Shyamari Meherhomji"/>
    <x v="1"/>
    <x v="9"/>
    <x v="0"/>
    <x v="41"/>
    <x v="4"/>
    <n v="53240"/>
    <x v="0"/>
  </r>
  <r>
    <s v="Tarala Vishaal"/>
    <x v="1"/>
    <x v="11"/>
    <x v="0"/>
    <x v="42"/>
    <x v="3"/>
    <n v="85000"/>
    <x v="0"/>
  </r>
  <r>
    <s v="Shubhra Potla"/>
    <x v="1"/>
    <x v="10"/>
    <x v="0"/>
    <x v="43"/>
    <x v="0"/>
    <n v="33920"/>
    <x v="0"/>
  </r>
  <r>
    <s v="Hemavati Muthiah"/>
    <x v="1"/>
    <x v="6"/>
    <x v="0"/>
    <x v="44"/>
    <x v="0"/>
    <n v="75280"/>
    <x v="0"/>
  </r>
  <r>
    <s v="Krittika Gaekwad"/>
    <x v="1"/>
    <x v="11"/>
    <x v="0"/>
    <x v="45"/>
    <x v="3"/>
    <n v="58940"/>
    <x v="0"/>
  </r>
  <r>
    <s v="Shevantilal Muppala"/>
    <x v="1"/>
    <x v="9"/>
    <x v="0"/>
    <x v="46"/>
    <x v="1"/>
    <n v="104770"/>
    <x v="0"/>
  </r>
  <r>
    <s v="Shattesh Utpat"/>
    <x v="0"/>
    <x v="10"/>
    <x v="0"/>
    <x v="47"/>
    <x v="1"/>
    <n v="57090"/>
    <x v="0"/>
  </r>
  <r>
    <s v="Kamalakshi Mukundan"/>
    <x v="0"/>
    <x v="14"/>
    <x v="1"/>
    <x v="48"/>
    <x v="3"/>
    <n v="91650"/>
    <x v="0"/>
  </r>
  <r>
    <s v="Chandana Sannidhi Surnilla"/>
    <x v="0"/>
    <x v="16"/>
    <x v="2"/>
    <x v="49"/>
    <x v="3"/>
    <n v="70270"/>
    <x v="0"/>
  </r>
  <r>
    <s v="Indu Varada Sumedh"/>
    <x v="1"/>
    <x v="9"/>
    <x v="0"/>
    <x v="50"/>
    <x v="3"/>
    <n v="75970"/>
    <x v="0"/>
  </r>
  <r>
    <s v="Karuna Pashupathy"/>
    <x v="2"/>
    <x v="14"/>
    <x v="1"/>
    <x v="51"/>
    <x v="0"/>
    <n v="90700"/>
    <x v="0"/>
  </r>
  <r>
    <s v="Mardav Ramaswami"/>
    <x v="0"/>
    <x v="8"/>
    <x v="0"/>
    <x v="52"/>
    <x v="1"/>
    <n v="60570"/>
    <x v="0"/>
  </r>
  <r>
    <s v="Sarayu Ragunathan"/>
    <x v="0"/>
    <x v="6"/>
    <x v="0"/>
    <x v="53"/>
    <x v="1"/>
    <n v="115920"/>
    <x v="0"/>
  </r>
  <r>
    <s v="Kevalkumar Solanki"/>
    <x v="1"/>
    <x v="6"/>
    <x v="0"/>
    <x v="54"/>
    <x v="3"/>
    <n v="65360"/>
    <x v="0"/>
  </r>
  <r>
    <s v="Upendra Swati"/>
    <x v="2"/>
    <x v="8"/>
    <x v="0"/>
    <x v="55"/>
    <x v="3"/>
    <n v="64000"/>
    <x v="0"/>
  </r>
  <r>
    <s v="Deepit Ranjana"/>
    <x v="1"/>
    <x v="11"/>
    <x v="0"/>
    <x v="56"/>
    <x v="3"/>
    <n v="92450"/>
    <x v="0"/>
  </r>
  <r>
    <s v="Amal Nimesh"/>
    <x v="0"/>
    <x v="2"/>
    <x v="0"/>
    <x v="57"/>
    <x v="0"/>
    <n v="48950"/>
    <x v="0"/>
  </r>
  <r>
    <s v="Kunja Prashanta Vibha"/>
    <x v="1"/>
    <x v="14"/>
    <x v="0"/>
    <x v="25"/>
    <x v="0"/>
    <n v="83750"/>
    <x v="0"/>
  </r>
  <r>
    <s v="Godavari Veena"/>
    <x v="1"/>
    <x v="7"/>
    <x v="0"/>
    <x v="58"/>
    <x v="0"/>
    <n v="87620"/>
    <x v="0"/>
  </r>
  <r>
    <s v="Devasree Fullara Saurin"/>
    <x v="1"/>
    <x v="0"/>
    <x v="2"/>
    <x v="59"/>
    <x v="4"/>
    <n v="68900"/>
    <x v="0"/>
  </r>
  <r>
    <s v="Geena Raghavanpillai"/>
    <x v="0"/>
    <x v="1"/>
    <x v="0"/>
    <x v="60"/>
    <x v="4"/>
    <n v="53540"/>
    <x v="0"/>
  </r>
  <r>
    <s v="Rupak Mehra"/>
    <x v="0"/>
    <x v="9"/>
    <x v="4"/>
    <x v="61"/>
    <x v="4"/>
    <n v="43510"/>
    <x v="0"/>
  </r>
  <r>
    <s v="Sawini Chandan"/>
    <x v="1"/>
    <x v="4"/>
    <x v="3"/>
    <x v="62"/>
    <x v="4"/>
    <n v="109160"/>
    <x v="0"/>
  </r>
  <r>
    <s v="Baruna Ogale"/>
    <x v="0"/>
    <x v="7"/>
    <x v="0"/>
    <x v="63"/>
    <x v="1"/>
    <n v="99750"/>
    <x v="0"/>
  </r>
  <r>
    <s v="Jagajeet Viraj"/>
    <x v="1"/>
    <x v="2"/>
    <x v="0"/>
    <x v="64"/>
    <x v="0"/>
    <n v="41980"/>
    <x v="0"/>
  </r>
  <r>
    <s v="Kulbhushan Moorthy"/>
    <x v="0"/>
    <x v="12"/>
    <x v="0"/>
    <x v="65"/>
    <x v="3"/>
    <n v="71380"/>
    <x v="0"/>
  </r>
  <r>
    <s v="Ilesh Dasgupta"/>
    <x v="0"/>
    <x v="14"/>
    <x v="4"/>
    <x v="66"/>
    <x v="1"/>
    <n v="113280"/>
    <x v="0"/>
  </r>
  <r>
    <s v="Madhumati Gazala Soumitra"/>
    <x v="1"/>
    <x v="6"/>
    <x v="0"/>
    <x v="67"/>
    <x v="3"/>
    <n v="86570"/>
    <x v="0"/>
  </r>
  <r>
    <s v="Chitrasen Laul"/>
    <x v="0"/>
    <x v="20"/>
    <x v="0"/>
    <x v="68"/>
    <x v="1"/>
    <n v="53540"/>
    <x v="0"/>
  </r>
  <r>
    <s v="Jaishree Atasi Yavatkar"/>
    <x v="0"/>
    <x v="3"/>
    <x v="0"/>
    <x v="69"/>
    <x v="0"/>
    <n v="69070"/>
    <x v="0"/>
  </r>
  <r>
    <s v="Kantimoy Pritish"/>
    <x v="1"/>
    <x v="8"/>
    <x v="2"/>
    <x v="70"/>
    <x v="3"/>
    <n v="67910"/>
    <x v="0"/>
  </r>
  <r>
    <s v="Rameshwari Chikodi"/>
    <x v="0"/>
    <x v="8"/>
    <x v="0"/>
    <x v="71"/>
    <x v="0"/>
    <n v="69120"/>
    <x v="0"/>
  </r>
  <r>
    <s v="Lalit Kothari"/>
    <x v="1"/>
    <x v="11"/>
    <x v="0"/>
    <x v="72"/>
    <x v="3"/>
    <n v="60130"/>
    <x v="0"/>
  </r>
  <r>
    <s v="Sahas Sanabhi Shrikant"/>
    <x v="0"/>
    <x v="22"/>
    <x v="0"/>
    <x v="73"/>
    <x v="1"/>
    <n v="106460"/>
    <x v="0"/>
  </r>
  <r>
    <s v="Kaishori Harathi Kateel"/>
    <x v="1"/>
    <x v="3"/>
    <x v="0"/>
    <x v="74"/>
    <x v="2"/>
    <n v="118100"/>
    <x v="0"/>
  </r>
  <r>
    <s v="Rushil Kripa"/>
    <x v="1"/>
    <x v="12"/>
    <x v="0"/>
    <x v="75"/>
    <x v="1"/>
    <n v="78390"/>
    <x v="0"/>
  </r>
  <r>
    <s v="Sarojini Naueshwara"/>
    <x v="1"/>
    <x v="8"/>
    <x v="0"/>
    <x v="17"/>
    <x v="1"/>
    <n v="114180"/>
    <x v="0"/>
  </r>
  <r>
    <s v="Sartaj Probal"/>
    <x v="1"/>
    <x v="9"/>
    <x v="0"/>
    <x v="76"/>
    <x v="1"/>
    <n v="104120"/>
    <x v="0"/>
  </r>
  <r>
    <s v="Mahindra Sreedharan"/>
    <x v="0"/>
    <x v="8"/>
    <x v="0"/>
    <x v="69"/>
    <x v="1"/>
    <n v="67950"/>
    <x v="0"/>
  </r>
  <r>
    <s v="Suchira Bhanupriya Tapti"/>
    <x v="1"/>
    <x v="21"/>
    <x v="0"/>
    <x v="77"/>
    <x v="0"/>
    <n v="34980"/>
    <x v="0"/>
  </r>
  <r>
    <s v="Fullara Sushanti Mokate"/>
    <x v="1"/>
    <x v="18"/>
    <x v="0"/>
    <x v="78"/>
    <x v="0"/>
    <n v="62780"/>
    <x v="0"/>
  </r>
  <r>
    <s v="Hridaynath Tendulkar"/>
    <x v="0"/>
    <x v="0"/>
    <x v="0"/>
    <x v="42"/>
    <x v="0"/>
    <n v="107700"/>
    <x v="0"/>
  </r>
  <r>
    <s v="Abhaya Priyavardhan"/>
    <x v="0"/>
    <x v="5"/>
    <x v="0"/>
    <x v="79"/>
    <x v="4"/>
    <n v="65700"/>
    <x v="0"/>
  </r>
  <r>
    <s v="Ayog Chakrabarti"/>
    <x v="1"/>
    <x v="6"/>
    <x v="4"/>
    <x v="80"/>
    <x v="0"/>
    <n v="75480"/>
    <x v="0"/>
  </r>
  <r>
    <s v="Pragya Nilufar"/>
    <x v="0"/>
    <x v="6"/>
    <x v="0"/>
    <x v="81"/>
    <x v="0"/>
    <n v="53870"/>
    <x v="0"/>
  </r>
  <r>
    <s v="Shulabh Qutub Sundaramoorthy"/>
    <x v="1"/>
    <x v="12"/>
    <x v="0"/>
    <x v="82"/>
    <x v="4"/>
    <n v="78540"/>
    <x v="0"/>
  </r>
  <r>
    <s v="Vinanti Choudhari"/>
    <x v="0"/>
    <x v="23"/>
    <x v="0"/>
    <x v="83"/>
    <x v="1"/>
    <n v="58960"/>
    <x v="0"/>
  </r>
  <r>
    <s v="Ranajay Kailashnath Richa"/>
    <x v="0"/>
    <x v="24"/>
    <x v="0"/>
    <x v="84"/>
    <x v="1"/>
    <n v="70610"/>
    <x v="0"/>
  </r>
  <r>
    <s v="Asija Pothireddy"/>
    <x v="0"/>
    <x v="6"/>
    <x v="0"/>
    <x v="85"/>
    <x v="3"/>
    <n v="59430"/>
    <x v="0"/>
  </r>
  <r>
    <s v="Piyali Mahanthapa"/>
    <x v="0"/>
    <x v="6"/>
    <x v="1"/>
    <x v="69"/>
    <x v="1"/>
    <n v="48530"/>
    <x v="0"/>
  </r>
  <r>
    <s v="Sukhdev Nageshwar"/>
    <x v="1"/>
    <x v="6"/>
    <x v="0"/>
    <x v="86"/>
    <x v="0"/>
    <n v="96140"/>
    <x v="0"/>
  </r>
  <r>
    <s v="Lindy Guillet"/>
    <x v="0"/>
    <x v="13"/>
    <x v="1"/>
    <x v="87"/>
    <x v="4"/>
    <n v="112780"/>
    <x v="1"/>
  </r>
  <r>
    <s v="Ambros Murthwaite"/>
    <x v="0"/>
    <x v="24"/>
    <x v="0"/>
    <x v="61"/>
    <x v="1"/>
    <n v="70610"/>
    <x v="1"/>
  </r>
  <r>
    <s v="Tatum Hush"/>
    <x v="1"/>
    <x v="9"/>
    <x v="0"/>
    <x v="88"/>
    <x v="4"/>
    <n v="53240"/>
    <x v="1"/>
  </r>
  <r>
    <s v="Benny Karolovsky"/>
    <x v="2"/>
    <x v="3"/>
    <x v="2"/>
    <x v="89"/>
    <x v="3"/>
    <n v="115440"/>
    <x v="1"/>
  </r>
  <r>
    <s v="Hoyt D'Alesco"/>
    <x v="0"/>
    <x v="1"/>
    <x v="0"/>
    <x v="90"/>
    <x v="4"/>
    <n v="53540"/>
    <x v="1"/>
  </r>
  <r>
    <s v="Halimeda Kuscha"/>
    <x v="1"/>
    <x v="8"/>
    <x v="0"/>
    <x v="91"/>
    <x v="1"/>
    <n v="112570"/>
    <x v="1"/>
  </r>
  <r>
    <s v="Erin Androsik"/>
    <x v="0"/>
    <x v="6"/>
    <x v="1"/>
    <x v="47"/>
    <x v="1"/>
    <n v="48530"/>
    <x v="1"/>
  </r>
  <r>
    <s v="Vic Radolf"/>
    <x v="1"/>
    <x v="18"/>
    <x v="0"/>
    <x v="92"/>
    <x v="0"/>
    <n v="62780"/>
    <x v="1"/>
  </r>
  <r>
    <s v="William Reeveley"/>
    <x v="0"/>
    <x v="6"/>
    <x v="0"/>
    <x v="93"/>
    <x v="0"/>
    <n v="53870"/>
    <x v="1"/>
  </r>
  <r>
    <s v="Ewart Laphorn"/>
    <x v="1"/>
    <x v="14"/>
    <x v="0"/>
    <x v="0"/>
    <x v="2"/>
    <n v="119110"/>
    <x v="1"/>
  </r>
  <r>
    <s v="Bev Lashley"/>
    <x v="0"/>
    <x v="21"/>
    <x v="5"/>
    <x v="40"/>
    <x v="0"/>
    <n v="112110"/>
    <x v="1"/>
  </r>
  <r>
    <s v="Kath Bletsoe"/>
    <x v="0"/>
    <x v="5"/>
    <x v="0"/>
    <x v="56"/>
    <x v="4"/>
    <n v="65700"/>
    <x v="1"/>
  </r>
  <r>
    <s v="Murry Dryburgh"/>
    <x v="0"/>
    <x v="3"/>
    <x v="0"/>
    <x v="47"/>
    <x v="0"/>
    <n v="69070"/>
    <x v="1"/>
  </r>
  <r>
    <s v="Kaine Padly"/>
    <x v="0"/>
    <x v="0"/>
    <x v="0"/>
    <x v="94"/>
    <x v="0"/>
    <n v="107700"/>
    <x v="1"/>
  </r>
  <r>
    <s v="Kassi Jonson"/>
    <x v="1"/>
    <x v="1"/>
    <x v="1"/>
    <x v="95"/>
    <x v="0"/>
    <n v="43840"/>
    <x v="1"/>
  </r>
  <r>
    <s v="Simon Kembery"/>
    <x v="0"/>
    <x v="7"/>
    <x v="0"/>
    <x v="96"/>
    <x v="1"/>
    <n v="99750"/>
    <x v="1"/>
  </r>
  <r>
    <s v="Orton Livick"/>
    <x v="0"/>
    <x v="10"/>
    <x v="0"/>
    <x v="97"/>
    <x v="1"/>
    <n v="37920"/>
    <x v="1"/>
  </r>
  <r>
    <s v="Kelci Walkden"/>
    <x v="0"/>
    <x v="10"/>
    <x v="0"/>
    <x v="98"/>
    <x v="1"/>
    <n v="57090"/>
    <x v="1"/>
  </r>
  <r>
    <s v="Dotty Strutley"/>
    <x v="1"/>
    <x v="2"/>
    <x v="0"/>
    <x v="99"/>
    <x v="0"/>
    <n v="41980"/>
    <x v="1"/>
  </r>
  <r>
    <s v="Shari McNee"/>
    <x v="0"/>
    <x v="10"/>
    <x v="0"/>
    <x v="100"/>
    <x v="2"/>
    <n v="75880"/>
    <x v="1"/>
  </r>
  <r>
    <s v="Oby Sorrel"/>
    <x v="1"/>
    <x v="11"/>
    <x v="0"/>
    <x v="101"/>
    <x v="3"/>
    <n v="58940"/>
    <x v="1"/>
  </r>
  <r>
    <s v="Husein Augar"/>
    <x v="1"/>
    <x v="8"/>
    <x v="2"/>
    <x v="74"/>
    <x v="3"/>
    <n v="67910"/>
    <x v="1"/>
  </r>
  <r>
    <s v="Brien Boise"/>
    <x v="1"/>
    <x v="2"/>
    <x v="0"/>
    <x v="2"/>
    <x v="0"/>
    <n v="58100"/>
    <x v="1"/>
  </r>
  <r>
    <s v="Esmaria Denecamp"/>
    <x v="0"/>
    <x v="14"/>
    <x v="0"/>
    <x v="102"/>
    <x v="3"/>
    <n v="48980"/>
    <x v="1"/>
  </r>
  <r>
    <s v="Curtice Advani"/>
    <x v="2"/>
    <x v="8"/>
    <x v="0"/>
    <x v="103"/>
    <x v="3"/>
    <n v="64000"/>
    <x v="1"/>
  </r>
  <r>
    <s v="Barr Faughny"/>
    <x v="1"/>
    <x v="16"/>
    <x v="3"/>
    <x v="104"/>
    <x v="1"/>
    <n v="75000"/>
    <x v="1"/>
  </r>
  <r>
    <s v="Merrilee Plenty"/>
    <x v="1"/>
    <x v="7"/>
    <x v="0"/>
    <x v="105"/>
    <x v="0"/>
    <n v="87620"/>
    <x v="1"/>
  </r>
  <r>
    <s v="Niall Selesnick"/>
    <x v="1"/>
    <x v="21"/>
    <x v="0"/>
    <x v="38"/>
    <x v="0"/>
    <n v="34980"/>
    <x v="1"/>
  </r>
  <r>
    <s v="Beverie Moffet"/>
    <x v="1"/>
    <x v="9"/>
    <x v="0"/>
    <x v="106"/>
    <x v="3"/>
    <n v="75970"/>
    <x v="1"/>
  </r>
  <r>
    <s v="Jehu Rudeforth"/>
    <x v="1"/>
    <x v="11"/>
    <x v="0"/>
    <x v="107"/>
    <x v="3"/>
    <n v="60130"/>
    <x v="1"/>
  </r>
  <r>
    <s v="Camilla Castle"/>
    <x v="1"/>
    <x v="6"/>
    <x v="4"/>
    <x v="108"/>
    <x v="0"/>
    <n v="75480"/>
    <x v="1"/>
  </r>
  <r>
    <s v="Roddy Speechley"/>
    <x v="0"/>
    <x v="6"/>
    <x v="0"/>
    <x v="30"/>
    <x v="1"/>
    <n v="115920"/>
    <x v="1"/>
  </r>
  <r>
    <s v="Gray Seamon"/>
    <x v="1"/>
    <x v="12"/>
    <x v="0"/>
    <x v="109"/>
    <x v="4"/>
    <n v="78540"/>
    <x v="1"/>
  </r>
  <r>
    <s v="Madelene Upcott"/>
    <x v="0"/>
    <x v="5"/>
    <x v="1"/>
    <x v="110"/>
    <x v="1"/>
    <n v="109190"/>
    <x v="1"/>
  </r>
  <r>
    <s v="Violante Courtonne"/>
    <x v="1"/>
    <x v="11"/>
    <x v="2"/>
    <x v="111"/>
    <x v="4"/>
    <n v="49630"/>
    <x v="1"/>
  </r>
  <r>
    <s v="Bernie Gorges"/>
    <x v="1"/>
    <x v="9"/>
    <x v="0"/>
    <x v="112"/>
    <x v="1"/>
    <n v="99970"/>
    <x v="1"/>
  </r>
  <r>
    <s v="Torrance Collier"/>
    <x v="1"/>
    <x v="6"/>
    <x v="0"/>
    <x v="113"/>
    <x v="0"/>
    <n v="96140"/>
    <x v="1"/>
  </r>
  <r>
    <s v="Dyna Doucette"/>
    <x v="0"/>
    <x v="2"/>
    <x v="0"/>
    <x v="114"/>
    <x v="1"/>
    <n v="103550"/>
    <x v="1"/>
  </r>
  <r>
    <s v="Gunar Cockshoot"/>
    <x v="0"/>
    <x v="2"/>
    <x v="0"/>
    <x v="115"/>
    <x v="0"/>
    <n v="48950"/>
    <x v="1"/>
  </r>
  <r>
    <s v="Kaye Crocroft"/>
    <x v="0"/>
    <x v="18"/>
    <x v="2"/>
    <x v="116"/>
    <x v="3"/>
    <n v="52610"/>
    <x v="1"/>
  </r>
  <r>
    <s v="Allene Gobbet"/>
    <x v="1"/>
    <x v="12"/>
    <x v="0"/>
    <x v="117"/>
    <x v="1"/>
    <n v="78390"/>
    <x v="1"/>
  </r>
  <r>
    <s v="Sibyl Dunkirk"/>
    <x v="1"/>
    <x v="6"/>
    <x v="0"/>
    <x v="118"/>
    <x v="3"/>
    <n v="86570"/>
    <x v="1"/>
  </r>
  <r>
    <s v="Agnes Collicott"/>
    <x v="1"/>
    <x v="14"/>
    <x v="0"/>
    <x v="119"/>
    <x v="0"/>
    <n v="83750"/>
    <x v="1"/>
  </r>
  <r>
    <s v="Leilah Yesinin"/>
    <x v="1"/>
    <x v="11"/>
    <x v="0"/>
    <x v="120"/>
    <x v="3"/>
    <n v="92450"/>
    <x v="1"/>
  </r>
  <r>
    <s v="Mollie Hanway"/>
    <x v="0"/>
    <x v="0"/>
    <x v="0"/>
    <x v="121"/>
    <x v="0"/>
    <n v="112650"/>
    <x v="1"/>
  </r>
  <r>
    <s v="Kellsie Waby"/>
    <x v="0"/>
    <x v="0"/>
    <x v="0"/>
    <x v="122"/>
    <x v="1"/>
    <n v="79570"/>
    <x v="1"/>
  </r>
  <r>
    <s v="Hyacinthie Braybrooke"/>
    <x v="1"/>
    <x v="0"/>
    <x v="2"/>
    <x v="123"/>
    <x v="4"/>
    <n v="68900"/>
    <x v="1"/>
  </r>
  <r>
    <s v="Van Tuxwell"/>
    <x v="1"/>
    <x v="5"/>
    <x v="1"/>
    <x v="124"/>
    <x v="0"/>
    <n v="80700"/>
    <x v="1"/>
  </r>
  <r>
    <s v="Lilyan Klimpt"/>
    <x v="0"/>
    <x v="23"/>
    <x v="0"/>
    <x v="21"/>
    <x v="1"/>
    <n v="58960"/>
    <x v="1"/>
  </r>
  <r>
    <s v="Tawnya Tickel"/>
    <x v="0"/>
    <x v="12"/>
    <x v="0"/>
    <x v="125"/>
    <x v="0"/>
    <n v="118840"/>
    <x v="1"/>
  </r>
  <r>
    <s v="Jan Morforth"/>
    <x v="0"/>
    <x v="9"/>
    <x v="1"/>
    <x v="126"/>
    <x v="3"/>
    <n v="48170"/>
    <x v="1"/>
  </r>
  <r>
    <s v="Florinda Crace"/>
    <x v="1"/>
    <x v="1"/>
    <x v="0"/>
    <x v="127"/>
    <x v="2"/>
    <n v="45510"/>
    <x v="1"/>
  </r>
  <r>
    <s v="Tracy Renad"/>
    <x v="1"/>
    <x v="12"/>
    <x v="0"/>
    <x v="4"/>
    <x v="1"/>
    <n v="114890"/>
    <x v="1"/>
  </r>
  <r>
    <s v="Myer McCory"/>
    <x v="0"/>
    <x v="8"/>
    <x v="0"/>
    <x v="128"/>
    <x v="0"/>
    <n v="69710"/>
    <x v="1"/>
  </r>
  <r>
    <s v="Bennie Pepis"/>
    <x v="0"/>
    <x v="12"/>
    <x v="0"/>
    <x v="129"/>
    <x v="3"/>
    <n v="71380"/>
    <x v="1"/>
  </r>
  <r>
    <s v="Rafaelita Blaksland"/>
    <x v="1"/>
    <x v="4"/>
    <x v="3"/>
    <x v="130"/>
    <x v="4"/>
    <n v="109160"/>
    <x v="1"/>
  </r>
  <r>
    <s v="Mahalia Larcher"/>
    <x v="0"/>
    <x v="14"/>
    <x v="4"/>
    <x v="131"/>
    <x v="1"/>
    <n v="113280"/>
    <x v="1"/>
  </r>
  <r>
    <s v="Andria Kimpton"/>
    <x v="0"/>
    <x v="8"/>
    <x v="0"/>
    <x v="132"/>
    <x v="0"/>
    <n v="69120"/>
    <x v="1"/>
  </r>
  <r>
    <s v="Valentia Etteridge"/>
    <x v="1"/>
    <x v="3"/>
    <x v="0"/>
    <x v="133"/>
    <x v="2"/>
    <n v="118100"/>
    <x v="1"/>
  </r>
  <r>
    <s v="Virginia McConville"/>
    <x v="1"/>
    <x v="13"/>
    <x v="1"/>
    <x v="57"/>
    <x v="1"/>
    <n v="76900"/>
    <x v="1"/>
  </r>
  <r>
    <s v="Wilone O'Kielt"/>
    <x v="1"/>
    <x v="15"/>
    <x v="0"/>
    <x v="134"/>
    <x v="0"/>
    <n v="114870"/>
    <x v="1"/>
  </r>
  <r>
    <s v="Madge McCloughen"/>
    <x v="2"/>
    <x v="1"/>
    <x v="0"/>
    <x v="135"/>
    <x v="0"/>
    <n v="91310"/>
    <x v="1"/>
  </r>
  <r>
    <s v="Janene Hairsine"/>
    <x v="1"/>
    <x v="9"/>
    <x v="0"/>
    <x v="136"/>
    <x v="1"/>
    <n v="104770"/>
    <x v="1"/>
  </r>
  <r>
    <s v="Alta Kaszper"/>
    <x v="0"/>
    <x v="14"/>
    <x v="0"/>
    <x v="137"/>
    <x v="4"/>
    <n v="54970"/>
    <x v="1"/>
  </r>
  <r>
    <s v="Dennison Crosswaite"/>
    <x v="2"/>
    <x v="20"/>
    <x v="1"/>
    <x v="138"/>
    <x v="0"/>
    <n v="90700"/>
    <x v="1"/>
  </r>
  <r>
    <s v="Oran Buxcy"/>
    <x v="1"/>
    <x v="4"/>
    <x v="1"/>
    <x v="139"/>
    <x v="4"/>
    <n v="56870"/>
    <x v="1"/>
  </r>
  <r>
    <s v="Hinda Label"/>
    <x v="1"/>
    <x v="5"/>
    <x v="0"/>
    <x v="140"/>
    <x v="4"/>
    <n v="92700"/>
    <x v="1"/>
  </r>
  <r>
    <s v="Marney O'Breen"/>
    <x v="1"/>
    <x v="10"/>
    <x v="0"/>
    <x v="141"/>
    <x v="3"/>
    <n v="65920"/>
    <x v="1"/>
  </r>
  <r>
    <s v="Dell Molloy"/>
    <x v="0"/>
    <x v="20"/>
    <x v="0"/>
    <x v="142"/>
    <x v="1"/>
    <n v="47360"/>
    <x v="1"/>
  </r>
  <r>
    <s v="Mallorie Waber"/>
    <x v="0"/>
    <x v="8"/>
    <x v="0"/>
    <x v="24"/>
    <x v="1"/>
    <n v="60570"/>
    <x v="1"/>
  </r>
  <r>
    <s v="Cherlyn Barter"/>
    <x v="1"/>
    <x v="9"/>
    <x v="0"/>
    <x v="143"/>
    <x v="1"/>
    <n v="104120"/>
    <x v="1"/>
  </r>
  <r>
    <s v="Ches Bonnell"/>
    <x v="0"/>
    <x v="3"/>
    <x v="2"/>
    <x v="144"/>
    <x v="0"/>
    <n v="88050"/>
    <x v="1"/>
  </r>
  <r>
    <s v="Collin Jagson"/>
    <x v="0"/>
    <x v="18"/>
    <x v="0"/>
    <x v="119"/>
    <x v="0"/>
    <n v="100420"/>
    <x v="1"/>
  </r>
  <r>
    <s v="Hogan Iles"/>
    <x v="1"/>
    <x v="8"/>
    <x v="0"/>
    <x v="128"/>
    <x v="1"/>
    <n v="114180"/>
    <x v="1"/>
  </r>
  <r>
    <s v="Gretchen Callow"/>
    <x v="1"/>
    <x v="10"/>
    <x v="0"/>
    <x v="145"/>
    <x v="0"/>
    <n v="33920"/>
    <x v="1"/>
  </r>
  <r>
    <s v="Kissiah Maydway"/>
    <x v="0"/>
    <x v="22"/>
    <x v="0"/>
    <x v="146"/>
    <x v="1"/>
    <n v="106460"/>
    <x v="1"/>
  </r>
  <r>
    <s v="Archibald Filliskirk"/>
    <x v="0"/>
    <x v="17"/>
    <x v="0"/>
    <x v="147"/>
    <x v="1"/>
    <n v="40400"/>
    <x v="1"/>
  </r>
  <r>
    <s v="Enoch Dowrey"/>
    <x v="0"/>
    <x v="14"/>
    <x v="1"/>
    <x v="148"/>
    <x v="3"/>
    <n v="91650"/>
    <x v="1"/>
  </r>
  <r>
    <s v="Bili Sizey"/>
    <x v="0"/>
    <x v="15"/>
    <x v="0"/>
    <x v="149"/>
    <x v="4"/>
    <n v="36040"/>
    <x v="1"/>
  </r>
  <r>
    <s v="Caro Chappel"/>
    <x v="1"/>
    <x v="7"/>
    <x v="0"/>
    <x v="150"/>
    <x v="0"/>
    <n v="104410"/>
    <x v="1"/>
  </r>
  <r>
    <s v="Constantino Espley"/>
    <x v="0"/>
    <x v="8"/>
    <x v="0"/>
    <x v="151"/>
    <x v="3"/>
    <n v="96800"/>
    <x v="1"/>
  </r>
  <r>
    <s v="Karlen McCaffrey"/>
    <x v="1"/>
    <x v="11"/>
    <x v="0"/>
    <x v="94"/>
    <x v="3"/>
    <n v="85000"/>
    <x v="1"/>
  </r>
  <r>
    <s v="Drusy MacCombe"/>
    <x v="0"/>
    <x v="9"/>
    <x v="4"/>
    <x v="152"/>
    <x v="4"/>
    <n v="43510"/>
    <x v="1"/>
  </r>
  <r>
    <s v="My Hanscome"/>
    <x v="0"/>
    <x v="6"/>
    <x v="0"/>
    <x v="153"/>
    <x v="3"/>
    <n v="59430"/>
    <x v="1"/>
  </r>
  <r>
    <s v="Teressa Udden"/>
    <x v="1"/>
    <x v="6"/>
    <x v="0"/>
    <x v="154"/>
    <x v="3"/>
    <n v="65360"/>
    <x v="1"/>
  </r>
  <r>
    <s v="Crissie Cordel"/>
    <x v="1"/>
    <x v="1"/>
    <x v="0"/>
    <x v="155"/>
    <x v="1"/>
    <n v="41570"/>
    <x v="1"/>
  </r>
  <r>
    <s v="Elia Cockton"/>
    <x v="1"/>
    <x v="6"/>
    <x v="0"/>
    <x v="156"/>
    <x v="0"/>
    <n v="75280"/>
    <x v="1"/>
  </r>
  <r>
    <s v="Gigi Bohling"/>
    <x v="0"/>
    <x v="6"/>
    <x v="0"/>
    <x v="157"/>
    <x v="4"/>
    <n v="74550"/>
    <x v="1"/>
  </r>
  <r>
    <s v="Ebonee Roxburgh"/>
    <x v="0"/>
    <x v="8"/>
    <x v="0"/>
    <x v="47"/>
    <x v="1"/>
    <n v="67950"/>
    <x v="1"/>
  </r>
  <r>
    <s v="Shayne Stegel"/>
    <x v="0"/>
    <x v="16"/>
    <x v="2"/>
    <x v="158"/>
    <x v="3"/>
    <n v="70270"/>
    <x v="1"/>
  </r>
  <r>
    <s v="Zach Polon"/>
    <x v="0"/>
    <x v="20"/>
    <x v="0"/>
    <x v="159"/>
    <x v="1"/>
    <n v="5354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05366A-E169-4493-850E-711DC3F53175}"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6:F12" firstHeaderRow="1" firstDataRow="1" firstDataCol="1" rowPageCount="1" colPageCount="1"/>
  <pivotFields count="9">
    <pivotField dataField="1" showAll="0"/>
    <pivotField showAll="0"/>
    <pivotField showAll="0"/>
    <pivotField showAll="0"/>
    <pivotField numFmtId="14" showAll="0"/>
    <pivotField axis="axisRow" showAll="0">
      <items count="6">
        <item x="3"/>
        <item x="2"/>
        <item x="1"/>
        <item x="4"/>
        <item x="0"/>
        <item t="default"/>
      </items>
    </pivotField>
    <pivotField showAll="0"/>
    <pivotField axis="axisPage" showAll="0">
      <items count="3">
        <item x="0"/>
        <item x="1"/>
        <item t="default"/>
      </items>
    </pivotField>
    <pivotField numFmtId="2" showAll="0"/>
  </pivotFields>
  <rowFields count="1">
    <field x="5"/>
  </rowFields>
  <rowItems count="6">
    <i>
      <x/>
    </i>
    <i>
      <x v="1"/>
    </i>
    <i>
      <x v="2"/>
    </i>
    <i>
      <x v="3"/>
    </i>
    <i>
      <x v="4"/>
    </i>
    <i t="grand">
      <x/>
    </i>
  </rowItems>
  <colItems count="1">
    <i/>
  </colItems>
  <pageFields count="1">
    <pageField fld="7" item="1" hier="-1"/>
  </pageFields>
  <dataFields count="1">
    <dataField name="Count of Name" fld="0"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ABAAF5-5141-4DCE-8D7B-4C1859296BB9}"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6:C12" firstHeaderRow="1" firstDataRow="1" firstDataCol="1" rowPageCount="1" colPageCount="1"/>
  <pivotFields count="9">
    <pivotField dataField="1" showAll="0"/>
    <pivotField showAll="0"/>
    <pivotField showAll="0"/>
    <pivotField showAll="0"/>
    <pivotField numFmtId="14" showAll="0"/>
    <pivotField axis="axisRow" showAll="0">
      <items count="6">
        <item x="3"/>
        <item x="2"/>
        <item x="1"/>
        <item x="4"/>
        <item x="0"/>
        <item t="default"/>
      </items>
    </pivotField>
    <pivotField showAll="0"/>
    <pivotField axis="axisPage" showAll="0">
      <items count="3">
        <item x="0"/>
        <item x="1"/>
        <item t="default"/>
      </items>
    </pivotField>
    <pivotField numFmtId="2" showAll="0"/>
  </pivotFields>
  <rowFields count="1">
    <field x="5"/>
  </rowFields>
  <rowItems count="6">
    <i>
      <x/>
    </i>
    <i>
      <x v="1"/>
    </i>
    <i>
      <x v="2"/>
    </i>
    <i>
      <x v="3"/>
    </i>
    <i>
      <x v="4"/>
    </i>
    <i t="grand">
      <x/>
    </i>
  </rowItems>
  <colItems count="1">
    <i/>
  </colItems>
  <pageFields count="1">
    <pageField fld="7" item="0" hier="-1"/>
  </pageFields>
  <dataFields count="1">
    <dataField name="Count of Name" fld="0"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FE6FD6-4099-41E8-B717-2EE719F83C17}"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9">
    <pivotField dataField="1" showAll="0">
      <items count="184">
        <item x="83"/>
        <item x="134"/>
        <item x="31"/>
        <item x="13"/>
        <item x="132"/>
        <item x="155"/>
        <item x="57"/>
        <item x="93"/>
        <item x="25"/>
        <item x="149"/>
        <item x="36"/>
        <item x="41"/>
        <item x="168"/>
        <item x="12"/>
        <item x="89"/>
        <item x="84"/>
        <item x="14"/>
        <item x="117"/>
        <item x="64"/>
        <item x="146"/>
        <item x="95"/>
        <item x="127"/>
        <item x="102"/>
        <item x="120"/>
        <item x="33"/>
        <item x="170"/>
        <item x="114"/>
        <item x="122"/>
        <item x="171"/>
        <item x="49"/>
        <item x="162"/>
        <item x="163"/>
        <item x="69"/>
        <item x="164"/>
        <item x="172"/>
        <item x="177"/>
        <item x="116"/>
        <item x="9"/>
        <item x="15"/>
        <item x="0"/>
        <item x="56"/>
        <item x="160"/>
        <item x="156"/>
        <item x="60"/>
        <item x="38"/>
        <item x="110"/>
        <item x="174"/>
        <item x="129"/>
        <item x="180"/>
        <item x="178"/>
        <item x="169"/>
        <item x="98"/>
        <item x="115"/>
        <item x="101"/>
        <item x="143"/>
        <item x="81"/>
        <item x="21"/>
        <item x="61"/>
        <item x="179"/>
        <item x="59"/>
        <item x="124"/>
        <item x="166"/>
        <item x="34"/>
        <item x="130"/>
        <item x="97"/>
        <item x="16"/>
        <item x="44"/>
        <item x="158"/>
        <item x="165"/>
        <item x="96"/>
        <item x="82"/>
        <item x="113"/>
        <item x="138"/>
        <item x="67"/>
        <item x="50"/>
        <item x="65"/>
        <item x="70"/>
        <item x="142"/>
        <item x="154"/>
        <item x="121"/>
        <item x="105"/>
        <item x="75"/>
        <item x="48"/>
        <item x="71"/>
        <item x="173"/>
        <item x="51"/>
        <item x="106"/>
        <item x="103"/>
        <item x="131"/>
        <item x="109"/>
        <item x="137"/>
        <item x="54"/>
        <item x="167"/>
        <item x="37"/>
        <item x="45"/>
        <item x="66"/>
        <item x="58"/>
        <item x="73"/>
        <item x="135"/>
        <item x="140"/>
        <item x="92"/>
        <item x="125"/>
        <item x="153"/>
        <item x="3"/>
        <item x="68"/>
        <item x="148"/>
        <item x="79"/>
        <item x="29"/>
        <item x="161"/>
        <item x="10"/>
        <item x="52"/>
        <item x="159"/>
        <item x="118"/>
        <item x="5"/>
        <item x="11"/>
        <item x="136"/>
        <item x="104"/>
        <item x="175"/>
        <item x="145"/>
        <item x="23"/>
        <item x="35"/>
        <item x="119"/>
        <item x="112"/>
        <item x="157"/>
        <item x="108"/>
        <item x="90"/>
        <item x="85"/>
        <item x="26"/>
        <item x="28"/>
        <item x="6"/>
        <item x="147"/>
        <item x="72"/>
        <item x="27"/>
        <item x="88"/>
        <item x="123"/>
        <item x="7"/>
        <item x="62"/>
        <item x="76"/>
        <item x="74"/>
        <item x="4"/>
        <item x="40"/>
        <item x="20"/>
        <item x="53"/>
        <item x="77"/>
        <item x="78"/>
        <item x="2"/>
        <item x="63"/>
        <item x="111"/>
        <item x="47"/>
        <item x="181"/>
        <item x="17"/>
        <item x="46"/>
        <item x="30"/>
        <item x="24"/>
        <item x="19"/>
        <item x="43"/>
        <item x="86"/>
        <item x="133"/>
        <item x="107"/>
        <item x="80"/>
        <item x="91"/>
        <item x="42"/>
        <item x="94"/>
        <item x="141"/>
        <item x="176"/>
        <item x="128"/>
        <item x="144"/>
        <item x="18"/>
        <item x="55"/>
        <item x="150"/>
        <item x="139"/>
        <item x="39"/>
        <item x="32"/>
        <item x="99"/>
        <item x="87"/>
        <item x="126"/>
        <item x="151"/>
        <item x="22"/>
        <item x="100"/>
        <item x="152"/>
        <item x="1"/>
        <item x="8"/>
        <item x="182"/>
        <item t="default"/>
      </items>
    </pivotField>
    <pivotField showAll="0"/>
    <pivotField showAll="0"/>
    <pivotField axis="axisRow" showAll="0">
      <items count="7">
        <item x="3"/>
        <item x="1"/>
        <item h="1" x="5"/>
        <item x="0"/>
        <item x="2"/>
        <item x="4"/>
        <item t="default"/>
      </items>
    </pivotField>
    <pivotField numFmtId="14" showAll="0"/>
    <pivotField showAll="0"/>
    <pivotField dataField="1" showAll="0"/>
    <pivotField showAll="0"/>
    <pivotField numFmtId="2" showAll="0"/>
  </pivotFields>
  <rowFields count="1">
    <field x="3"/>
  </rowFields>
  <rowItems count="6">
    <i>
      <x/>
    </i>
    <i>
      <x v="1"/>
    </i>
    <i>
      <x v="3"/>
    </i>
    <i>
      <x v="4"/>
    </i>
    <i>
      <x v="5"/>
    </i>
    <i t="grand">
      <x/>
    </i>
  </rowItems>
  <colFields count="1">
    <field x="-2"/>
  </colFields>
  <colItems count="2">
    <i>
      <x/>
    </i>
    <i i="1">
      <x v="1"/>
    </i>
  </colItems>
  <dataFields count="2">
    <dataField name="Count of Name" fld="0" subtotal="count" baseField="0" baseItem="0"/>
    <dataField name="Average of Salary" fld="6" subtotal="average" baseField="0" baseItem="0"/>
  </dataFields>
  <formats count="1">
    <format dxfId="2">
      <pivotArea collapsedLevelsAreSubtotals="1" fieldPosition="0">
        <references count="2">
          <reference field="4294967294" count="1" selected="0">
            <x v="1"/>
          </reference>
          <reference field="3" count="0"/>
        </references>
      </pivotArea>
    </format>
  </formats>
  <conditionalFormats count="1">
    <conditionalFormat priority="1">
      <pivotAreas count="1">
        <pivotArea type="data" collapsedLevelsAreSubtotals="1" fieldPosition="0">
          <references count="2">
            <reference field="4294967294" count="1" selected="0">
              <x v="1"/>
            </reference>
            <reference field="3"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ACA003-4298-4C3B-A6FE-E05174FB7863}"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fieldListSortAscending="1">
  <location ref="B2:C39" firstHeaderRow="1" firstDataRow="1" firstDataCol="1"/>
  <pivotFields count="11">
    <pivotField dataField="1" showAll="0"/>
    <pivotField showAll="0"/>
    <pivotField showAll="0"/>
    <pivotField showAll="0"/>
    <pivotField showAll="0">
      <items count="161">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 t="default"/>
      </items>
    </pivotField>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0"/>
    <field x="8"/>
  </rowFields>
  <rowItems count="37">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r="1">
      <x v="2"/>
    </i>
    <i r="1">
      <x v="4"/>
    </i>
    <i t="grand">
      <x/>
    </i>
  </rowItems>
  <colItems count="1">
    <i/>
  </colItems>
  <dataFields count="1">
    <dataField name="Count of Name" fld="0" subtotal="count" showDataAs="runTotal" baseField="8"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B3766C-35AD-411E-8341-9F4FCBF5DB24}" name="PivotTable2" cacheId="9"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E9" firstHeaderRow="1" firstDataRow="2" firstDataCol="1"/>
  <pivotFields count="9">
    <pivotField dataField="1" showAll="0">
      <items count="184">
        <item x="83"/>
        <item x="134"/>
        <item x="31"/>
        <item x="13"/>
        <item x="132"/>
        <item x="155"/>
        <item x="57"/>
        <item x="93"/>
        <item x="25"/>
        <item x="149"/>
        <item x="36"/>
        <item x="41"/>
        <item x="168"/>
        <item x="12"/>
        <item x="89"/>
        <item x="84"/>
        <item x="14"/>
        <item x="117"/>
        <item x="64"/>
        <item x="146"/>
        <item x="95"/>
        <item x="127"/>
        <item x="102"/>
        <item x="120"/>
        <item x="33"/>
        <item x="170"/>
        <item x="114"/>
        <item x="122"/>
        <item x="171"/>
        <item x="49"/>
        <item x="162"/>
        <item x="163"/>
        <item x="69"/>
        <item x="164"/>
        <item x="172"/>
        <item x="177"/>
        <item x="116"/>
        <item x="9"/>
        <item x="15"/>
        <item x="0"/>
        <item x="56"/>
        <item x="160"/>
        <item x="156"/>
        <item x="60"/>
        <item x="38"/>
        <item x="110"/>
        <item x="174"/>
        <item x="129"/>
        <item x="180"/>
        <item x="178"/>
        <item x="169"/>
        <item x="98"/>
        <item x="115"/>
        <item x="101"/>
        <item x="143"/>
        <item x="81"/>
        <item x="21"/>
        <item x="61"/>
        <item x="179"/>
        <item x="59"/>
        <item x="124"/>
        <item x="166"/>
        <item x="34"/>
        <item x="130"/>
        <item x="97"/>
        <item x="16"/>
        <item x="44"/>
        <item x="158"/>
        <item x="165"/>
        <item x="96"/>
        <item x="82"/>
        <item x="113"/>
        <item x="138"/>
        <item x="67"/>
        <item x="50"/>
        <item x="65"/>
        <item x="70"/>
        <item x="142"/>
        <item x="154"/>
        <item x="121"/>
        <item x="105"/>
        <item x="75"/>
        <item x="48"/>
        <item x="71"/>
        <item x="173"/>
        <item x="51"/>
        <item x="106"/>
        <item x="103"/>
        <item x="131"/>
        <item x="109"/>
        <item x="137"/>
        <item x="54"/>
        <item x="167"/>
        <item x="37"/>
        <item x="45"/>
        <item x="66"/>
        <item x="58"/>
        <item x="73"/>
        <item x="135"/>
        <item x="140"/>
        <item x="92"/>
        <item x="125"/>
        <item x="153"/>
        <item x="3"/>
        <item x="68"/>
        <item x="148"/>
        <item x="79"/>
        <item x="29"/>
        <item x="161"/>
        <item x="10"/>
        <item x="52"/>
        <item x="159"/>
        <item x="118"/>
        <item x="5"/>
        <item x="11"/>
        <item x="136"/>
        <item x="104"/>
        <item x="175"/>
        <item x="145"/>
        <item x="23"/>
        <item x="35"/>
        <item x="119"/>
        <item x="112"/>
        <item x="157"/>
        <item x="108"/>
        <item x="90"/>
        <item x="85"/>
        <item x="26"/>
        <item x="28"/>
        <item x="6"/>
        <item x="147"/>
        <item x="72"/>
        <item x="27"/>
        <item x="88"/>
        <item x="123"/>
        <item x="7"/>
        <item x="62"/>
        <item x="76"/>
        <item x="74"/>
        <item x="4"/>
        <item x="40"/>
        <item x="20"/>
        <item x="53"/>
        <item x="77"/>
        <item x="78"/>
        <item x="2"/>
        <item x="63"/>
        <item x="111"/>
        <item x="47"/>
        <item x="181"/>
        <item x="17"/>
        <item x="46"/>
        <item x="30"/>
        <item x="24"/>
        <item x="19"/>
        <item x="43"/>
        <item x="86"/>
        <item x="133"/>
        <item x="107"/>
        <item x="80"/>
        <item x="91"/>
        <item x="42"/>
        <item x="94"/>
        <item x="141"/>
        <item x="176"/>
        <item x="128"/>
        <item x="144"/>
        <item x="18"/>
        <item x="55"/>
        <item x="150"/>
        <item x="139"/>
        <item x="39"/>
        <item x="32"/>
        <item x="99"/>
        <item x="87"/>
        <item x="126"/>
        <item x="151"/>
        <item x="22"/>
        <item x="100"/>
        <item x="152"/>
        <item x="1"/>
        <item x="8"/>
        <item x="182"/>
        <item t="default"/>
      </items>
    </pivotField>
    <pivotField axis="axisCol" showAll="0">
      <items count="4">
        <item x="1"/>
        <item x="0"/>
        <item h="1" x="2"/>
        <item t="default"/>
      </items>
    </pivotField>
    <pivotField dataField="1" showAll="0"/>
    <pivotField showAll="0"/>
    <pivotField numFmtId="14" showAll="0"/>
    <pivotField showAll="0"/>
    <pivotField dataField="1" showAll="0"/>
    <pivotField showAll="0">
      <items count="3">
        <item x="0"/>
        <item x="1"/>
        <item t="default"/>
      </items>
    </pivotField>
    <pivotField dataField="1" numFmtId="2" showAll="0"/>
  </pivotFields>
  <rowFields count="1">
    <field x="-2"/>
  </rowFields>
  <rowItems count="4">
    <i>
      <x/>
    </i>
    <i i="1">
      <x v="1"/>
    </i>
    <i i="2">
      <x v="2"/>
    </i>
    <i i="3">
      <x v="3"/>
    </i>
  </rowItems>
  <colFields count="1">
    <field x="1"/>
  </colFields>
  <colItems count="3">
    <i>
      <x/>
    </i>
    <i>
      <x v="1"/>
    </i>
    <i t="grand">
      <x/>
    </i>
  </colItems>
  <dataFields count="4">
    <dataField name="Count of Name" fld="0" subtotal="count" baseField="0" baseItem="0"/>
    <dataField name="Average of Age" fld="2" subtotal="average" baseField="0" baseItem="0"/>
    <dataField name="Average of Salary" fld="6" subtotal="average" baseField="0" baseItem="0"/>
    <dataField name="Average of Tenure"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EBAE0FD2-9213-46EC-829C-87FB8834C1F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2A3160F-11B0-4593-ADB6-311B8FCD58CE}" sourceName="Country">
  <pivotTables>
    <pivotTable tabId="5" name="PivotTable2"/>
  </pivotTables>
  <data>
    <tabular pivotCacheId="207373062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32DAF38-E13C-4BB0-98DD-C5F993E82B9C}" cache="Slicer_Country" caption="Country"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E96DBA-7364-40B6-8B4E-823DEC416875}" name="nz_staff" displayName="nz_staff" ref="B4:H105" totalsRowCount="1">
  <autoFilter ref="B4:H104" xr:uid="{4CE96DBA-7364-40B6-8B4E-823DEC416875}"/>
  <tableColumns count="7">
    <tableColumn id="1" xr3:uid="{899F7C43-F129-40E3-B1C9-E250B004F5EF}" name="Name" totalsRowLabel="Total"/>
    <tableColumn id="2" xr3:uid="{2FEEC38D-0C36-4E6B-931F-4526D2A93F32}" name="Gender"/>
    <tableColumn id="3" xr3:uid="{78A79734-A40B-4FF7-BB04-21929C358DC5}" name="Department"/>
    <tableColumn id="4" xr3:uid="{980F721B-BB30-4DEA-8DB6-51F19920F375}" name="Age" totalsRowFunction="average"/>
    <tableColumn id="5" xr3:uid="{1AFB1B55-4979-4F67-8C7D-A72B32293156}" name="Date Joined"/>
    <tableColumn id="6" xr3:uid="{43AF7248-4C7D-410A-8838-5830116FCE89}" name="Salary" totalsRowFunction="average" dataDxfId="11" totalsRowDxfId="10"/>
    <tableColumn id="7" xr3:uid="{EAC80070-F2EE-4543-ACFC-AC015E31DFB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5915A9-4249-4A31-A9D6-D08AE661575F}" name="Table_Staff" displayName="Table_Staff" ref="B3:L186" tableType="queryTable" totalsRowShown="0">
  <autoFilter ref="B3:L186" xr:uid="{F65915A9-4249-4A31-A9D6-D08AE661575F}"/>
  <sortState xmlns:xlrd2="http://schemas.microsoft.com/office/spreadsheetml/2017/richdata2" ref="B4:K186">
    <sortCondition ref="H3:H186"/>
  </sortState>
  <tableColumns count="11">
    <tableColumn id="1" xr3:uid="{C271FE84-372E-4113-8D16-3B457350C8BA}" uniqueName="1" name="Name" queryTableFieldId="1" dataDxfId="9"/>
    <tableColumn id="2" xr3:uid="{A1BC3C23-C07E-4211-959C-EFD2BDBE516E}" uniqueName="2" name="Gender" queryTableFieldId="2" dataDxfId="8"/>
    <tableColumn id="3" xr3:uid="{0F79DB60-3174-4A9B-A6E8-5DA8A01CB8F5}" uniqueName="3" name="Age" queryTableFieldId="3"/>
    <tableColumn id="4" xr3:uid="{9458E733-D265-4503-AE41-3159F93CAE33}" uniqueName="4" name="Rating" queryTableFieldId="4"/>
    <tableColumn id="5" xr3:uid="{F74A7087-00F1-4924-8C69-46BE901D4D21}" uniqueName="5" name="Date Joined" queryTableFieldId="5" dataDxfId="7"/>
    <tableColumn id="6" xr3:uid="{A47E69C1-9464-4FE3-9A92-B3304253E917}" uniqueName="6" name="Department" queryTableFieldId="6" dataDxfId="6"/>
    <tableColumn id="7" xr3:uid="{3DE6D8F9-8BC1-449E-8758-78D2D5D87769}" uniqueName="7" name="Salary" queryTableFieldId="7"/>
    <tableColumn id="8" xr3:uid="{7DB594AB-F9D5-4BAC-B3DB-3031045438AC}" uniqueName="8" name="Country" queryTableFieldId="8"/>
    <tableColumn id="9" xr3:uid="{2C0FEBCD-4A7B-4835-84DC-C3A561463A09}" uniqueName="9" name="Tenure" queryTableFieldId="9" dataDxfId="5">
      <calculatedColumnFormula>(TODAY()-Table_Staff[[#This Row],[Date Joined]])/365</calculatedColumnFormula>
    </tableColumn>
    <tableColumn id="10" xr3:uid="{749CD7C4-A23E-487C-878A-5C598195C9B0}" uniqueName="10" name="Bonus" queryTableFieldId="10" dataDxfId="4" dataCellStyle="Currency">
      <calculatedColumnFormula>ROUNDUP(IF(Table_Staff[[#This Row],[Tenure]]&gt;2, 3%,2%)*Table_Staff[[#This Row],[Salary]],0)</calculatedColumnFormula>
    </tableColumn>
    <tableColumn id="11" xr3:uid="{8D08DC1B-F7BF-4D1F-8DE8-BE315F81B2A1}" uniqueName="11" name="Rating as number" queryTableFieldId="11" dataDxfId="1">
      <calculatedColumnFormula>_xlfn.XLOOKUP(Table_Staff[[#This Row],[Rating]],Sheet3!$B$4:$B$8,Sheet3!$C$4:$C$8)</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A568B7-46F9-4625-B8E8-4E4A4BB2595B}" name="india_staff" displayName="india_staff" ref="B2:H114" totalsRowShown="0">
  <autoFilter ref="B2:H114" xr:uid="{94A568B7-46F9-4625-B8E8-4E4A4BB2595B}"/>
  <tableColumns count="7">
    <tableColumn id="1" xr3:uid="{BEF7F9D2-79AE-459A-9196-C31ACF2B350A}" name="Name"/>
    <tableColumn id="2" xr3:uid="{3208EF7E-43C0-4D76-BDCC-AE77B00BDE19}" name="Gender"/>
    <tableColumn id="3" xr3:uid="{F43B7B11-C8CD-48B3-84C6-B9C14A4AA31F}" name="Age"/>
    <tableColumn id="4" xr3:uid="{CF49493C-EB10-49F8-AD63-23CA3193AC98}" name="Rating"/>
    <tableColumn id="5" xr3:uid="{B39534F1-D7A0-42B2-9916-57B2673F610D}" name="Date Joined" dataDxfId="3"/>
    <tableColumn id="6" xr3:uid="{783DD796-8A11-4E51-A8AE-C70000AF8E07}" name="Department"/>
    <tableColumn id="7" xr3:uid="{E3D951AE-280B-4D14-85DF-CA3B9E97B952}" name="Salary"/>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DCFA8-4C54-45DC-A59E-009214AC5366}">
  <dimension ref="B4:H105"/>
  <sheetViews>
    <sheetView workbookViewId="0">
      <selection activeCell="J14" sqref="J14"/>
    </sheetView>
  </sheetViews>
  <sheetFormatPr defaultRowHeight="14.5" x14ac:dyDescent="0.35"/>
  <cols>
    <col min="2" max="2" width="19.81640625" bestFit="1" customWidth="1"/>
    <col min="3" max="3" width="9.26953125" bestFit="1" customWidth="1"/>
    <col min="4" max="4" width="13.36328125" bestFit="1" customWidth="1"/>
    <col min="5" max="5" width="6.1796875" bestFit="1" customWidth="1"/>
    <col min="6" max="6" width="12.90625" bestFit="1" customWidth="1"/>
    <col min="7" max="7" width="10.81640625" bestFit="1" customWidth="1"/>
    <col min="8" max="8" width="13.1796875" bestFit="1" customWidth="1"/>
  </cols>
  <sheetData>
    <row r="4" spans="2:8" x14ac:dyDescent="0.35">
      <c r="B4" t="s">
        <v>0</v>
      </c>
      <c r="C4" t="s">
        <v>1</v>
      </c>
      <c r="D4" t="s">
        <v>2</v>
      </c>
      <c r="E4" t="s">
        <v>3</v>
      </c>
      <c r="F4" s="1" t="s">
        <v>4</v>
      </c>
      <c r="G4" s="2" t="s">
        <v>5</v>
      </c>
      <c r="H4" t="s">
        <v>6</v>
      </c>
    </row>
    <row r="5" spans="2:8" x14ac:dyDescent="0.35">
      <c r="B5" t="s">
        <v>58</v>
      </c>
      <c r="C5" t="s">
        <v>15</v>
      </c>
      <c r="D5" t="s">
        <v>19</v>
      </c>
      <c r="E5">
        <v>22</v>
      </c>
      <c r="F5" s="1">
        <v>44446</v>
      </c>
      <c r="G5" s="2">
        <v>112780</v>
      </c>
      <c r="H5" t="s">
        <v>13</v>
      </c>
    </row>
    <row r="6" spans="2:8" x14ac:dyDescent="0.35">
      <c r="B6" t="s">
        <v>70</v>
      </c>
      <c r="C6" t="s">
        <v>15</v>
      </c>
      <c r="D6" t="s">
        <v>9</v>
      </c>
      <c r="E6">
        <v>46</v>
      </c>
      <c r="F6" s="1">
        <v>44758</v>
      </c>
      <c r="G6" s="2">
        <v>70610</v>
      </c>
      <c r="H6" t="s">
        <v>16</v>
      </c>
    </row>
    <row r="7" spans="2:8" x14ac:dyDescent="0.35">
      <c r="B7" t="s">
        <v>75</v>
      </c>
      <c r="C7" t="s">
        <v>8</v>
      </c>
      <c r="D7" t="s">
        <v>19</v>
      </c>
      <c r="E7">
        <v>28</v>
      </c>
      <c r="F7" s="1">
        <v>44357</v>
      </c>
      <c r="G7" s="2">
        <v>53240</v>
      </c>
      <c r="H7" t="s">
        <v>16</v>
      </c>
    </row>
    <row r="8" spans="2:8" x14ac:dyDescent="0.35">
      <c r="B8" t="s">
        <v>49</v>
      </c>
      <c r="D8" t="s">
        <v>21</v>
      </c>
      <c r="E8">
        <v>37</v>
      </c>
      <c r="F8" s="1">
        <v>44146</v>
      </c>
      <c r="G8" s="2">
        <v>115440</v>
      </c>
      <c r="H8" t="s">
        <v>24</v>
      </c>
    </row>
    <row r="9" spans="2:8" x14ac:dyDescent="0.35">
      <c r="B9" t="s">
        <v>65</v>
      </c>
      <c r="C9" t="s">
        <v>15</v>
      </c>
      <c r="D9" t="s">
        <v>19</v>
      </c>
      <c r="E9">
        <v>32</v>
      </c>
      <c r="F9" s="1">
        <v>44465</v>
      </c>
      <c r="G9" s="2">
        <v>53540</v>
      </c>
      <c r="H9" t="s">
        <v>16</v>
      </c>
    </row>
    <row r="10" spans="2:8" x14ac:dyDescent="0.35">
      <c r="B10" t="s">
        <v>81</v>
      </c>
      <c r="C10" t="s">
        <v>8</v>
      </c>
      <c r="D10" t="s">
        <v>9</v>
      </c>
      <c r="E10">
        <v>30</v>
      </c>
      <c r="F10" s="1">
        <v>44861</v>
      </c>
      <c r="G10" s="2">
        <v>112570</v>
      </c>
      <c r="H10" t="s">
        <v>16</v>
      </c>
    </row>
    <row r="11" spans="2:8" x14ac:dyDescent="0.35">
      <c r="B11" t="s">
        <v>51</v>
      </c>
      <c r="C11" t="s">
        <v>15</v>
      </c>
      <c r="D11" t="s">
        <v>9</v>
      </c>
      <c r="E11">
        <v>33</v>
      </c>
      <c r="F11" s="1">
        <v>44701</v>
      </c>
      <c r="G11" s="2">
        <v>48530</v>
      </c>
      <c r="H11" t="s">
        <v>13</v>
      </c>
    </row>
    <row r="12" spans="2:8" x14ac:dyDescent="0.35">
      <c r="B12" t="s">
        <v>61</v>
      </c>
      <c r="C12" t="s">
        <v>8</v>
      </c>
      <c r="D12" t="s">
        <v>12</v>
      </c>
      <c r="E12">
        <v>24</v>
      </c>
      <c r="F12" s="1">
        <v>44148</v>
      </c>
      <c r="G12" s="2">
        <v>62780</v>
      </c>
      <c r="H12" t="s">
        <v>16</v>
      </c>
    </row>
    <row r="13" spans="2:8" x14ac:dyDescent="0.35">
      <c r="B13" t="s">
        <v>82</v>
      </c>
      <c r="C13" t="s">
        <v>15</v>
      </c>
      <c r="D13" t="s">
        <v>12</v>
      </c>
      <c r="E13">
        <v>33</v>
      </c>
      <c r="F13" s="1">
        <v>44509</v>
      </c>
      <c r="G13" s="2">
        <v>53870</v>
      </c>
      <c r="H13" t="s">
        <v>16</v>
      </c>
    </row>
    <row r="14" spans="2:8" x14ac:dyDescent="0.35">
      <c r="B14" t="s">
        <v>60</v>
      </c>
      <c r="C14" t="s">
        <v>8</v>
      </c>
      <c r="D14" t="s">
        <v>56</v>
      </c>
      <c r="E14">
        <v>27</v>
      </c>
      <c r="F14" s="1">
        <v>44122</v>
      </c>
      <c r="G14" s="2">
        <v>119110</v>
      </c>
      <c r="H14" t="s">
        <v>16</v>
      </c>
    </row>
    <row r="15" spans="2:8" x14ac:dyDescent="0.35">
      <c r="B15" t="s">
        <v>87</v>
      </c>
      <c r="C15" t="s">
        <v>15</v>
      </c>
      <c r="D15" t="s">
        <v>12</v>
      </c>
      <c r="E15">
        <v>29</v>
      </c>
      <c r="F15" s="1">
        <v>44180</v>
      </c>
      <c r="G15" s="2">
        <v>112110</v>
      </c>
      <c r="H15" t="s">
        <v>202</v>
      </c>
    </row>
    <row r="16" spans="2:8" x14ac:dyDescent="0.35">
      <c r="B16" t="s">
        <v>76</v>
      </c>
      <c r="C16" t="s">
        <v>15</v>
      </c>
      <c r="D16" t="s">
        <v>19</v>
      </c>
      <c r="E16">
        <v>25</v>
      </c>
      <c r="F16" s="1">
        <v>44383</v>
      </c>
      <c r="G16" s="2">
        <v>65700</v>
      </c>
      <c r="H16" t="s">
        <v>16</v>
      </c>
    </row>
    <row r="17" spans="2:8" x14ac:dyDescent="0.35">
      <c r="B17" t="s">
        <v>97</v>
      </c>
      <c r="C17" t="s">
        <v>15</v>
      </c>
      <c r="D17" t="s">
        <v>12</v>
      </c>
      <c r="E17">
        <v>37</v>
      </c>
      <c r="F17" s="1">
        <v>44701</v>
      </c>
      <c r="G17" s="2">
        <v>69070</v>
      </c>
      <c r="H17" t="s">
        <v>16</v>
      </c>
    </row>
    <row r="18" spans="2:8" x14ac:dyDescent="0.35">
      <c r="B18" t="s">
        <v>22</v>
      </c>
      <c r="C18" t="s">
        <v>15</v>
      </c>
      <c r="D18" t="s">
        <v>12</v>
      </c>
      <c r="E18">
        <v>20</v>
      </c>
      <c r="F18" s="1">
        <v>44459</v>
      </c>
      <c r="G18" s="2">
        <v>107700</v>
      </c>
      <c r="H18" t="s">
        <v>16</v>
      </c>
    </row>
    <row r="19" spans="2:8" x14ac:dyDescent="0.35">
      <c r="B19" t="s">
        <v>84</v>
      </c>
      <c r="C19" t="s">
        <v>8</v>
      </c>
      <c r="D19" t="s">
        <v>12</v>
      </c>
      <c r="E19">
        <v>32</v>
      </c>
      <c r="F19" s="1">
        <v>44354</v>
      </c>
      <c r="G19" s="2">
        <v>43840</v>
      </c>
      <c r="H19" t="s">
        <v>13</v>
      </c>
    </row>
    <row r="20" spans="2:8" x14ac:dyDescent="0.35">
      <c r="B20" t="s">
        <v>105</v>
      </c>
      <c r="C20" t="s">
        <v>15</v>
      </c>
      <c r="D20" t="s">
        <v>9</v>
      </c>
      <c r="E20">
        <v>40</v>
      </c>
      <c r="F20" s="1">
        <v>44263</v>
      </c>
      <c r="G20" s="2">
        <v>99750</v>
      </c>
      <c r="H20" t="s">
        <v>16</v>
      </c>
    </row>
    <row r="21" spans="2:8" x14ac:dyDescent="0.35">
      <c r="B21" t="s">
        <v>47</v>
      </c>
      <c r="C21" t="s">
        <v>15</v>
      </c>
      <c r="D21" t="s">
        <v>9</v>
      </c>
      <c r="E21">
        <v>21</v>
      </c>
      <c r="F21" s="1">
        <v>44104</v>
      </c>
      <c r="G21" s="2">
        <v>37920</v>
      </c>
      <c r="H21" t="s">
        <v>16</v>
      </c>
    </row>
    <row r="22" spans="2:8" x14ac:dyDescent="0.35">
      <c r="B22" t="s">
        <v>31</v>
      </c>
      <c r="C22" t="s">
        <v>15</v>
      </c>
      <c r="D22" t="s">
        <v>9</v>
      </c>
      <c r="E22">
        <v>21</v>
      </c>
      <c r="F22" s="1">
        <v>44762</v>
      </c>
      <c r="G22" s="2">
        <v>57090</v>
      </c>
      <c r="H22" t="s">
        <v>16</v>
      </c>
    </row>
    <row r="23" spans="2:8" x14ac:dyDescent="0.35">
      <c r="B23" t="s">
        <v>30</v>
      </c>
      <c r="C23" t="s">
        <v>8</v>
      </c>
      <c r="D23" t="s">
        <v>12</v>
      </c>
      <c r="E23">
        <v>31</v>
      </c>
      <c r="F23" s="1">
        <v>44145</v>
      </c>
      <c r="G23" s="2">
        <v>41980</v>
      </c>
      <c r="H23" t="s">
        <v>16</v>
      </c>
    </row>
    <row r="24" spans="2:8" x14ac:dyDescent="0.35">
      <c r="B24" t="s">
        <v>78</v>
      </c>
      <c r="C24" t="s">
        <v>15</v>
      </c>
      <c r="D24" t="s">
        <v>56</v>
      </c>
      <c r="E24">
        <v>21</v>
      </c>
      <c r="F24" s="1">
        <v>44242</v>
      </c>
      <c r="G24" s="2">
        <v>75880</v>
      </c>
      <c r="H24" t="s">
        <v>16</v>
      </c>
    </row>
    <row r="25" spans="2:8" x14ac:dyDescent="0.35">
      <c r="B25" t="s">
        <v>36</v>
      </c>
      <c r="C25" t="s">
        <v>8</v>
      </c>
      <c r="D25" t="s">
        <v>21</v>
      </c>
      <c r="E25">
        <v>34</v>
      </c>
      <c r="F25" s="1">
        <v>44653</v>
      </c>
      <c r="G25" s="2">
        <v>58940</v>
      </c>
      <c r="H25" t="s">
        <v>16</v>
      </c>
    </row>
    <row r="26" spans="2:8" x14ac:dyDescent="0.35">
      <c r="B26" t="s">
        <v>27</v>
      </c>
      <c r="C26" t="s">
        <v>8</v>
      </c>
      <c r="D26" t="s">
        <v>21</v>
      </c>
      <c r="E26">
        <v>30</v>
      </c>
      <c r="F26" s="1">
        <v>44389</v>
      </c>
      <c r="G26" s="2">
        <v>67910</v>
      </c>
      <c r="H26" t="s">
        <v>24</v>
      </c>
    </row>
    <row r="27" spans="2:8" x14ac:dyDescent="0.35">
      <c r="B27" t="s">
        <v>26</v>
      </c>
      <c r="C27" t="s">
        <v>8</v>
      </c>
      <c r="D27" t="s">
        <v>12</v>
      </c>
      <c r="E27">
        <v>31</v>
      </c>
      <c r="F27" s="1">
        <v>44663</v>
      </c>
      <c r="G27" s="2">
        <v>58100</v>
      </c>
      <c r="H27" t="s">
        <v>16</v>
      </c>
    </row>
    <row r="28" spans="2:8" x14ac:dyDescent="0.35">
      <c r="B28" t="s">
        <v>53</v>
      </c>
      <c r="C28" t="s">
        <v>15</v>
      </c>
      <c r="D28" t="s">
        <v>21</v>
      </c>
      <c r="E28">
        <v>27</v>
      </c>
      <c r="F28" s="1">
        <v>44567</v>
      </c>
      <c r="G28" s="2">
        <v>48980</v>
      </c>
      <c r="H28" t="s">
        <v>16</v>
      </c>
    </row>
    <row r="29" spans="2:8" x14ac:dyDescent="0.35">
      <c r="B29" t="s">
        <v>20</v>
      </c>
      <c r="D29" t="s">
        <v>21</v>
      </c>
      <c r="E29">
        <v>30</v>
      </c>
      <c r="F29" s="1">
        <v>44597</v>
      </c>
      <c r="G29" s="2">
        <v>64000</v>
      </c>
      <c r="H29" t="s">
        <v>16</v>
      </c>
    </row>
    <row r="30" spans="2:8" x14ac:dyDescent="0.35">
      <c r="B30" t="s">
        <v>7</v>
      </c>
      <c r="C30" t="s">
        <v>8</v>
      </c>
      <c r="D30" t="s">
        <v>9</v>
      </c>
      <c r="E30">
        <v>42</v>
      </c>
      <c r="F30" s="1">
        <v>44779</v>
      </c>
      <c r="G30" s="2">
        <v>75000</v>
      </c>
      <c r="H30" t="s">
        <v>10</v>
      </c>
    </row>
    <row r="31" spans="2:8" x14ac:dyDescent="0.35">
      <c r="B31" t="s">
        <v>74</v>
      </c>
      <c r="C31" t="s">
        <v>8</v>
      </c>
      <c r="D31" t="s">
        <v>12</v>
      </c>
      <c r="E31">
        <v>40</v>
      </c>
      <c r="F31" s="1">
        <v>44337</v>
      </c>
      <c r="G31" s="2">
        <v>87620</v>
      </c>
      <c r="H31" t="s">
        <v>16</v>
      </c>
    </row>
    <row r="32" spans="2:8" x14ac:dyDescent="0.35">
      <c r="B32" t="s">
        <v>44</v>
      </c>
      <c r="C32" t="s">
        <v>8</v>
      </c>
      <c r="D32" t="s">
        <v>12</v>
      </c>
      <c r="E32">
        <v>29</v>
      </c>
      <c r="F32" s="1">
        <v>44023</v>
      </c>
      <c r="G32" s="2">
        <v>34980</v>
      </c>
      <c r="H32" t="s">
        <v>16</v>
      </c>
    </row>
    <row r="33" spans="2:8" x14ac:dyDescent="0.35">
      <c r="B33" t="s">
        <v>35</v>
      </c>
      <c r="C33" t="s">
        <v>8</v>
      </c>
      <c r="D33" t="s">
        <v>21</v>
      </c>
      <c r="E33">
        <v>28</v>
      </c>
      <c r="F33" s="1">
        <v>44185</v>
      </c>
      <c r="G33" s="2">
        <v>75970</v>
      </c>
      <c r="H33" t="s">
        <v>16</v>
      </c>
    </row>
    <row r="34" spans="2:8" x14ac:dyDescent="0.35">
      <c r="B34" t="s">
        <v>38</v>
      </c>
      <c r="C34" t="s">
        <v>8</v>
      </c>
      <c r="D34" t="s">
        <v>21</v>
      </c>
      <c r="E34">
        <v>34</v>
      </c>
      <c r="F34" s="1">
        <v>44612</v>
      </c>
      <c r="G34" s="2">
        <v>60130</v>
      </c>
      <c r="H34" t="s">
        <v>16</v>
      </c>
    </row>
    <row r="35" spans="2:8" x14ac:dyDescent="0.35">
      <c r="B35" t="s">
        <v>41</v>
      </c>
      <c r="C35" t="s">
        <v>8</v>
      </c>
      <c r="D35" t="s">
        <v>12</v>
      </c>
      <c r="E35">
        <v>33</v>
      </c>
      <c r="F35" s="1">
        <v>44374</v>
      </c>
      <c r="G35" s="2">
        <v>75480</v>
      </c>
      <c r="H35" t="s">
        <v>42</v>
      </c>
    </row>
    <row r="36" spans="2:8" x14ac:dyDescent="0.35">
      <c r="B36" t="s">
        <v>40</v>
      </c>
      <c r="C36" t="s">
        <v>15</v>
      </c>
      <c r="D36" t="s">
        <v>9</v>
      </c>
      <c r="E36">
        <v>33</v>
      </c>
      <c r="F36" s="1">
        <v>44164</v>
      </c>
      <c r="G36" s="2">
        <v>115920</v>
      </c>
      <c r="H36" t="s">
        <v>16</v>
      </c>
    </row>
    <row r="37" spans="2:8" x14ac:dyDescent="0.35">
      <c r="B37" t="s">
        <v>48</v>
      </c>
      <c r="C37" t="s">
        <v>8</v>
      </c>
      <c r="D37" t="s">
        <v>19</v>
      </c>
      <c r="E37">
        <v>36</v>
      </c>
      <c r="F37" s="1">
        <v>44494</v>
      </c>
      <c r="G37" s="2">
        <v>78540</v>
      </c>
      <c r="H37" t="s">
        <v>16</v>
      </c>
    </row>
    <row r="38" spans="2:8" x14ac:dyDescent="0.35">
      <c r="B38" t="s">
        <v>34</v>
      </c>
      <c r="C38" t="s">
        <v>15</v>
      </c>
      <c r="D38" t="s">
        <v>9</v>
      </c>
      <c r="E38">
        <v>25</v>
      </c>
      <c r="F38" s="1">
        <v>44726</v>
      </c>
      <c r="G38" s="2">
        <v>109190</v>
      </c>
      <c r="H38" t="s">
        <v>13</v>
      </c>
    </row>
    <row r="39" spans="2:8" x14ac:dyDescent="0.35">
      <c r="B39" t="s">
        <v>73</v>
      </c>
      <c r="C39" t="s">
        <v>8</v>
      </c>
      <c r="D39" t="s">
        <v>19</v>
      </c>
      <c r="E39">
        <v>34</v>
      </c>
      <c r="F39" s="1">
        <v>44721</v>
      </c>
      <c r="G39" s="2">
        <v>49630</v>
      </c>
      <c r="H39" t="s">
        <v>24</v>
      </c>
    </row>
    <row r="40" spans="2:8" x14ac:dyDescent="0.35">
      <c r="B40" t="s">
        <v>107</v>
      </c>
      <c r="C40" t="s">
        <v>8</v>
      </c>
      <c r="D40" t="s">
        <v>9</v>
      </c>
      <c r="E40">
        <v>28</v>
      </c>
      <c r="F40" s="1">
        <v>44630</v>
      </c>
      <c r="G40" s="2">
        <v>99970</v>
      </c>
      <c r="H40" t="s">
        <v>16</v>
      </c>
    </row>
    <row r="41" spans="2:8" x14ac:dyDescent="0.35">
      <c r="B41" t="s">
        <v>71</v>
      </c>
      <c r="C41" t="s">
        <v>8</v>
      </c>
      <c r="D41" t="s">
        <v>12</v>
      </c>
      <c r="E41">
        <v>33</v>
      </c>
      <c r="F41" s="1">
        <v>44190</v>
      </c>
      <c r="G41" s="2">
        <v>96140</v>
      </c>
      <c r="H41" t="s">
        <v>16</v>
      </c>
    </row>
    <row r="42" spans="2:8" x14ac:dyDescent="0.35">
      <c r="B42" t="s">
        <v>50</v>
      </c>
      <c r="C42" t="s">
        <v>15</v>
      </c>
      <c r="D42" t="s">
        <v>9</v>
      </c>
      <c r="E42">
        <v>31</v>
      </c>
      <c r="F42" s="1">
        <v>44724</v>
      </c>
      <c r="G42" s="2">
        <v>103550</v>
      </c>
      <c r="H42" t="s">
        <v>16</v>
      </c>
    </row>
    <row r="43" spans="2:8" x14ac:dyDescent="0.35">
      <c r="B43" t="s">
        <v>14</v>
      </c>
      <c r="C43" t="s">
        <v>15</v>
      </c>
      <c r="D43" t="s">
        <v>12</v>
      </c>
      <c r="E43">
        <v>31</v>
      </c>
      <c r="F43" s="1">
        <v>44511</v>
      </c>
      <c r="G43" s="2">
        <v>48950</v>
      </c>
      <c r="H43" t="s">
        <v>16</v>
      </c>
    </row>
    <row r="44" spans="2:8" x14ac:dyDescent="0.35">
      <c r="B44" t="s">
        <v>63</v>
      </c>
      <c r="C44" t="s">
        <v>15</v>
      </c>
      <c r="D44" t="s">
        <v>21</v>
      </c>
      <c r="E44">
        <v>24</v>
      </c>
      <c r="F44" s="1">
        <v>44436</v>
      </c>
      <c r="G44" s="2">
        <v>52610</v>
      </c>
      <c r="H44" t="s">
        <v>24</v>
      </c>
    </row>
    <row r="45" spans="2:8" x14ac:dyDescent="0.35">
      <c r="B45" t="s">
        <v>72</v>
      </c>
      <c r="C45" t="s">
        <v>8</v>
      </c>
      <c r="D45" t="s">
        <v>9</v>
      </c>
      <c r="E45">
        <v>36</v>
      </c>
      <c r="F45" s="1">
        <v>44529</v>
      </c>
      <c r="G45" s="2">
        <v>78390</v>
      </c>
      <c r="H45" t="s">
        <v>16</v>
      </c>
    </row>
    <row r="46" spans="2:8" x14ac:dyDescent="0.35">
      <c r="B46" t="s">
        <v>88</v>
      </c>
      <c r="C46" t="s">
        <v>8</v>
      </c>
      <c r="D46" t="s">
        <v>21</v>
      </c>
      <c r="E46">
        <v>33</v>
      </c>
      <c r="F46" s="1">
        <v>44809</v>
      </c>
      <c r="G46" s="2">
        <v>86570</v>
      </c>
      <c r="H46" t="s">
        <v>16</v>
      </c>
    </row>
    <row r="47" spans="2:8" x14ac:dyDescent="0.35">
      <c r="B47" t="s">
        <v>92</v>
      </c>
      <c r="C47" t="s">
        <v>8</v>
      </c>
      <c r="D47" t="s">
        <v>12</v>
      </c>
      <c r="E47">
        <v>27</v>
      </c>
      <c r="F47" s="1">
        <v>44686</v>
      </c>
      <c r="G47" s="2">
        <v>83750</v>
      </c>
      <c r="H47" t="s">
        <v>16</v>
      </c>
    </row>
    <row r="48" spans="2:8" x14ac:dyDescent="0.35">
      <c r="B48" t="s">
        <v>102</v>
      </c>
      <c r="C48" t="s">
        <v>8</v>
      </c>
      <c r="D48" t="s">
        <v>21</v>
      </c>
      <c r="E48">
        <v>34</v>
      </c>
      <c r="F48" s="1">
        <v>44445</v>
      </c>
      <c r="G48" s="2">
        <v>92450</v>
      </c>
      <c r="H48" t="s">
        <v>16</v>
      </c>
    </row>
    <row r="49" spans="2:8" x14ac:dyDescent="0.35">
      <c r="B49" t="s">
        <v>64</v>
      </c>
      <c r="C49" t="s">
        <v>15</v>
      </c>
      <c r="D49" t="s">
        <v>12</v>
      </c>
      <c r="E49">
        <v>20</v>
      </c>
      <c r="F49" s="1">
        <v>44183</v>
      </c>
      <c r="G49" s="2">
        <v>112650</v>
      </c>
      <c r="H49" t="s">
        <v>16</v>
      </c>
    </row>
    <row r="50" spans="2:8" x14ac:dyDescent="0.35">
      <c r="B50" t="s">
        <v>104</v>
      </c>
      <c r="C50" t="s">
        <v>15</v>
      </c>
      <c r="D50" t="s">
        <v>9</v>
      </c>
      <c r="E50">
        <v>20</v>
      </c>
      <c r="F50" s="1">
        <v>44744</v>
      </c>
      <c r="G50" s="2">
        <v>79570</v>
      </c>
      <c r="H50" t="s">
        <v>16</v>
      </c>
    </row>
    <row r="51" spans="2:8" x14ac:dyDescent="0.35">
      <c r="B51" t="s">
        <v>91</v>
      </c>
      <c r="C51" t="s">
        <v>8</v>
      </c>
      <c r="D51" t="s">
        <v>19</v>
      </c>
      <c r="E51">
        <v>20</v>
      </c>
      <c r="F51" s="1">
        <v>44537</v>
      </c>
      <c r="G51" s="2">
        <v>68900</v>
      </c>
      <c r="H51" t="s">
        <v>24</v>
      </c>
    </row>
    <row r="52" spans="2:8" x14ac:dyDescent="0.35">
      <c r="B52" t="s">
        <v>39</v>
      </c>
      <c r="C52" t="s">
        <v>8</v>
      </c>
      <c r="D52" t="s">
        <v>12</v>
      </c>
      <c r="E52">
        <v>25</v>
      </c>
      <c r="F52" s="1">
        <v>44694</v>
      </c>
      <c r="G52" s="2">
        <v>80700</v>
      </c>
      <c r="H52" t="s">
        <v>13</v>
      </c>
    </row>
    <row r="53" spans="2:8" x14ac:dyDescent="0.35">
      <c r="B53" t="s">
        <v>100</v>
      </c>
      <c r="C53" t="s">
        <v>15</v>
      </c>
      <c r="D53" t="s">
        <v>9</v>
      </c>
      <c r="E53">
        <v>19</v>
      </c>
      <c r="F53" s="1">
        <v>44277</v>
      </c>
      <c r="G53" s="2">
        <v>58960</v>
      </c>
      <c r="H53" t="s">
        <v>16</v>
      </c>
    </row>
    <row r="54" spans="2:8" x14ac:dyDescent="0.35">
      <c r="B54" t="s">
        <v>106</v>
      </c>
      <c r="C54" t="s">
        <v>15</v>
      </c>
      <c r="D54" t="s">
        <v>12</v>
      </c>
      <c r="E54">
        <v>36</v>
      </c>
      <c r="F54" s="1">
        <v>44019</v>
      </c>
      <c r="G54" s="2">
        <v>118840</v>
      </c>
      <c r="H54" t="s">
        <v>16</v>
      </c>
    </row>
    <row r="55" spans="2:8" x14ac:dyDescent="0.35">
      <c r="B55" t="s">
        <v>29</v>
      </c>
      <c r="C55" t="s">
        <v>15</v>
      </c>
      <c r="D55" t="s">
        <v>21</v>
      </c>
      <c r="E55">
        <v>28</v>
      </c>
      <c r="F55" s="1">
        <v>44041</v>
      </c>
      <c r="G55" s="2">
        <v>48170</v>
      </c>
      <c r="H55" t="s">
        <v>13</v>
      </c>
    </row>
    <row r="56" spans="2:8" x14ac:dyDescent="0.35">
      <c r="B56" t="s">
        <v>108</v>
      </c>
      <c r="C56" t="s">
        <v>8</v>
      </c>
      <c r="D56" t="s">
        <v>56</v>
      </c>
      <c r="E56">
        <v>32</v>
      </c>
      <c r="F56" s="1">
        <v>44400</v>
      </c>
      <c r="G56" s="2">
        <v>45510</v>
      </c>
      <c r="H56" t="s">
        <v>16</v>
      </c>
    </row>
    <row r="57" spans="2:8" x14ac:dyDescent="0.35">
      <c r="B57" t="s">
        <v>64</v>
      </c>
      <c r="C57" t="s">
        <v>15</v>
      </c>
      <c r="D57" t="s">
        <v>9</v>
      </c>
      <c r="E57">
        <v>34</v>
      </c>
      <c r="F57" s="1">
        <v>44703</v>
      </c>
      <c r="G57" s="2">
        <v>112650</v>
      </c>
      <c r="H57" t="s">
        <v>16</v>
      </c>
    </row>
    <row r="58" spans="2:8" x14ac:dyDescent="0.35">
      <c r="B58" t="s">
        <v>83</v>
      </c>
      <c r="C58" t="s">
        <v>8</v>
      </c>
      <c r="D58" t="s">
        <v>9</v>
      </c>
      <c r="E58">
        <v>36</v>
      </c>
      <c r="F58" s="1">
        <v>44085</v>
      </c>
      <c r="G58" s="2">
        <v>114890</v>
      </c>
      <c r="H58" t="s">
        <v>16</v>
      </c>
    </row>
    <row r="59" spans="2:8" x14ac:dyDescent="0.35">
      <c r="B59" t="s">
        <v>67</v>
      </c>
      <c r="C59" t="s">
        <v>15</v>
      </c>
      <c r="D59" t="s">
        <v>12</v>
      </c>
      <c r="E59">
        <v>30</v>
      </c>
      <c r="F59" s="1">
        <v>44850</v>
      </c>
      <c r="G59" s="2">
        <v>69710</v>
      </c>
      <c r="H59" t="s">
        <v>16</v>
      </c>
    </row>
    <row r="60" spans="2:8" x14ac:dyDescent="0.35">
      <c r="B60" t="s">
        <v>94</v>
      </c>
      <c r="C60" t="s">
        <v>15</v>
      </c>
      <c r="D60" t="s">
        <v>21</v>
      </c>
      <c r="E60">
        <v>36</v>
      </c>
      <c r="F60" s="1">
        <v>44333</v>
      </c>
      <c r="G60" s="2">
        <v>71380</v>
      </c>
      <c r="H60" t="s">
        <v>16</v>
      </c>
    </row>
    <row r="61" spans="2:8" x14ac:dyDescent="0.35">
      <c r="B61" t="s">
        <v>33</v>
      </c>
      <c r="C61" t="s">
        <v>8</v>
      </c>
      <c r="D61" t="s">
        <v>19</v>
      </c>
      <c r="E61">
        <v>38</v>
      </c>
      <c r="F61" s="1">
        <v>44377</v>
      </c>
      <c r="G61" s="2">
        <v>109160</v>
      </c>
      <c r="H61" t="s">
        <v>10</v>
      </c>
    </row>
    <row r="62" spans="2:8" x14ac:dyDescent="0.35">
      <c r="B62" t="s">
        <v>98</v>
      </c>
      <c r="C62" t="s">
        <v>15</v>
      </c>
      <c r="D62" t="s">
        <v>9</v>
      </c>
      <c r="E62">
        <v>27</v>
      </c>
      <c r="F62" s="1">
        <v>44609</v>
      </c>
      <c r="G62" s="2">
        <v>113280</v>
      </c>
      <c r="H62" t="s">
        <v>42</v>
      </c>
    </row>
    <row r="63" spans="2:8" x14ac:dyDescent="0.35">
      <c r="B63" t="s">
        <v>25</v>
      </c>
      <c r="C63" t="s">
        <v>15</v>
      </c>
      <c r="D63" t="s">
        <v>12</v>
      </c>
      <c r="E63">
        <v>30</v>
      </c>
      <c r="F63" s="1">
        <v>44273</v>
      </c>
      <c r="G63" s="2">
        <v>69120</v>
      </c>
      <c r="H63" t="s">
        <v>16</v>
      </c>
    </row>
    <row r="64" spans="2:8" x14ac:dyDescent="0.35">
      <c r="B64" t="s">
        <v>55</v>
      </c>
      <c r="C64" t="s">
        <v>8</v>
      </c>
      <c r="D64" t="s">
        <v>56</v>
      </c>
      <c r="E64">
        <v>37</v>
      </c>
      <c r="F64" s="1">
        <v>44451</v>
      </c>
      <c r="G64" s="2">
        <v>118100</v>
      </c>
      <c r="H64" t="s">
        <v>16</v>
      </c>
    </row>
    <row r="65" spans="2:8" x14ac:dyDescent="0.35">
      <c r="B65" t="s">
        <v>62</v>
      </c>
      <c r="C65" t="s">
        <v>8</v>
      </c>
      <c r="D65" t="s">
        <v>9</v>
      </c>
      <c r="E65">
        <v>22</v>
      </c>
      <c r="F65" s="1">
        <v>44450</v>
      </c>
      <c r="G65" s="2">
        <v>76900</v>
      </c>
      <c r="H65" t="s">
        <v>13</v>
      </c>
    </row>
    <row r="66" spans="2:8" x14ac:dyDescent="0.35">
      <c r="B66" t="s">
        <v>17</v>
      </c>
      <c r="C66" t="s">
        <v>8</v>
      </c>
      <c r="D66" t="s">
        <v>12</v>
      </c>
      <c r="E66">
        <v>43</v>
      </c>
      <c r="F66" s="1">
        <v>45045</v>
      </c>
      <c r="G66" s="2">
        <v>114870</v>
      </c>
      <c r="H66" t="s">
        <v>16</v>
      </c>
    </row>
    <row r="67" spans="2:8" x14ac:dyDescent="0.35">
      <c r="B67" t="s">
        <v>52</v>
      </c>
      <c r="D67" t="s">
        <v>12</v>
      </c>
      <c r="E67">
        <v>32</v>
      </c>
      <c r="F67" s="1">
        <v>44774</v>
      </c>
      <c r="G67" s="2">
        <v>91310</v>
      </c>
      <c r="H67" t="s">
        <v>16</v>
      </c>
    </row>
    <row r="68" spans="2:8" x14ac:dyDescent="0.35">
      <c r="B68" t="s">
        <v>43</v>
      </c>
      <c r="C68" t="s">
        <v>8</v>
      </c>
      <c r="D68" t="s">
        <v>9</v>
      </c>
      <c r="E68">
        <v>28</v>
      </c>
      <c r="F68" s="1">
        <v>44486</v>
      </c>
      <c r="G68" s="2">
        <v>104770</v>
      </c>
      <c r="H68" t="s">
        <v>16</v>
      </c>
    </row>
    <row r="69" spans="2:8" x14ac:dyDescent="0.35">
      <c r="B69" t="s">
        <v>89</v>
      </c>
      <c r="C69" t="s">
        <v>15</v>
      </c>
      <c r="D69" t="s">
        <v>19</v>
      </c>
      <c r="E69">
        <v>27</v>
      </c>
      <c r="F69" s="1">
        <v>44134</v>
      </c>
      <c r="G69" s="2">
        <v>54970</v>
      </c>
      <c r="H69" t="s">
        <v>16</v>
      </c>
    </row>
    <row r="70" spans="2:8" x14ac:dyDescent="0.35">
      <c r="B70" t="s">
        <v>11</v>
      </c>
      <c r="D70" t="s">
        <v>12</v>
      </c>
      <c r="E70">
        <v>26</v>
      </c>
      <c r="F70" s="1">
        <v>44271</v>
      </c>
      <c r="G70" s="2">
        <v>90700</v>
      </c>
      <c r="H70" t="s">
        <v>13</v>
      </c>
    </row>
    <row r="71" spans="2:8" x14ac:dyDescent="0.35">
      <c r="B71" t="s">
        <v>109</v>
      </c>
      <c r="C71" t="s">
        <v>8</v>
      </c>
      <c r="D71" t="s">
        <v>19</v>
      </c>
      <c r="E71">
        <v>38</v>
      </c>
      <c r="F71" s="1">
        <v>44329</v>
      </c>
      <c r="G71" s="2">
        <v>56870</v>
      </c>
      <c r="H71" t="s">
        <v>13</v>
      </c>
    </row>
    <row r="72" spans="2:8" x14ac:dyDescent="0.35">
      <c r="B72" t="s">
        <v>77</v>
      </c>
      <c r="C72" t="s">
        <v>8</v>
      </c>
      <c r="D72" t="s">
        <v>19</v>
      </c>
      <c r="E72">
        <v>25</v>
      </c>
      <c r="F72" s="1">
        <v>44205</v>
      </c>
      <c r="G72" s="2">
        <v>92700</v>
      </c>
      <c r="H72" t="s">
        <v>16</v>
      </c>
    </row>
    <row r="73" spans="2:8" x14ac:dyDescent="0.35">
      <c r="B73" t="s">
        <v>32</v>
      </c>
      <c r="C73" t="s">
        <v>8</v>
      </c>
      <c r="D73" t="s">
        <v>21</v>
      </c>
      <c r="E73">
        <v>21</v>
      </c>
      <c r="F73" s="1">
        <v>44317</v>
      </c>
      <c r="G73" s="2">
        <v>65920</v>
      </c>
      <c r="H73" t="s">
        <v>16</v>
      </c>
    </row>
    <row r="74" spans="2:8" x14ac:dyDescent="0.35">
      <c r="B74" t="s">
        <v>59</v>
      </c>
      <c r="C74" t="s">
        <v>15</v>
      </c>
      <c r="D74" t="s">
        <v>9</v>
      </c>
      <c r="E74">
        <v>26</v>
      </c>
      <c r="F74" s="1">
        <v>44225</v>
      </c>
      <c r="G74" s="2">
        <v>47360</v>
      </c>
      <c r="H74" t="s">
        <v>16</v>
      </c>
    </row>
    <row r="75" spans="2:8" x14ac:dyDescent="0.35">
      <c r="B75" t="s">
        <v>37</v>
      </c>
      <c r="C75" t="s">
        <v>15</v>
      </c>
      <c r="D75" t="s">
        <v>9</v>
      </c>
      <c r="E75">
        <v>30</v>
      </c>
      <c r="F75" s="1">
        <v>44666</v>
      </c>
      <c r="G75" s="2">
        <v>60570</v>
      </c>
      <c r="H75" t="s">
        <v>16</v>
      </c>
    </row>
    <row r="76" spans="2:8" x14ac:dyDescent="0.35">
      <c r="B76" t="s">
        <v>96</v>
      </c>
      <c r="C76" t="s">
        <v>8</v>
      </c>
      <c r="D76" t="s">
        <v>9</v>
      </c>
      <c r="E76">
        <v>28</v>
      </c>
      <c r="F76" s="1">
        <v>44649</v>
      </c>
      <c r="G76" s="2">
        <v>104120</v>
      </c>
      <c r="H76" t="s">
        <v>16</v>
      </c>
    </row>
    <row r="77" spans="2:8" x14ac:dyDescent="0.35">
      <c r="B77" t="s">
        <v>23</v>
      </c>
      <c r="C77" t="s">
        <v>15</v>
      </c>
      <c r="D77" t="s">
        <v>12</v>
      </c>
      <c r="E77">
        <v>37</v>
      </c>
      <c r="F77" s="1">
        <v>44338</v>
      </c>
      <c r="G77" s="2">
        <v>88050</v>
      </c>
      <c r="H77" t="s">
        <v>24</v>
      </c>
    </row>
    <row r="78" spans="2:8" x14ac:dyDescent="0.35">
      <c r="B78" t="s">
        <v>103</v>
      </c>
      <c r="C78" t="s">
        <v>15</v>
      </c>
      <c r="D78" t="s">
        <v>12</v>
      </c>
      <c r="E78">
        <v>24</v>
      </c>
      <c r="F78" s="1">
        <v>44686</v>
      </c>
      <c r="G78" s="2">
        <v>100420</v>
      </c>
      <c r="H78" t="s">
        <v>16</v>
      </c>
    </row>
    <row r="79" spans="2:8" x14ac:dyDescent="0.35">
      <c r="B79" t="s">
        <v>54</v>
      </c>
      <c r="C79" t="s">
        <v>8</v>
      </c>
      <c r="D79" t="s">
        <v>9</v>
      </c>
      <c r="E79">
        <v>30</v>
      </c>
      <c r="F79" s="1">
        <v>44850</v>
      </c>
      <c r="G79" s="2">
        <v>114180</v>
      </c>
      <c r="H79" t="s">
        <v>16</v>
      </c>
    </row>
    <row r="80" spans="2:8" x14ac:dyDescent="0.35">
      <c r="B80" t="s">
        <v>86</v>
      </c>
      <c r="C80" t="s">
        <v>8</v>
      </c>
      <c r="D80" t="s">
        <v>12</v>
      </c>
      <c r="E80">
        <v>21</v>
      </c>
      <c r="F80" s="1">
        <v>44678</v>
      </c>
      <c r="G80" s="2">
        <v>33920</v>
      </c>
      <c r="H80" t="s">
        <v>16</v>
      </c>
    </row>
    <row r="81" spans="2:8" x14ac:dyDescent="0.35">
      <c r="B81" t="s">
        <v>69</v>
      </c>
      <c r="C81" t="s">
        <v>15</v>
      </c>
      <c r="D81" t="s">
        <v>9</v>
      </c>
      <c r="E81">
        <v>23</v>
      </c>
      <c r="F81" s="1">
        <v>44440</v>
      </c>
      <c r="G81" s="2">
        <v>106460</v>
      </c>
      <c r="H81" t="s">
        <v>16</v>
      </c>
    </row>
    <row r="82" spans="2:8" x14ac:dyDescent="0.35">
      <c r="B82" t="s">
        <v>57</v>
      </c>
      <c r="C82" t="s">
        <v>15</v>
      </c>
      <c r="D82" t="s">
        <v>9</v>
      </c>
      <c r="E82">
        <v>35</v>
      </c>
      <c r="F82" s="1">
        <v>44727</v>
      </c>
      <c r="G82" s="2">
        <v>40400</v>
      </c>
      <c r="H82" t="s">
        <v>16</v>
      </c>
    </row>
    <row r="83" spans="2:8" x14ac:dyDescent="0.35">
      <c r="B83" t="s">
        <v>68</v>
      </c>
      <c r="C83" t="s">
        <v>15</v>
      </c>
      <c r="D83" t="s">
        <v>21</v>
      </c>
      <c r="E83">
        <v>27</v>
      </c>
      <c r="F83" s="1">
        <v>44236</v>
      </c>
      <c r="G83" s="2">
        <v>91650</v>
      </c>
      <c r="H83" t="s">
        <v>13</v>
      </c>
    </row>
    <row r="84" spans="2:8" x14ac:dyDescent="0.35">
      <c r="B84" t="s">
        <v>99</v>
      </c>
      <c r="C84" t="s">
        <v>15</v>
      </c>
      <c r="D84" t="s">
        <v>19</v>
      </c>
      <c r="E84">
        <v>43</v>
      </c>
      <c r="F84" s="1">
        <v>44620</v>
      </c>
      <c r="G84" s="2">
        <v>36040</v>
      </c>
      <c r="H84" t="s">
        <v>16</v>
      </c>
    </row>
    <row r="85" spans="2:8" x14ac:dyDescent="0.35">
      <c r="B85" t="s">
        <v>101</v>
      </c>
      <c r="C85" t="s">
        <v>8</v>
      </c>
      <c r="D85" t="s">
        <v>12</v>
      </c>
      <c r="E85">
        <v>40</v>
      </c>
      <c r="F85" s="1">
        <v>44381</v>
      </c>
      <c r="G85" s="2">
        <v>104410</v>
      </c>
      <c r="H85" t="s">
        <v>16</v>
      </c>
    </row>
    <row r="86" spans="2:8" x14ac:dyDescent="0.35">
      <c r="B86" t="s">
        <v>85</v>
      </c>
      <c r="C86" t="s">
        <v>15</v>
      </c>
      <c r="D86" t="s">
        <v>21</v>
      </c>
      <c r="E86">
        <v>30</v>
      </c>
      <c r="F86" s="1">
        <v>44606</v>
      </c>
      <c r="G86" s="2">
        <v>96800</v>
      </c>
      <c r="H86" t="s">
        <v>16</v>
      </c>
    </row>
    <row r="87" spans="2:8" x14ac:dyDescent="0.35">
      <c r="B87" t="s">
        <v>28</v>
      </c>
      <c r="C87" t="s">
        <v>8</v>
      </c>
      <c r="D87" t="s">
        <v>21</v>
      </c>
      <c r="E87">
        <v>34</v>
      </c>
      <c r="F87" s="1">
        <v>44459</v>
      </c>
      <c r="G87" s="2">
        <v>85000</v>
      </c>
      <c r="H87" t="s">
        <v>16</v>
      </c>
    </row>
    <row r="88" spans="2:8" x14ac:dyDescent="0.35">
      <c r="B88" t="s">
        <v>80</v>
      </c>
      <c r="C88" t="s">
        <v>15</v>
      </c>
      <c r="D88" t="s">
        <v>19</v>
      </c>
      <c r="E88">
        <v>28</v>
      </c>
      <c r="F88" s="1">
        <v>44820</v>
      </c>
      <c r="G88" s="2">
        <v>43510</v>
      </c>
      <c r="H88" t="s">
        <v>42</v>
      </c>
    </row>
    <row r="89" spans="2:8" x14ac:dyDescent="0.35">
      <c r="B89" t="s">
        <v>79</v>
      </c>
      <c r="C89" t="s">
        <v>15</v>
      </c>
      <c r="D89" t="s">
        <v>21</v>
      </c>
      <c r="E89">
        <v>33</v>
      </c>
      <c r="F89" s="1">
        <v>44243</v>
      </c>
      <c r="G89" s="2">
        <v>59430</v>
      </c>
      <c r="H89" t="s">
        <v>16</v>
      </c>
    </row>
    <row r="90" spans="2:8" x14ac:dyDescent="0.35">
      <c r="B90" t="s">
        <v>93</v>
      </c>
      <c r="C90" t="s">
        <v>8</v>
      </c>
      <c r="D90" t="s">
        <v>21</v>
      </c>
      <c r="E90">
        <v>33</v>
      </c>
      <c r="F90" s="1">
        <v>44067</v>
      </c>
      <c r="G90" s="2">
        <v>65360</v>
      </c>
      <c r="H90" t="s">
        <v>16</v>
      </c>
    </row>
    <row r="91" spans="2:8" x14ac:dyDescent="0.35">
      <c r="B91" t="s">
        <v>66</v>
      </c>
      <c r="C91" t="s">
        <v>8</v>
      </c>
      <c r="D91" t="s">
        <v>9</v>
      </c>
      <c r="E91">
        <v>32</v>
      </c>
      <c r="F91" s="1">
        <v>44611</v>
      </c>
      <c r="G91" s="2">
        <v>41570</v>
      </c>
      <c r="H91" t="s">
        <v>16</v>
      </c>
    </row>
    <row r="92" spans="2:8" x14ac:dyDescent="0.35">
      <c r="B92" t="s">
        <v>95</v>
      </c>
      <c r="C92" t="s">
        <v>8</v>
      </c>
      <c r="D92" t="s">
        <v>12</v>
      </c>
      <c r="E92">
        <v>33</v>
      </c>
      <c r="F92" s="1">
        <v>44312</v>
      </c>
      <c r="G92" s="2">
        <v>75280</v>
      </c>
      <c r="H92" t="s">
        <v>16</v>
      </c>
    </row>
    <row r="93" spans="2:8" x14ac:dyDescent="0.35">
      <c r="B93" t="s">
        <v>18</v>
      </c>
      <c r="C93" t="s">
        <v>15</v>
      </c>
      <c r="D93" t="s">
        <v>19</v>
      </c>
      <c r="E93">
        <v>33</v>
      </c>
      <c r="F93" s="1">
        <v>44385</v>
      </c>
      <c r="G93" s="2">
        <v>74550</v>
      </c>
      <c r="H93" t="s">
        <v>16</v>
      </c>
    </row>
    <row r="94" spans="2:8" x14ac:dyDescent="0.35">
      <c r="B94" t="s">
        <v>45</v>
      </c>
      <c r="C94" t="s">
        <v>15</v>
      </c>
      <c r="D94" t="s">
        <v>9</v>
      </c>
      <c r="E94">
        <v>30</v>
      </c>
      <c r="F94" s="1">
        <v>44701</v>
      </c>
      <c r="G94" s="2">
        <v>67950</v>
      </c>
      <c r="H94" t="s">
        <v>16</v>
      </c>
    </row>
    <row r="95" spans="2:8" x14ac:dyDescent="0.35">
      <c r="B95" t="s">
        <v>90</v>
      </c>
      <c r="C95" t="s">
        <v>15</v>
      </c>
      <c r="D95" t="s">
        <v>21</v>
      </c>
      <c r="E95">
        <v>42</v>
      </c>
      <c r="F95" s="1">
        <v>44731</v>
      </c>
      <c r="G95" s="2">
        <v>70270</v>
      </c>
      <c r="H95" t="s">
        <v>24</v>
      </c>
    </row>
    <row r="96" spans="2:8" x14ac:dyDescent="0.35">
      <c r="B96" t="s">
        <v>46</v>
      </c>
      <c r="C96" t="s">
        <v>15</v>
      </c>
      <c r="D96" t="s">
        <v>9</v>
      </c>
      <c r="E96">
        <v>26</v>
      </c>
      <c r="F96" s="1">
        <v>44411</v>
      </c>
      <c r="G96" s="2">
        <v>53540</v>
      </c>
      <c r="H96" t="s">
        <v>16</v>
      </c>
    </row>
    <row r="97" spans="2:8" x14ac:dyDescent="0.35">
      <c r="B97" t="s">
        <v>58</v>
      </c>
      <c r="C97" t="s">
        <v>15</v>
      </c>
      <c r="D97" t="s">
        <v>19</v>
      </c>
      <c r="E97">
        <v>22</v>
      </c>
      <c r="F97" s="4">
        <v>44446</v>
      </c>
      <c r="G97" s="2">
        <v>112780</v>
      </c>
      <c r="H97" t="s">
        <v>13</v>
      </c>
    </row>
    <row r="98" spans="2:8" x14ac:dyDescent="0.35">
      <c r="B98" t="s">
        <v>70</v>
      </c>
      <c r="C98" t="s">
        <v>15</v>
      </c>
      <c r="D98" t="s">
        <v>9</v>
      </c>
      <c r="E98">
        <v>46</v>
      </c>
      <c r="F98" s="4">
        <v>44758</v>
      </c>
      <c r="G98" s="2">
        <v>70610</v>
      </c>
      <c r="H98" t="s">
        <v>16</v>
      </c>
    </row>
    <row r="99" spans="2:8" x14ac:dyDescent="0.35">
      <c r="B99" t="s">
        <v>75</v>
      </c>
      <c r="C99" t="s">
        <v>8</v>
      </c>
      <c r="D99" t="s">
        <v>19</v>
      </c>
      <c r="E99">
        <v>28</v>
      </c>
      <c r="F99" s="4">
        <v>44357</v>
      </c>
      <c r="G99" s="2">
        <v>53240</v>
      </c>
      <c r="H99" t="s">
        <v>16</v>
      </c>
    </row>
    <row r="100" spans="2:8" x14ac:dyDescent="0.35">
      <c r="B100" t="s">
        <v>49</v>
      </c>
      <c r="D100" t="s">
        <v>21</v>
      </c>
      <c r="E100">
        <v>37</v>
      </c>
      <c r="F100" s="4">
        <v>44146</v>
      </c>
      <c r="G100" s="2">
        <v>115440</v>
      </c>
      <c r="H100" t="s">
        <v>24</v>
      </c>
    </row>
    <row r="101" spans="2:8" x14ac:dyDescent="0.35">
      <c r="B101" t="s">
        <v>65</v>
      </c>
      <c r="C101" t="s">
        <v>15</v>
      </c>
      <c r="D101" t="s">
        <v>19</v>
      </c>
      <c r="E101">
        <v>32</v>
      </c>
      <c r="F101" s="4">
        <v>44465</v>
      </c>
      <c r="G101" s="2">
        <v>53540</v>
      </c>
      <c r="H101" t="s">
        <v>16</v>
      </c>
    </row>
    <row r="102" spans="2:8" x14ac:dyDescent="0.35">
      <c r="B102" t="s">
        <v>81</v>
      </c>
      <c r="C102" t="s">
        <v>8</v>
      </c>
      <c r="D102" t="s">
        <v>9</v>
      </c>
      <c r="E102">
        <v>30</v>
      </c>
      <c r="F102" s="4">
        <v>44861</v>
      </c>
      <c r="G102" s="2">
        <v>112570</v>
      </c>
      <c r="H102" t="s">
        <v>16</v>
      </c>
    </row>
    <row r="103" spans="2:8" x14ac:dyDescent="0.35">
      <c r="B103" t="s">
        <v>51</v>
      </c>
      <c r="C103" t="s">
        <v>15</v>
      </c>
      <c r="D103" t="s">
        <v>9</v>
      </c>
      <c r="E103">
        <v>33</v>
      </c>
      <c r="F103" s="4">
        <v>44701</v>
      </c>
      <c r="G103" s="2">
        <v>48530</v>
      </c>
      <c r="H103" t="s">
        <v>13</v>
      </c>
    </row>
    <row r="104" spans="2:8" x14ac:dyDescent="0.35">
      <c r="B104" t="s">
        <v>61</v>
      </c>
      <c r="C104" t="s">
        <v>8</v>
      </c>
      <c r="D104" t="s">
        <v>12</v>
      </c>
      <c r="E104">
        <v>24</v>
      </c>
      <c r="F104" s="4">
        <v>44148</v>
      </c>
      <c r="G104" s="2">
        <v>62780</v>
      </c>
      <c r="H104" t="s">
        <v>16</v>
      </c>
    </row>
    <row r="105" spans="2:8" x14ac:dyDescent="0.35">
      <c r="B105" t="s">
        <v>203</v>
      </c>
      <c r="E105">
        <f>SUBTOTAL(101,nz_staff[Age])</f>
        <v>30.52</v>
      </c>
      <c r="G105" s="2">
        <f>SUBTOTAL(101,nz_staff[Salary])</f>
        <v>77472.100000000006</v>
      </c>
      <c r="H105">
        <f>SUBTOTAL(103,nz_staff[Rating])</f>
        <v>100</v>
      </c>
    </row>
  </sheetData>
  <conditionalFormatting sqref="B4:B105">
    <cfRule type="duplicateValues" dxfId="0" priority="1"/>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AF15-5E01-4B59-BF5F-41FDA48676DE}">
  <dimension ref="B4:F12"/>
  <sheetViews>
    <sheetView workbookViewId="0">
      <selection activeCell="E8" sqref="E8"/>
    </sheetView>
  </sheetViews>
  <sheetFormatPr defaultRowHeight="14.5" x14ac:dyDescent="0.35"/>
  <cols>
    <col min="1" max="2" width="12.36328125" bestFit="1" customWidth="1"/>
    <col min="3" max="3" width="13.54296875" bestFit="1" customWidth="1"/>
    <col min="5" max="5" width="12.36328125" bestFit="1" customWidth="1"/>
    <col min="6" max="6" width="13.54296875" bestFit="1" customWidth="1"/>
  </cols>
  <sheetData>
    <row r="4" spans="2:6" x14ac:dyDescent="0.35">
      <c r="B4" s="11" t="s">
        <v>204</v>
      </c>
      <c r="C4" t="s">
        <v>205</v>
      </c>
      <c r="E4" s="11" t="s">
        <v>204</v>
      </c>
      <c r="F4" t="s">
        <v>207</v>
      </c>
    </row>
    <row r="6" spans="2:6" x14ac:dyDescent="0.35">
      <c r="B6" s="11" t="s">
        <v>226</v>
      </c>
      <c r="C6" t="s">
        <v>220</v>
      </c>
      <c r="E6" s="11" t="s">
        <v>226</v>
      </c>
      <c r="F6" t="s">
        <v>220</v>
      </c>
    </row>
    <row r="7" spans="2:6" x14ac:dyDescent="0.35">
      <c r="B7" s="12" t="s">
        <v>21</v>
      </c>
      <c r="C7" s="14">
        <v>19</v>
      </c>
      <c r="E7" s="12" t="s">
        <v>21</v>
      </c>
      <c r="F7" s="14">
        <v>19</v>
      </c>
    </row>
    <row r="8" spans="2:6" x14ac:dyDescent="0.35">
      <c r="B8" s="12" t="s">
        <v>56</v>
      </c>
      <c r="C8" s="14">
        <v>4</v>
      </c>
      <c r="E8" s="12" t="s">
        <v>56</v>
      </c>
      <c r="F8" s="14">
        <v>4</v>
      </c>
    </row>
    <row r="9" spans="2:6" x14ac:dyDescent="0.35">
      <c r="B9" s="12" t="s">
        <v>9</v>
      </c>
      <c r="C9" s="14">
        <v>28</v>
      </c>
      <c r="E9" s="12" t="s">
        <v>9</v>
      </c>
      <c r="F9" s="14">
        <v>27</v>
      </c>
    </row>
    <row r="10" spans="2:6" x14ac:dyDescent="0.35">
      <c r="B10" s="12" t="s">
        <v>19</v>
      </c>
      <c r="C10" s="14">
        <v>14</v>
      </c>
      <c r="E10" s="12" t="s">
        <v>19</v>
      </c>
      <c r="F10" s="14">
        <v>14</v>
      </c>
    </row>
    <row r="11" spans="2:6" x14ac:dyDescent="0.35">
      <c r="B11" s="12" t="s">
        <v>12</v>
      </c>
      <c r="C11" s="14">
        <v>27</v>
      </c>
      <c r="E11" s="12" t="s">
        <v>12</v>
      </c>
      <c r="F11" s="14">
        <v>27</v>
      </c>
    </row>
    <row r="12" spans="2:6" x14ac:dyDescent="0.35">
      <c r="B12" s="12" t="s">
        <v>219</v>
      </c>
      <c r="C12" s="14">
        <v>92</v>
      </c>
      <c r="E12" s="12" t="s">
        <v>219</v>
      </c>
      <c r="F12" s="14">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4307-A4F6-4825-BAF9-D8072A86EF0D}">
  <sheetPr>
    <tabColor rgb="FF0070C0"/>
  </sheetPr>
  <dimension ref="B3:V186"/>
  <sheetViews>
    <sheetView topLeftCell="A4" zoomScale="74" workbookViewId="0">
      <selection activeCell="E25" sqref="E25"/>
    </sheetView>
  </sheetViews>
  <sheetFormatPr defaultRowHeight="14.5" x14ac:dyDescent="0.35"/>
  <cols>
    <col min="2" max="2" width="28.1796875" bestFit="1" customWidth="1"/>
    <col min="3" max="3" width="9.26953125" bestFit="1" customWidth="1"/>
    <col min="4" max="4" width="6.1796875" bestFit="1" customWidth="1"/>
    <col min="5" max="5" width="13.1796875" bestFit="1" customWidth="1"/>
    <col min="6" max="6" width="12.90625" bestFit="1" customWidth="1"/>
    <col min="7" max="7" width="13.36328125" bestFit="1" customWidth="1"/>
    <col min="8" max="8" width="8.08984375" bestFit="1" customWidth="1"/>
    <col min="9" max="9" width="9.81640625" bestFit="1" customWidth="1"/>
    <col min="10" max="10" width="10.453125" bestFit="1" customWidth="1"/>
    <col min="11" max="11" width="10.453125" style="13" customWidth="1"/>
    <col min="12" max="12" width="19.26953125" style="18" bestFit="1" customWidth="1"/>
    <col min="13" max="13" width="10.08984375" customWidth="1"/>
    <col min="14" max="14" width="8.36328125" customWidth="1"/>
    <col min="15" max="15" width="16.7265625" bestFit="1" customWidth="1"/>
    <col min="16" max="16" width="11.81640625" bestFit="1" customWidth="1"/>
  </cols>
  <sheetData>
    <row r="3" spans="2:22" x14ac:dyDescent="0.35">
      <c r="B3" t="s">
        <v>0</v>
      </c>
      <c r="C3" t="s">
        <v>1</v>
      </c>
      <c r="D3" t="s">
        <v>3</v>
      </c>
      <c r="E3" t="s">
        <v>6</v>
      </c>
      <c r="F3" t="s">
        <v>4</v>
      </c>
      <c r="G3" t="s">
        <v>2</v>
      </c>
      <c r="H3" t="s">
        <v>5</v>
      </c>
      <c r="I3" t="s">
        <v>204</v>
      </c>
      <c r="J3" t="s">
        <v>213</v>
      </c>
      <c r="K3" s="13" t="s">
        <v>225</v>
      </c>
      <c r="L3" s="18" t="s">
        <v>227</v>
      </c>
      <c r="N3" s="9">
        <v>1</v>
      </c>
      <c r="O3" t="s">
        <v>208</v>
      </c>
      <c r="P3">
        <f>COUNTA(B:B)</f>
        <v>184</v>
      </c>
    </row>
    <row r="4" spans="2:22" x14ac:dyDescent="0.35">
      <c r="B4" t="s">
        <v>178</v>
      </c>
      <c r="C4" t="s">
        <v>8</v>
      </c>
      <c r="D4">
        <v>21</v>
      </c>
      <c r="E4" t="s">
        <v>16</v>
      </c>
      <c r="F4" s="3">
        <v>44619</v>
      </c>
      <c r="G4" t="s">
        <v>12</v>
      </c>
      <c r="H4">
        <v>33920</v>
      </c>
      <c r="I4" t="s">
        <v>205</v>
      </c>
      <c r="J4" s="6">
        <f ca="1">(TODAY()-Table_Staff[[#This Row],[Date Joined]])/365</f>
        <v>1.3561643835616439</v>
      </c>
      <c r="K4" s="13">
        <f ca="1">ROUNDUP(IF(Table_Staff[[#This Row],[Tenure]]&gt;2, 3%,2%)*Table_Staff[[#This Row],[Salary]],0)</f>
        <v>679</v>
      </c>
      <c r="L4" s="18">
        <f>_xlfn.XLOOKUP(Table_Staff[[#This Row],[Rating]],Sheet3!$B$4:$B$8,Sheet3!$C$4:$C$8)</f>
        <v>3</v>
      </c>
      <c r="O4" t="s">
        <v>209</v>
      </c>
      <c r="P4" s="5">
        <f>AVERAGE(H:H)</f>
        <v>77173.715846994543</v>
      </c>
    </row>
    <row r="5" spans="2:22" x14ac:dyDescent="0.35">
      <c r="B5" t="s">
        <v>86</v>
      </c>
      <c r="C5" t="s">
        <v>8</v>
      </c>
      <c r="D5">
        <v>21</v>
      </c>
      <c r="E5" t="s">
        <v>16</v>
      </c>
      <c r="F5" s="3">
        <v>44678</v>
      </c>
      <c r="G5" t="s">
        <v>12</v>
      </c>
      <c r="H5">
        <v>33920</v>
      </c>
      <c r="I5" t="s">
        <v>207</v>
      </c>
      <c r="J5" s="6">
        <f ca="1">(TODAY()-Table_Staff[[#This Row],[Date Joined]])/365</f>
        <v>1.1945205479452055</v>
      </c>
      <c r="K5" s="13">
        <f ca="1">ROUNDUP(IF(Table_Staff[[#This Row],[Tenure]]&gt;2, 3%,2%)*Table_Staff[[#This Row],[Salary]],0)</f>
        <v>679</v>
      </c>
      <c r="L5" s="18">
        <f>_xlfn.XLOOKUP(Table_Staff[[#This Row],[Rating]],Sheet3!$B$4:$B$8,Sheet3!$C$4:$C$8)</f>
        <v>3</v>
      </c>
      <c r="O5" t="s">
        <v>210</v>
      </c>
      <c r="P5">
        <f>AVERAGE(D:D)</f>
        <v>30.42622950819672</v>
      </c>
    </row>
    <row r="6" spans="2:22" x14ac:dyDescent="0.35">
      <c r="B6" t="s">
        <v>136</v>
      </c>
      <c r="C6" t="s">
        <v>8</v>
      </c>
      <c r="D6">
        <v>29</v>
      </c>
      <c r="E6" t="s">
        <v>16</v>
      </c>
      <c r="F6" s="3">
        <v>43962</v>
      </c>
      <c r="G6" t="s">
        <v>12</v>
      </c>
      <c r="H6">
        <v>34980</v>
      </c>
      <c r="I6" t="s">
        <v>205</v>
      </c>
      <c r="J6" s="6">
        <f ca="1">(TODAY()-Table_Staff[[#This Row],[Date Joined]])/365</f>
        <v>3.1561643835616437</v>
      </c>
      <c r="K6" s="13">
        <f ca="1">ROUNDUP(IF(Table_Staff[[#This Row],[Tenure]]&gt;2, 3%,2%)*Table_Staff[[#This Row],[Salary]],0)</f>
        <v>1050</v>
      </c>
      <c r="L6" s="18">
        <f>_xlfn.XLOOKUP(Table_Staff[[#This Row],[Rating]],Sheet3!$B$4:$B$8,Sheet3!$C$4:$C$8)</f>
        <v>3</v>
      </c>
      <c r="O6" t="s">
        <v>211</v>
      </c>
      <c r="P6">
        <f ca="1">AVERAGE(J:J)</f>
        <v>1.8656635975746685</v>
      </c>
    </row>
    <row r="7" spans="2:22" x14ac:dyDescent="0.35">
      <c r="B7" t="s">
        <v>44</v>
      </c>
      <c r="C7" t="s">
        <v>8</v>
      </c>
      <c r="D7">
        <v>29</v>
      </c>
      <c r="E7" t="s">
        <v>16</v>
      </c>
      <c r="F7" s="3">
        <v>44023</v>
      </c>
      <c r="G7" t="s">
        <v>12</v>
      </c>
      <c r="H7">
        <v>34980</v>
      </c>
      <c r="I7" t="s">
        <v>207</v>
      </c>
      <c r="J7" s="6">
        <f ca="1">(TODAY()-Table_Staff[[#This Row],[Date Joined]])/365</f>
        <v>2.989041095890411</v>
      </c>
      <c r="K7" s="13">
        <f ca="1">ROUNDUP(IF(Table_Staff[[#This Row],[Tenure]]&gt;2, 3%,2%)*Table_Staff[[#This Row],[Salary]],0)</f>
        <v>1050</v>
      </c>
      <c r="L7" s="18">
        <f>_xlfn.XLOOKUP(Table_Staff[[#This Row],[Rating]],Sheet3!$B$4:$B$8,Sheet3!$C$4:$C$8)</f>
        <v>3</v>
      </c>
      <c r="O7" t="s">
        <v>212</v>
      </c>
      <c r="P7" s="7">
        <f>(COUNTIFS(C:C,"Female"))/P3</f>
        <v>0.46739130434782611</v>
      </c>
    </row>
    <row r="8" spans="2:22" x14ac:dyDescent="0.35">
      <c r="B8" t="s">
        <v>191</v>
      </c>
      <c r="C8" t="s">
        <v>15</v>
      </c>
      <c r="D8">
        <v>43</v>
      </c>
      <c r="E8" t="s">
        <v>16</v>
      </c>
      <c r="F8" s="3">
        <v>44558</v>
      </c>
      <c r="G8" t="s">
        <v>19</v>
      </c>
      <c r="H8">
        <v>36040</v>
      </c>
      <c r="I8" t="s">
        <v>205</v>
      </c>
      <c r="J8" s="6">
        <f ca="1">(TODAY()-Table_Staff[[#This Row],[Date Joined]])/365</f>
        <v>1.5232876712328767</v>
      </c>
      <c r="K8" s="13">
        <f ca="1">ROUNDUP(IF(Table_Staff[[#This Row],[Tenure]]&gt;2, 3%,2%)*Table_Staff[[#This Row],[Salary]],0)</f>
        <v>721</v>
      </c>
      <c r="L8" s="18">
        <f>_xlfn.XLOOKUP(Table_Staff[[#This Row],[Rating]],Sheet3!$B$4:$B$8,Sheet3!$C$4:$C$8)</f>
        <v>3</v>
      </c>
      <c r="O8" t="s">
        <v>214</v>
      </c>
      <c r="P8" s="8">
        <f>(COUNTIF(H:H,"&gt;90000"))/P3</f>
        <v>0.34239130434782611</v>
      </c>
    </row>
    <row r="9" spans="2:22" x14ac:dyDescent="0.35">
      <c r="B9" t="s">
        <v>99</v>
      </c>
      <c r="C9" t="s">
        <v>15</v>
      </c>
      <c r="D9">
        <v>43</v>
      </c>
      <c r="E9" t="s">
        <v>16</v>
      </c>
      <c r="F9" s="3">
        <v>44620</v>
      </c>
      <c r="G9" t="s">
        <v>19</v>
      </c>
      <c r="H9">
        <v>36040</v>
      </c>
      <c r="I9" t="s">
        <v>207</v>
      </c>
      <c r="J9" s="6">
        <f ca="1">(TODAY()-Table_Staff[[#This Row],[Date Joined]])/365</f>
        <v>1.3534246575342466</v>
      </c>
      <c r="K9" s="13">
        <f ca="1">ROUNDUP(IF(Table_Staff[[#This Row],[Tenure]]&gt;2, 3%,2%)*Table_Staff[[#This Row],[Salary]],0)</f>
        <v>721</v>
      </c>
      <c r="L9" s="18">
        <f>_xlfn.XLOOKUP(Table_Staff[[#This Row],[Rating]],Sheet3!$B$4:$B$8,Sheet3!$C$4:$C$8)</f>
        <v>3</v>
      </c>
    </row>
    <row r="10" spans="2:22" x14ac:dyDescent="0.35">
      <c r="B10" t="s">
        <v>139</v>
      </c>
      <c r="C10" t="s">
        <v>15</v>
      </c>
      <c r="D10">
        <v>21</v>
      </c>
      <c r="E10" t="s">
        <v>16</v>
      </c>
      <c r="F10" s="3">
        <v>44042</v>
      </c>
      <c r="G10" t="s">
        <v>9</v>
      </c>
      <c r="H10">
        <v>37920</v>
      </c>
      <c r="I10" t="s">
        <v>205</v>
      </c>
      <c r="J10" s="6">
        <f ca="1">(TODAY()-Table_Staff[[#This Row],[Date Joined]])/365</f>
        <v>2.9369863013698629</v>
      </c>
      <c r="K10" s="13">
        <f ca="1">ROUNDUP(IF(Table_Staff[[#This Row],[Tenure]]&gt;2, 3%,2%)*Table_Staff[[#This Row],[Salary]],0)</f>
        <v>1138</v>
      </c>
      <c r="L10" s="18">
        <f>_xlfn.XLOOKUP(Table_Staff[[#This Row],[Rating]],Sheet3!$B$4:$B$8,Sheet3!$C$4:$C$8)</f>
        <v>3</v>
      </c>
    </row>
    <row r="11" spans="2:22" x14ac:dyDescent="0.35">
      <c r="B11" t="s">
        <v>47</v>
      </c>
      <c r="C11" t="s">
        <v>15</v>
      </c>
      <c r="D11">
        <v>21</v>
      </c>
      <c r="E11" t="s">
        <v>16</v>
      </c>
      <c r="F11" s="3">
        <v>44104</v>
      </c>
      <c r="G11" t="s">
        <v>9</v>
      </c>
      <c r="H11">
        <v>37920</v>
      </c>
      <c r="I11" t="s">
        <v>207</v>
      </c>
      <c r="J11" s="6">
        <f ca="1">(TODAY()-Table_Staff[[#This Row],[Date Joined]])/365</f>
        <v>2.7671232876712328</v>
      </c>
      <c r="K11" s="13">
        <f ca="1">ROUNDUP(IF(Table_Staff[[#This Row],[Tenure]]&gt;2, 3%,2%)*Table_Staff[[#This Row],[Salary]],0)</f>
        <v>1138</v>
      </c>
      <c r="L11" s="18">
        <f>_xlfn.XLOOKUP(Table_Staff[[#This Row],[Rating]],Sheet3!$B$4:$B$8,Sheet3!$C$4:$C$8)</f>
        <v>3</v>
      </c>
    </row>
    <row r="12" spans="2:22" x14ac:dyDescent="0.35">
      <c r="B12" t="s">
        <v>148</v>
      </c>
      <c r="C12" t="s">
        <v>15</v>
      </c>
      <c r="D12">
        <v>35</v>
      </c>
      <c r="E12" t="s">
        <v>16</v>
      </c>
      <c r="F12" s="3">
        <v>44666</v>
      </c>
      <c r="G12" t="s">
        <v>9</v>
      </c>
      <c r="H12">
        <v>40400</v>
      </c>
      <c r="I12" t="s">
        <v>205</v>
      </c>
      <c r="J12" s="6">
        <f ca="1">(TODAY()-Table_Staff[[#This Row],[Date Joined]])/365</f>
        <v>1.2273972602739727</v>
      </c>
      <c r="K12" s="13">
        <f ca="1">ROUNDUP(IF(Table_Staff[[#This Row],[Tenure]]&gt;2, 3%,2%)*Table_Staff[[#This Row],[Salary]],0)</f>
        <v>808</v>
      </c>
      <c r="L12" s="18">
        <f>_xlfn.XLOOKUP(Table_Staff[[#This Row],[Rating]],Sheet3!$B$4:$B$8,Sheet3!$C$4:$C$8)</f>
        <v>3</v>
      </c>
      <c r="N12" s="9">
        <v>2</v>
      </c>
    </row>
    <row r="13" spans="2:22" x14ac:dyDescent="0.35">
      <c r="B13" t="s">
        <v>57</v>
      </c>
      <c r="C13" t="s">
        <v>15</v>
      </c>
      <c r="D13">
        <v>35</v>
      </c>
      <c r="E13" t="s">
        <v>16</v>
      </c>
      <c r="F13" s="3">
        <v>44727</v>
      </c>
      <c r="G13" t="s">
        <v>9</v>
      </c>
      <c r="H13">
        <v>40400</v>
      </c>
      <c r="I13" t="s">
        <v>207</v>
      </c>
      <c r="J13" s="6">
        <f ca="1">(TODAY()-Table_Staff[[#This Row],[Date Joined]])/365</f>
        <v>1.0602739726027397</v>
      </c>
      <c r="K13" s="13">
        <f ca="1">ROUNDUP(IF(Table_Staff[[#This Row],[Tenure]]&gt;2, 3%,2%)*Table_Staff[[#This Row],[Salary]],0)</f>
        <v>808</v>
      </c>
      <c r="L13" s="18">
        <f>_xlfn.XLOOKUP(Table_Staff[[#This Row],[Rating]],Sheet3!$B$4:$B$8,Sheet3!$C$4:$C$8)</f>
        <v>3</v>
      </c>
      <c r="O13" t="s">
        <v>7</v>
      </c>
    </row>
    <row r="14" spans="2:22" x14ac:dyDescent="0.35">
      <c r="B14" t="s">
        <v>157</v>
      </c>
      <c r="C14" t="s">
        <v>8</v>
      </c>
      <c r="D14">
        <v>32</v>
      </c>
      <c r="E14" t="s">
        <v>16</v>
      </c>
      <c r="F14" s="3">
        <v>44549</v>
      </c>
      <c r="G14" t="s">
        <v>9</v>
      </c>
      <c r="H14">
        <v>41570</v>
      </c>
      <c r="I14" t="s">
        <v>205</v>
      </c>
      <c r="J14" s="6">
        <f ca="1">(TODAY()-Table_Staff[[#This Row],[Date Joined]])/365</f>
        <v>1.547945205479452</v>
      </c>
      <c r="K14" s="13">
        <f ca="1">ROUNDUP(IF(Table_Staff[[#This Row],[Tenure]]&gt;2, 3%,2%)*Table_Staff[[#This Row],[Salary]],0)</f>
        <v>832</v>
      </c>
      <c r="L14" s="18">
        <f>_xlfn.XLOOKUP(Table_Staff[[#This Row],[Rating]],Sheet3!$B$4:$B$8,Sheet3!$C$4:$C$8)</f>
        <v>3</v>
      </c>
      <c r="O14" t="str" cm="1">
        <f t="array" aca="1" ref="O14:V14" ca="1">_xlfn.XLOOKUP(O13,Table_Staff[Name],Table_Staff[[Gender]:[Tenure]])</f>
        <v>Female</v>
      </c>
      <c r="P14">
        <f ca="1"/>
        <v>42</v>
      </c>
      <c r="Q14" t="str">
        <f ca="1"/>
        <v>Exceptional</v>
      </c>
      <c r="R14">
        <f ca="1"/>
        <v>44779</v>
      </c>
      <c r="S14" t="str">
        <f ca="1"/>
        <v>Procurement</v>
      </c>
      <c r="T14">
        <f ca="1"/>
        <v>75000</v>
      </c>
      <c r="U14" t="str">
        <f ca="1"/>
        <v>nz</v>
      </c>
      <c r="V14">
        <f ca="1"/>
        <v>0.9178082191780822</v>
      </c>
    </row>
    <row r="15" spans="2:22" x14ac:dyDescent="0.35">
      <c r="B15" t="s">
        <v>66</v>
      </c>
      <c r="C15" t="s">
        <v>8</v>
      </c>
      <c r="D15">
        <v>32</v>
      </c>
      <c r="E15" t="s">
        <v>16</v>
      </c>
      <c r="F15" s="3">
        <v>44611</v>
      </c>
      <c r="G15" t="s">
        <v>9</v>
      </c>
      <c r="H15">
        <v>41570</v>
      </c>
      <c r="I15" t="s">
        <v>207</v>
      </c>
      <c r="J15" s="6">
        <f ca="1">(TODAY()-Table_Staff[[#This Row],[Date Joined]])/365</f>
        <v>1.3780821917808219</v>
      </c>
      <c r="K15" s="13">
        <f ca="1">ROUNDUP(IF(Table_Staff[[#This Row],[Tenure]]&gt;2, 3%,2%)*Table_Staff[[#This Row],[Salary]],0)</f>
        <v>832</v>
      </c>
      <c r="L15" s="18">
        <f>_xlfn.XLOOKUP(Table_Staff[[#This Row],[Rating]],Sheet3!$B$4:$B$8,Sheet3!$C$4:$C$8)</f>
        <v>3</v>
      </c>
    </row>
    <row r="16" spans="2:22" x14ac:dyDescent="0.35">
      <c r="B16" t="s">
        <v>123</v>
      </c>
      <c r="C16" t="s">
        <v>8</v>
      </c>
      <c r="D16">
        <v>31</v>
      </c>
      <c r="E16" t="s">
        <v>16</v>
      </c>
      <c r="F16" s="3">
        <v>44084</v>
      </c>
      <c r="G16" t="s">
        <v>12</v>
      </c>
      <c r="H16">
        <v>41980</v>
      </c>
      <c r="I16" t="s">
        <v>205</v>
      </c>
      <c r="J16" s="6">
        <f ca="1">(TODAY()-Table_Staff[[#This Row],[Date Joined]])/365</f>
        <v>2.8219178082191783</v>
      </c>
      <c r="K16" s="13">
        <f ca="1">ROUNDUP(IF(Table_Staff[[#This Row],[Tenure]]&gt;2, 3%,2%)*Table_Staff[[#This Row],[Salary]],0)</f>
        <v>1260</v>
      </c>
      <c r="L16" s="18">
        <f>_xlfn.XLOOKUP(Table_Staff[[#This Row],[Rating]],Sheet3!$B$4:$B$8,Sheet3!$C$4:$C$8)</f>
        <v>3</v>
      </c>
    </row>
    <row r="17" spans="2:17" x14ac:dyDescent="0.35">
      <c r="B17" t="s">
        <v>30</v>
      </c>
      <c r="C17" t="s">
        <v>8</v>
      </c>
      <c r="D17">
        <v>31</v>
      </c>
      <c r="E17" t="s">
        <v>16</v>
      </c>
      <c r="F17" s="3">
        <v>44145</v>
      </c>
      <c r="G17" t="s">
        <v>12</v>
      </c>
      <c r="H17">
        <v>41980</v>
      </c>
      <c r="I17" t="s">
        <v>207</v>
      </c>
      <c r="J17" s="6">
        <f ca="1">(TODAY()-Table_Staff[[#This Row],[Date Joined]])/365</f>
        <v>2.6547945205479451</v>
      </c>
      <c r="K17" s="13">
        <f ca="1">ROUNDUP(IF(Table_Staff[[#This Row],[Tenure]]&gt;2, 3%,2%)*Table_Staff[[#This Row],[Salary]],0)</f>
        <v>1260</v>
      </c>
      <c r="L17" s="18">
        <f>_xlfn.XLOOKUP(Table_Staff[[#This Row],[Rating]],Sheet3!$B$4:$B$8,Sheet3!$C$4:$C$8)</f>
        <v>3</v>
      </c>
      <c r="N17" s="9">
        <v>3</v>
      </c>
    </row>
    <row r="18" spans="2:17" x14ac:dyDescent="0.35">
      <c r="B18" t="s">
        <v>171</v>
      </c>
      <c r="C18" t="s">
        <v>15</v>
      </c>
      <c r="D18">
        <v>28</v>
      </c>
      <c r="E18" t="s">
        <v>42</v>
      </c>
      <c r="F18" s="3">
        <v>44758</v>
      </c>
      <c r="G18" t="s">
        <v>19</v>
      </c>
      <c r="H18">
        <v>43510</v>
      </c>
      <c r="I18" t="s">
        <v>205</v>
      </c>
      <c r="J18" s="6">
        <f ca="1">(TODAY()-Table_Staff[[#This Row],[Date Joined]])/365</f>
        <v>0.97534246575342465</v>
      </c>
      <c r="K18" s="13">
        <f ca="1">ROUNDUP(IF(Table_Staff[[#This Row],[Tenure]]&gt;2, 3%,2%)*Table_Staff[[#This Row],[Salary]],0)</f>
        <v>871</v>
      </c>
      <c r="L18" s="18">
        <f>_xlfn.XLOOKUP(Table_Staff[[#This Row],[Rating]],Sheet3!$B$4:$B$8,Sheet3!$C$4:$C$8)</f>
        <v>1</v>
      </c>
      <c r="O18" t="s">
        <v>215</v>
      </c>
      <c r="P18" s="10" t="s">
        <v>19</v>
      </c>
    </row>
    <row r="19" spans="2:17" x14ac:dyDescent="0.35">
      <c r="B19" t="s">
        <v>80</v>
      </c>
      <c r="C19" t="s">
        <v>15</v>
      </c>
      <c r="D19">
        <v>28</v>
      </c>
      <c r="E19" t="s">
        <v>42</v>
      </c>
      <c r="F19" s="3">
        <v>44820</v>
      </c>
      <c r="G19" t="s">
        <v>19</v>
      </c>
      <c r="H19">
        <v>43510</v>
      </c>
      <c r="I19" t="s">
        <v>207</v>
      </c>
      <c r="J19" s="6">
        <f ca="1">(TODAY()-Table_Staff[[#This Row],[Date Joined]])/365</f>
        <v>0.80547945205479454</v>
      </c>
      <c r="K19" s="13">
        <f ca="1">ROUNDUP(IF(Table_Staff[[#This Row],[Tenure]]&gt;2, 3%,2%)*Table_Staff[[#This Row],[Salary]],0)</f>
        <v>871</v>
      </c>
      <c r="L19" s="18">
        <f>_xlfn.XLOOKUP(Table_Staff[[#This Row],[Rating]],Sheet3!$B$4:$B$8,Sheet3!$C$4:$C$8)</f>
        <v>1</v>
      </c>
    </row>
    <row r="20" spans="2:17" x14ac:dyDescent="0.35">
      <c r="B20" t="s">
        <v>175</v>
      </c>
      <c r="C20" t="s">
        <v>8</v>
      </c>
      <c r="D20">
        <v>32</v>
      </c>
      <c r="E20" t="s">
        <v>13</v>
      </c>
      <c r="F20" s="3">
        <v>44293</v>
      </c>
      <c r="G20" t="s">
        <v>12</v>
      </c>
      <c r="H20">
        <v>43840</v>
      </c>
      <c r="I20" t="s">
        <v>205</v>
      </c>
      <c r="J20" s="6">
        <f ca="1">(TODAY()-Table_Staff[[#This Row],[Date Joined]])/365</f>
        <v>2.2493150684931509</v>
      </c>
      <c r="K20" s="13">
        <f ca="1">ROUNDUP(IF(Table_Staff[[#This Row],[Tenure]]&gt;2, 3%,2%)*Table_Staff[[#This Row],[Salary]],0)</f>
        <v>1316</v>
      </c>
      <c r="L20" s="18">
        <f>_xlfn.XLOOKUP(Table_Staff[[#This Row],[Rating]],Sheet3!$B$4:$B$8,Sheet3!$C$4:$C$8)</f>
        <v>4</v>
      </c>
      <c r="O20" t="s">
        <v>216</v>
      </c>
      <c r="P20">
        <f>COUNTIFS(Table_Staff[Department],P18)</f>
        <v>28</v>
      </c>
    </row>
    <row r="21" spans="2:17" x14ac:dyDescent="0.35">
      <c r="B21" t="s">
        <v>84</v>
      </c>
      <c r="C21" t="s">
        <v>8</v>
      </c>
      <c r="D21">
        <v>32</v>
      </c>
      <c r="E21" t="s">
        <v>13</v>
      </c>
      <c r="F21" s="3">
        <v>44354</v>
      </c>
      <c r="G21" t="s">
        <v>12</v>
      </c>
      <c r="H21">
        <v>43840</v>
      </c>
      <c r="I21" t="s">
        <v>207</v>
      </c>
      <c r="J21" s="6">
        <f ca="1">(TODAY()-Table_Staff[[#This Row],[Date Joined]])/365</f>
        <v>2.0821917808219177</v>
      </c>
      <c r="K21" s="13">
        <f ca="1">ROUNDUP(IF(Table_Staff[[#This Row],[Tenure]]&gt;2, 3%,2%)*Table_Staff[[#This Row],[Salary]],0)</f>
        <v>1316</v>
      </c>
      <c r="L21" s="18">
        <f>_xlfn.XLOOKUP(Table_Staff[[#This Row],[Rating]],Sheet3!$B$4:$B$8,Sheet3!$C$4:$C$8)</f>
        <v>4</v>
      </c>
    </row>
    <row r="22" spans="2:17" x14ac:dyDescent="0.35">
      <c r="B22" t="s">
        <v>200</v>
      </c>
      <c r="C22" t="s">
        <v>8</v>
      </c>
      <c r="D22">
        <v>32</v>
      </c>
      <c r="E22" t="s">
        <v>16</v>
      </c>
      <c r="F22" s="3">
        <v>44339</v>
      </c>
      <c r="G22" t="s">
        <v>56</v>
      </c>
      <c r="H22">
        <v>45510</v>
      </c>
      <c r="I22" t="s">
        <v>205</v>
      </c>
      <c r="J22" s="6">
        <f ca="1">(TODAY()-Table_Staff[[#This Row],[Date Joined]])/365</f>
        <v>2.1232876712328768</v>
      </c>
      <c r="K22" s="13">
        <f ca="1">ROUNDUP(IF(Table_Staff[[#This Row],[Tenure]]&gt;2, 3%,2%)*Table_Staff[[#This Row],[Salary]],0)</f>
        <v>1366</v>
      </c>
      <c r="L22" s="18">
        <f>_xlfn.XLOOKUP(Table_Staff[[#This Row],[Rating]],Sheet3!$B$4:$B$8,Sheet3!$C$4:$C$8)</f>
        <v>3</v>
      </c>
    </row>
    <row r="23" spans="2:17" x14ac:dyDescent="0.35">
      <c r="B23" t="s">
        <v>108</v>
      </c>
      <c r="C23" t="s">
        <v>8</v>
      </c>
      <c r="D23">
        <v>32</v>
      </c>
      <c r="E23" t="s">
        <v>16</v>
      </c>
      <c r="F23" s="3">
        <v>44400</v>
      </c>
      <c r="G23" t="s">
        <v>56</v>
      </c>
      <c r="H23">
        <v>45510</v>
      </c>
      <c r="I23" t="s">
        <v>207</v>
      </c>
      <c r="J23" s="6">
        <f ca="1">(TODAY()-Table_Staff[[#This Row],[Date Joined]])/365</f>
        <v>1.9561643835616438</v>
      </c>
      <c r="K23" s="13">
        <f ca="1">ROUNDUP(IF(Table_Staff[[#This Row],[Tenure]]&gt;2, 3%,2%)*Table_Staff[[#This Row],[Salary]],0)</f>
        <v>911</v>
      </c>
      <c r="L23" s="18">
        <f>_xlfn.XLOOKUP(Table_Staff[[#This Row],[Rating]],Sheet3!$B$4:$B$8,Sheet3!$C$4:$C$8)</f>
        <v>3</v>
      </c>
    </row>
    <row r="24" spans="2:17" x14ac:dyDescent="0.35">
      <c r="B24" t="s">
        <v>150</v>
      </c>
      <c r="C24" t="s">
        <v>15</v>
      </c>
      <c r="D24">
        <v>26</v>
      </c>
      <c r="E24" t="s">
        <v>16</v>
      </c>
      <c r="F24" s="3">
        <v>44164</v>
      </c>
      <c r="G24" t="s">
        <v>9</v>
      </c>
      <c r="H24">
        <v>47360</v>
      </c>
      <c r="I24" t="s">
        <v>205</v>
      </c>
      <c r="J24" s="6">
        <f ca="1">(TODAY()-Table_Staff[[#This Row],[Date Joined]])/365</f>
        <v>2.6027397260273974</v>
      </c>
      <c r="K24" s="13">
        <f ca="1">ROUNDUP(IF(Table_Staff[[#This Row],[Tenure]]&gt;2, 3%,2%)*Table_Staff[[#This Row],[Salary]],0)</f>
        <v>1421</v>
      </c>
      <c r="L24" s="18">
        <f>_xlfn.XLOOKUP(Table_Staff[[#This Row],[Rating]],Sheet3!$B$4:$B$8,Sheet3!$C$4:$C$8)</f>
        <v>3</v>
      </c>
      <c r="O24" t="str" cm="1">
        <f t="array" aca="1" ref="O24:Q51" ca="1">_xlfn._xlws.SORT(_xlfn.CHOOSECOLS(_xlfn._xlws.FILTER(Table_Staff[],Table_Staff[Department]=P18),1,7,4),2,-1)</f>
        <v>Krishnakanta Vellanki</v>
      </c>
      <c r="P24">
        <f ca="1"/>
        <v>112780</v>
      </c>
      <c r="Q24" t="str">
        <f ca="1"/>
        <v>Above average</v>
      </c>
    </row>
    <row r="25" spans="2:17" x14ac:dyDescent="0.35">
      <c r="B25" t="s">
        <v>59</v>
      </c>
      <c r="C25" t="s">
        <v>15</v>
      </c>
      <c r="D25">
        <v>26</v>
      </c>
      <c r="E25" t="s">
        <v>16</v>
      </c>
      <c r="F25" s="3">
        <v>44225</v>
      </c>
      <c r="G25" t="s">
        <v>9</v>
      </c>
      <c r="H25">
        <v>47360</v>
      </c>
      <c r="I25" t="s">
        <v>207</v>
      </c>
      <c r="J25" s="6">
        <f ca="1">(TODAY()-Table_Staff[[#This Row],[Date Joined]])/365</f>
        <v>2.4356164383561643</v>
      </c>
      <c r="K25" s="13">
        <f ca="1">ROUNDUP(IF(Table_Staff[[#This Row],[Tenure]]&gt;2, 3%,2%)*Table_Staff[[#This Row],[Salary]],0)</f>
        <v>1421</v>
      </c>
      <c r="L25" s="18">
        <f>_xlfn.XLOOKUP(Table_Staff[[#This Row],[Rating]],Sheet3!$B$4:$B$8,Sheet3!$C$4:$C$8)</f>
        <v>3</v>
      </c>
      <c r="O25" t="str">
        <f ca="1"/>
        <v>Lindy Guillet</v>
      </c>
      <c r="P25">
        <f ca="1"/>
        <v>112780</v>
      </c>
      <c r="Q25" t="str">
        <f ca="1"/>
        <v>Above average</v>
      </c>
    </row>
    <row r="26" spans="2:17" x14ac:dyDescent="0.35">
      <c r="B26" t="s">
        <v>122</v>
      </c>
      <c r="C26" t="s">
        <v>15</v>
      </c>
      <c r="D26">
        <v>28</v>
      </c>
      <c r="E26" t="s">
        <v>13</v>
      </c>
      <c r="F26" s="3">
        <v>43980</v>
      </c>
      <c r="G26" t="s">
        <v>21</v>
      </c>
      <c r="H26">
        <v>48170</v>
      </c>
      <c r="I26" t="s">
        <v>205</v>
      </c>
      <c r="J26" s="6">
        <f ca="1">(TODAY()-Table_Staff[[#This Row],[Date Joined]])/365</f>
        <v>3.106849315068493</v>
      </c>
      <c r="K26" s="13">
        <f ca="1">ROUNDUP(IF(Table_Staff[[#This Row],[Tenure]]&gt;2, 3%,2%)*Table_Staff[[#This Row],[Salary]],0)</f>
        <v>1446</v>
      </c>
      <c r="L26" s="18">
        <f>_xlfn.XLOOKUP(Table_Staff[[#This Row],[Rating]],Sheet3!$B$4:$B$8,Sheet3!$C$4:$C$8)</f>
        <v>4</v>
      </c>
      <c r="O26" t="str">
        <f ca="1"/>
        <v>Sawini Chandan</v>
      </c>
      <c r="P26">
        <f ca="1"/>
        <v>109160</v>
      </c>
      <c r="Q26" t="str">
        <f ca="1"/>
        <v>Exceptional</v>
      </c>
    </row>
    <row r="27" spans="2:17" x14ac:dyDescent="0.35">
      <c r="B27" t="s">
        <v>29</v>
      </c>
      <c r="C27" t="s">
        <v>15</v>
      </c>
      <c r="D27">
        <v>28</v>
      </c>
      <c r="E27" t="s">
        <v>13</v>
      </c>
      <c r="F27" s="3">
        <v>44041</v>
      </c>
      <c r="G27" t="s">
        <v>21</v>
      </c>
      <c r="H27">
        <v>48170</v>
      </c>
      <c r="I27" t="s">
        <v>207</v>
      </c>
      <c r="J27" s="6">
        <f ca="1">(TODAY()-Table_Staff[[#This Row],[Date Joined]])/365</f>
        <v>2.9397260273972603</v>
      </c>
      <c r="K27" s="13">
        <f ca="1">ROUNDUP(IF(Table_Staff[[#This Row],[Tenure]]&gt;2, 3%,2%)*Table_Staff[[#This Row],[Salary]],0)</f>
        <v>1446</v>
      </c>
      <c r="L27" s="18">
        <f>_xlfn.XLOOKUP(Table_Staff[[#This Row],[Rating]],Sheet3!$B$4:$B$8,Sheet3!$C$4:$C$8)</f>
        <v>4</v>
      </c>
      <c r="O27" t="str">
        <f ca="1"/>
        <v>Rafaelita Blaksland</v>
      </c>
      <c r="P27">
        <f ca="1"/>
        <v>109160</v>
      </c>
      <c r="Q27" t="str">
        <f ca="1"/>
        <v>Exceptional</v>
      </c>
    </row>
    <row r="28" spans="2:17" x14ac:dyDescent="0.35">
      <c r="B28" t="s">
        <v>143</v>
      </c>
      <c r="C28" t="s">
        <v>15</v>
      </c>
      <c r="D28">
        <v>33</v>
      </c>
      <c r="E28" t="s">
        <v>13</v>
      </c>
      <c r="F28" s="3">
        <v>44640</v>
      </c>
      <c r="G28" t="s">
        <v>9</v>
      </c>
      <c r="H28">
        <v>48530</v>
      </c>
      <c r="I28" t="s">
        <v>205</v>
      </c>
      <c r="J28" s="6">
        <f ca="1">(TODAY()-Table_Staff[[#This Row],[Date Joined]])/365</f>
        <v>1.2986301369863014</v>
      </c>
      <c r="K28" s="13">
        <f ca="1">ROUNDUP(IF(Table_Staff[[#This Row],[Tenure]]&gt;2, 3%,2%)*Table_Staff[[#This Row],[Salary]],0)</f>
        <v>971</v>
      </c>
      <c r="L28" s="18">
        <f>_xlfn.XLOOKUP(Table_Staff[[#This Row],[Rating]],Sheet3!$B$4:$B$8,Sheet3!$C$4:$C$8)</f>
        <v>4</v>
      </c>
      <c r="O28" t="str">
        <f ca="1"/>
        <v>Purnendu Vijayarangan</v>
      </c>
      <c r="P28">
        <f ca="1"/>
        <v>92700</v>
      </c>
      <c r="Q28" t="str">
        <f ca="1"/>
        <v>Average</v>
      </c>
    </row>
    <row r="29" spans="2:17" x14ac:dyDescent="0.35">
      <c r="B29" t="s">
        <v>51</v>
      </c>
      <c r="C29" t="s">
        <v>15</v>
      </c>
      <c r="D29">
        <v>33</v>
      </c>
      <c r="E29" t="s">
        <v>13</v>
      </c>
      <c r="F29" s="3">
        <v>44701</v>
      </c>
      <c r="G29" t="s">
        <v>9</v>
      </c>
      <c r="H29">
        <v>48530</v>
      </c>
      <c r="I29" t="s">
        <v>207</v>
      </c>
      <c r="J29" s="6">
        <f ca="1">(TODAY()-Table_Staff[[#This Row],[Date Joined]])/365</f>
        <v>1.1315068493150684</v>
      </c>
      <c r="K29" s="13">
        <f ca="1">ROUNDUP(IF(Table_Staff[[#This Row],[Tenure]]&gt;2, 3%,2%)*Table_Staff[[#This Row],[Salary]],0)</f>
        <v>971</v>
      </c>
      <c r="L29" s="18">
        <f>_xlfn.XLOOKUP(Table_Staff[[#This Row],[Rating]],Sheet3!$B$4:$B$8,Sheet3!$C$4:$C$8)</f>
        <v>4</v>
      </c>
      <c r="O29" t="str">
        <f ca="1"/>
        <v>Hinda Label</v>
      </c>
      <c r="P29">
        <f ca="1"/>
        <v>92700</v>
      </c>
      <c r="Q29" t="str">
        <f ca="1"/>
        <v>Average</v>
      </c>
    </row>
    <row r="30" spans="2:17" x14ac:dyDescent="0.35">
      <c r="B30" t="s">
        <v>112</v>
      </c>
      <c r="C30" t="s">
        <v>15</v>
      </c>
      <c r="D30">
        <v>31</v>
      </c>
      <c r="E30" t="s">
        <v>16</v>
      </c>
      <c r="F30" s="3">
        <v>44450</v>
      </c>
      <c r="G30" t="s">
        <v>12</v>
      </c>
      <c r="H30">
        <v>48950</v>
      </c>
      <c r="I30" t="s">
        <v>205</v>
      </c>
      <c r="J30" s="6">
        <f ca="1">(TODAY()-Table_Staff[[#This Row],[Date Joined]])/365</f>
        <v>1.8191780821917809</v>
      </c>
      <c r="K30" s="13">
        <f ca="1">ROUNDUP(IF(Table_Staff[[#This Row],[Tenure]]&gt;2, 3%,2%)*Table_Staff[[#This Row],[Salary]],0)</f>
        <v>979</v>
      </c>
      <c r="L30" s="18">
        <f>_xlfn.XLOOKUP(Table_Staff[[#This Row],[Rating]],Sheet3!$B$4:$B$8,Sheet3!$C$4:$C$8)</f>
        <v>3</v>
      </c>
      <c r="O30" t="str">
        <f ca="1"/>
        <v>Shulabh Qutub Sundaramoorthy</v>
      </c>
      <c r="P30">
        <f ca="1"/>
        <v>78540</v>
      </c>
      <c r="Q30" t="str">
        <f ca="1"/>
        <v>Average</v>
      </c>
    </row>
    <row r="31" spans="2:17" x14ac:dyDescent="0.35">
      <c r="B31" t="s">
        <v>14</v>
      </c>
      <c r="C31" t="s">
        <v>15</v>
      </c>
      <c r="D31">
        <v>31</v>
      </c>
      <c r="E31" t="s">
        <v>16</v>
      </c>
      <c r="F31" s="3">
        <v>44511</v>
      </c>
      <c r="G31" t="s">
        <v>12</v>
      </c>
      <c r="H31">
        <v>48950</v>
      </c>
      <c r="I31" t="s">
        <v>207</v>
      </c>
      <c r="J31" s="6">
        <f ca="1">(TODAY()-Table_Staff[[#This Row],[Date Joined]])/365</f>
        <v>1.6520547945205479</v>
      </c>
      <c r="K31" s="13">
        <f ca="1">ROUNDUP(IF(Table_Staff[[#This Row],[Tenure]]&gt;2, 3%,2%)*Table_Staff[[#This Row],[Salary]],0)</f>
        <v>979</v>
      </c>
      <c r="L31" s="18">
        <f>_xlfn.XLOOKUP(Table_Staff[[#This Row],[Rating]],Sheet3!$B$4:$B$8,Sheet3!$C$4:$C$8)</f>
        <v>3</v>
      </c>
      <c r="O31" t="str">
        <f ca="1"/>
        <v>Gray Seamon</v>
      </c>
      <c r="P31">
        <f ca="1"/>
        <v>78540</v>
      </c>
      <c r="Q31" t="str">
        <f ca="1"/>
        <v>Average</v>
      </c>
    </row>
    <row r="32" spans="2:17" x14ac:dyDescent="0.35">
      <c r="B32" t="s">
        <v>145</v>
      </c>
      <c r="C32" t="s">
        <v>15</v>
      </c>
      <c r="D32">
        <v>27</v>
      </c>
      <c r="E32" t="s">
        <v>16</v>
      </c>
      <c r="F32" s="3">
        <v>44506</v>
      </c>
      <c r="G32" t="s">
        <v>21</v>
      </c>
      <c r="H32">
        <v>48980</v>
      </c>
      <c r="I32" t="s">
        <v>205</v>
      </c>
      <c r="J32" s="6">
        <f ca="1">(TODAY()-Table_Staff[[#This Row],[Date Joined]])/365</f>
        <v>1.6657534246575343</v>
      </c>
      <c r="K32" s="13">
        <f ca="1">ROUNDUP(IF(Table_Staff[[#This Row],[Tenure]]&gt;2, 3%,2%)*Table_Staff[[#This Row],[Salary]],0)</f>
        <v>980</v>
      </c>
      <c r="L32" s="18">
        <f>_xlfn.XLOOKUP(Table_Staff[[#This Row],[Rating]],Sheet3!$B$4:$B$8,Sheet3!$C$4:$C$8)</f>
        <v>3</v>
      </c>
      <c r="O32" t="str">
        <f ca="1"/>
        <v>Yauvani Tarpa</v>
      </c>
      <c r="P32">
        <f ca="1"/>
        <v>74550</v>
      </c>
      <c r="Q32" t="str">
        <f ca="1"/>
        <v>Average</v>
      </c>
    </row>
    <row r="33" spans="2:17" x14ac:dyDescent="0.35">
      <c r="B33" t="s">
        <v>53</v>
      </c>
      <c r="C33" t="s">
        <v>15</v>
      </c>
      <c r="D33">
        <v>27</v>
      </c>
      <c r="E33" t="s">
        <v>16</v>
      </c>
      <c r="F33" s="3">
        <v>44567</v>
      </c>
      <c r="G33" t="s">
        <v>21</v>
      </c>
      <c r="H33">
        <v>48980</v>
      </c>
      <c r="I33" t="s">
        <v>207</v>
      </c>
      <c r="J33" s="6">
        <f ca="1">(TODAY()-Table_Staff[[#This Row],[Date Joined]])/365</f>
        <v>1.4986301369863013</v>
      </c>
      <c r="K33" s="13">
        <f ca="1">ROUNDUP(IF(Table_Staff[[#This Row],[Tenure]]&gt;2, 3%,2%)*Table_Staff[[#This Row],[Salary]],0)</f>
        <v>980</v>
      </c>
      <c r="L33" s="18">
        <f>_xlfn.XLOOKUP(Table_Staff[[#This Row],[Rating]],Sheet3!$B$4:$B$8,Sheet3!$C$4:$C$8)</f>
        <v>3</v>
      </c>
      <c r="O33" t="str">
        <f ca="1"/>
        <v>Gigi Bohling</v>
      </c>
      <c r="P33">
        <f ca="1"/>
        <v>74550</v>
      </c>
      <c r="Q33" t="str">
        <f ca="1"/>
        <v>Average</v>
      </c>
    </row>
    <row r="34" spans="2:17" x14ac:dyDescent="0.35">
      <c r="B34" t="s">
        <v>164</v>
      </c>
      <c r="C34" t="s">
        <v>8</v>
      </c>
      <c r="D34">
        <v>34</v>
      </c>
      <c r="E34" t="s">
        <v>24</v>
      </c>
      <c r="F34" s="3">
        <v>44660</v>
      </c>
      <c r="G34" t="s">
        <v>19</v>
      </c>
      <c r="H34">
        <v>49630</v>
      </c>
      <c r="I34" t="s">
        <v>205</v>
      </c>
      <c r="J34" s="6">
        <f ca="1">(TODAY()-Table_Staff[[#This Row],[Date Joined]])/365</f>
        <v>1.2438356164383562</v>
      </c>
      <c r="K34" s="13">
        <f ca="1">ROUNDUP(IF(Table_Staff[[#This Row],[Tenure]]&gt;2, 3%,2%)*Table_Staff[[#This Row],[Salary]],0)</f>
        <v>993</v>
      </c>
      <c r="L34" s="18">
        <f>_xlfn.XLOOKUP(Table_Staff[[#This Row],[Rating]],Sheet3!$B$4:$B$8,Sheet3!$C$4:$C$8)</f>
        <v>2</v>
      </c>
      <c r="O34" t="str">
        <f ca="1"/>
        <v>Devasree Fullara Saurin</v>
      </c>
      <c r="P34">
        <f ca="1"/>
        <v>68900</v>
      </c>
      <c r="Q34" t="str">
        <f ca="1"/>
        <v>Poor</v>
      </c>
    </row>
    <row r="35" spans="2:17" x14ac:dyDescent="0.35">
      <c r="B35" t="s">
        <v>73</v>
      </c>
      <c r="C35" t="s">
        <v>8</v>
      </c>
      <c r="D35">
        <v>34</v>
      </c>
      <c r="E35" t="s">
        <v>24</v>
      </c>
      <c r="F35" s="3">
        <v>44721</v>
      </c>
      <c r="G35" t="s">
        <v>19</v>
      </c>
      <c r="H35">
        <v>49630</v>
      </c>
      <c r="I35" t="s">
        <v>207</v>
      </c>
      <c r="J35" s="6">
        <f ca="1">(TODAY()-Table_Staff[[#This Row],[Date Joined]])/365</f>
        <v>1.0767123287671232</v>
      </c>
      <c r="K35" s="13">
        <f ca="1">ROUNDUP(IF(Table_Staff[[#This Row],[Tenure]]&gt;2, 3%,2%)*Table_Staff[[#This Row],[Salary]],0)</f>
        <v>993</v>
      </c>
      <c r="L35" s="18">
        <f>_xlfn.XLOOKUP(Table_Staff[[#This Row],[Rating]],Sheet3!$B$4:$B$8,Sheet3!$C$4:$C$8)</f>
        <v>2</v>
      </c>
      <c r="O35" t="str">
        <f ca="1"/>
        <v>Hyacinthie Braybrooke</v>
      </c>
      <c r="P35">
        <f ca="1"/>
        <v>68900</v>
      </c>
      <c r="Q35" t="str">
        <f ca="1"/>
        <v>Poor</v>
      </c>
    </row>
    <row r="36" spans="2:17" x14ac:dyDescent="0.35">
      <c r="B36" t="s">
        <v>154</v>
      </c>
      <c r="C36" t="s">
        <v>15</v>
      </c>
      <c r="D36">
        <v>24</v>
      </c>
      <c r="E36" t="s">
        <v>24</v>
      </c>
      <c r="F36" s="3">
        <v>44375</v>
      </c>
      <c r="G36" t="s">
        <v>21</v>
      </c>
      <c r="H36">
        <v>52610</v>
      </c>
      <c r="I36" t="s">
        <v>205</v>
      </c>
      <c r="J36" s="6">
        <f ca="1">(TODAY()-Table_Staff[[#This Row],[Date Joined]])/365</f>
        <v>2.0246575342465754</v>
      </c>
      <c r="K36" s="13">
        <f ca="1">ROUNDUP(IF(Table_Staff[[#This Row],[Tenure]]&gt;2, 3%,2%)*Table_Staff[[#This Row],[Salary]],0)</f>
        <v>1579</v>
      </c>
      <c r="L36" s="18">
        <f>_xlfn.XLOOKUP(Table_Staff[[#This Row],[Rating]],Sheet3!$B$4:$B$8,Sheet3!$C$4:$C$8)</f>
        <v>2</v>
      </c>
      <c r="O36" t="str">
        <f ca="1"/>
        <v>Abhaya Priyavardhan</v>
      </c>
      <c r="P36">
        <f ca="1"/>
        <v>65700</v>
      </c>
      <c r="Q36" t="str">
        <f ca="1"/>
        <v>Average</v>
      </c>
    </row>
    <row r="37" spans="2:17" x14ac:dyDescent="0.35">
      <c r="B37" t="s">
        <v>63</v>
      </c>
      <c r="C37" t="s">
        <v>15</v>
      </c>
      <c r="D37">
        <v>24</v>
      </c>
      <c r="E37" t="s">
        <v>24</v>
      </c>
      <c r="F37" s="3">
        <v>44436</v>
      </c>
      <c r="G37" t="s">
        <v>21</v>
      </c>
      <c r="H37">
        <v>52610</v>
      </c>
      <c r="I37" t="s">
        <v>207</v>
      </c>
      <c r="J37" s="6">
        <f ca="1">(TODAY()-Table_Staff[[#This Row],[Date Joined]])/365</f>
        <v>1.8575342465753424</v>
      </c>
      <c r="K37" s="13">
        <f ca="1">ROUNDUP(IF(Table_Staff[[#This Row],[Tenure]]&gt;2, 3%,2%)*Table_Staff[[#This Row],[Salary]],0)</f>
        <v>1053</v>
      </c>
      <c r="L37" s="18">
        <f>_xlfn.XLOOKUP(Table_Staff[[#This Row],[Rating]],Sheet3!$B$4:$B$8,Sheet3!$C$4:$C$8)</f>
        <v>2</v>
      </c>
      <c r="O37" t="str">
        <f ca="1"/>
        <v>Kath Bletsoe</v>
      </c>
      <c r="P37">
        <f ca="1"/>
        <v>65700</v>
      </c>
      <c r="Q37" t="str">
        <f ca="1"/>
        <v>Average</v>
      </c>
    </row>
    <row r="38" spans="2:17" x14ac:dyDescent="0.35">
      <c r="B38" t="s">
        <v>166</v>
      </c>
      <c r="C38" t="s">
        <v>8</v>
      </c>
      <c r="D38">
        <v>28</v>
      </c>
      <c r="E38" t="s">
        <v>16</v>
      </c>
      <c r="F38" s="3">
        <v>44296</v>
      </c>
      <c r="G38" t="s">
        <v>19</v>
      </c>
      <c r="H38">
        <v>53240</v>
      </c>
      <c r="I38" t="s">
        <v>205</v>
      </c>
      <c r="J38" s="6">
        <f ca="1">(TODAY()-Table_Staff[[#This Row],[Date Joined]])/365</f>
        <v>2.2410958904109588</v>
      </c>
      <c r="K38" s="13">
        <f ca="1">ROUNDUP(IF(Table_Staff[[#This Row],[Tenure]]&gt;2, 3%,2%)*Table_Staff[[#This Row],[Salary]],0)</f>
        <v>1598</v>
      </c>
      <c r="L38" s="18">
        <f>_xlfn.XLOOKUP(Table_Staff[[#This Row],[Rating]],Sheet3!$B$4:$B$8,Sheet3!$C$4:$C$8)</f>
        <v>3</v>
      </c>
      <c r="O38" t="str">
        <f ca="1"/>
        <v>Mirium Seemantini Shivakumar</v>
      </c>
      <c r="P38">
        <f ca="1"/>
        <v>56870</v>
      </c>
      <c r="Q38" t="str">
        <f ca="1"/>
        <v>Above average</v>
      </c>
    </row>
    <row r="39" spans="2:17" x14ac:dyDescent="0.35">
      <c r="B39" t="s">
        <v>75</v>
      </c>
      <c r="C39" t="s">
        <v>8</v>
      </c>
      <c r="D39">
        <v>28</v>
      </c>
      <c r="E39" t="s">
        <v>16</v>
      </c>
      <c r="F39" s="3">
        <v>44357</v>
      </c>
      <c r="G39" t="s">
        <v>19</v>
      </c>
      <c r="H39">
        <v>53240</v>
      </c>
      <c r="I39" t="s">
        <v>207</v>
      </c>
      <c r="J39" s="6">
        <f ca="1">(TODAY()-Table_Staff[[#This Row],[Date Joined]])/365</f>
        <v>2.0739726027397261</v>
      </c>
      <c r="K39" s="13">
        <f ca="1">ROUNDUP(IF(Table_Staff[[#This Row],[Tenure]]&gt;2, 3%,2%)*Table_Staff[[#This Row],[Salary]],0)</f>
        <v>1598</v>
      </c>
      <c r="L39" s="18">
        <f>_xlfn.XLOOKUP(Table_Staff[[#This Row],[Rating]],Sheet3!$B$4:$B$8,Sheet3!$C$4:$C$8)</f>
        <v>3</v>
      </c>
      <c r="O39" t="str">
        <f ca="1"/>
        <v>Oran Buxcy</v>
      </c>
      <c r="P39">
        <f ca="1"/>
        <v>56870</v>
      </c>
      <c r="Q39" t="str">
        <f ca="1"/>
        <v>Above average</v>
      </c>
    </row>
    <row r="40" spans="2:17" x14ac:dyDescent="0.35">
      <c r="B40" t="s">
        <v>156</v>
      </c>
      <c r="C40" t="s">
        <v>15</v>
      </c>
      <c r="D40">
        <v>32</v>
      </c>
      <c r="E40" t="s">
        <v>16</v>
      </c>
      <c r="F40" s="3">
        <v>44403</v>
      </c>
      <c r="G40" t="s">
        <v>19</v>
      </c>
      <c r="H40">
        <v>53540</v>
      </c>
      <c r="I40" t="s">
        <v>205</v>
      </c>
      <c r="J40" s="6">
        <f ca="1">(TODAY()-Table_Staff[[#This Row],[Date Joined]])/365</f>
        <v>1.9479452054794522</v>
      </c>
      <c r="K40" s="13">
        <f ca="1">ROUNDUP(IF(Table_Staff[[#This Row],[Tenure]]&gt;2, 3%,2%)*Table_Staff[[#This Row],[Salary]],0)</f>
        <v>1071</v>
      </c>
      <c r="L40" s="18">
        <f>_xlfn.XLOOKUP(Table_Staff[[#This Row],[Rating]],Sheet3!$B$4:$B$8,Sheet3!$C$4:$C$8)</f>
        <v>3</v>
      </c>
      <c r="O40" t="str">
        <f ca="1"/>
        <v>Sanchali Shirish</v>
      </c>
      <c r="P40">
        <f ca="1"/>
        <v>54970</v>
      </c>
      <c r="Q40" t="str">
        <f ca="1"/>
        <v>Average</v>
      </c>
    </row>
    <row r="41" spans="2:17" x14ac:dyDescent="0.35">
      <c r="B41" t="s">
        <v>138</v>
      </c>
      <c r="C41" t="s">
        <v>15</v>
      </c>
      <c r="D41">
        <v>26</v>
      </c>
      <c r="E41" t="s">
        <v>16</v>
      </c>
      <c r="F41" s="3">
        <v>44350</v>
      </c>
      <c r="G41" t="s">
        <v>9</v>
      </c>
      <c r="H41">
        <v>53540</v>
      </c>
      <c r="I41" t="s">
        <v>205</v>
      </c>
      <c r="J41" s="6">
        <f ca="1">(TODAY()-Table_Staff[[#This Row],[Date Joined]])/365</f>
        <v>2.0931506849315067</v>
      </c>
      <c r="K41" s="13">
        <f ca="1">ROUNDUP(IF(Table_Staff[[#This Row],[Tenure]]&gt;2, 3%,2%)*Table_Staff[[#This Row],[Salary]],0)</f>
        <v>1607</v>
      </c>
      <c r="L41" s="18">
        <f>_xlfn.XLOOKUP(Table_Staff[[#This Row],[Rating]],Sheet3!$B$4:$B$8,Sheet3!$C$4:$C$8)</f>
        <v>3</v>
      </c>
      <c r="O41" t="str">
        <f ca="1"/>
        <v>Alta Kaszper</v>
      </c>
      <c r="P41">
        <f ca="1"/>
        <v>54970</v>
      </c>
      <c r="Q41" t="str">
        <f ca="1"/>
        <v>Average</v>
      </c>
    </row>
    <row r="42" spans="2:17" x14ac:dyDescent="0.35">
      <c r="B42" t="s">
        <v>65</v>
      </c>
      <c r="C42" t="s">
        <v>15</v>
      </c>
      <c r="D42">
        <v>32</v>
      </c>
      <c r="E42" t="s">
        <v>16</v>
      </c>
      <c r="F42" s="3">
        <v>44465</v>
      </c>
      <c r="G42" t="s">
        <v>19</v>
      </c>
      <c r="H42">
        <v>53540</v>
      </c>
      <c r="I42" t="s">
        <v>207</v>
      </c>
      <c r="J42" s="6">
        <f ca="1">(TODAY()-Table_Staff[[#This Row],[Date Joined]])/365</f>
        <v>1.7780821917808218</v>
      </c>
      <c r="K42" s="13">
        <f ca="1">ROUNDUP(IF(Table_Staff[[#This Row],[Tenure]]&gt;2, 3%,2%)*Table_Staff[[#This Row],[Salary]],0)</f>
        <v>1071</v>
      </c>
      <c r="L42" s="18">
        <f>_xlfn.XLOOKUP(Table_Staff[[#This Row],[Rating]],Sheet3!$B$4:$B$8,Sheet3!$C$4:$C$8)</f>
        <v>3</v>
      </c>
      <c r="O42" t="str">
        <f ca="1"/>
        <v>Geena Raghavanpillai</v>
      </c>
      <c r="P42">
        <f ca="1"/>
        <v>53540</v>
      </c>
      <c r="Q42" t="str">
        <f ca="1"/>
        <v>Average</v>
      </c>
    </row>
    <row r="43" spans="2:17" x14ac:dyDescent="0.35">
      <c r="B43" t="s">
        <v>46</v>
      </c>
      <c r="C43" t="s">
        <v>15</v>
      </c>
      <c r="D43">
        <v>26</v>
      </c>
      <c r="E43" t="s">
        <v>16</v>
      </c>
      <c r="F43" s="3">
        <v>44411</v>
      </c>
      <c r="G43" t="s">
        <v>9</v>
      </c>
      <c r="H43">
        <v>53540</v>
      </c>
      <c r="I43" t="s">
        <v>207</v>
      </c>
      <c r="J43" s="6">
        <f ca="1">(TODAY()-Table_Staff[[#This Row],[Date Joined]])/365</f>
        <v>1.9260273972602739</v>
      </c>
      <c r="K43" s="13">
        <f ca="1">ROUNDUP(IF(Table_Staff[[#This Row],[Tenure]]&gt;2, 3%,2%)*Table_Staff[[#This Row],[Salary]],0)</f>
        <v>1071</v>
      </c>
      <c r="L43" s="18">
        <f>_xlfn.XLOOKUP(Table_Staff[[#This Row],[Rating]],Sheet3!$B$4:$B$8,Sheet3!$C$4:$C$8)</f>
        <v>3</v>
      </c>
      <c r="O43" t="str">
        <f ca="1"/>
        <v>Hoyt D'Alesco</v>
      </c>
      <c r="P43">
        <f ca="1"/>
        <v>53540</v>
      </c>
      <c r="Q43" t="str">
        <f ca="1"/>
        <v>Average</v>
      </c>
    </row>
    <row r="44" spans="2:17" x14ac:dyDescent="0.35">
      <c r="B44" t="s">
        <v>173</v>
      </c>
      <c r="C44" t="s">
        <v>15</v>
      </c>
      <c r="D44">
        <v>33</v>
      </c>
      <c r="E44" t="s">
        <v>16</v>
      </c>
      <c r="F44" s="3">
        <v>44448</v>
      </c>
      <c r="G44" t="s">
        <v>12</v>
      </c>
      <c r="H44">
        <v>53870</v>
      </c>
      <c r="I44" t="s">
        <v>205</v>
      </c>
      <c r="J44" s="6">
        <f ca="1">(TODAY()-Table_Staff[[#This Row],[Date Joined]])/365</f>
        <v>1.8246575342465754</v>
      </c>
      <c r="K44" s="13">
        <f ca="1">ROUNDUP(IF(Table_Staff[[#This Row],[Tenure]]&gt;2, 3%,2%)*Table_Staff[[#This Row],[Salary]],0)</f>
        <v>1078</v>
      </c>
      <c r="L44" s="18">
        <f>_xlfn.XLOOKUP(Table_Staff[[#This Row],[Rating]],Sheet3!$B$4:$B$8,Sheet3!$C$4:$C$8)</f>
        <v>3</v>
      </c>
      <c r="O44" t="str">
        <f ca="1"/>
        <v>Anumati Shyamari Meherhomji</v>
      </c>
      <c r="P44">
        <f ca="1"/>
        <v>53240</v>
      </c>
      <c r="Q44" t="str">
        <f ca="1"/>
        <v>Average</v>
      </c>
    </row>
    <row r="45" spans="2:17" x14ac:dyDescent="0.35">
      <c r="B45" t="s">
        <v>82</v>
      </c>
      <c r="C45" t="s">
        <v>15</v>
      </c>
      <c r="D45">
        <v>33</v>
      </c>
      <c r="E45" t="s">
        <v>16</v>
      </c>
      <c r="F45" s="3">
        <v>44509</v>
      </c>
      <c r="G45" t="s">
        <v>12</v>
      </c>
      <c r="H45">
        <v>53870</v>
      </c>
      <c r="I45" t="s">
        <v>207</v>
      </c>
      <c r="J45" s="6">
        <f ca="1">(TODAY()-Table_Staff[[#This Row],[Date Joined]])/365</f>
        <v>1.6575342465753424</v>
      </c>
      <c r="K45" s="13">
        <f ca="1">ROUNDUP(IF(Table_Staff[[#This Row],[Tenure]]&gt;2, 3%,2%)*Table_Staff[[#This Row],[Salary]],0)</f>
        <v>1078</v>
      </c>
      <c r="L45" s="18">
        <f>_xlfn.XLOOKUP(Table_Staff[[#This Row],[Rating]],Sheet3!$B$4:$B$8,Sheet3!$C$4:$C$8)</f>
        <v>3</v>
      </c>
      <c r="O45" t="str">
        <f ca="1"/>
        <v>Tatum Hush</v>
      </c>
      <c r="P45">
        <f ca="1"/>
        <v>53240</v>
      </c>
      <c r="Q45" t="str">
        <f ca="1"/>
        <v>Average</v>
      </c>
    </row>
    <row r="46" spans="2:17" x14ac:dyDescent="0.35">
      <c r="B46" t="s">
        <v>181</v>
      </c>
      <c r="C46" t="s">
        <v>15</v>
      </c>
      <c r="D46">
        <v>27</v>
      </c>
      <c r="E46" t="s">
        <v>16</v>
      </c>
      <c r="F46" s="3">
        <v>44073</v>
      </c>
      <c r="G46" t="s">
        <v>19</v>
      </c>
      <c r="H46">
        <v>54970</v>
      </c>
      <c r="I46" t="s">
        <v>205</v>
      </c>
      <c r="J46" s="6">
        <f ca="1">(TODAY()-Table_Staff[[#This Row],[Date Joined]])/365</f>
        <v>2.8520547945205479</v>
      </c>
      <c r="K46" s="13">
        <f ca="1">ROUNDUP(IF(Table_Staff[[#This Row],[Tenure]]&gt;2, 3%,2%)*Table_Staff[[#This Row],[Salary]],0)</f>
        <v>1650</v>
      </c>
      <c r="L46" s="18">
        <f>_xlfn.XLOOKUP(Table_Staff[[#This Row],[Rating]],Sheet3!$B$4:$B$8,Sheet3!$C$4:$C$8)</f>
        <v>3</v>
      </c>
      <c r="O46" t="str">
        <f ca="1"/>
        <v>Daruka Ghazali</v>
      </c>
      <c r="P46">
        <f ca="1"/>
        <v>49630</v>
      </c>
      <c r="Q46" t="str">
        <f ca="1"/>
        <v>Poor</v>
      </c>
    </row>
    <row r="47" spans="2:17" x14ac:dyDescent="0.35">
      <c r="B47" t="s">
        <v>89</v>
      </c>
      <c r="C47" t="s">
        <v>15</v>
      </c>
      <c r="D47">
        <v>27</v>
      </c>
      <c r="E47" t="s">
        <v>16</v>
      </c>
      <c r="F47" s="3">
        <v>44134</v>
      </c>
      <c r="G47" t="s">
        <v>19</v>
      </c>
      <c r="H47">
        <v>54970</v>
      </c>
      <c r="I47" t="s">
        <v>207</v>
      </c>
      <c r="J47" s="6">
        <f ca="1">(TODAY()-Table_Staff[[#This Row],[Date Joined]])/365</f>
        <v>2.6849315068493151</v>
      </c>
      <c r="K47" s="13">
        <f ca="1">ROUNDUP(IF(Table_Staff[[#This Row],[Tenure]]&gt;2, 3%,2%)*Table_Staff[[#This Row],[Salary]],0)</f>
        <v>1650</v>
      </c>
      <c r="L47" s="18">
        <f>_xlfn.XLOOKUP(Table_Staff[[#This Row],[Rating]],Sheet3!$B$4:$B$8,Sheet3!$C$4:$C$8)</f>
        <v>3</v>
      </c>
      <c r="O47" t="str">
        <f ca="1"/>
        <v>Violante Courtonne</v>
      </c>
      <c r="P47">
        <f ca="1"/>
        <v>49630</v>
      </c>
      <c r="Q47" t="str">
        <f ca="1"/>
        <v>Poor</v>
      </c>
    </row>
    <row r="48" spans="2:17" x14ac:dyDescent="0.35">
      <c r="B48" t="s">
        <v>201</v>
      </c>
      <c r="C48" t="s">
        <v>8</v>
      </c>
      <c r="D48">
        <v>38</v>
      </c>
      <c r="E48" t="s">
        <v>13</v>
      </c>
      <c r="F48" s="3">
        <v>44268</v>
      </c>
      <c r="G48" t="s">
        <v>19</v>
      </c>
      <c r="H48">
        <v>56870</v>
      </c>
      <c r="I48" t="s">
        <v>205</v>
      </c>
      <c r="J48" s="6">
        <f ca="1">(TODAY()-Table_Staff[[#This Row],[Date Joined]])/365</f>
        <v>2.3178082191780822</v>
      </c>
      <c r="K48" s="13">
        <f ca="1">ROUNDUP(IF(Table_Staff[[#This Row],[Tenure]]&gt;2, 3%,2%)*Table_Staff[[#This Row],[Salary]],0)</f>
        <v>1707</v>
      </c>
      <c r="L48" s="18">
        <f>_xlfn.XLOOKUP(Table_Staff[[#This Row],[Rating]],Sheet3!$B$4:$B$8,Sheet3!$C$4:$C$8)</f>
        <v>4</v>
      </c>
      <c r="O48" t="str">
        <f ca="1"/>
        <v>Rupak Mehra</v>
      </c>
      <c r="P48">
        <f ca="1"/>
        <v>43510</v>
      </c>
      <c r="Q48" t="str">
        <f ca="1"/>
        <v>Very poor</v>
      </c>
    </row>
    <row r="49" spans="2:17" x14ac:dyDescent="0.35">
      <c r="B49" t="s">
        <v>109</v>
      </c>
      <c r="C49" t="s">
        <v>8</v>
      </c>
      <c r="D49">
        <v>38</v>
      </c>
      <c r="E49" t="s">
        <v>13</v>
      </c>
      <c r="F49" s="3">
        <v>44329</v>
      </c>
      <c r="G49" t="s">
        <v>19</v>
      </c>
      <c r="H49">
        <v>56870</v>
      </c>
      <c r="I49" t="s">
        <v>207</v>
      </c>
      <c r="J49" s="6">
        <f ca="1">(TODAY()-Table_Staff[[#This Row],[Date Joined]])/365</f>
        <v>2.1506849315068495</v>
      </c>
      <c r="K49" s="13">
        <f ca="1">ROUNDUP(IF(Table_Staff[[#This Row],[Tenure]]&gt;2, 3%,2%)*Table_Staff[[#This Row],[Salary]],0)</f>
        <v>1707</v>
      </c>
      <c r="L49" s="18">
        <f>_xlfn.XLOOKUP(Table_Staff[[#This Row],[Rating]],Sheet3!$B$4:$B$8,Sheet3!$C$4:$C$8)</f>
        <v>4</v>
      </c>
      <c r="O49" t="str">
        <f ca="1"/>
        <v>Drusy MacCombe</v>
      </c>
      <c r="P49">
        <f ca="1"/>
        <v>43510</v>
      </c>
      <c r="Q49" t="str">
        <f ca="1"/>
        <v>Very poor</v>
      </c>
    </row>
    <row r="50" spans="2:17" x14ac:dyDescent="0.35">
      <c r="B50" t="s">
        <v>124</v>
      </c>
      <c r="C50" t="s">
        <v>15</v>
      </c>
      <c r="D50">
        <v>21</v>
      </c>
      <c r="E50" t="s">
        <v>16</v>
      </c>
      <c r="F50" s="3">
        <v>44701</v>
      </c>
      <c r="G50" t="s">
        <v>9</v>
      </c>
      <c r="H50">
        <v>57090</v>
      </c>
      <c r="I50" t="s">
        <v>205</v>
      </c>
      <c r="J50" s="6">
        <f ca="1">(TODAY()-Table_Staff[[#This Row],[Date Joined]])/365</f>
        <v>1.1315068493150684</v>
      </c>
      <c r="K50" s="13">
        <f ca="1">ROUNDUP(IF(Table_Staff[[#This Row],[Tenure]]&gt;2, 3%,2%)*Table_Staff[[#This Row],[Salary]],0)</f>
        <v>1142</v>
      </c>
      <c r="L50" s="18">
        <f>_xlfn.XLOOKUP(Table_Staff[[#This Row],[Rating]],Sheet3!$B$4:$B$8,Sheet3!$C$4:$C$8)</f>
        <v>3</v>
      </c>
      <c r="O50" t="str">
        <f ca="1"/>
        <v>Waheeda Vasuman</v>
      </c>
      <c r="P50">
        <f ca="1"/>
        <v>36040</v>
      </c>
      <c r="Q50" t="str">
        <f ca="1"/>
        <v>Average</v>
      </c>
    </row>
    <row r="51" spans="2:17" x14ac:dyDescent="0.35">
      <c r="B51" t="s">
        <v>31</v>
      </c>
      <c r="C51" t="s">
        <v>15</v>
      </c>
      <c r="D51">
        <v>21</v>
      </c>
      <c r="E51" t="s">
        <v>16</v>
      </c>
      <c r="F51" s="3">
        <v>44762</v>
      </c>
      <c r="G51" t="s">
        <v>9</v>
      </c>
      <c r="H51">
        <v>57090</v>
      </c>
      <c r="I51" t="s">
        <v>207</v>
      </c>
      <c r="J51" s="6">
        <f ca="1">(TODAY()-Table_Staff[[#This Row],[Date Joined]])/365</f>
        <v>0.96438356164383565</v>
      </c>
      <c r="K51" s="13">
        <f ca="1">ROUNDUP(IF(Table_Staff[[#This Row],[Tenure]]&gt;2, 3%,2%)*Table_Staff[[#This Row],[Salary]],0)</f>
        <v>1142</v>
      </c>
      <c r="L51" s="18">
        <f>_xlfn.XLOOKUP(Table_Staff[[#This Row],[Rating]],Sheet3!$B$4:$B$8,Sheet3!$C$4:$C$8)</f>
        <v>3</v>
      </c>
      <c r="O51" t="str">
        <f ca="1"/>
        <v>Bili Sizey</v>
      </c>
      <c r="P51">
        <f ca="1"/>
        <v>36040</v>
      </c>
      <c r="Q51" t="str">
        <f ca="1"/>
        <v>Average</v>
      </c>
    </row>
    <row r="52" spans="2:17" x14ac:dyDescent="0.35">
      <c r="B52" t="s">
        <v>119</v>
      </c>
      <c r="C52" t="s">
        <v>8</v>
      </c>
      <c r="D52">
        <v>31</v>
      </c>
      <c r="E52" t="s">
        <v>16</v>
      </c>
      <c r="F52" s="3">
        <v>44604</v>
      </c>
      <c r="G52" t="s">
        <v>12</v>
      </c>
      <c r="H52">
        <v>58100</v>
      </c>
      <c r="I52" t="s">
        <v>205</v>
      </c>
      <c r="J52" s="6">
        <f ca="1">(TODAY()-Table_Staff[[#This Row],[Date Joined]])/365</f>
        <v>1.3972602739726028</v>
      </c>
      <c r="K52" s="13">
        <f ca="1">ROUNDUP(IF(Table_Staff[[#This Row],[Tenure]]&gt;2, 3%,2%)*Table_Staff[[#This Row],[Salary]],0)</f>
        <v>1162</v>
      </c>
      <c r="L52" s="18">
        <f>_xlfn.XLOOKUP(Table_Staff[[#This Row],[Rating]],Sheet3!$B$4:$B$8,Sheet3!$C$4:$C$8)</f>
        <v>3</v>
      </c>
    </row>
    <row r="53" spans="2:17" x14ac:dyDescent="0.35">
      <c r="B53" t="s">
        <v>26</v>
      </c>
      <c r="C53" t="s">
        <v>8</v>
      </c>
      <c r="D53">
        <v>31</v>
      </c>
      <c r="E53" t="s">
        <v>16</v>
      </c>
      <c r="F53" s="3">
        <v>44663</v>
      </c>
      <c r="G53" t="s">
        <v>12</v>
      </c>
      <c r="H53">
        <v>58100</v>
      </c>
      <c r="I53" t="s">
        <v>207</v>
      </c>
      <c r="J53" s="6">
        <f ca="1">(TODAY()-Table_Staff[[#This Row],[Date Joined]])/365</f>
        <v>1.2356164383561643</v>
      </c>
      <c r="K53" s="13">
        <f ca="1">ROUNDUP(IF(Table_Staff[[#This Row],[Tenure]]&gt;2, 3%,2%)*Table_Staff[[#This Row],[Salary]],0)</f>
        <v>1162</v>
      </c>
      <c r="L53" s="18">
        <f>_xlfn.XLOOKUP(Table_Staff[[#This Row],[Rating]],Sheet3!$B$4:$B$8,Sheet3!$C$4:$C$8)</f>
        <v>3</v>
      </c>
    </row>
    <row r="54" spans="2:17" x14ac:dyDescent="0.35">
      <c r="B54" t="s">
        <v>129</v>
      </c>
      <c r="C54" t="s">
        <v>8</v>
      </c>
      <c r="D54">
        <v>34</v>
      </c>
      <c r="E54" t="s">
        <v>16</v>
      </c>
      <c r="F54" s="3">
        <v>44594</v>
      </c>
      <c r="G54" t="s">
        <v>21</v>
      </c>
      <c r="H54">
        <v>58940</v>
      </c>
      <c r="I54" t="s">
        <v>205</v>
      </c>
      <c r="J54" s="6">
        <f ca="1">(TODAY()-Table_Staff[[#This Row],[Date Joined]])/365</f>
        <v>1.4246575342465753</v>
      </c>
      <c r="K54" s="13">
        <f ca="1">ROUNDUP(IF(Table_Staff[[#This Row],[Tenure]]&gt;2, 3%,2%)*Table_Staff[[#This Row],[Salary]],0)</f>
        <v>1179</v>
      </c>
      <c r="L54" s="18">
        <f>_xlfn.XLOOKUP(Table_Staff[[#This Row],[Rating]],Sheet3!$B$4:$B$8,Sheet3!$C$4:$C$8)</f>
        <v>3</v>
      </c>
    </row>
    <row r="55" spans="2:17" x14ac:dyDescent="0.35">
      <c r="B55" t="s">
        <v>36</v>
      </c>
      <c r="C55" t="s">
        <v>8</v>
      </c>
      <c r="D55">
        <v>34</v>
      </c>
      <c r="E55" t="s">
        <v>16</v>
      </c>
      <c r="F55" s="3">
        <v>44653</v>
      </c>
      <c r="G55" t="s">
        <v>21</v>
      </c>
      <c r="H55">
        <v>58940</v>
      </c>
      <c r="I55" t="s">
        <v>207</v>
      </c>
      <c r="J55" s="6">
        <f ca="1">(TODAY()-Table_Staff[[#This Row],[Date Joined]])/365</f>
        <v>1.263013698630137</v>
      </c>
      <c r="K55" s="13">
        <f ca="1">ROUNDUP(IF(Table_Staff[[#This Row],[Tenure]]&gt;2, 3%,2%)*Table_Staff[[#This Row],[Salary]],0)</f>
        <v>1179</v>
      </c>
      <c r="L55" s="18">
        <f>_xlfn.XLOOKUP(Table_Staff[[#This Row],[Rating]],Sheet3!$B$4:$B$8,Sheet3!$C$4:$C$8)</f>
        <v>3</v>
      </c>
    </row>
    <row r="56" spans="2:17" x14ac:dyDescent="0.35">
      <c r="B56" t="s">
        <v>192</v>
      </c>
      <c r="C56" t="s">
        <v>15</v>
      </c>
      <c r="D56">
        <v>19</v>
      </c>
      <c r="E56" t="s">
        <v>16</v>
      </c>
      <c r="F56" s="3">
        <v>44218</v>
      </c>
      <c r="G56" t="s">
        <v>9</v>
      </c>
      <c r="H56">
        <v>58960</v>
      </c>
      <c r="I56" t="s">
        <v>205</v>
      </c>
      <c r="J56" s="6">
        <f ca="1">(TODAY()-Table_Staff[[#This Row],[Date Joined]])/365</f>
        <v>2.4547945205479453</v>
      </c>
      <c r="K56" s="13">
        <f ca="1">ROUNDUP(IF(Table_Staff[[#This Row],[Tenure]]&gt;2, 3%,2%)*Table_Staff[[#This Row],[Salary]],0)</f>
        <v>1769</v>
      </c>
      <c r="L56" s="18">
        <f>_xlfn.XLOOKUP(Table_Staff[[#This Row],[Rating]],Sheet3!$B$4:$B$8,Sheet3!$C$4:$C$8)</f>
        <v>3</v>
      </c>
    </row>
    <row r="57" spans="2:17" x14ac:dyDescent="0.35">
      <c r="B57" t="s">
        <v>100</v>
      </c>
      <c r="C57" t="s">
        <v>15</v>
      </c>
      <c r="D57">
        <v>19</v>
      </c>
      <c r="E57" t="s">
        <v>16</v>
      </c>
      <c r="F57" s="3">
        <v>44277</v>
      </c>
      <c r="G57" t="s">
        <v>9</v>
      </c>
      <c r="H57">
        <v>58960</v>
      </c>
      <c r="I57" t="s">
        <v>207</v>
      </c>
      <c r="J57" s="6">
        <f ca="1">(TODAY()-Table_Staff[[#This Row],[Date Joined]])/365</f>
        <v>2.2931506849315069</v>
      </c>
      <c r="K57" s="13">
        <f ca="1">ROUNDUP(IF(Table_Staff[[#This Row],[Tenure]]&gt;2, 3%,2%)*Table_Staff[[#This Row],[Salary]],0)</f>
        <v>1769</v>
      </c>
      <c r="L57" s="18">
        <f>_xlfn.XLOOKUP(Table_Staff[[#This Row],[Rating]],Sheet3!$B$4:$B$8,Sheet3!$C$4:$C$8)</f>
        <v>3</v>
      </c>
    </row>
    <row r="58" spans="2:17" x14ac:dyDescent="0.35">
      <c r="B58" t="s">
        <v>170</v>
      </c>
      <c r="C58" t="s">
        <v>15</v>
      </c>
      <c r="D58">
        <v>33</v>
      </c>
      <c r="E58" t="s">
        <v>16</v>
      </c>
      <c r="F58" s="3">
        <v>44181</v>
      </c>
      <c r="G58" t="s">
        <v>21</v>
      </c>
      <c r="H58">
        <v>59430</v>
      </c>
      <c r="I58" t="s">
        <v>205</v>
      </c>
      <c r="J58" s="6">
        <f ca="1">(TODAY()-Table_Staff[[#This Row],[Date Joined]])/365</f>
        <v>2.5561643835616437</v>
      </c>
      <c r="K58" s="13">
        <f ca="1">ROUNDUP(IF(Table_Staff[[#This Row],[Tenure]]&gt;2, 3%,2%)*Table_Staff[[#This Row],[Salary]],0)</f>
        <v>1783</v>
      </c>
      <c r="L58" s="18">
        <f>_xlfn.XLOOKUP(Table_Staff[[#This Row],[Rating]],Sheet3!$B$4:$B$8,Sheet3!$C$4:$C$8)</f>
        <v>3</v>
      </c>
    </row>
    <row r="59" spans="2:17" x14ac:dyDescent="0.35">
      <c r="B59" t="s">
        <v>79</v>
      </c>
      <c r="C59" t="s">
        <v>15</v>
      </c>
      <c r="D59">
        <v>33</v>
      </c>
      <c r="E59" t="s">
        <v>16</v>
      </c>
      <c r="F59" s="3">
        <v>44243</v>
      </c>
      <c r="G59" t="s">
        <v>21</v>
      </c>
      <c r="H59">
        <v>59430</v>
      </c>
      <c r="I59" t="s">
        <v>207</v>
      </c>
      <c r="J59" s="6">
        <f ca="1">(TODAY()-Table_Staff[[#This Row],[Date Joined]])/365</f>
        <v>2.3863013698630136</v>
      </c>
      <c r="K59" s="13">
        <f ca="1">ROUNDUP(IF(Table_Staff[[#This Row],[Tenure]]&gt;2, 3%,2%)*Table_Staff[[#This Row],[Salary]],0)</f>
        <v>1783</v>
      </c>
      <c r="L59" s="18">
        <f>_xlfn.XLOOKUP(Table_Staff[[#This Row],[Rating]],Sheet3!$B$4:$B$8,Sheet3!$C$4:$C$8)</f>
        <v>3</v>
      </c>
    </row>
    <row r="60" spans="2:17" x14ac:dyDescent="0.35">
      <c r="B60" t="s">
        <v>131</v>
      </c>
      <c r="C60" t="s">
        <v>8</v>
      </c>
      <c r="D60">
        <v>34</v>
      </c>
      <c r="E60" t="s">
        <v>16</v>
      </c>
      <c r="F60" s="3">
        <v>44550</v>
      </c>
      <c r="G60" t="s">
        <v>21</v>
      </c>
      <c r="H60">
        <v>60130</v>
      </c>
      <c r="I60" t="s">
        <v>205</v>
      </c>
      <c r="J60" s="6">
        <f ca="1">(TODAY()-Table_Staff[[#This Row],[Date Joined]])/365</f>
        <v>1.5452054794520549</v>
      </c>
      <c r="K60" s="13">
        <f ca="1">ROUNDUP(IF(Table_Staff[[#This Row],[Tenure]]&gt;2, 3%,2%)*Table_Staff[[#This Row],[Salary]],0)</f>
        <v>1203</v>
      </c>
      <c r="L60" s="18">
        <f>_xlfn.XLOOKUP(Table_Staff[[#This Row],[Rating]],Sheet3!$B$4:$B$8,Sheet3!$C$4:$C$8)</f>
        <v>3</v>
      </c>
    </row>
    <row r="61" spans="2:17" x14ac:dyDescent="0.35">
      <c r="B61" t="s">
        <v>38</v>
      </c>
      <c r="C61" t="s">
        <v>8</v>
      </c>
      <c r="D61">
        <v>34</v>
      </c>
      <c r="E61" t="s">
        <v>16</v>
      </c>
      <c r="F61" s="3">
        <v>44612</v>
      </c>
      <c r="G61" t="s">
        <v>21</v>
      </c>
      <c r="H61">
        <v>60130</v>
      </c>
      <c r="I61" t="s">
        <v>207</v>
      </c>
      <c r="J61" s="6">
        <f ca="1">(TODAY()-Table_Staff[[#This Row],[Date Joined]])/365</f>
        <v>1.3753424657534246</v>
      </c>
      <c r="K61" s="13">
        <f ca="1">ROUNDUP(IF(Table_Staff[[#This Row],[Tenure]]&gt;2, 3%,2%)*Table_Staff[[#This Row],[Salary]],0)</f>
        <v>1203</v>
      </c>
      <c r="L61" s="18">
        <f>_xlfn.XLOOKUP(Table_Staff[[#This Row],[Rating]],Sheet3!$B$4:$B$8,Sheet3!$C$4:$C$8)</f>
        <v>3</v>
      </c>
    </row>
    <row r="62" spans="2:17" x14ac:dyDescent="0.35">
      <c r="B62" t="s">
        <v>130</v>
      </c>
      <c r="C62" t="s">
        <v>15</v>
      </c>
      <c r="D62">
        <v>30</v>
      </c>
      <c r="E62" t="s">
        <v>16</v>
      </c>
      <c r="F62" s="3">
        <v>44607</v>
      </c>
      <c r="G62" t="s">
        <v>9</v>
      </c>
      <c r="H62">
        <v>60570</v>
      </c>
      <c r="I62" t="s">
        <v>205</v>
      </c>
      <c r="J62" s="6">
        <f ca="1">(TODAY()-Table_Staff[[#This Row],[Date Joined]])/365</f>
        <v>1.3890410958904109</v>
      </c>
      <c r="K62" s="13">
        <f ca="1">ROUNDUP(IF(Table_Staff[[#This Row],[Tenure]]&gt;2, 3%,2%)*Table_Staff[[#This Row],[Salary]],0)</f>
        <v>1212</v>
      </c>
      <c r="L62" s="18">
        <f>_xlfn.XLOOKUP(Table_Staff[[#This Row],[Rating]],Sheet3!$B$4:$B$8,Sheet3!$C$4:$C$8)</f>
        <v>3</v>
      </c>
    </row>
    <row r="63" spans="2:17" x14ac:dyDescent="0.35">
      <c r="B63" t="s">
        <v>37</v>
      </c>
      <c r="C63" t="s">
        <v>15</v>
      </c>
      <c r="D63">
        <v>30</v>
      </c>
      <c r="E63" t="s">
        <v>16</v>
      </c>
      <c r="F63" s="3">
        <v>44666</v>
      </c>
      <c r="G63" t="s">
        <v>9</v>
      </c>
      <c r="H63">
        <v>60570</v>
      </c>
      <c r="I63" t="s">
        <v>207</v>
      </c>
      <c r="J63" s="6">
        <f ca="1">(TODAY()-Table_Staff[[#This Row],[Date Joined]])/365</f>
        <v>1.2273972602739727</v>
      </c>
      <c r="K63" s="13">
        <f ca="1">ROUNDUP(IF(Table_Staff[[#This Row],[Tenure]]&gt;2, 3%,2%)*Table_Staff[[#This Row],[Salary]],0)</f>
        <v>1212</v>
      </c>
      <c r="L63" s="18">
        <f>_xlfn.XLOOKUP(Table_Staff[[#This Row],[Rating]],Sheet3!$B$4:$B$8,Sheet3!$C$4:$C$8)</f>
        <v>3</v>
      </c>
    </row>
    <row r="64" spans="2:17" x14ac:dyDescent="0.35">
      <c r="B64" t="s">
        <v>152</v>
      </c>
      <c r="C64" t="s">
        <v>8</v>
      </c>
      <c r="D64">
        <v>24</v>
      </c>
      <c r="E64" t="s">
        <v>16</v>
      </c>
      <c r="F64" s="3">
        <v>44087</v>
      </c>
      <c r="G64" t="s">
        <v>12</v>
      </c>
      <c r="H64">
        <v>62780</v>
      </c>
      <c r="I64" t="s">
        <v>205</v>
      </c>
      <c r="J64" s="6">
        <f ca="1">(TODAY()-Table_Staff[[#This Row],[Date Joined]])/365</f>
        <v>2.8136986301369862</v>
      </c>
      <c r="K64" s="13">
        <f ca="1">ROUNDUP(IF(Table_Staff[[#This Row],[Tenure]]&gt;2, 3%,2%)*Table_Staff[[#This Row],[Salary]],0)</f>
        <v>1884</v>
      </c>
      <c r="L64" s="18">
        <f>_xlfn.XLOOKUP(Table_Staff[[#This Row],[Rating]],Sheet3!$B$4:$B$8,Sheet3!$C$4:$C$8)</f>
        <v>3</v>
      </c>
    </row>
    <row r="65" spans="2:12" x14ac:dyDescent="0.35">
      <c r="B65" t="s">
        <v>61</v>
      </c>
      <c r="C65" t="s">
        <v>8</v>
      </c>
      <c r="D65">
        <v>24</v>
      </c>
      <c r="E65" t="s">
        <v>16</v>
      </c>
      <c r="F65" s="3">
        <v>44148</v>
      </c>
      <c r="G65" t="s">
        <v>12</v>
      </c>
      <c r="H65">
        <v>62780</v>
      </c>
      <c r="I65" t="s">
        <v>207</v>
      </c>
      <c r="J65" s="6">
        <f ca="1">(TODAY()-Table_Staff[[#This Row],[Date Joined]])/365</f>
        <v>2.6465753424657534</v>
      </c>
      <c r="K65" s="13">
        <f ca="1">ROUNDUP(IF(Table_Staff[[#This Row],[Tenure]]&gt;2, 3%,2%)*Table_Staff[[#This Row],[Salary]],0)</f>
        <v>1884</v>
      </c>
      <c r="L65" s="18">
        <f>_xlfn.XLOOKUP(Table_Staff[[#This Row],[Rating]],Sheet3!$B$4:$B$8,Sheet3!$C$4:$C$8)</f>
        <v>3</v>
      </c>
    </row>
    <row r="66" spans="2:12" x14ac:dyDescent="0.35">
      <c r="B66" t="s">
        <v>115</v>
      </c>
      <c r="C66" t="s">
        <v>206</v>
      </c>
      <c r="D66">
        <v>30</v>
      </c>
      <c r="E66" t="s">
        <v>16</v>
      </c>
      <c r="F66" s="3">
        <v>44535</v>
      </c>
      <c r="G66" t="s">
        <v>21</v>
      </c>
      <c r="H66">
        <v>64000</v>
      </c>
      <c r="I66" t="s">
        <v>205</v>
      </c>
      <c r="J66" s="6">
        <f ca="1">(TODAY()-Table_Staff[[#This Row],[Date Joined]])/365</f>
        <v>1.5863013698630137</v>
      </c>
      <c r="K66" s="13">
        <f ca="1">ROUNDUP(IF(Table_Staff[[#This Row],[Tenure]]&gt;2, 3%,2%)*Table_Staff[[#This Row],[Salary]],0)</f>
        <v>1280</v>
      </c>
      <c r="L66" s="18">
        <f>_xlfn.XLOOKUP(Table_Staff[[#This Row],[Rating]],Sheet3!$B$4:$B$8,Sheet3!$C$4:$C$8)</f>
        <v>3</v>
      </c>
    </row>
    <row r="67" spans="2:12" x14ac:dyDescent="0.35">
      <c r="B67" t="s">
        <v>20</v>
      </c>
      <c r="C67" t="s">
        <v>206</v>
      </c>
      <c r="D67">
        <v>30</v>
      </c>
      <c r="E67" t="s">
        <v>16</v>
      </c>
      <c r="F67" s="3">
        <v>44597</v>
      </c>
      <c r="G67" t="s">
        <v>21</v>
      </c>
      <c r="H67">
        <v>64000</v>
      </c>
      <c r="I67" t="s">
        <v>207</v>
      </c>
      <c r="J67" s="6">
        <f ca="1">(TODAY()-Table_Staff[[#This Row],[Date Joined]])/365</f>
        <v>1.4164383561643836</v>
      </c>
      <c r="K67" s="13">
        <f ca="1">ROUNDUP(IF(Table_Staff[[#This Row],[Tenure]]&gt;2, 3%,2%)*Table_Staff[[#This Row],[Salary]],0)</f>
        <v>1280</v>
      </c>
      <c r="L67" s="18">
        <f>_xlfn.XLOOKUP(Table_Staff[[#This Row],[Rating]],Sheet3!$B$4:$B$8,Sheet3!$C$4:$C$8)</f>
        <v>3</v>
      </c>
    </row>
    <row r="68" spans="2:12" x14ac:dyDescent="0.35">
      <c r="B68" t="s">
        <v>185</v>
      </c>
      <c r="C68" t="s">
        <v>8</v>
      </c>
      <c r="D68">
        <v>33</v>
      </c>
      <c r="E68" t="s">
        <v>16</v>
      </c>
      <c r="F68" s="3">
        <v>44006</v>
      </c>
      <c r="G68" t="s">
        <v>21</v>
      </c>
      <c r="H68">
        <v>65360</v>
      </c>
      <c r="I68" t="s">
        <v>205</v>
      </c>
      <c r="J68" s="6">
        <f ca="1">(TODAY()-Table_Staff[[#This Row],[Date Joined]])/365</f>
        <v>3.0356164383561643</v>
      </c>
      <c r="K68" s="13">
        <f ca="1">ROUNDUP(IF(Table_Staff[[#This Row],[Tenure]]&gt;2, 3%,2%)*Table_Staff[[#This Row],[Salary]],0)</f>
        <v>1961</v>
      </c>
      <c r="L68" s="18">
        <f>_xlfn.XLOOKUP(Table_Staff[[#This Row],[Rating]],Sheet3!$B$4:$B$8,Sheet3!$C$4:$C$8)</f>
        <v>3</v>
      </c>
    </row>
    <row r="69" spans="2:12" x14ac:dyDescent="0.35">
      <c r="B69" t="s">
        <v>93</v>
      </c>
      <c r="C69" t="s">
        <v>8</v>
      </c>
      <c r="D69">
        <v>33</v>
      </c>
      <c r="E69" t="s">
        <v>16</v>
      </c>
      <c r="F69" s="3">
        <v>44067</v>
      </c>
      <c r="G69" t="s">
        <v>21</v>
      </c>
      <c r="H69">
        <v>65360</v>
      </c>
      <c r="I69" t="s">
        <v>207</v>
      </c>
      <c r="J69" s="6">
        <f ca="1">(TODAY()-Table_Staff[[#This Row],[Date Joined]])/365</f>
        <v>2.8684931506849316</v>
      </c>
      <c r="K69" s="13">
        <f ca="1">ROUNDUP(IF(Table_Staff[[#This Row],[Tenure]]&gt;2, 3%,2%)*Table_Staff[[#This Row],[Salary]],0)</f>
        <v>1961</v>
      </c>
      <c r="L69" s="18">
        <f>_xlfn.XLOOKUP(Table_Staff[[#This Row],[Rating]],Sheet3!$B$4:$B$8,Sheet3!$C$4:$C$8)</f>
        <v>3</v>
      </c>
    </row>
    <row r="70" spans="2:12" x14ac:dyDescent="0.35">
      <c r="B70" t="s">
        <v>167</v>
      </c>
      <c r="C70" t="s">
        <v>15</v>
      </c>
      <c r="D70">
        <v>25</v>
      </c>
      <c r="E70" t="s">
        <v>16</v>
      </c>
      <c r="F70" s="3">
        <v>44322</v>
      </c>
      <c r="G70" t="s">
        <v>19</v>
      </c>
      <c r="H70">
        <v>65700</v>
      </c>
      <c r="I70" t="s">
        <v>205</v>
      </c>
      <c r="J70" s="6">
        <f ca="1">(TODAY()-Table_Staff[[#This Row],[Date Joined]])/365</f>
        <v>2.1698630136986301</v>
      </c>
      <c r="K70" s="13">
        <f ca="1">ROUNDUP(IF(Table_Staff[[#This Row],[Tenure]]&gt;2, 3%,2%)*Table_Staff[[#This Row],[Salary]],0)</f>
        <v>1971</v>
      </c>
      <c r="L70" s="18">
        <f>_xlfn.XLOOKUP(Table_Staff[[#This Row],[Rating]],Sheet3!$B$4:$B$8,Sheet3!$C$4:$C$8)</f>
        <v>3</v>
      </c>
    </row>
    <row r="71" spans="2:12" x14ac:dyDescent="0.35">
      <c r="B71" t="s">
        <v>76</v>
      </c>
      <c r="C71" t="s">
        <v>15</v>
      </c>
      <c r="D71">
        <v>25</v>
      </c>
      <c r="E71" t="s">
        <v>16</v>
      </c>
      <c r="F71" s="3">
        <v>44383</v>
      </c>
      <c r="G71" t="s">
        <v>19</v>
      </c>
      <c r="H71">
        <v>65700</v>
      </c>
      <c r="I71" t="s">
        <v>207</v>
      </c>
      <c r="J71" s="6">
        <f ca="1">(TODAY()-Table_Staff[[#This Row],[Date Joined]])/365</f>
        <v>2.0027397260273974</v>
      </c>
      <c r="K71" s="13">
        <f ca="1">ROUNDUP(IF(Table_Staff[[#This Row],[Tenure]]&gt;2, 3%,2%)*Table_Staff[[#This Row],[Salary]],0)</f>
        <v>1971</v>
      </c>
      <c r="L71" s="18">
        <f>_xlfn.XLOOKUP(Table_Staff[[#This Row],[Rating]],Sheet3!$B$4:$B$8,Sheet3!$C$4:$C$8)</f>
        <v>3</v>
      </c>
    </row>
    <row r="72" spans="2:12" x14ac:dyDescent="0.35">
      <c r="B72" t="s">
        <v>125</v>
      </c>
      <c r="C72" t="s">
        <v>8</v>
      </c>
      <c r="D72">
        <v>21</v>
      </c>
      <c r="E72" t="s">
        <v>16</v>
      </c>
      <c r="F72" s="3">
        <v>44256</v>
      </c>
      <c r="G72" t="s">
        <v>21</v>
      </c>
      <c r="H72">
        <v>65920</v>
      </c>
      <c r="I72" t="s">
        <v>205</v>
      </c>
      <c r="J72" s="6">
        <f ca="1">(TODAY()-Table_Staff[[#This Row],[Date Joined]])/365</f>
        <v>2.3506849315068492</v>
      </c>
      <c r="K72" s="13">
        <f ca="1">ROUNDUP(IF(Table_Staff[[#This Row],[Tenure]]&gt;2, 3%,2%)*Table_Staff[[#This Row],[Salary]],0)</f>
        <v>1978</v>
      </c>
      <c r="L72" s="18">
        <f>_xlfn.XLOOKUP(Table_Staff[[#This Row],[Rating]],Sheet3!$B$4:$B$8,Sheet3!$C$4:$C$8)</f>
        <v>3</v>
      </c>
    </row>
    <row r="73" spans="2:12" x14ac:dyDescent="0.35">
      <c r="B73" t="s">
        <v>32</v>
      </c>
      <c r="C73" t="s">
        <v>8</v>
      </c>
      <c r="D73">
        <v>21</v>
      </c>
      <c r="E73" t="s">
        <v>16</v>
      </c>
      <c r="F73" s="3">
        <v>44317</v>
      </c>
      <c r="G73" t="s">
        <v>21</v>
      </c>
      <c r="H73">
        <v>65920</v>
      </c>
      <c r="I73" t="s">
        <v>207</v>
      </c>
      <c r="J73" s="6">
        <f ca="1">(TODAY()-Table_Staff[[#This Row],[Date Joined]])/365</f>
        <v>2.1835616438356165</v>
      </c>
      <c r="K73" s="13">
        <f ca="1">ROUNDUP(IF(Table_Staff[[#This Row],[Tenure]]&gt;2, 3%,2%)*Table_Staff[[#This Row],[Salary]],0)</f>
        <v>1978</v>
      </c>
      <c r="L73" s="18">
        <f>_xlfn.XLOOKUP(Table_Staff[[#This Row],[Rating]],Sheet3!$B$4:$B$8,Sheet3!$C$4:$C$8)</f>
        <v>3</v>
      </c>
    </row>
    <row r="74" spans="2:12" x14ac:dyDescent="0.35">
      <c r="B74" t="s">
        <v>120</v>
      </c>
      <c r="C74" t="s">
        <v>8</v>
      </c>
      <c r="D74">
        <v>30</v>
      </c>
      <c r="E74" t="s">
        <v>24</v>
      </c>
      <c r="F74" s="3">
        <v>44328</v>
      </c>
      <c r="G74" t="s">
        <v>21</v>
      </c>
      <c r="H74">
        <v>67910</v>
      </c>
      <c r="I74" t="s">
        <v>205</v>
      </c>
      <c r="J74" s="6">
        <f ca="1">(TODAY()-Table_Staff[[#This Row],[Date Joined]])/365</f>
        <v>2.1534246575342464</v>
      </c>
      <c r="K74" s="13">
        <f ca="1">ROUNDUP(IF(Table_Staff[[#This Row],[Tenure]]&gt;2, 3%,2%)*Table_Staff[[#This Row],[Salary]],0)</f>
        <v>2038</v>
      </c>
      <c r="L74" s="18">
        <f>_xlfn.XLOOKUP(Table_Staff[[#This Row],[Rating]],Sheet3!$B$4:$B$8,Sheet3!$C$4:$C$8)</f>
        <v>2</v>
      </c>
    </row>
    <row r="75" spans="2:12" x14ac:dyDescent="0.35">
      <c r="B75" t="s">
        <v>27</v>
      </c>
      <c r="C75" t="s">
        <v>8</v>
      </c>
      <c r="D75">
        <v>30</v>
      </c>
      <c r="E75" t="s">
        <v>24</v>
      </c>
      <c r="F75" s="3">
        <v>44389</v>
      </c>
      <c r="G75" t="s">
        <v>21</v>
      </c>
      <c r="H75">
        <v>67910</v>
      </c>
      <c r="I75" t="s">
        <v>207</v>
      </c>
      <c r="J75" s="6">
        <f ca="1">(TODAY()-Table_Staff[[#This Row],[Date Joined]])/365</f>
        <v>1.9863013698630136</v>
      </c>
      <c r="K75" s="13">
        <f ca="1">ROUNDUP(IF(Table_Staff[[#This Row],[Tenure]]&gt;2, 3%,2%)*Table_Staff[[#This Row],[Salary]],0)</f>
        <v>1359</v>
      </c>
      <c r="L75" s="18">
        <f>_xlfn.XLOOKUP(Table_Staff[[#This Row],[Rating]],Sheet3!$B$4:$B$8,Sheet3!$C$4:$C$8)</f>
        <v>2</v>
      </c>
    </row>
    <row r="76" spans="2:12" x14ac:dyDescent="0.35">
      <c r="B76" t="s">
        <v>137</v>
      </c>
      <c r="C76" t="s">
        <v>15</v>
      </c>
      <c r="D76">
        <v>30</v>
      </c>
      <c r="E76" t="s">
        <v>16</v>
      </c>
      <c r="F76" s="3">
        <v>44640</v>
      </c>
      <c r="G76" t="s">
        <v>9</v>
      </c>
      <c r="H76">
        <v>67950</v>
      </c>
      <c r="I76" t="s">
        <v>205</v>
      </c>
      <c r="J76" s="6">
        <f ca="1">(TODAY()-Table_Staff[[#This Row],[Date Joined]])/365</f>
        <v>1.2986301369863014</v>
      </c>
      <c r="K76" s="13">
        <f ca="1">ROUNDUP(IF(Table_Staff[[#This Row],[Tenure]]&gt;2, 3%,2%)*Table_Staff[[#This Row],[Salary]],0)</f>
        <v>1359</v>
      </c>
      <c r="L76" s="18">
        <f>_xlfn.XLOOKUP(Table_Staff[[#This Row],[Rating]],Sheet3!$B$4:$B$8,Sheet3!$C$4:$C$8)</f>
        <v>3</v>
      </c>
    </row>
    <row r="77" spans="2:12" x14ac:dyDescent="0.35">
      <c r="B77" t="s">
        <v>45</v>
      </c>
      <c r="C77" t="s">
        <v>15</v>
      </c>
      <c r="D77">
        <v>30</v>
      </c>
      <c r="E77" t="s">
        <v>16</v>
      </c>
      <c r="F77" s="3">
        <v>44701</v>
      </c>
      <c r="G77" t="s">
        <v>9</v>
      </c>
      <c r="H77">
        <v>67950</v>
      </c>
      <c r="I77" t="s">
        <v>207</v>
      </c>
      <c r="J77" s="6">
        <f ca="1">(TODAY()-Table_Staff[[#This Row],[Date Joined]])/365</f>
        <v>1.1315068493150684</v>
      </c>
      <c r="K77" s="13">
        <f ca="1">ROUNDUP(IF(Table_Staff[[#This Row],[Tenure]]&gt;2, 3%,2%)*Table_Staff[[#This Row],[Salary]],0)</f>
        <v>1359</v>
      </c>
      <c r="L77" s="18">
        <f>_xlfn.XLOOKUP(Table_Staff[[#This Row],[Rating]],Sheet3!$B$4:$B$8,Sheet3!$C$4:$C$8)</f>
        <v>3</v>
      </c>
    </row>
    <row r="78" spans="2:12" x14ac:dyDescent="0.35">
      <c r="B78" t="s">
        <v>183</v>
      </c>
      <c r="C78" t="s">
        <v>8</v>
      </c>
      <c r="D78">
        <v>20</v>
      </c>
      <c r="E78" t="s">
        <v>24</v>
      </c>
      <c r="F78" s="3">
        <v>44476</v>
      </c>
      <c r="G78" t="s">
        <v>19</v>
      </c>
      <c r="H78">
        <v>68900</v>
      </c>
      <c r="I78" t="s">
        <v>205</v>
      </c>
      <c r="J78" s="6">
        <f ca="1">(TODAY()-Table_Staff[[#This Row],[Date Joined]])/365</f>
        <v>1.747945205479452</v>
      </c>
      <c r="K78" s="13">
        <f ca="1">ROUNDUP(IF(Table_Staff[[#This Row],[Tenure]]&gt;2, 3%,2%)*Table_Staff[[#This Row],[Salary]],0)</f>
        <v>1378</v>
      </c>
      <c r="L78" s="18">
        <f>_xlfn.XLOOKUP(Table_Staff[[#This Row],[Rating]],Sheet3!$B$4:$B$8,Sheet3!$C$4:$C$8)</f>
        <v>2</v>
      </c>
    </row>
    <row r="79" spans="2:12" x14ac:dyDescent="0.35">
      <c r="B79" t="s">
        <v>91</v>
      </c>
      <c r="C79" t="s">
        <v>8</v>
      </c>
      <c r="D79">
        <v>20</v>
      </c>
      <c r="E79" t="s">
        <v>24</v>
      </c>
      <c r="F79" s="3">
        <v>44537</v>
      </c>
      <c r="G79" t="s">
        <v>19</v>
      </c>
      <c r="H79">
        <v>68900</v>
      </c>
      <c r="I79" t="s">
        <v>207</v>
      </c>
      <c r="J79" s="6">
        <f ca="1">(TODAY()-Table_Staff[[#This Row],[Date Joined]])/365</f>
        <v>1.5808219178082192</v>
      </c>
      <c r="K79" s="13">
        <f ca="1">ROUNDUP(IF(Table_Staff[[#This Row],[Tenure]]&gt;2, 3%,2%)*Table_Staff[[#This Row],[Salary]],0)</f>
        <v>1378</v>
      </c>
      <c r="L79" s="18">
        <f>_xlfn.XLOOKUP(Table_Staff[[#This Row],[Rating]],Sheet3!$B$4:$B$8,Sheet3!$C$4:$C$8)</f>
        <v>2</v>
      </c>
    </row>
    <row r="80" spans="2:12" x14ac:dyDescent="0.35">
      <c r="B80" t="s">
        <v>189</v>
      </c>
      <c r="C80" t="s">
        <v>15</v>
      </c>
      <c r="D80">
        <v>37</v>
      </c>
      <c r="E80" t="s">
        <v>16</v>
      </c>
      <c r="F80" s="3">
        <v>44640</v>
      </c>
      <c r="G80" t="s">
        <v>12</v>
      </c>
      <c r="H80">
        <v>69070</v>
      </c>
      <c r="I80" t="s">
        <v>205</v>
      </c>
      <c r="J80" s="6">
        <f ca="1">(TODAY()-Table_Staff[[#This Row],[Date Joined]])/365</f>
        <v>1.2986301369863014</v>
      </c>
      <c r="K80" s="13">
        <f ca="1">ROUNDUP(IF(Table_Staff[[#This Row],[Tenure]]&gt;2, 3%,2%)*Table_Staff[[#This Row],[Salary]],0)</f>
        <v>1382</v>
      </c>
      <c r="L80" s="18">
        <f>_xlfn.XLOOKUP(Table_Staff[[#This Row],[Rating]],Sheet3!$B$4:$B$8,Sheet3!$C$4:$C$8)</f>
        <v>3</v>
      </c>
    </row>
    <row r="81" spans="2:12" x14ac:dyDescent="0.35">
      <c r="B81" t="s">
        <v>97</v>
      </c>
      <c r="C81" t="s">
        <v>15</v>
      </c>
      <c r="D81">
        <v>37</v>
      </c>
      <c r="E81" t="s">
        <v>16</v>
      </c>
      <c r="F81" s="3">
        <v>44701</v>
      </c>
      <c r="G81" t="s">
        <v>12</v>
      </c>
      <c r="H81">
        <v>69070</v>
      </c>
      <c r="I81" t="s">
        <v>207</v>
      </c>
      <c r="J81" s="6">
        <f ca="1">(TODAY()-Table_Staff[[#This Row],[Date Joined]])/365</f>
        <v>1.1315068493150684</v>
      </c>
      <c r="K81" s="13">
        <f ca="1">ROUNDUP(IF(Table_Staff[[#This Row],[Tenure]]&gt;2, 3%,2%)*Table_Staff[[#This Row],[Salary]],0)</f>
        <v>1382</v>
      </c>
      <c r="L81" s="18">
        <f>_xlfn.XLOOKUP(Table_Staff[[#This Row],[Rating]],Sheet3!$B$4:$B$8,Sheet3!$C$4:$C$8)</f>
        <v>3</v>
      </c>
    </row>
    <row r="82" spans="2:12" x14ac:dyDescent="0.35">
      <c r="B82" t="s">
        <v>118</v>
      </c>
      <c r="C82" t="s">
        <v>15</v>
      </c>
      <c r="D82">
        <v>30</v>
      </c>
      <c r="E82" t="s">
        <v>16</v>
      </c>
      <c r="F82" s="3">
        <v>44214</v>
      </c>
      <c r="G82" t="s">
        <v>12</v>
      </c>
      <c r="H82">
        <v>69120</v>
      </c>
      <c r="I82" t="s">
        <v>205</v>
      </c>
      <c r="J82" s="6">
        <f ca="1">(TODAY()-Table_Staff[[#This Row],[Date Joined]])/365</f>
        <v>2.4657534246575343</v>
      </c>
      <c r="K82" s="13">
        <f ca="1">ROUNDUP(IF(Table_Staff[[#This Row],[Tenure]]&gt;2, 3%,2%)*Table_Staff[[#This Row],[Salary]],0)</f>
        <v>2074</v>
      </c>
      <c r="L82" s="18">
        <f>_xlfn.XLOOKUP(Table_Staff[[#This Row],[Rating]],Sheet3!$B$4:$B$8,Sheet3!$C$4:$C$8)</f>
        <v>3</v>
      </c>
    </row>
    <row r="83" spans="2:12" x14ac:dyDescent="0.35">
      <c r="B83" t="s">
        <v>25</v>
      </c>
      <c r="C83" t="s">
        <v>15</v>
      </c>
      <c r="D83">
        <v>30</v>
      </c>
      <c r="E83" t="s">
        <v>16</v>
      </c>
      <c r="F83" s="3">
        <v>44273</v>
      </c>
      <c r="G83" t="s">
        <v>12</v>
      </c>
      <c r="H83">
        <v>69120</v>
      </c>
      <c r="I83" t="s">
        <v>207</v>
      </c>
      <c r="J83" s="6">
        <f ca="1">(TODAY()-Table_Staff[[#This Row],[Date Joined]])/365</f>
        <v>2.3041095890410959</v>
      </c>
      <c r="K83" s="13">
        <f ca="1">ROUNDUP(IF(Table_Staff[[#This Row],[Tenure]]&gt;2, 3%,2%)*Table_Staff[[#This Row],[Salary]],0)</f>
        <v>2074</v>
      </c>
      <c r="L83" s="18">
        <f>_xlfn.XLOOKUP(Table_Staff[[#This Row],[Rating]],Sheet3!$B$4:$B$8,Sheet3!$C$4:$C$8)</f>
        <v>3</v>
      </c>
    </row>
    <row r="84" spans="2:12" x14ac:dyDescent="0.35">
      <c r="B84" t="s">
        <v>158</v>
      </c>
      <c r="C84" t="s">
        <v>15</v>
      </c>
      <c r="D84">
        <v>30</v>
      </c>
      <c r="E84" t="s">
        <v>16</v>
      </c>
      <c r="F84" s="3">
        <v>44789</v>
      </c>
      <c r="G84" t="s">
        <v>12</v>
      </c>
      <c r="H84">
        <v>69710</v>
      </c>
      <c r="I84" t="s">
        <v>205</v>
      </c>
      <c r="J84" s="6">
        <f ca="1">(TODAY()-Table_Staff[[#This Row],[Date Joined]])/365</f>
        <v>0.8904109589041096</v>
      </c>
      <c r="K84" s="13">
        <f ca="1">ROUNDUP(IF(Table_Staff[[#This Row],[Tenure]]&gt;2, 3%,2%)*Table_Staff[[#This Row],[Salary]],0)</f>
        <v>1395</v>
      </c>
      <c r="L84" s="18">
        <f>_xlfn.XLOOKUP(Table_Staff[[#This Row],[Rating]],Sheet3!$B$4:$B$8,Sheet3!$C$4:$C$8)</f>
        <v>3</v>
      </c>
    </row>
    <row r="85" spans="2:12" x14ac:dyDescent="0.35">
      <c r="B85" t="s">
        <v>67</v>
      </c>
      <c r="C85" t="s">
        <v>15</v>
      </c>
      <c r="D85">
        <v>30</v>
      </c>
      <c r="E85" t="s">
        <v>16</v>
      </c>
      <c r="F85" s="3">
        <v>44850</v>
      </c>
      <c r="G85" t="s">
        <v>12</v>
      </c>
      <c r="H85">
        <v>69710</v>
      </c>
      <c r="I85" t="s">
        <v>207</v>
      </c>
      <c r="J85" s="6">
        <f ca="1">(TODAY()-Table_Staff[[#This Row],[Date Joined]])/365</f>
        <v>0.72328767123287674</v>
      </c>
      <c r="K85" s="13">
        <f ca="1">ROUNDUP(IF(Table_Staff[[#This Row],[Tenure]]&gt;2, 3%,2%)*Table_Staff[[#This Row],[Salary]],0)</f>
        <v>1395</v>
      </c>
      <c r="L85" s="18">
        <f>_xlfn.XLOOKUP(Table_Staff[[#This Row],[Rating]],Sheet3!$B$4:$B$8,Sheet3!$C$4:$C$8)</f>
        <v>3</v>
      </c>
    </row>
    <row r="86" spans="2:12" x14ac:dyDescent="0.35">
      <c r="B86" t="s">
        <v>182</v>
      </c>
      <c r="C86" t="s">
        <v>15</v>
      </c>
      <c r="D86">
        <v>42</v>
      </c>
      <c r="E86" t="s">
        <v>24</v>
      </c>
      <c r="F86" s="3">
        <v>44670</v>
      </c>
      <c r="G86" t="s">
        <v>21</v>
      </c>
      <c r="H86">
        <v>70270</v>
      </c>
      <c r="I86" t="s">
        <v>205</v>
      </c>
      <c r="J86" s="6">
        <f ca="1">(TODAY()-Table_Staff[[#This Row],[Date Joined]])/365</f>
        <v>1.2164383561643837</v>
      </c>
      <c r="K86" s="13">
        <f ca="1">ROUNDUP(IF(Table_Staff[[#This Row],[Tenure]]&gt;2, 3%,2%)*Table_Staff[[#This Row],[Salary]],0)</f>
        <v>1406</v>
      </c>
      <c r="L86" s="18">
        <f>_xlfn.XLOOKUP(Table_Staff[[#This Row],[Rating]],Sheet3!$B$4:$B$8,Sheet3!$C$4:$C$8)</f>
        <v>2</v>
      </c>
    </row>
    <row r="87" spans="2:12" x14ac:dyDescent="0.35">
      <c r="B87" t="s">
        <v>90</v>
      </c>
      <c r="C87" t="s">
        <v>15</v>
      </c>
      <c r="D87">
        <v>42</v>
      </c>
      <c r="E87" t="s">
        <v>24</v>
      </c>
      <c r="F87" s="3">
        <v>44731</v>
      </c>
      <c r="G87" t="s">
        <v>21</v>
      </c>
      <c r="H87">
        <v>70270</v>
      </c>
      <c r="I87" t="s">
        <v>207</v>
      </c>
      <c r="J87" s="6">
        <f ca="1">(TODAY()-Table_Staff[[#This Row],[Date Joined]])/365</f>
        <v>1.0493150684931507</v>
      </c>
      <c r="K87" s="13">
        <f ca="1">ROUNDUP(IF(Table_Staff[[#This Row],[Tenure]]&gt;2, 3%,2%)*Table_Staff[[#This Row],[Salary]],0)</f>
        <v>1406</v>
      </c>
      <c r="L87" s="18">
        <f>_xlfn.XLOOKUP(Table_Staff[[#This Row],[Rating]],Sheet3!$B$4:$B$8,Sheet3!$C$4:$C$8)</f>
        <v>2</v>
      </c>
    </row>
    <row r="88" spans="2:12" x14ac:dyDescent="0.35">
      <c r="B88" t="s">
        <v>161</v>
      </c>
      <c r="C88" t="s">
        <v>15</v>
      </c>
      <c r="D88">
        <v>46</v>
      </c>
      <c r="E88" t="s">
        <v>16</v>
      </c>
      <c r="F88" s="3">
        <v>44697</v>
      </c>
      <c r="G88" t="s">
        <v>9</v>
      </c>
      <c r="H88">
        <v>70610</v>
      </c>
      <c r="I88" t="s">
        <v>205</v>
      </c>
      <c r="J88" s="6">
        <f ca="1">(TODAY()-Table_Staff[[#This Row],[Date Joined]])/365</f>
        <v>1.1424657534246576</v>
      </c>
      <c r="K88" s="13">
        <f ca="1">ROUNDUP(IF(Table_Staff[[#This Row],[Tenure]]&gt;2, 3%,2%)*Table_Staff[[#This Row],[Salary]],0)</f>
        <v>1413</v>
      </c>
      <c r="L88" s="18">
        <f>_xlfn.XLOOKUP(Table_Staff[[#This Row],[Rating]],Sheet3!$B$4:$B$8,Sheet3!$C$4:$C$8)</f>
        <v>3</v>
      </c>
    </row>
    <row r="89" spans="2:12" x14ac:dyDescent="0.35">
      <c r="B89" t="s">
        <v>70</v>
      </c>
      <c r="C89" t="s">
        <v>15</v>
      </c>
      <c r="D89">
        <v>46</v>
      </c>
      <c r="E89" t="s">
        <v>16</v>
      </c>
      <c r="F89" s="3">
        <v>44758</v>
      </c>
      <c r="G89" t="s">
        <v>9</v>
      </c>
      <c r="H89">
        <v>70610</v>
      </c>
      <c r="I89" t="s">
        <v>207</v>
      </c>
      <c r="J89" s="6">
        <f ca="1">(TODAY()-Table_Staff[[#This Row],[Date Joined]])/365</f>
        <v>0.97534246575342465</v>
      </c>
      <c r="K89" s="13">
        <f ca="1">ROUNDUP(IF(Table_Staff[[#This Row],[Tenure]]&gt;2, 3%,2%)*Table_Staff[[#This Row],[Salary]],0)</f>
        <v>1413</v>
      </c>
      <c r="L89" s="18">
        <f>_xlfn.XLOOKUP(Table_Staff[[#This Row],[Rating]],Sheet3!$B$4:$B$8,Sheet3!$C$4:$C$8)</f>
        <v>3</v>
      </c>
    </row>
    <row r="90" spans="2:12" x14ac:dyDescent="0.35">
      <c r="B90" t="s">
        <v>186</v>
      </c>
      <c r="C90" t="s">
        <v>15</v>
      </c>
      <c r="D90">
        <v>36</v>
      </c>
      <c r="E90" t="s">
        <v>16</v>
      </c>
      <c r="F90" s="3">
        <v>44272</v>
      </c>
      <c r="G90" t="s">
        <v>21</v>
      </c>
      <c r="H90">
        <v>71380</v>
      </c>
      <c r="I90" t="s">
        <v>205</v>
      </c>
      <c r="J90" s="6">
        <f ca="1">(TODAY()-Table_Staff[[#This Row],[Date Joined]])/365</f>
        <v>2.3068493150684932</v>
      </c>
      <c r="K90" s="13">
        <f ca="1">ROUNDUP(IF(Table_Staff[[#This Row],[Tenure]]&gt;2, 3%,2%)*Table_Staff[[#This Row],[Salary]],0)</f>
        <v>2142</v>
      </c>
      <c r="L90" s="18">
        <f>_xlfn.XLOOKUP(Table_Staff[[#This Row],[Rating]],Sheet3!$B$4:$B$8,Sheet3!$C$4:$C$8)</f>
        <v>3</v>
      </c>
    </row>
    <row r="91" spans="2:12" x14ac:dyDescent="0.35">
      <c r="B91" t="s">
        <v>94</v>
      </c>
      <c r="C91" t="s">
        <v>15</v>
      </c>
      <c r="D91">
        <v>36</v>
      </c>
      <c r="E91" t="s">
        <v>16</v>
      </c>
      <c r="F91" s="3">
        <v>44333</v>
      </c>
      <c r="G91" t="s">
        <v>21</v>
      </c>
      <c r="H91">
        <v>71380</v>
      </c>
      <c r="I91" t="s">
        <v>207</v>
      </c>
      <c r="J91" s="6">
        <f ca="1">(TODAY()-Table_Staff[[#This Row],[Date Joined]])/365</f>
        <v>2.1397260273972605</v>
      </c>
      <c r="K91" s="13">
        <f ca="1">ROUNDUP(IF(Table_Staff[[#This Row],[Tenure]]&gt;2, 3%,2%)*Table_Staff[[#This Row],[Salary]],0)</f>
        <v>2142</v>
      </c>
      <c r="L91" s="18">
        <f>_xlfn.XLOOKUP(Table_Staff[[#This Row],[Rating]],Sheet3!$B$4:$B$8,Sheet3!$C$4:$C$8)</f>
        <v>3</v>
      </c>
    </row>
    <row r="92" spans="2:12" x14ac:dyDescent="0.35">
      <c r="B92" t="s">
        <v>114</v>
      </c>
      <c r="C92" t="s">
        <v>15</v>
      </c>
      <c r="D92">
        <v>33</v>
      </c>
      <c r="E92" t="s">
        <v>16</v>
      </c>
      <c r="F92" s="3">
        <v>44324</v>
      </c>
      <c r="G92" t="s">
        <v>19</v>
      </c>
      <c r="H92">
        <v>74550</v>
      </c>
      <c r="I92" t="s">
        <v>205</v>
      </c>
      <c r="J92" s="6">
        <f ca="1">(TODAY()-Table_Staff[[#This Row],[Date Joined]])/365</f>
        <v>2.1643835616438358</v>
      </c>
      <c r="K92" s="13">
        <f ca="1">ROUNDUP(IF(Table_Staff[[#This Row],[Tenure]]&gt;2, 3%,2%)*Table_Staff[[#This Row],[Salary]],0)</f>
        <v>2237</v>
      </c>
      <c r="L92" s="18">
        <f>_xlfn.XLOOKUP(Table_Staff[[#This Row],[Rating]],Sheet3!$B$4:$B$8,Sheet3!$C$4:$C$8)</f>
        <v>3</v>
      </c>
    </row>
    <row r="93" spans="2:12" x14ac:dyDescent="0.35">
      <c r="B93" t="s">
        <v>18</v>
      </c>
      <c r="C93" t="s">
        <v>15</v>
      </c>
      <c r="D93">
        <v>33</v>
      </c>
      <c r="E93" t="s">
        <v>16</v>
      </c>
      <c r="F93" s="3">
        <v>44385</v>
      </c>
      <c r="G93" t="s">
        <v>19</v>
      </c>
      <c r="H93">
        <v>74550</v>
      </c>
      <c r="I93" t="s">
        <v>207</v>
      </c>
      <c r="J93" s="6">
        <f ca="1">(TODAY()-Table_Staff[[#This Row],[Date Joined]])/365</f>
        <v>1.9972602739726026</v>
      </c>
      <c r="K93" s="13">
        <f ca="1">ROUNDUP(IF(Table_Staff[[#This Row],[Tenure]]&gt;2, 3%,2%)*Table_Staff[[#This Row],[Salary]],0)</f>
        <v>1491</v>
      </c>
      <c r="L93" s="18">
        <f>_xlfn.XLOOKUP(Table_Staff[[#This Row],[Rating]],Sheet3!$B$4:$B$8,Sheet3!$C$4:$C$8)</f>
        <v>3</v>
      </c>
    </row>
    <row r="94" spans="2:12" x14ac:dyDescent="0.35">
      <c r="B94" t="s">
        <v>110</v>
      </c>
      <c r="C94" t="s">
        <v>8</v>
      </c>
      <c r="D94">
        <v>42</v>
      </c>
      <c r="E94" t="s">
        <v>10</v>
      </c>
      <c r="F94" s="3">
        <v>44718</v>
      </c>
      <c r="G94" t="s">
        <v>9</v>
      </c>
      <c r="H94">
        <v>75000</v>
      </c>
      <c r="I94" t="s">
        <v>205</v>
      </c>
      <c r="J94" s="6">
        <f ca="1">(TODAY()-Table_Staff[[#This Row],[Date Joined]])/365</f>
        <v>1.0849315068493151</v>
      </c>
      <c r="K94" s="13">
        <f ca="1">ROUNDUP(IF(Table_Staff[[#This Row],[Tenure]]&gt;2, 3%,2%)*Table_Staff[[#This Row],[Salary]],0)</f>
        <v>1500</v>
      </c>
      <c r="L94" s="18">
        <f>_xlfn.XLOOKUP(Table_Staff[[#This Row],[Rating]],Sheet3!$B$4:$B$8,Sheet3!$C$4:$C$8)</f>
        <v>5</v>
      </c>
    </row>
    <row r="95" spans="2:12" x14ac:dyDescent="0.35">
      <c r="B95" t="s">
        <v>7</v>
      </c>
      <c r="C95" t="s">
        <v>8</v>
      </c>
      <c r="D95">
        <v>42</v>
      </c>
      <c r="E95" t="s">
        <v>10</v>
      </c>
      <c r="F95" s="3">
        <v>44779</v>
      </c>
      <c r="G95" t="s">
        <v>9</v>
      </c>
      <c r="H95">
        <v>75000</v>
      </c>
      <c r="I95" t="s">
        <v>207</v>
      </c>
      <c r="J95" s="6">
        <f ca="1">(TODAY()-Table_Staff[[#This Row],[Date Joined]])/365</f>
        <v>0.9178082191780822</v>
      </c>
      <c r="K95" s="13">
        <f ca="1">ROUNDUP(IF(Table_Staff[[#This Row],[Tenure]]&gt;2, 3%,2%)*Table_Staff[[#This Row],[Salary]],0)</f>
        <v>1500</v>
      </c>
      <c r="L95" s="18">
        <f>_xlfn.XLOOKUP(Table_Staff[[#This Row],[Rating]],Sheet3!$B$4:$B$8,Sheet3!$C$4:$C$8)</f>
        <v>5</v>
      </c>
    </row>
    <row r="96" spans="2:12" x14ac:dyDescent="0.35">
      <c r="B96" t="s">
        <v>187</v>
      </c>
      <c r="C96" t="s">
        <v>8</v>
      </c>
      <c r="D96">
        <v>33</v>
      </c>
      <c r="E96" t="s">
        <v>16</v>
      </c>
      <c r="F96" s="3">
        <v>44253</v>
      </c>
      <c r="G96" t="s">
        <v>12</v>
      </c>
      <c r="H96">
        <v>75280</v>
      </c>
      <c r="I96" t="s">
        <v>205</v>
      </c>
      <c r="J96" s="6">
        <f ca="1">(TODAY()-Table_Staff[[#This Row],[Date Joined]])/365</f>
        <v>2.3589041095890413</v>
      </c>
      <c r="K96" s="13">
        <f ca="1">ROUNDUP(IF(Table_Staff[[#This Row],[Tenure]]&gt;2, 3%,2%)*Table_Staff[[#This Row],[Salary]],0)</f>
        <v>2259</v>
      </c>
      <c r="L96" s="18">
        <f>_xlfn.XLOOKUP(Table_Staff[[#This Row],[Rating]],Sheet3!$B$4:$B$8,Sheet3!$C$4:$C$8)</f>
        <v>3</v>
      </c>
    </row>
    <row r="97" spans="2:12" x14ac:dyDescent="0.35">
      <c r="B97" t="s">
        <v>95</v>
      </c>
      <c r="C97" t="s">
        <v>8</v>
      </c>
      <c r="D97">
        <v>33</v>
      </c>
      <c r="E97" t="s">
        <v>16</v>
      </c>
      <c r="F97" s="3">
        <v>44312</v>
      </c>
      <c r="G97" t="s">
        <v>12</v>
      </c>
      <c r="H97">
        <v>75280</v>
      </c>
      <c r="I97" t="s">
        <v>207</v>
      </c>
      <c r="J97" s="6">
        <f ca="1">(TODAY()-Table_Staff[[#This Row],[Date Joined]])/365</f>
        <v>2.1972602739726028</v>
      </c>
      <c r="K97" s="13">
        <f ca="1">ROUNDUP(IF(Table_Staff[[#This Row],[Tenure]]&gt;2, 3%,2%)*Table_Staff[[#This Row],[Salary]],0)</f>
        <v>2259</v>
      </c>
      <c r="L97" s="18">
        <f>_xlfn.XLOOKUP(Table_Staff[[#This Row],[Rating]],Sheet3!$B$4:$B$8,Sheet3!$C$4:$C$8)</f>
        <v>3</v>
      </c>
    </row>
    <row r="98" spans="2:12" x14ac:dyDescent="0.35">
      <c r="B98" t="s">
        <v>134</v>
      </c>
      <c r="C98" t="s">
        <v>8</v>
      </c>
      <c r="D98">
        <v>33</v>
      </c>
      <c r="E98" t="s">
        <v>42</v>
      </c>
      <c r="F98" s="3">
        <v>44313</v>
      </c>
      <c r="G98" t="s">
        <v>12</v>
      </c>
      <c r="H98">
        <v>75480</v>
      </c>
      <c r="I98" t="s">
        <v>205</v>
      </c>
      <c r="J98" s="6">
        <f ca="1">(TODAY()-Table_Staff[[#This Row],[Date Joined]])/365</f>
        <v>2.1945205479452055</v>
      </c>
      <c r="K98" s="13">
        <f ca="1">ROUNDUP(IF(Table_Staff[[#This Row],[Tenure]]&gt;2, 3%,2%)*Table_Staff[[#This Row],[Salary]],0)</f>
        <v>2265</v>
      </c>
      <c r="L98" s="18">
        <f>_xlfn.XLOOKUP(Table_Staff[[#This Row],[Rating]],Sheet3!$B$4:$B$8,Sheet3!$C$4:$C$8)</f>
        <v>1</v>
      </c>
    </row>
    <row r="99" spans="2:12" x14ac:dyDescent="0.35">
      <c r="B99" t="s">
        <v>41</v>
      </c>
      <c r="C99" t="s">
        <v>8</v>
      </c>
      <c r="D99">
        <v>33</v>
      </c>
      <c r="E99" t="s">
        <v>42</v>
      </c>
      <c r="F99" s="3">
        <v>44374</v>
      </c>
      <c r="G99" t="s">
        <v>12</v>
      </c>
      <c r="H99">
        <v>75480</v>
      </c>
      <c r="I99" t="s">
        <v>207</v>
      </c>
      <c r="J99" s="6">
        <f ca="1">(TODAY()-Table_Staff[[#This Row],[Date Joined]])/365</f>
        <v>2.0273972602739727</v>
      </c>
      <c r="K99" s="13">
        <f ca="1">ROUNDUP(IF(Table_Staff[[#This Row],[Tenure]]&gt;2, 3%,2%)*Table_Staff[[#This Row],[Salary]],0)</f>
        <v>2265</v>
      </c>
      <c r="L99" s="18">
        <f>_xlfn.XLOOKUP(Table_Staff[[#This Row],[Rating]],Sheet3!$B$4:$B$8,Sheet3!$C$4:$C$8)</f>
        <v>1</v>
      </c>
    </row>
    <row r="100" spans="2:12" x14ac:dyDescent="0.35">
      <c r="B100" t="s">
        <v>169</v>
      </c>
      <c r="C100" t="s">
        <v>15</v>
      </c>
      <c r="D100">
        <v>21</v>
      </c>
      <c r="E100" t="s">
        <v>16</v>
      </c>
      <c r="F100" s="3">
        <v>44180</v>
      </c>
      <c r="G100" t="s">
        <v>56</v>
      </c>
      <c r="H100">
        <v>75880</v>
      </c>
      <c r="I100" t="s">
        <v>205</v>
      </c>
      <c r="J100" s="6">
        <f ca="1">(TODAY()-Table_Staff[[#This Row],[Date Joined]])/365</f>
        <v>2.558904109589041</v>
      </c>
      <c r="K100" s="13">
        <f ca="1">ROUNDUP(IF(Table_Staff[[#This Row],[Tenure]]&gt;2, 3%,2%)*Table_Staff[[#This Row],[Salary]],0)</f>
        <v>2277</v>
      </c>
      <c r="L100" s="18">
        <f>_xlfn.XLOOKUP(Table_Staff[[#This Row],[Rating]],Sheet3!$B$4:$B$8,Sheet3!$C$4:$C$8)</f>
        <v>3</v>
      </c>
    </row>
    <row r="101" spans="2:12" x14ac:dyDescent="0.35">
      <c r="B101" t="s">
        <v>78</v>
      </c>
      <c r="C101" t="s">
        <v>15</v>
      </c>
      <c r="D101">
        <v>21</v>
      </c>
      <c r="E101" t="s">
        <v>16</v>
      </c>
      <c r="F101" s="3">
        <v>44242</v>
      </c>
      <c r="G101" t="s">
        <v>56</v>
      </c>
      <c r="H101">
        <v>75880</v>
      </c>
      <c r="I101" t="s">
        <v>207</v>
      </c>
      <c r="J101" s="6">
        <f ca="1">(TODAY()-Table_Staff[[#This Row],[Date Joined]])/365</f>
        <v>2.3890410958904109</v>
      </c>
      <c r="K101" s="13">
        <f ca="1">ROUNDUP(IF(Table_Staff[[#This Row],[Tenure]]&gt;2, 3%,2%)*Table_Staff[[#This Row],[Salary]],0)</f>
        <v>2277</v>
      </c>
      <c r="L101" s="18">
        <f>_xlfn.XLOOKUP(Table_Staff[[#This Row],[Rating]],Sheet3!$B$4:$B$8,Sheet3!$C$4:$C$8)</f>
        <v>3</v>
      </c>
    </row>
    <row r="102" spans="2:12" x14ac:dyDescent="0.35">
      <c r="B102" t="s">
        <v>128</v>
      </c>
      <c r="C102" t="s">
        <v>8</v>
      </c>
      <c r="D102">
        <v>28</v>
      </c>
      <c r="E102" t="s">
        <v>16</v>
      </c>
      <c r="F102" s="3">
        <v>44124</v>
      </c>
      <c r="G102" t="s">
        <v>21</v>
      </c>
      <c r="H102">
        <v>75970</v>
      </c>
      <c r="I102" t="s">
        <v>205</v>
      </c>
      <c r="J102" s="6">
        <f ca="1">(TODAY()-Table_Staff[[#This Row],[Date Joined]])/365</f>
        <v>2.7123287671232879</v>
      </c>
      <c r="K102" s="13">
        <f ca="1">ROUNDUP(IF(Table_Staff[[#This Row],[Tenure]]&gt;2, 3%,2%)*Table_Staff[[#This Row],[Salary]],0)</f>
        <v>2280</v>
      </c>
      <c r="L102" s="18">
        <f>_xlfn.XLOOKUP(Table_Staff[[#This Row],[Rating]],Sheet3!$B$4:$B$8,Sheet3!$C$4:$C$8)</f>
        <v>3</v>
      </c>
    </row>
    <row r="103" spans="2:12" x14ac:dyDescent="0.35">
      <c r="B103" t="s">
        <v>35</v>
      </c>
      <c r="C103" t="s">
        <v>8</v>
      </c>
      <c r="D103">
        <v>28</v>
      </c>
      <c r="E103" t="s">
        <v>16</v>
      </c>
      <c r="F103" s="3">
        <v>44185</v>
      </c>
      <c r="G103" t="s">
        <v>21</v>
      </c>
      <c r="H103">
        <v>75970</v>
      </c>
      <c r="I103" t="s">
        <v>207</v>
      </c>
      <c r="J103" s="6">
        <f ca="1">(TODAY()-Table_Staff[[#This Row],[Date Joined]])/365</f>
        <v>2.5452054794520547</v>
      </c>
      <c r="K103" s="13">
        <f ca="1">ROUNDUP(IF(Table_Staff[[#This Row],[Tenure]]&gt;2, 3%,2%)*Table_Staff[[#This Row],[Salary]],0)</f>
        <v>2280</v>
      </c>
      <c r="L103" s="18">
        <f>_xlfn.XLOOKUP(Table_Staff[[#This Row],[Rating]],Sheet3!$B$4:$B$8,Sheet3!$C$4:$C$8)</f>
        <v>3</v>
      </c>
    </row>
    <row r="104" spans="2:12" x14ac:dyDescent="0.35">
      <c r="B104" t="s">
        <v>153</v>
      </c>
      <c r="C104" t="s">
        <v>8</v>
      </c>
      <c r="D104">
        <v>22</v>
      </c>
      <c r="E104" t="s">
        <v>13</v>
      </c>
      <c r="F104" s="3">
        <v>44388</v>
      </c>
      <c r="G104" t="s">
        <v>9</v>
      </c>
      <c r="H104">
        <v>76900</v>
      </c>
      <c r="I104" t="s">
        <v>205</v>
      </c>
      <c r="J104" s="6">
        <f ca="1">(TODAY()-Table_Staff[[#This Row],[Date Joined]])/365</f>
        <v>1.989041095890411</v>
      </c>
      <c r="K104" s="13">
        <f ca="1">ROUNDUP(IF(Table_Staff[[#This Row],[Tenure]]&gt;2, 3%,2%)*Table_Staff[[#This Row],[Salary]],0)</f>
        <v>1538</v>
      </c>
      <c r="L104" s="18">
        <f>_xlfn.XLOOKUP(Table_Staff[[#This Row],[Rating]],Sheet3!$B$4:$B$8,Sheet3!$C$4:$C$8)</f>
        <v>4</v>
      </c>
    </row>
    <row r="105" spans="2:12" x14ac:dyDescent="0.35">
      <c r="B105" t="s">
        <v>62</v>
      </c>
      <c r="C105" t="s">
        <v>8</v>
      </c>
      <c r="D105">
        <v>22</v>
      </c>
      <c r="E105" t="s">
        <v>13</v>
      </c>
      <c r="F105" s="3">
        <v>44450</v>
      </c>
      <c r="G105" t="s">
        <v>9</v>
      </c>
      <c r="H105">
        <v>76900</v>
      </c>
      <c r="I105" t="s">
        <v>207</v>
      </c>
      <c r="J105" s="6">
        <f ca="1">(TODAY()-Table_Staff[[#This Row],[Date Joined]])/365</f>
        <v>1.8191780821917809</v>
      </c>
      <c r="K105" s="13">
        <f ca="1">ROUNDUP(IF(Table_Staff[[#This Row],[Tenure]]&gt;2, 3%,2%)*Table_Staff[[#This Row],[Salary]],0)</f>
        <v>1538</v>
      </c>
      <c r="L105" s="18">
        <f>_xlfn.XLOOKUP(Table_Staff[[#This Row],[Rating]],Sheet3!$B$4:$B$8,Sheet3!$C$4:$C$8)</f>
        <v>4</v>
      </c>
    </row>
    <row r="106" spans="2:12" x14ac:dyDescent="0.35">
      <c r="B106" t="s">
        <v>163</v>
      </c>
      <c r="C106" t="s">
        <v>8</v>
      </c>
      <c r="D106">
        <v>36</v>
      </c>
      <c r="E106" t="s">
        <v>16</v>
      </c>
      <c r="F106" s="3">
        <v>44468</v>
      </c>
      <c r="G106" t="s">
        <v>9</v>
      </c>
      <c r="H106">
        <v>78390</v>
      </c>
      <c r="I106" t="s">
        <v>205</v>
      </c>
      <c r="J106" s="6">
        <f ca="1">(TODAY()-Table_Staff[[#This Row],[Date Joined]])/365</f>
        <v>1.7698630136986302</v>
      </c>
      <c r="K106" s="13">
        <f ca="1">ROUNDUP(IF(Table_Staff[[#This Row],[Tenure]]&gt;2, 3%,2%)*Table_Staff[[#This Row],[Salary]],0)</f>
        <v>1568</v>
      </c>
      <c r="L106" s="18">
        <f>_xlfn.XLOOKUP(Table_Staff[[#This Row],[Rating]],Sheet3!$B$4:$B$8,Sheet3!$C$4:$C$8)</f>
        <v>3</v>
      </c>
    </row>
    <row r="107" spans="2:12" x14ac:dyDescent="0.35">
      <c r="B107" t="s">
        <v>72</v>
      </c>
      <c r="C107" t="s">
        <v>8</v>
      </c>
      <c r="D107">
        <v>36</v>
      </c>
      <c r="E107" t="s">
        <v>16</v>
      </c>
      <c r="F107" s="3">
        <v>44529</v>
      </c>
      <c r="G107" t="s">
        <v>9</v>
      </c>
      <c r="H107">
        <v>78390</v>
      </c>
      <c r="I107" t="s">
        <v>207</v>
      </c>
      <c r="J107" s="6">
        <f ca="1">(TODAY()-Table_Staff[[#This Row],[Date Joined]])/365</f>
        <v>1.6027397260273972</v>
      </c>
      <c r="K107" s="13">
        <f ca="1">ROUNDUP(IF(Table_Staff[[#This Row],[Tenure]]&gt;2, 3%,2%)*Table_Staff[[#This Row],[Salary]],0)</f>
        <v>1568</v>
      </c>
      <c r="L107" s="18">
        <f>_xlfn.XLOOKUP(Table_Staff[[#This Row],[Rating]],Sheet3!$B$4:$B$8,Sheet3!$C$4:$C$8)</f>
        <v>3</v>
      </c>
    </row>
    <row r="108" spans="2:12" x14ac:dyDescent="0.35">
      <c r="B108" t="s">
        <v>140</v>
      </c>
      <c r="C108" t="s">
        <v>8</v>
      </c>
      <c r="D108">
        <v>36</v>
      </c>
      <c r="E108" t="s">
        <v>16</v>
      </c>
      <c r="F108" s="3">
        <v>44433</v>
      </c>
      <c r="G108" t="s">
        <v>19</v>
      </c>
      <c r="H108">
        <v>78540</v>
      </c>
      <c r="I108" t="s">
        <v>205</v>
      </c>
      <c r="J108" s="6">
        <f ca="1">(TODAY()-Table_Staff[[#This Row],[Date Joined]])/365</f>
        <v>1.8657534246575342</v>
      </c>
      <c r="K108" s="13">
        <f ca="1">ROUNDUP(IF(Table_Staff[[#This Row],[Tenure]]&gt;2, 3%,2%)*Table_Staff[[#This Row],[Salary]],0)</f>
        <v>1571</v>
      </c>
      <c r="L108" s="18">
        <f>_xlfn.XLOOKUP(Table_Staff[[#This Row],[Rating]],Sheet3!$B$4:$B$8,Sheet3!$C$4:$C$8)</f>
        <v>3</v>
      </c>
    </row>
    <row r="109" spans="2:12" x14ac:dyDescent="0.35">
      <c r="B109" t="s">
        <v>48</v>
      </c>
      <c r="C109" t="s">
        <v>8</v>
      </c>
      <c r="D109">
        <v>36</v>
      </c>
      <c r="E109" t="s">
        <v>16</v>
      </c>
      <c r="F109" s="3">
        <v>44494</v>
      </c>
      <c r="G109" t="s">
        <v>19</v>
      </c>
      <c r="H109">
        <v>78540</v>
      </c>
      <c r="I109" t="s">
        <v>207</v>
      </c>
      <c r="J109" s="6">
        <f ca="1">(TODAY()-Table_Staff[[#This Row],[Date Joined]])/365</f>
        <v>1.6986301369863013</v>
      </c>
      <c r="K109" s="13">
        <f ca="1">ROUNDUP(IF(Table_Staff[[#This Row],[Tenure]]&gt;2, 3%,2%)*Table_Staff[[#This Row],[Salary]],0)</f>
        <v>1571</v>
      </c>
      <c r="L109" s="18">
        <f>_xlfn.XLOOKUP(Table_Staff[[#This Row],[Rating]],Sheet3!$B$4:$B$8,Sheet3!$C$4:$C$8)</f>
        <v>3</v>
      </c>
    </row>
    <row r="110" spans="2:12" x14ac:dyDescent="0.35">
      <c r="B110" t="s">
        <v>196</v>
      </c>
      <c r="C110" t="s">
        <v>15</v>
      </c>
      <c r="D110">
        <v>20</v>
      </c>
      <c r="E110" t="s">
        <v>16</v>
      </c>
      <c r="F110" s="3">
        <v>44683</v>
      </c>
      <c r="G110" t="s">
        <v>9</v>
      </c>
      <c r="H110">
        <v>79570</v>
      </c>
      <c r="I110" t="s">
        <v>205</v>
      </c>
      <c r="J110" s="6">
        <f ca="1">(TODAY()-Table_Staff[[#This Row],[Date Joined]])/365</f>
        <v>1.1808219178082191</v>
      </c>
      <c r="K110" s="13">
        <f ca="1">ROUNDUP(IF(Table_Staff[[#This Row],[Tenure]]&gt;2, 3%,2%)*Table_Staff[[#This Row],[Salary]],0)</f>
        <v>1592</v>
      </c>
      <c r="L110" s="18">
        <f>_xlfn.XLOOKUP(Table_Staff[[#This Row],[Rating]],Sheet3!$B$4:$B$8,Sheet3!$C$4:$C$8)</f>
        <v>3</v>
      </c>
    </row>
    <row r="111" spans="2:12" x14ac:dyDescent="0.35">
      <c r="B111" t="s">
        <v>104</v>
      </c>
      <c r="C111" t="s">
        <v>15</v>
      </c>
      <c r="D111">
        <v>20</v>
      </c>
      <c r="E111" t="s">
        <v>16</v>
      </c>
      <c r="F111" s="3">
        <v>44744</v>
      </c>
      <c r="G111" t="s">
        <v>9</v>
      </c>
      <c r="H111">
        <v>79570</v>
      </c>
      <c r="I111" t="s">
        <v>207</v>
      </c>
      <c r="J111" s="6">
        <f ca="1">(TODAY()-Table_Staff[[#This Row],[Date Joined]])/365</f>
        <v>1.0136986301369864</v>
      </c>
      <c r="K111" s="13">
        <f ca="1">ROUNDUP(IF(Table_Staff[[#This Row],[Tenure]]&gt;2, 3%,2%)*Table_Staff[[#This Row],[Salary]],0)</f>
        <v>1592</v>
      </c>
      <c r="L111" s="18">
        <f>_xlfn.XLOOKUP(Table_Staff[[#This Row],[Rating]],Sheet3!$B$4:$B$8,Sheet3!$C$4:$C$8)</f>
        <v>3</v>
      </c>
    </row>
    <row r="112" spans="2:12" x14ac:dyDescent="0.35">
      <c r="B112" t="s">
        <v>132</v>
      </c>
      <c r="C112" t="s">
        <v>8</v>
      </c>
      <c r="D112">
        <v>25</v>
      </c>
      <c r="E112" t="s">
        <v>13</v>
      </c>
      <c r="F112" s="3">
        <v>44633</v>
      </c>
      <c r="G112" t="s">
        <v>12</v>
      </c>
      <c r="H112">
        <v>80700</v>
      </c>
      <c r="I112" t="s">
        <v>205</v>
      </c>
      <c r="J112" s="6">
        <f ca="1">(TODAY()-Table_Staff[[#This Row],[Date Joined]])/365</f>
        <v>1.3178082191780822</v>
      </c>
      <c r="K112" s="13">
        <f ca="1">ROUNDUP(IF(Table_Staff[[#This Row],[Tenure]]&gt;2, 3%,2%)*Table_Staff[[#This Row],[Salary]],0)</f>
        <v>1614</v>
      </c>
      <c r="L112" s="18">
        <f>_xlfn.XLOOKUP(Table_Staff[[#This Row],[Rating]],Sheet3!$B$4:$B$8,Sheet3!$C$4:$C$8)</f>
        <v>4</v>
      </c>
    </row>
    <row r="113" spans="2:12" x14ac:dyDescent="0.35">
      <c r="B113" t="s">
        <v>39</v>
      </c>
      <c r="C113" t="s">
        <v>8</v>
      </c>
      <c r="D113">
        <v>25</v>
      </c>
      <c r="E113" t="s">
        <v>13</v>
      </c>
      <c r="F113" s="3">
        <v>44694</v>
      </c>
      <c r="G113" t="s">
        <v>12</v>
      </c>
      <c r="H113">
        <v>80700</v>
      </c>
      <c r="I113" t="s">
        <v>207</v>
      </c>
      <c r="J113" s="6">
        <f ca="1">(TODAY()-Table_Staff[[#This Row],[Date Joined]])/365</f>
        <v>1.1506849315068493</v>
      </c>
      <c r="K113" s="13">
        <f ca="1">ROUNDUP(IF(Table_Staff[[#This Row],[Tenure]]&gt;2, 3%,2%)*Table_Staff[[#This Row],[Salary]],0)</f>
        <v>1614</v>
      </c>
      <c r="L113" s="18">
        <f>_xlfn.XLOOKUP(Table_Staff[[#This Row],[Rating]],Sheet3!$B$4:$B$8,Sheet3!$C$4:$C$8)</f>
        <v>4</v>
      </c>
    </row>
    <row r="114" spans="2:12" x14ac:dyDescent="0.35">
      <c r="B114" t="s">
        <v>184</v>
      </c>
      <c r="C114" t="s">
        <v>8</v>
      </c>
      <c r="D114">
        <v>27</v>
      </c>
      <c r="E114" t="s">
        <v>16</v>
      </c>
      <c r="F114" s="3">
        <v>44625</v>
      </c>
      <c r="G114" t="s">
        <v>12</v>
      </c>
      <c r="H114">
        <v>83750</v>
      </c>
      <c r="I114" t="s">
        <v>205</v>
      </c>
      <c r="J114" s="6">
        <f ca="1">(TODAY()-Table_Staff[[#This Row],[Date Joined]])/365</f>
        <v>1.3397260273972602</v>
      </c>
      <c r="K114" s="13">
        <f ca="1">ROUNDUP(IF(Table_Staff[[#This Row],[Tenure]]&gt;2, 3%,2%)*Table_Staff[[#This Row],[Salary]],0)</f>
        <v>1675</v>
      </c>
      <c r="L114" s="18">
        <f>_xlfn.XLOOKUP(Table_Staff[[#This Row],[Rating]],Sheet3!$B$4:$B$8,Sheet3!$C$4:$C$8)</f>
        <v>3</v>
      </c>
    </row>
    <row r="115" spans="2:12" x14ac:dyDescent="0.35">
      <c r="B115" t="s">
        <v>92</v>
      </c>
      <c r="C115" t="s">
        <v>8</v>
      </c>
      <c r="D115">
        <v>27</v>
      </c>
      <c r="E115" t="s">
        <v>16</v>
      </c>
      <c r="F115" s="3">
        <v>44686</v>
      </c>
      <c r="G115" t="s">
        <v>12</v>
      </c>
      <c r="H115">
        <v>83750</v>
      </c>
      <c r="I115" t="s">
        <v>207</v>
      </c>
      <c r="J115" s="6">
        <f ca="1">(TODAY()-Table_Staff[[#This Row],[Date Joined]])/365</f>
        <v>1.1726027397260275</v>
      </c>
      <c r="K115" s="13">
        <f ca="1">ROUNDUP(IF(Table_Staff[[#This Row],[Tenure]]&gt;2, 3%,2%)*Table_Staff[[#This Row],[Salary]],0)</f>
        <v>1675</v>
      </c>
      <c r="L115" s="18">
        <f>_xlfn.XLOOKUP(Table_Staff[[#This Row],[Rating]],Sheet3!$B$4:$B$8,Sheet3!$C$4:$C$8)</f>
        <v>3</v>
      </c>
    </row>
    <row r="116" spans="2:12" x14ac:dyDescent="0.35">
      <c r="B116" t="s">
        <v>121</v>
      </c>
      <c r="C116" t="s">
        <v>8</v>
      </c>
      <c r="D116">
        <v>34</v>
      </c>
      <c r="E116" t="s">
        <v>16</v>
      </c>
      <c r="F116" s="3">
        <v>44397</v>
      </c>
      <c r="G116" t="s">
        <v>21</v>
      </c>
      <c r="H116">
        <v>85000</v>
      </c>
      <c r="I116" t="s">
        <v>205</v>
      </c>
      <c r="J116" s="6">
        <f ca="1">(TODAY()-Table_Staff[[#This Row],[Date Joined]])/365</f>
        <v>1.9643835616438357</v>
      </c>
      <c r="K116" s="13">
        <f ca="1">ROUNDUP(IF(Table_Staff[[#This Row],[Tenure]]&gt;2, 3%,2%)*Table_Staff[[#This Row],[Salary]],0)</f>
        <v>1700</v>
      </c>
      <c r="L116" s="18">
        <f>_xlfn.XLOOKUP(Table_Staff[[#This Row],[Rating]],Sheet3!$B$4:$B$8,Sheet3!$C$4:$C$8)</f>
        <v>3</v>
      </c>
    </row>
    <row r="117" spans="2:12" x14ac:dyDescent="0.35">
      <c r="B117" t="s">
        <v>28</v>
      </c>
      <c r="C117" t="s">
        <v>8</v>
      </c>
      <c r="D117">
        <v>34</v>
      </c>
      <c r="E117" t="s">
        <v>16</v>
      </c>
      <c r="F117" s="3">
        <v>44459</v>
      </c>
      <c r="G117" t="s">
        <v>21</v>
      </c>
      <c r="H117">
        <v>85000</v>
      </c>
      <c r="I117" t="s">
        <v>207</v>
      </c>
      <c r="J117" s="6">
        <f ca="1">(TODAY()-Table_Staff[[#This Row],[Date Joined]])/365</f>
        <v>1.7945205479452055</v>
      </c>
      <c r="K117" s="13">
        <f ca="1">ROUNDUP(IF(Table_Staff[[#This Row],[Tenure]]&gt;2, 3%,2%)*Table_Staff[[#This Row],[Salary]],0)</f>
        <v>1700</v>
      </c>
      <c r="L117" s="18">
        <f>_xlfn.XLOOKUP(Table_Staff[[#This Row],[Rating]],Sheet3!$B$4:$B$8,Sheet3!$C$4:$C$8)</f>
        <v>3</v>
      </c>
    </row>
    <row r="118" spans="2:12" x14ac:dyDescent="0.35">
      <c r="B118" t="s">
        <v>180</v>
      </c>
      <c r="C118" t="s">
        <v>8</v>
      </c>
      <c r="D118">
        <v>33</v>
      </c>
      <c r="E118" t="s">
        <v>16</v>
      </c>
      <c r="F118" s="3">
        <v>44747</v>
      </c>
      <c r="G118" t="s">
        <v>21</v>
      </c>
      <c r="H118">
        <v>86570</v>
      </c>
      <c r="I118" t="s">
        <v>205</v>
      </c>
      <c r="J118" s="6">
        <f ca="1">(TODAY()-Table_Staff[[#This Row],[Date Joined]])/365</f>
        <v>1.0054794520547945</v>
      </c>
      <c r="K118" s="13">
        <f ca="1">ROUNDUP(IF(Table_Staff[[#This Row],[Tenure]]&gt;2, 3%,2%)*Table_Staff[[#This Row],[Salary]],0)</f>
        <v>1732</v>
      </c>
      <c r="L118" s="18">
        <f>_xlfn.XLOOKUP(Table_Staff[[#This Row],[Rating]],Sheet3!$B$4:$B$8,Sheet3!$C$4:$C$8)</f>
        <v>3</v>
      </c>
    </row>
    <row r="119" spans="2:12" x14ac:dyDescent="0.35">
      <c r="B119" t="s">
        <v>88</v>
      </c>
      <c r="C119" t="s">
        <v>8</v>
      </c>
      <c r="D119">
        <v>33</v>
      </c>
      <c r="E119" t="s">
        <v>16</v>
      </c>
      <c r="F119" s="3">
        <v>44809</v>
      </c>
      <c r="G119" t="s">
        <v>21</v>
      </c>
      <c r="H119">
        <v>86570</v>
      </c>
      <c r="I119" t="s">
        <v>207</v>
      </c>
      <c r="J119" s="6">
        <f ca="1">(TODAY()-Table_Staff[[#This Row],[Date Joined]])/365</f>
        <v>0.83561643835616439</v>
      </c>
      <c r="K119" s="13">
        <f ca="1">ROUNDUP(IF(Table_Staff[[#This Row],[Tenure]]&gt;2, 3%,2%)*Table_Staff[[#This Row],[Salary]],0)</f>
        <v>1732</v>
      </c>
      <c r="L119" s="18">
        <f>_xlfn.XLOOKUP(Table_Staff[[#This Row],[Rating]],Sheet3!$B$4:$B$8,Sheet3!$C$4:$C$8)</f>
        <v>3</v>
      </c>
    </row>
    <row r="120" spans="2:12" x14ac:dyDescent="0.35">
      <c r="B120" t="s">
        <v>165</v>
      </c>
      <c r="C120" t="s">
        <v>8</v>
      </c>
      <c r="D120">
        <v>40</v>
      </c>
      <c r="E120" t="s">
        <v>16</v>
      </c>
      <c r="F120" s="3">
        <v>44276</v>
      </c>
      <c r="G120" t="s">
        <v>12</v>
      </c>
      <c r="H120">
        <v>87620</v>
      </c>
      <c r="I120" t="s">
        <v>205</v>
      </c>
      <c r="J120" s="6">
        <f ca="1">(TODAY()-Table_Staff[[#This Row],[Date Joined]])/365</f>
        <v>2.2958904109589042</v>
      </c>
      <c r="K120" s="13">
        <f ca="1">ROUNDUP(IF(Table_Staff[[#This Row],[Tenure]]&gt;2, 3%,2%)*Table_Staff[[#This Row],[Salary]],0)</f>
        <v>2629</v>
      </c>
      <c r="L120" s="18">
        <f>_xlfn.XLOOKUP(Table_Staff[[#This Row],[Rating]],Sheet3!$B$4:$B$8,Sheet3!$C$4:$C$8)</f>
        <v>3</v>
      </c>
    </row>
    <row r="121" spans="2:12" x14ac:dyDescent="0.35">
      <c r="B121" t="s">
        <v>74</v>
      </c>
      <c r="C121" t="s">
        <v>8</v>
      </c>
      <c r="D121">
        <v>40</v>
      </c>
      <c r="E121" t="s">
        <v>16</v>
      </c>
      <c r="F121" s="3">
        <v>44337</v>
      </c>
      <c r="G121" t="s">
        <v>12</v>
      </c>
      <c r="H121">
        <v>87620</v>
      </c>
      <c r="I121" t="s">
        <v>207</v>
      </c>
      <c r="J121" s="6">
        <f ca="1">(TODAY()-Table_Staff[[#This Row],[Date Joined]])/365</f>
        <v>2.128767123287671</v>
      </c>
      <c r="K121" s="13">
        <f ca="1">ROUNDUP(IF(Table_Staff[[#This Row],[Tenure]]&gt;2, 3%,2%)*Table_Staff[[#This Row],[Salary]],0)</f>
        <v>2629</v>
      </c>
      <c r="L121" s="18">
        <f>_xlfn.XLOOKUP(Table_Staff[[#This Row],[Rating]],Sheet3!$B$4:$B$8,Sheet3!$C$4:$C$8)</f>
        <v>3</v>
      </c>
    </row>
    <row r="122" spans="2:12" x14ac:dyDescent="0.35">
      <c r="B122" t="s">
        <v>117</v>
      </c>
      <c r="C122" t="s">
        <v>15</v>
      </c>
      <c r="D122">
        <v>37</v>
      </c>
      <c r="E122" t="s">
        <v>24</v>
      </c>
      <c r="F122" s="3">
        <v>44277</v>
      </c>
      <c r="G122" t="s">
        <v>12</v>
      </c>
      <c r="H122">
        <v>88050</v>
      </c>
      <c r="I122" t="s">
        <v>205</v>
      </c>
      <c r="J122" s="6">
        <f ca="1">(TODAY()-Table_Staff[[#This Row],[Date Joined]])/365</f>
        <v>2.2931506849315069</v>
      </c>
      <c r="K122" s="13">
        <f ca="1">ROUNDUP(IF(Table_Staff[[#This Row],[Tenure]]&gt;2, 3%,2%)*Table_Staff[[#This Row],[Salary]],0)</f>
        <v>2642</v>
      </c>
      <c r="L122" s="18">
        <f>_xlfn.XLOOKUP(Table_Staff[[#This Row],[Rating]],Sheet3!$B$4:$B$8,Sheet3!$C$4:$C$8)</f>
        <v>2</v>
      </c>
    </row>
    <row r="123" spans="2:12" x14ac:dyDescent="0.35">
      <c r="B123" t="s">
        <v>23</v>
      </c>
      <c r="C123" t="s">
        <v>15</v>
      </c>
      <c r="D123">
        <v>37</v>
      </c>
      <c r="E123" t="s">
        <v>24</v>
      </c>
      <c r="F123" s="3">
        <v>44338</v>
      </c>
      <c r="G123" t="s">
        <v>12</v>
      </c>
      <c r="H123">
        <v>88050</v>
      </c>
      <c r="I123" t="s">
        <v>207</v>
      </c>
      <c r="J123" s="6">
        <f ca="1">(TODAY()-Table_Staff[[#This Row],[Date Joined]])/365</f>
        <v>2.1260273972602741</v>
      </c>
      <c r="K123" s="13">
        <f ca="1">ROUNDUP(IF(Table_Staff[[#This Row],[Tenure]]&gt;2, 3%,2%)*Table_Staff[[#This Row],[Salary]],0)</f>
        <v>2642</v>
      </c>
      <c r="L123" s="18">
        <f>_xlfn.XLOOKUP(Table_Staff[[#This Row],[Rating]],Sheet3!$B$4:$B$8,Sheet3!$C$4:$C$8)</f>
        <v>2</v>
      </c>
    </row>
    <row r="124" spans="2:12" x14ac:dyDescent="0.35">
      <c r="B124" t="s">
        <v>111</v>
      </c>
      <c r="C124" t="s">
        <v>206</v>
      </c>
      <c r="D124">
        <v>27</v>
      </c>
      <c r="E124" t="s">
        <v>13</v>
      </c>
      <c r="F124" s="3">
        <v>44212</v>
      </c>
      <c r="G124" t="s">
        <v>12</v>
      </c>
      <c r="H124">
        <v>90700</v>
      </c>
      <c r="I124" t="s">
        <v>205</v>
      </c>
      <c r="J124" s="6">
        <f ca="1">(TODAY()-Table_Staff[[#This Row],[Date Joined]])/365</f>
        <v>2.4712328767123286</v>
      </c>
      <c r="K124" s="13">
        <f ca="1">ROUNDUP(IF(Table_Staff[[#This Row],[Tenure]]&gt;2, 3%,2%)*Table_Staff[[#This Row],[Salary]],0)</f>
        <v>2721</v>
      </c>
      <c r="L124" s="18">
        <f>_xlfn.XLOOKUP(Table_Staff[[#This Row],[Rating]],Sheet3!$B$4:$B$8,Sheet3!$C$4:$C$8)</f>
        <v>4</v>
      </c>
    </row>
    <row r="125" spans="2:12" x14ac:dyDescent="0.35">
      <c r="B125" t="s">
        <v>11</v>
      </c>
      <c r="C125" t="s">
        <v>206</v>
      </c>
      <c r="D125">
        <v>26</v>
      </c>
      <c r="E125" t="s">
        <v>13</v>
      </c>
      <c r="F125" s="3">
        <v>44271</v>
      </c>
      <c r="G125" t="s">
        <v>12</v>
      </c>
      <c r="H125">
        <v>90700</v>
      </c>
      <c r="I125" t="s">
        <v>207</v>
      </c>
      <c r="J125" s="6">
        <f ca="1">(TODAY()-Table_Staff[[#This Row],[Date Joined]])/365</f>
        <v>2.3095890410958906</v>
      </c>
      <c r="K125" s="13">
        <f ca="1">ROUNDUP(IF(Table_Staff[[#This Row],[Tenure]]&gt;2, 3%,2%)*Table_Staff[[#This Row],[Salary]],0)</f>
        <v>2721</v>
      </c>
      <c r="L125" s="18">
        <f>_xlfn.XLOOKUP(Table_Staff[[#This Row],[Rating]],Sheet3!$B$4:$B$8,Sheet3!$C$4:$C$8)</f>
        <v>4</v>
      </c>
    </row>
    <row r="126" spans="2:12" x14ac:dyDescent="0.35">
      <c r="B126" t="s">
        <v>144</v>
      </c>
      <c r="C126" t="s">
        <v>206</v>
      </c>
      <c r="D126">
        <v>32</v>
      </c>
      <c r="E126" t="s">
        <v>16</v>
      </c>
      <c r="F126" s="3">
        <v>44713</v>
      </c>
      <c r="G126" t="s">
        <v>12</v>
      </c>
      <c r="H126">
        <v>91310</v>
      </c>
      <c r="I126" t="s">
        <v>205</v>
      </c>
      <c r="J126" s="6">
        <f ca="1">(TODAY()-Table_Staff[[#This Row],[Date Joined]])/365</f>
        <v>1.0986301369863014</v>
      </c>
      <c r="K126" s="13">
        <f ca="1">ROUNDUP(IF(Table_Staff[[#This Row],[Tenure]]&gt;2, 3%,2%)*Table_Staff[[#This Row],[Salary]],0)</f>
        <v>1827</v>
      </c>
      <c r="L126" s="18">
        <f>_xlfn.XLOOKUP(Table_Staff[[#This Row],[Rating]],Sheet3!$B$4:$B$8,Sheet3!$C$4:$C$8)</f>
        <v>3</v>
      </c>
    </row>
    <row r="127" spans="2:12" x14ac:dyDescent="0.35">
      <c r="B127" t="s">
        <v>52</v>
      </c>
      <c r="C127" t="s">
        <v>206</v>
      </c>
      <c r="D127">
        <v>32</v>
      </c>
      <c r="E127" t="s">
        <v>16</v>
      </c>
      <c r="F127" s="3">
        <v>44774</v>
      </c>
      <c r="G127" t="s">
        <v>12</v>
      </c>
      <c r="H127">
        <v>91310</v>
      </c>
      <c r="I127" t="s">
        <v>207</v>
      </c>
      <c r="J127" s="6">
        <f ca="1">(TODAY()-Table_Staff[[#This Row],[Date Joined]])/365</f>
        <v>0.93150684931506844</v>
      </c>
      <c r="K127" s="13">
        <f ca="1">ROUNDUP(IF(Table_Staff[[#This Row],[Tenure]]&gt;2, 3%,2%)*Table_Staff[[#This Row],[Salary]],0)</f>
        <v>1827</v>
      </c>
      <c r="L127" s="18">
        <f>_xlfn.XLOOKUP(Table_Staff[[#This Row],[Rating]],Sheet3!$B$4:$B$8,Sheet3!$C$4:$C$8)</f>
        <v>3</v>
      </c>
    </row>
    <row r="128" spans="2:12" x14ac:dyDescent="0.35">
      <c r="B128" t="s">
        <v>159</v>
      </c>
      <c r="C128" t="s">
        <v>15</v>
      </c>
      <c r="D128">
        <v>27</v>
      </c>
      <c r="E128" t="s">
        <v>13</v>
      </c>
      <c r="F128" s="3">
        <v>44174</v>
      </c>
      <c r="G128" t="s">
        <v>21</v>
      </c>
      <c r="H128">
        <v>91650</v>
      </c>
      <c r="I128" t="s">
        <v>205</v>
      </c>
      <c r="J128" s="6">
        <f ca="1">(TODAY()-Table_Staff[[#This Row],[Date Joined]])/365</f>
        <v>2.5753424657534247</v>
      </c>
      <c r="K128" s="13">
        <f ca="1">ROUNDUP(IF(Table_Staff[[#This Row],[Tenure]]&gt;2, 3%,2%)*Table_Staff[[#This Row],[Salary]],0)</f>
        <v>2750</v>
      </c>
      <c r="L128" s="18">
        <f>_xlfn.XLOOKUP(Table_Staff[[#This Row],[Rating]],Sheet3!$B$4:$B$8,Sheet3!$C$4:$C$8)</f>
        <v>4</v>
      </c>
    </row>
    <row r="129" spans="2:12" x14ac:dyDescent="0.35">
      <c r="B129" t="s">
        <v>68</v>
      </c>
      <c r="C129" t="s">
        <v>15</v>
      </c>
      <c r="D129">
        <v>27</v>
      </c>
      <c r="E129" t="s">
        <v>13</v>
      </c>
      <c r="F129" s="3">
        <v>44236</v>
      </c>
      <c r="G129" t="s">
        <v>21</v>
      </c>
      <c r="H129">
        <v>91650</v>
      </c>
      <c r="I129" t="s">
        <v>207</v>
      </c>
      <c r="J129" s="6">
        <f ca="1">(TODAY()-Table_Staff[[#This Row],[Date Joined]])/365</f>
        <v>2.4054794520547946</v>
      </c>
      <c r="K129" s="13">
        <f ca="1">ROUNDUP(IF(Table_Staff[[#This Row],[Tenure]]&gt;2, 3%,2%)*Table_Staff[[#This Row],[Salary]],0)</f>
        <v>2750</v>
      </c>
      <c r="L129" s="18">
        <f>_xlfn.XLOOKUP(Table_Staff[[#This Row],[Rating]],Sheet3!$B$4:$B$8,Sheet3!$C$4:$C$8)</f>
        <v>4</v>
      </c>
    </row>
    <row r="130" spans="2:12" x14ac:dyDescent="0.35">
      <c r="B130" t="s">
        <v>194</v>
      </c>
      <c r="C130" t="s">
        <v>8</v>
      </c>
      <c r="D130">
        <v>34</v>
      </c>
      <c r="E130" t="s">
        <v>16</v>
      </c>
      <c r="F130" s="3">
        <v>44383</v>
      </c>
      <c r="G130" t="s">
        <v>21</v>
      </c>
      <c r="H130">
        <v>92450</v>
      </c>
      <c r="I130" t="s">
        <v>205</v>
      </c>
      <c r="J130" s="6">
        <f ca="1">(TODAY()-Table_Staff[[#This Row],[Date Joined]])/365</f>
        <v>2.0027397260273974</v>
      </c>
      <c r="K130" s="13">
        <f ca="1">ROUNDUP(IF(Table_Staff[[#This Row],[Tenure]]&gt;2, 3%,2%)*Table_Staff[[#This Row],[Salary]],0)</f>
        <v>2774</v>
      </c>
      <c r="L130" s="18">
        <f>_xlfn.XLOOKUP(Table_Staff[[#This Row],[Rating]],Sheet3!$B$4:$B$8,Sheet3!$C$4:$C$8)</f>
        <v>3</v>
      </c>
    </row>
    <row r="131" spans="2:12" x14ac:dyDescent="0.35">
      <c r="B131" t="s">
        <v>102</v>
      </c>
      <c r="C131" t="s">
        <v>8</v>
      </c>
      <c r="D131">
        <v>34</v>
      </c>
      <c r="E131" t="s">
        <v>16</v>
      </c>
      <c r="F131" s="3">
        <v>44445</v>
      </c>
      <c r="G131" t="s">
        <v>21</v>
      </c>
      <c r="H131">
        <v>92450</v>
      </c>
      <c r="I131" t="s">
        <v>207</v>
      </c>
      <c r="J131" s="6">
        <f ca="1">(TODAY()-Table_Staff[[#This Row],[Date Joined]])/365</f>
        <v>1.832876712328767</v>
      </c>
      <c r="K131" s="13">
        <f ca="1">ROUNDUP(IF(Table_Staff[[#This Row],[Tenure]]&gt;2, 3%,2%)*Table_Staff[[#This Row],[Salary]],0)</f>
        <v>1849</v>
      </c>
      <c r="L131" s="18">
        <f>_xlfn.XLOOKUP(Table_Staff[[#This Row],[Rating]],Sheet3!$B$4:$B$8,Sheet3!$C$4:$C$8)</f>
        <v>3</v>
      </c>
    </row>
    <row r="132" spans="2:12" x14ac:dyDescent="0.35">
      <c r="B132" t="s">
        <v>168</v>
      </c>
      <c r="C132" t="s">
        <v>8</v>
      </c>
      <c r="D132">
        <v>25</v>
      </c>
      <c r="E132" t="s">
        <v>16</v>
      </c>
      <c r="F132" s="3">
        <v>44144</v>
      </c>
      <c r="G132" t="s">
        <v>19</v>
      </c>
      <c r="H132">
        <v>92700</v>
      </c>
      <c r="I132" t="s">
        <v>205</v>
      </c>
      <c r="J132" s="6">
        <f ca="1">(TODAY()-Table_Staff[[#This Row],[Date Joined]])/365</f>
        <v>2.6575342465753424</v>
      </c>
      <c r="K132" s="13">
        <f ca="1">ROUNDUP(IF(Table_Staff[[#This Row],[Tenure]]&gt;2, 3%,2%)*Table_Staff[[#This Row],[Salary]],0)</f>
        <v>2781</v>
      </c>
      <c r="L132" s="18">
        <f>_xlfn.XLOOKUP(Table_Staff[[#This Row],[Rating]],Sheet3!$B$4:$B$8,Sheet3!$C$4:$C$8)</f>
        <v>3</v>
      </c>
    </row>
    <row r="133" spans="2:12" x14ac:dyDescent="0.35">
      <c r="B133" t="s">
        <v>77</v>
      </c>
      <c r="C133" t="s">
        <v>8</v>
      </c>
      <c r="D133">
        <v>25</v>
      </c>
      <c r="E133" t="s">
        <v>16</v>
      </c>
      <c r="F133" s="3">
        <v>44205</v>
      </c>
      <c r="G133" t="s">
        <v>19</v>
      </c>
      <c r="H133">
        <v>92700</v>
      </c>
      <c r="I133" t="s">
        <v>207</v>
      </c>
      <c r="J133" s="6">
        <f ca="1">(TODAY()-Table_Staff[[#This Row],[Date Joined]])/365</f>
        <v>2.4904109589041097</v>
      </c>
      <c r="K133" s="13">
        <f ca="1">ROUNDUP(IF(Table_Staff[[#This Row],[Tenure]]&gt;2, 3%,2%)*Table_Staff[[#This Row],[Salary]],0)</f>
        <v>2781</v>
      </c>
      <c r="L133" s="18">
        <f>_xlfn.XLOOKUP(Table_Staff[[#This Row],[Rating]],Sheet3!$B$4:$B$8,Sheet3!$C$4:$C$8)</f>
        <v>3</v>
      </c>
    </row>
    <row r="134" spans="2:12" x14ac:dyDescent="0.35">
      <c r="B134" t="s">
        <v>162</v>
      </c>
      <c r="C134" t="s">
        <v>8</v>
      </c>
      <c r="D134">
        <v>33</v>
      </c>
      <c r="E134" t="s">
        <v>16</v>
      </c>
      <c r="F134" s="3">
        <v>44129</v>
      </c>
      <c r="G134" t="s">
        <v>12</v>
      </c>
      <c r="H134">
        <v>96140</v>
      </c>
      <c r="I134" t="s">
        <v>205</v>
      </c>
      <c r="J134" s="6">
        <f ca="1">(TODAY()-Table_Staff[[#This Row],[Date Joined]])/365</f>
        <v>2.6986301369863015</v>
      </c>
      <c r="K134" s="13">
        <f ca="1">ROUNDUP(IF(Table_Staff[[#This Row],[Tenure]]&gt;2, 3%,2%)*Table_Staff[[#This Row],[Salary]],0)</f>
        <v>2885</v>
      </c>
      <c r="L134" s="18">
        <f>_xlfn.XLOOKUP(Table_Staff[[#This Row],[Rating]],Sheet3!$B$4:$B$8,Sheet3!$C$4:$C$8)</f>
        <v>3</v>
      </c>
    </row>
    <row r="135" spans="2:12" x14ac:dyDescent="0.35">
      <c r="B135" t="s">
        <v>71</v>
      </c>
      <c r="C135" t="s">
        <v>8</v>
      </c>
      <c r="D135">
        <v>33</v>
      </c>
      <c r="E135" t="s">
        <v>16</v>
      </c>
      <c r="F135" s="3">
        <v>44190</v>
      </c>
      <c r="G135" t="s">
        <v>12</v>
      </c>
      <c r="H135">
        <v>96140</v>
      </c>
      <c r="I135" t="s">
        <v>207</v>
      </c>
      <c r="J135" s="6">
        <f ca="1">(TODAY()-Table_Staff[[#This Row],[Date Joined]])/365</f>
        <v>2.5315068493150683</v>
      </c>
      <c r="K135" s="13">
        <f ca="1">ROUNDUP(IF(Table_Staff[[#This Row],[Tenure]]&gt;2, 3%,2%)*Table_Staff[[#This Row],[Salary]],0)</f>
        <v>2885</v>
      </c>
      <c r="L135" s="18">
        <f>_xlfn.XLOOKUP(Table_Staff[[#This Row],[Rating]],Sheet3!$B$4:$B$8,Sheet3!$C$4:$C$8)</f>
        <v>3</v>
      </c>
    </row>
    <row r="136" spans="2:12" x14ac:dyDescent="0.35">
      <c r="B136" t="s">
        <v>176</v>
      </c>
      <c r="C136" t="s">
        <v>15</v>
      </c>
      <c r="D136">
        <v>30</v>
      </c>
      <c r="E136" t="s">
        <v>16</v>
      </c>
      <c r="F136" s="3">
        <v>44544</v>
      </c>
      <c r="G136" t="s">
        <v>21</v>
      </c>
      <c r="H136">
        <v>96800</v>
      </c>
      <c r="I136" t="s">
        <v>205</v>
      </c>
      <c r="J136" s="6">
        <f ca="1">(TODAY()-Table_Staff[[#This Row],[Date Joined]])/365</f>
        <v>1.5616438356164384</v>
      </c>
      <c r="K136" s="13">
        <f ca="1">ROUNDUP(IF(Table_Staff[[#This Row],[Tenure]]&gt;2, 3%,2%)*Table_Staff[[#This Row],[Salary]],0)</f>
        <v>1936</v>
      </c>
      <c r="L136" s="18">
        <f>_xlfn.XLOOKUP(Table_Staff[[#This Row],[Rating]],Sheet3!$B$4:$B$8,Sheet3!$C$4:$C$8)</f>
        <v>3</v>
      </c>
    </row>
    <row r="137" spans="2:12" x14ac:dyDescent="0.35">
      <c r="B137" t="s">
        <v>85</v>
      </c>
      <c r="C137" t="s">
        <v>15</v>
      </c>
      <c r="D137">
        <v>30</v>
      </c>
      <c r="E137" t="s">
        <v>16</v>
      </c>
      <c r="F137" s="3">
        <v>44606</v>
      </c>
      <c r="G137" t="s">
        <v>21</v>
      </c>
      <c r="H137">
        <v>96800</v>
      </c>
      <c r="I137" t="s">
        <v>207</v>
      </c>
      <c r="J137" s="6">
        <f ca="1">(TODAY()-Table_Staff[[#This Row],[Date Joined]])/365</f>
        <v>1.3917808219178083</v>
      </c>
      <c r="K137" s="13">
        <f ca="1">ROUNDUP(IF(Table_Staff[[#This Row],[Tenure]]&gt;2, 3%,2%)*Table_Staff[[#This Row],[Salary]],0)</f>
        <v>1936</v>
      </c>
      <c r="L137" s="18">
        <f>_xlfn.XLOOKUP(Table_Staff[[#This Row],[Rating]],Sheet3!$B$4:$B$8,Sheet3!$C$4:$C$8)</f>
        <v>3</v>
      </c>
    </row>
    <row r="138" spans="2:12" x14ac:dyDescent="0.35">
      <c r="B138" t="s">
        <v>197</v>
      </c>
      <c r="C138" t="s">
        <v>15</v>
      </c>
      <c r="D138">
        <v>40</v>
      </c>
      <c r="E138" t="s">
        <v>16</v>
      </c>
      <c r="F138" s="3">
        <v>44204</v>
      </c>
      <c r="G138" t="s">
        <v>9</v>
      </c>
      <c r="H138">
        <v>99750</v>
      </c>
      <c r="I138" t="s">
        <v>205</v>
      </c>
      <c r="J138" s="6">
        <f ca="1">(TODAY()-Table_Staff[[#This Row],[Date Joined]])/365</f>
        <v>2.493150684931507</v>
      </c>
      <c r="K138" s="13">
        <f ca="1">ROUNDUP(IF(Table_Staff[[#This Row],[Tenure]]&gt;2, 3%,2%)*Table_Staff[[#This Row],[Salary]],0)</f>
        <v>2993</v>
      </c>
      <c r="L138" s="18">
        <f>_xlfn.XLOOKUP(Table_Staff[[#This Row],[Rating]],Sheet3!$B$4:$B$8,Sheet3!$C$4:$C$8)</f>
        <v>3</v>
      </c>
    </row>
    <row r="139" spans="2:12" x14ac:dyDescent="0.35">
      <c r="B139" t="s">
        <v>105</v>
      </c>
      <c r="C139" t="s">
        <v>15</v>
      </c>
      <c r="D139">
        <v>40</v>
      </c>
      <c r="E139" t="s">
        <v>16</v>
      </c>
      <c r="F139" s="3">
        <v>44263</v>
      </c>
      <c r="G139" t="s">
        <v>9</v>
      </c>
      <c r="H139">
        <v>99750</v>
      </c>
      <c r="I139" t="s">
        <v>207</v>
      </c>
      <c r="J139" s="6">
        <f ca="1">(TODAY()-Table_Staff[[#This Row],[Date Joined]])/365</f>
        <v>2.3315068493150686</v>
      </c>
      <c r="K139" s="13">
        <f ca="1">ROUNDUP(IF(Table_Staff[[#This Row],[Tenure]]&gt;2, 3%,2%)*Table_Staff[[#This Row],[Salary]],0)</f>
        <v>2993</v>
      </c>
      <c r="L139" s="18">
        <f>_xlfn.XLOOKUP(Table_Staff[[#This Row],[Rating]],Sheet3!$B$4:$B$8,Sheet3!$C$4:$C$8)</f>
        <v>3</v>
      </c>
    </row>
    <row r="140" spans="2:12" x14ac:dyDescent="0.35">
      <c r="B140" t="s">
        <v>199</v>
      </c>
      <c r="C140" t="s">
        <v>8</v>
      </c>
      <c r="D140">
        <v>28</v>
      </c>
      <c r="E140" t="s">
        <v>16</v>
      </c>
      <c r="F140" s="3">
        <v>44571</v>
      </c>
      <c r="G140" t="s">
        <v>9</v>
      </c>
      <c r="H140">
        <v>99970</v>
      </c>
      <c r="I140" t="s">
        <v>205</v>
      </c>
      <c r="J140" s="6">
        <f ca="1">(TODAY()-Table_Staff[[#This Row],[Date Joined]])/365</f>
        <v>1.4876712328767123</v>
      </c>
      <c r="K140" s="13">
        <f ca="1">ROUNDUP(IF(Table_Staff[[#This Row],[Tenure]]&gt;2, 3%,2%)*Table_Staff[[#This Row],[Salary]],0)</f>
        <v>2000</v>
      </c>
      <c r="L140" s="18">
        <f>_xlfn.XLOOKUP(Table_Staff[[#This Row],[Rating]],Sheet3!$B$4:$B$8,Sheet3!$C$4:$C$8)</f>
        <v>3</v>
      </c>
    </row>
    <row r="141" spans="2:12" x14ac:dyDescent="0.35">
      <c r="B141" t="s">
        <v>107</v>
      </c>
      <c r="C141" t="s">
        <v>8</v>
      </c>
      <c r="D141">
        <v>28</v>
      </c>
      <c r="E141" t="s">
        <v>16</v>
      </c>
      <c r="F141" s="3">
        <v>44630</v>
      </c>
      <c r="G141" t="s">
        <v>9</v>
      </c>
      <c r="H141">
        <v>99970</v>
      </c>
      <c r="I141" t="s">
        <v>207</v>
      </c>
      <c r="J141" s="6">
        <f ca="1">(TODAY()-Table_Staff[[#This Row],[Date Joined]])/365</f>
        <v>1.3260273972602741</v>
      </c>
      <c r="K141" s="13">
        <f ca="1">ROUNDUP(IF(Table_Staff[[#This Row],[Tenure]]&gt;2, 3%,2%)*Table_Staff[[#This Row],[Salary]],0)</f>
        <v>2000</v>
      </c>
      <c r="L141" s="18">
        <f>_xlfn.XLOOKUP(Table_Staff[[#This Row],[Rating]],Sheet3!$B$4:$B$8,Sheet3!$C$4:$C$8)</f>
        <v>3</v>
      </c>
    </row>
    <row r="142" spans="2:12" x14ac:dyDescent="0.35">
      <c r="B142" t="s">
        <v>195</v>
      </c>
      <c r="C142" t="s">
        <v>15</v>
      </c>
      <c r="D142">
        <v>24</v>
      </c>
      <c r="E142" t="s">
        <v>16</v>
      </c>
      <c r="F142" s="3">
        <v>44625</v>
      </c>
      <c r="G142" t="s">
        <v>12</v>
      </c>
      <c r="H142">
        <v>100420</v>
      </c>
      <c r="I142" t="s">
        <v>205</v>
      </c>
      <c r="J142" s="6">
        <f ca="1">(TODAY()-Table_Staff[[#This Row],[Date Joined]])/365</f>
        <v>1.3397260273972602</v>
      </c>
      <c r="K142" s="13">
        <f ca="1">ROUNDUP(IF(Table_Staff[[#This Row],[Tenure]]&gt;2, 3%,2%)*Table_Staff[[#This Row],[Salary]],0)</f>
        <v>2009</v>
      </c>
      <c r="L142" s="18">
        <f>_xlfn.XLOOKUP(Table_Staff[[#This Row],[Rating]],Sheet3!$B$4:$B$8,Sheet3!$C$4:$C$8)</f>
        <v>3</v>
      </c>
    </row>
    <row r="143" spans="2:12" x14ac:dyDescent="0.35">
      <c r="B143" t="s">
        <v>103</v>
      </c>
      <c r="C143" t="s">
        <v>15</v>
      </c>
      <c r="D143">
        <v>24</v>
      </c>
      <c r="E143" t="s">
        <v>16</v>
      </c>
      <c r="F143" s="3">
        <v>44686</v>
      </c>
      <c r="G143" t="s">
        <v>12</v>
      </c>
      <c r="H143">
        <v>100420</v>
      </c>
      <c r="I143" t="s">
        <v>207</v>
      </c>
      <c r="J143" s="6">
        <f ca="1">(TODAY()-Table_Staff[[#This Row],[Date Joined]])/365</f>
        <v>1.1726027397260275</v>
      </c>
      <c r="K143" s="13">
        <f ca="1">ROUNDUP(IF(Table_Staff[[#This Row],[Tenure]]&gt;2, 3%,2%)*Table_Staff[[#This Row],[Salary]],0)</f>
        <v>2009</v>
      </c>
      <c r="L143" s="18">
        <f>_xlfn.XLOOKUP(Table_Staff[[#This Row],[Rating]],Sheet3!$B$4:$B$8,Sheet3!$C$4:$C$8)</f>
        <v>3</v>
      </c>
    </row>
    <row r="144" spans="2:12" x14ac:dyDescent="0.35">
      <c r="B144" t="s">
        <v>142</v>
      </c>
      <c r="C144" t="s">
        <v>15</v>
      </c>
      <c r="D144">
        <v>31</v>
      </c>
      <c r="E144" t="s">
        <v>16</v>
      </c>
      <c r="F144" s="3">
        <v>44663</v>
      </c>
      <c r="G144" t="s">
        <v>9</v>
      </c>
      <c r="H144">
        <v>103550</v>
      </c>
      <c r="I144" t="s">
        <v>205</v>
      </c>
      <c r="J144" s="6">
        <f ca="1">(TODAY()-Table_Staff[[#This Row],[Date Joined]])/365</f>
        <v>1.2356164383561643</v>
      </c>
      <c r="K144" s="13">
        <f ca="1">ROUNDUP(IF(Table_Staff[[#This Row],[Tenure]]&gt;2, 3%,2%)*Table_Staff[[#This Row],[Salary]],0)</f>
        <v>2071</v>
      </c>
      <c r="L144" s="18">
        <f>_xlfn.XLOOKUP(Table_Staff[[#This Row],[Rating]],Sheet3!$B$4:$B$8,Sheet3!$C$4:$C$8)</f>
        <v>3</v>
      </c>
    </row>
    <row r="145" spans="2:12" x14ac:dyDescent="0.35">
      <c r="B145" t="s">
        <v>50</v>
      </c>
      <c r="C145" t="s">
        <v>15</v>
      </c>
      <c r="D145">
        <v>31</v>
      </c>
      <c r="E145" t="s">
        <v>16</v>
      </c>
      <c r="F145" s="3">
        <v>44724</v>
      </c>
      <c r="G145" t="s">
        <v>9</v>
      </c>
      <c r="H145">
        <v>103550</v>
      </c>
      <c r="I145" t="s">
        <v>207</v>
      </c>
      <c r="J145" s="6">
        <f ca="1">(TODAY()-Table_Staff[[#This Row],[Date Joined]])/365</f>
        <v>1.0684931506849316</v>
      </c>
      <c r="K145" s="13">
        <f ca="1">ROUNDUP(IF(Table_Staff[[#This Row],[Tenure]]&gt;2, 3%,2%)*Table_Staff[[#This Row],[Salary]],0)</f>
        <v>2071</v>
      </c>
      <c r="L145" s="18">
        <f>_xlfn.XLOOKUP(Table_Staff[[#This Row],[Rating]],Sheet3!$B$4:$B$8,Sheet3!$C$4:$C$8)</f>
        <v>3</v>
      </c>
    </row>
    <row r="146" spans="2:12" x14ac:dyDescent="0.35">
      <c r="B146" t="s">
        <v>188</v>
      </c>
      <c r="C146" t="s">
        <v>8</v>
      </c>
      <c r="D146">
        <v>28</v>
      </c>
      <c r="E146" t="s">
        <v>16</v>
      </c>
      <c r="F146" s="3">
        <v>44590</v>
      </c>
      <c r="G146" t="s">
        <v>9</v>
      </c>
      <c r="H146">
        <v>104120</v>
      </c>
      <c r="I146" t="s">
        <v>205</v>
      </c>
      <c r="J146" s="6">
        <f ca="1">(TODAY()-Table_Staff[[#This Row],[Date Joined]])/365</f>
        <v>1.4356164383561645</v>
      </c>
      <c r="K146" s="13">
        <f ca="1">ROUNDUP(IF(Table_Staff[[#This Row],[Tenure]]&gt;2, 3%,2%)*Table_Staff[[#This Row],[Salary]],0)</f>
        <v>2083</v>
      </c>
      <c r="L146" s="18">
        <f>_xlfn.XLOOKUP(Table_Staff[[#This Row],[Rating]],Sheet3!$B$4:$B$8,Sheet3!$C$4:$C$8)</f>
        <v>3</v>
      </c>
    </row>
    <row r="147" spans="2:12" x14ac:dyDescent="0.35">
      <c r="B147" t="s">
        <v>96</v>
      </c>
      <c r="C147" t="s">
        <v>8</v>
      </c>
      <c r="D147">
        <v>28</v>
      </c>
      <c r="E147" t="s">
        <v>16</v>
      </c>
      <c r="F147" s="3">
        <v>44649</v>
      </c>
      <c r="G147" t="s">
        <v>9</v>
      </c>
      <c r="H147">
        <v>104120</v>
      </c>
      <c r="I147" t="s">
        <v>207</v>
      </c>
      <c r="J147" s="6">
        <f ca="1">(TODAY()-Table_Staff[[#This Row],[Date Joined]])/365</f>
        <v>1.273972602739726</v>
      </c>
      <c r="K147" s="13">
        <f ca="1">ROUNDUP(IF(Table_Staff[[#This Row],[Tenure]]&gt;2, 3%,2%)*Table_Staff[[#This Row],[Salary]],0)</f>
        <v>2083</v>
      </c>
      <c r="L147" s="18">
        <f>_xlfn.XLOOKUP(Table_Staff[[#This Row],[Rating]],Sheet3!$B$4:$B$8,Sheet3!$C$4:$C$8)</f>
        <v>3</v>
      </c>
    </row>
    <row r="148" spans="2:12" x14ac:dyDescent="0.35">
      <c r="B148" t="s">
        <v>193</v>
      </c>
      <c r="C148" t="s">
        <v>8</v>
      </c>
      <c r="D148">
        <v>40</v>
      </c>
      <c r="E148" t="s">
        <v>16</v>
      </c>
      <c r="F148" s="3">
        <v>44320</v>
      </c>
      <c r="G148" t="s">
        <v>12</v>
      </c>
      <c r="H148">
        <v>104410</v>
      </c>
      <c r="I148" t="s">
        <v>205</v>
      </c>
      <c r="J148" s="6">
        <f ca="1">(TODAY()-Table_Staff[[#This Row],[Date Joined]])/365</f>
        <v>2.1753424657534248</v>
      </c>
      <c r="K148" s="13">
        <f ca="1">ROUNDUP(IF(Table_Staff[[#This Row],[Tenure]]&gt;2, 3%,2%)*Table_Staff[[#This Row],[Salary]],0)</f>
        <v>3133</v>
      </c>
      <c r="L148" s="18">
        <f>_xlfn.XLOOKUP(Table_Staff[[#This Row],[Rating]],Sheet3!$B$4:$B$8,Sheet3!$C$4:$C$8)</f>
        <v>3</v>
      </c>
    </row>
    <row r="149" spans="2:12" x14ac:dyDescent="0.35">
      <c r="B149" t="s">
        <v>101</v>
      </c>
      <c r="C149" t="s">
        <v>8</v>
      </c>
      <c r="D149">
        <v>40</v>
      </c>
      <c r="E149" t="s">
        <v>16</v>
      </c>
      <c r="F149" s="3">
        <v>44381</v>
      </c>
      <c r="G149" t="s">
        <v>12</v>
      </c>
      <c r="H149">
        <v>104410</v>
      </c>
      <c r="I149" t="s">
        <v>207</v>
      </c>
      <c r="J149" s="6">
        <f ca="1">(TODAY()-Table_Staff[[#This Row],[Date Joined]])/365</f>
        <v>2.0082191780821916</v>
      </c>
      <c r="K149" s="13">
        <f ca="1">ROUNDUP(IF(Table_Staff[[#This Row],[Tenure]]&gt;2, 3%,2%)*Table_Staff[[#This Row],[Salary]],0)</f>
        <v>3133</v>
      </c>
      <c r="L149" s="18">
        <f>_xlfn.XLOOKUP(Table_Staff[[#This Row],[Rating]],Sheet3!$B$4:$B$8,Sheet3!$C$4:$C$8)</f>
        <v>3</v>
      </c>
    </row>
    <row r="150" spans="2:12" x14ac:dyDescent="0.35">
      <c r="B150" t="s">
        <v>135</v>
      </c>
      <c r="C150" t="s">
        <v>8</v>
      </c>
      <c r="D150">
        <v>28</v>
      </c>
      <c r="E150" t="s">
        <v>16</v>
      </c>
      <c r="F150" s="3">
        <v>44425</v>
      </c>
      <c r="G150" t="s">
        <v>9</v>
      </c>
      <c r="H150">
        <v>104770</v>
      </c>
      <c r="I150" t="s">
        <v>205</v>
      </c>
      <c r="J150" s="6">
        <f ca="1">(TODAY()-Table_Staff[[#This Row],[Date Joined]])/365</f>
        <v>1.8876712328767122</v>
      </c>
      <c r="K150" s="13">
        <f ca="1">ROUNDUP(IF(Table_Staff[[#This Row],[Tenure]]&gt;2, 3%,2%)*Table_Staff[[#This Row],[Salary]],0)</f>
        <v>2096</v>
      </c>
      <c r="L150" s="18">
        <f>_xlfn.XLOOKUP(Table_Staff[[#This Row],[Rating]],Sheet3!$B$4:$B$8,Sheet3!$C$4:$C$8)</f>
        <v>3</v>
      </c>
    </row>
    <row r="151" spans="2:12" x14ac:dyDescent="0.35">
      <c r="B151" t="s">
        <v>43</v>
      </c>
      <c r="C151" t="s">
        <v>8</v>
      </c>
      <c r="D151">
        <v>28</v>
      </c>
      <c r="E151" t="s">
        <v>16</v>
      </c>
      <c r="F151" s="3">
        <v>44486</v>
      </c>
      <c r="G151" t="s">
        <v>9</v>
      </c>
      <c r="H151">
        <v>104770</v>
      </c>
      <c r="I151" t="s">
        <v>207</v>
      </c>
      <c r="J151" s="6">
        <f ca="1">(TODAY()-Table_Staff[[#This Row],[Date Joined]])/365</f>
        <v>1.7205479452054795</v>
      </c>
      <c r="K151" s="13">
        <f ca="1">ROUNDUP(IF(Table_Staff[[#This Row],[Tenure]]&gt;2, 3%,2%)*Table_Staff[[#This Row],[Salary]],0)</f>
        <v>2096</v>
      </c>
      <c r="L151" s="18">
        <f>_xlfn.XLOOKUP(Table_Staff[[#This Row],[Rating]],Sheet3!$B$4:$B$8,Sheet3!$C$4:$C$8)</f>
        <v>3</v>
      </c>
    </row>
    <row r="152" spans="2:12" x14ac:dyDescent="0.35">
      <c r="B152" t="s">
        <v>160</v>
      </c>
      <c r="C152" t="s">
        <v>15</v>
      </c>
      <c r="D152">
        <v>23</v>
      </c>
      <c r="E152" t="s">
        <v>16</v>
      </c>
      <c r="F152" s="3">
        <v>44378</v>
      </c>
      <c r="G152" t="s">
        <v>9</v>
      </c>
      <c r="H152">
        <v>106460</v>
      </c>
      <c r="I152" t="s">
        <v>205</v>
      </c>
      <c r="J152" s="6">
        <f ca="1">(TODAY()-Table_Staff[[#This Row],[Date Joined]])/365</f>
        <v>2.0164383561643837</v>
      </c>
      <c r="K152" s="13">
        <f ca="1">ROUNDUP(IF(Table_Staff[[#This Row],[Tenure]]&gt;2, 3%,2%)*Table_Staff[[#This Row],[Salary]],0)</f>
        <v>3194</v>
      </c>
      <c r="L152" s="18">
        <f>_xlfn.XLOOKUP(Table_Staff[[#This Row],[Rating]],Sheet3!$B$4:$B$8,Sheet3!$C$4:$C$8)</f>
        <v>3</v>
      </c>
    </row>
    <row r="153" spans="2:12" x14ac:dyDescent="0.35">
      <c r="B153" t="s">
        <v>69</v>
      </c>
      <c r="C153" t="s">
        <v>15</v>
      </c>
      <c r="D153">
        <v>23</v>
      </c>
      <c r="E153" t="s">
        <v>16</v>
      </c>
      <c r="F153" s="3">
        <v>44440</v>
      </c>
      <c r="G153" t="s">
        <v>9</v>
      </c>
      <c r="H153">
        <v>106460</v>
      </c>
      <c r="I153" t="s">
        <v>207</v>
      </c>
      <c r="J153" s="6">
        <f ca="1">(TODAY()-Table_Staff[[#This Row],[Date Joined]])/365</f>
        <v>1.8465753424657534</v>
      </c>
      <c r="K153" s="13">
        <f ca="1">ROUNDUP(IF(Table_Staff[[#This Row],[Tenure]]&gt;2, 3%,2%)*Table_Staff[[#This Row],[Salary]],0)</f>
        <v>2130</v>
      </c>
      <c r="L153" s="18">
        <f>_xlfn.XLOOKUP(Table_Staff[[#This Row],[Rating]],Sheet3!$B$4:$B$8,Sheet3!$C$4:$C$8)</f>
        <v>3</v>
      </c>
    </row>
    <row r="154" spans="2:12" x14ac:dyDescent="0.35">
      <c r="B154" t="s">
        <v>116</v>
      </c>
      <c r="C154" t="s">
        <v>15</v>
      </c>
      <c r="D154">
        <v>20</v>
      </c>
      <c r="E154" t="s">
        <v>16</v>
      </c>
      <c r="F154" s="3">
        <v>44397</v>
      </c>
      <c r="G154" t="s">
        <v>12</v>
      </c>
      <c r="H154">
        <v>107700</v>
      </c>
      <c r="I154" t="s">
        <v>205</v>
      </c>
      <c r="J154" s="6">
        <f ca="1">(TODAY()-Table_Staff[[#This Row],[Date Joined]])/365</f>
        <v>1.9643835616438357</v>
      </c>
      <c r="K154" s="13">
        <f ca="1">ROUNDUP(IF(Table_Staff[[#This Row],[Tenure]]&gt;2, 3%,2%)*Table_Staff[[#This Row],[Salary]],0)</f>
        <v>2154</v>
      </c>
      <c r="L154" s="18">
        <f>_xlfn.XLOOKUP(Table_Staff[[#This Row],[Rating]],Sheet3!$B$4:$B$8,Sheet3!$C$4:$C$8)</f>
        <v>3</v>
      </c>
    </row>
    <row r="155" spans="2:12" x14ac:dyDescent="0.35">
      <c r="B155" t="s">
        <v>22</v>
      </c>
      <c r="C155" t="s">
        <v>15</v>
      </c>
      <c r="D155">
        <v>20</v>
      </c>
      <c r="E155" t="s">
        <v>16</v>
      </c>
      <c r="F155" s="3">
        <v>44459</v>
      </c>
      <c r="G155" t="s">
        <v>12</v>
      </c>
      <c r="H155">
        <v>107700</v>
      </c>
      <c r="I155" t="s">
        <v>207</v>
      </c>
      <c r="J155" s="6">
        <f ca="1">(TODAY()-Table_Staff[[#This Row],[Date Joined]])/365</f>
        <v>1.7945205479452055</v>
      </c>
      <c r="K155" s="13">
        <f ca="1">ROUNDUP(IF(Table_Staff[[#This Row],[Tenure]]&gt;2, 3%,2%)*Table_Staff[[#This Row],[Salary]],0)</f>
        <v>2154</v>
      </c>
      <c r="L155" s="18">
        <f>_xlfn.XLOOKUP(Table_Staff[[#This Row],[Rating]],Sheet3!$B$4:$B$8,Sheet3!$C$4:$C$8)</f>
        <v>3</v>
      </c>
    </row>
    <row r="156" spans="2:12" x14ac:dyDescent="0.35">
      <c r="B156" t="s">
        <v>126</v>
      </c>
      <c r="C156" t="s">
        <v>8</v>
      </c>
      <c r="D156">
        <v>38</v>
      </c>
      <c r="E156" t="s">
        <v>10</v>
      </c>
      <c r="F156" s="3">
        <v>44316</v>
      </c>
      <c r="G156" t="s">
        <v>19</v>
      </c>
      <c r="H156">
        <v>109160</v>
      </c>
      <c r="I156" t="s">
        <v>205</v>
      </c>
      <c r="J156" s="6">
        <f ca="1">(TODAY()-Table_Staff[[#This Row],[Date Joined]])/365</f>
        <v>2.1863013698630138</v>
      </c>
      <c r="K156" s="13">
        <f ca="1">ROUNDUP(IF(Table_Staff[[#This Row],[Tenure]]&gt;2, 3%,2%)*Table_Staff[[#This Row],[Salary]],0)</f>
        <v>3275</v>
      </c>
      <c r="L156" s="18">
        <f>_xlfn.XLOOKUP(Table_Staff[[#This Row],[Rating]],Sheet3!$B$4:$B$8,Sheet3!$C$4:$C$8)</f>
        <v>5</v>
      </c>
    </row>
    <row r="157" spans="2:12" x14ac:dyDescent="0.35">
      <c r="B157" t="s">
        <v>33</v>
      </c>
      <c r="C157" t="s">
        <v>8</v>
      </c>
      <c r="D157">
        <v>38</v>
      </c>
      <c r="E157" t="s">
        <v>10</v>
      </c>
      <c r="F157" s="3">
        <v>44377</v>
      </c>
      <c r="G157" t="s">
        <v>19</v>
      </c>
      <c r="H157">
        <v>109160</v>
      </c>
      <c r="I157" t="s">
        <v>207</v>
      </c>
      <c r="J157" s="6">
        <f ca="1">(TODAY()-Table_Staff[[#This Row],[Date Joined]])/365</f>
        <v>2.0191780821917806</v>
      </c>
      <c r="K157" s="13">
        <f ca="1">ROUNDUP(IF(Table_Staff[[#This Row],[Tenure]]&gt;2, 3%,2%)*Table_Staff[[#This Row],[Salary]],0)</f>
        <v>3275</v>
      </c>
      <c r="L157" s="18">
        <f>_xlfn.XLOOKUP(Table_Staff[[#This Row],[Rating]],Sheet3!$B$4:$B$8,Sheet3!$C$4:$C$8)</f>
        <v>5</v>
      </c>
    </row>
    <row r="158" spans="2:12" x14ac:dyDescent="0.35">
      <c r="B158" t="s">
        <v>127</v>
      </c>
      <c r="C158" t="s">
        <v>15</v>
      </c>
      <c r="D158">
        <v>25</v>
      </c>
      <c r="E158" t="s">
        <v>13</v>
      </c>
      <c r="F158" s="3">
        <v>44665</v>
      </c>
      <c r="G158" t="s">
        <v>9</v>
      </c>
      <c r="H158">
        <v>109190</v>
      </c>
      <c r="I158" t="s">
        <v>205</v>
      </c>
      <c r="J158" s="6">
        <f ca="1">(TODAY()-Table_Staff[[#This Row],[Date Joined]])/365</f>
        <v>1.2301369863013698</v>
      </c>
      <c r="K158" s="13">
        <f ca="1">ROUNDUP(IF(Table_Staff[[#This Row],[Tenure]]&gt;2, 3%,2%)*Table_Staff[[#This Row],[Salary]],0)</f>
        <v>2184</v>
      </c>
      <c r="L158" s="18">
        <f>_xlfn.XLOOKUP(Table_Staff[[#This Row],[Rating]],Sheet3!$B$4:$B$8,Sheet3!$C$4:$C$8)</f>
        <v>4</v>
      </c>
    </row>
    <row r="159" spans="2:12" x14ac:dyDescent="0.35">
      <c r="B159" t="s">
        <v>34</v>
      </c>
      <c r="C159" t="s">
        <v>15</v>
      </c>
      <c r="D159">
        <v>25</v>
      </c>
      <c r="E159" t="s">
        <v>13</v>
      </c>
      <c r="F159" s="3">
        <v>44726</v>
      </c>
      <c r="G159" t="s">
        <v>9</v>
      </c>
      <c r="H159">
        <v>109190</v>
      </c>
      <c r="I159" t="s">
        <v>207</v>
      </c>
      <c r="J159" s="6">
        <f ca="1">(TODAY()-Table_Staff[[#This Row],[Date Joined]])/365</f>
        <v>1.0630136986301371</v>
      </c>
      <c r="K159" s="13">
        <f ca="1">ROUNDUP(IF(Table_Staff[[#This Row],[Tenure]]&gt;2, 3%,2%)*Table_Staff[[#This Row],[Salary]],0)</f>
        <v>2184</v>
      </c>
      <c r="L159" s="18">
        <f>_xlfn.XLOOKUP(Table_Staff[[#This Row],[Rating]],Sheet3!$B$4:$B$8,Sheet3!$C$4:$C$8)</f>
        <v>4</v>
      </c>
    </row>
    <row r="160" spans="2:12" x14ac:dyDescent="0.35">
      <c r="B160" t="s">
        <v>179</v>
      </c>
      <c r="C160" t="s">
        <v>15</v>
      </c>
      <c r="D160">
        <v>29</v>
      </c>
      <c r="E160" t="s">
        <v>24</v>
      </c>
      <c r="F160" s="3">
        <v>44119</v>
      </c>
      <c r="G160" t="s">
        <v>12</v>
      </c>
      <c r="H160">
        <v>112110</v>
      </c>
      <c r="I160" t="s">
        <v>205</v>
      </c>
      <c r="J160" s="6">
        <f ca="1">(TODAY()-Table_Staff[[#This Row],[Date Joined]])/365</f>
        <v>2.7260273972602738</v>
      </c>
      <c r="K160" s="13">
        <f ca="1">ROUNDUP(IF(Table_Staff[[#This Row],[Tenure]]&gt;2, 3%,2%)*Table_Staff[[#This Row],[Salary]],0)</f>
        <v>3364</v>
      </c>
      <c r="L160" s="18">
        <f>_xlfn.XLOOKUP(Table_Staff[[#This Row],[Rating]],Sheet3!$B$4:$B$8,Sheet3!$C$4:$C$8)</f>
        <v>2</v>
      </c>
    </row>
    <row r="161" spans="2:12" x14ac:dyDescent="0.35">
      <c r="B161" t="s">
        <v>87</v>
      </c>
      <c r="C161" t="s">
        <v>15</v>
      </c>
      <c r="D161">
        <v>29</v>
      </c>
      <c r="E161" t="s">
        <v>202</v>
      </c>
      <c r="F161" s="3">
        <v>44180</v>
      </c>
      <c r="G161" t="s">
        <v>12</v>
      </c>
      <c r="H161">
        <v>112110</v>
      </c>
      <c r="I161" t="s">
        <v>207</v>
      </c>
      <c r="J161" s="6">
        <f ca="1">(TODAY()-Table_Staff[[#This Row],[Date Joined]])/365</f>
        <v>2.558904109589041</v>
      </c>
      <c r="K161" s="13">
        <f ca="1">ROUNDUP(IF(Table_Staff[[#This Row],[Tenure]]&gt;2, 3%,2%)*Table_Staff[[#This Row],[Salary]],0)</f>
        <v>3364</v>
      </c>
      <c r="L161" s="18" t="e">
        <f>_xlfn.XLOOKUP(Table_Staff[[#This Row],[Rating]],Sheet3!$B$4:$B$8,Sheet3!$C$4:$C$8)</f>
        <v>#N/A</v>
      </c>
    </row>
    <row r="162" spans="2:12" x14ac:dyDescent="0.35">
      <c r="B162" t="s">
        <v>172</v>
      </c>
      <c r="C162" t="s">
        <v>8</v>
      </c>
      <c r="D162">
        <v>30</v>
      </c>
      <c r="E162" t="s">
        <v>16</v>
      </c>
      <c r="F162" s="3">
        <v>44800</v>
      </c>
      <c r="G162" t="s">
        <v>9</v>
      </c>
      <c r="H162">
        <v>112570</v>
      </c>
      <c r="I162" t="s">
        <v>205</v>
      </c>
      <c r="J162" s="6">
        <f ca="1">(TODAY()-Table_Staff[[#This Row],[Date Joined]])/365</f>
        <v>0.86027397260273974</v>
      </c>
      <c r="K162" s="13">
        <f ca="1">ROUNDUP(IF(Table_Staff[[#This Row],[Tenure]]&gt;2, 3%,2%)*Table_Staff[[#This Row],[Salary]],0)</f>
        <v>2252</v>
      </c>
      <c r="L162" s="18">
        <f>_xlfn.XLOOKUP(Table_Staff[[#This Row],[Rating]],Sheet3!$B$4:$B$8,Sheet3!$C$4:$C$8)</f>
        <v>3</v>
      </c>
    </row>
    <row r="163" spans="2:12" x14ac:dyDescent="0.35">
      <c r="B163" t="s">
        <v>81</v>
      </c>
      <c r="C163" t="s">
        <v>8</v>
      </c>
      <c r="D163">
        <v>30</v>
      </c>
      <c r="E163" t="s">
        <v>16</v>
      </c>
      <c r="F163" s="3">
        <v>44861</v>
      </c>
      <c r="G163" t="s">
        <v>9</v>
      </c>
      <c r="H163">
        <v>112570</v>
      </c>
      <c r="I163" t="s">
        <v>207</v>
      </c>
      <c r="J163" s="6">
        <f ca="1">(TODAY()-Table_Staff[[#This Row],[Date Joined]])/365</f>
        <v>0.69315068493150689</v>
      </c>
      <c r="K163" s="13">
        <f ca="1">ROUNDUP(IF(Table_Staff[[#This Row],[Tenure]]&gt;2, 3%,2%)*Table_Staff[[#This Row],[Salary]],0)</f>
        <v>2252</v>
      </c>
      <c r="L163" s="18">
        <f>_xlfn.XLOOKUP(Table_Staff[[#This Row],[Rating]],Sheet3!$B$4:$B$8,Sheet3!$C$4:$C$8)</f>
        <v>3</v>
      </c>
    </row>
    <row r="164" spans="2:12" x14ac:dyDescent="0.35">
      <c r="B164" t="s">
        <v>155</v>
      </c>
      <c r="C164" t="s">
        <v>15</v>
      </c>
      <c r="D164">
        <v>20</v>
      </c>
      <c r="E164" t="s">
        <v>16</v>
      </c>
      <c r="F164" s="3">
        <v>44122</v>
      </c>
      <c r="G164" t="s">
        <v>12</v>
      </c>
      <c r="H164">
        <v>112650</v>
      </c>
      <c r="I164" t="s">
        <v>205</v>
      </c>
      <c r="J164" s="6">
        <f ca="1">(TODAY()-Table_Staff[[#This Row],[Date Joined]])/365</f>
        <v>2.7178082191780821</v>
      </c>
      <c r="K164" s="13">
        <f ca="1">ROUNDUP(IF(Table_Staff[[#This Row],[Tenure]]&gt;2, 3%,2%)*Table_Staff[[#This Row],[Salary]],0)</f>
        <v>3380</v>
      </c>
      <c r="L164" s="18">
        <f>_xlfn.XLOOKUP(Table_Staff[[#This Row],[Rating]],Sheet3!$B$4:$B$8,Sheet3!$C$4:$C$8)</f>
        <v>3</v>
      </c>
    </row>
    <row r="165" spans="2:12" x14ac:dyDescent="0.35">
      <c r="B165" t="s">
        <v>177</v>
      </c>
      <c r="C165" t="s">
        <v>15</v>
      </c>
      <c r="D165">
        <v>34</v>
      </c>
      <c r="E165" t="s">
        <v>16</v>
      </c>
      <c r="F165" s="3">
        <v>44642</v>
      </c>
      <c r="G165" t="s">
        <v>9</v>
      </c>
      <c r="H165">
        <v>112650</v>
      </c>
      <c r="I165" t="s">
        <v>205</v>
      </c>
      <c r="J165" s="6">
        <f ca="1">(TODAY()-Table_Staff[[#This Row],[Date Joined]])/365</f>
        <v>1.2931506849315069</v>
      </c>
      <c r="K165" s="13">
        <f ca="1">ROUNDUP(IF(Table_Staff[[#This Row],[Tenure]]&gt;2, 3%,2%)*Table_Staff[[#This Row],[Salary]],0)</f>
        <v>2253</v>
      </c>
      <c r="L165" s="18">
        <f>_xlfn.XLOOKUP(Table_Staff[[#This Row],[Rating]],Sheet3!$B$4:$B$8,Sheet3!$C$4:$C$8)</f>
        <v>3</v>
      </c>
    </row>
    <row r="166" spans="2:12" x14ac:dyDescent="0.35">
      <c r="B166" t="s">
        <v>64</v>
      </c>
      <c r="C166" t="s">
        <v>15</v>
      </c>
      <c r="D166">
        <v>20</v>
      </c>
      <c r="E166" t="s">
        <v>16</v>
      </c>
      <c r="F166" s="3">
        <v>44183</v>
      </c>
      <c r="G166" t="s">
        <v>12</v>
      </c>
      <c r="H166">
        <v>112650</v>
      </c>
      <c r="I166" t="s">
        <v>207</v>
      </c>
      <c r="J166" s="6">
        <f ca="1">(TODAY()-Table_Staff[[#This Row],[Date Joined]])/365</f>
        <v>2.5506849315068494</v>
      </c>
      <c r="K166" s="13">
        <f ca="1">ROUNDUP(IF(Table_Staff[[#This Row],[Tenure]]&gt;2, 3%,2%)*Table_Staff[[#This Row],[Salary]],0)</f>
        <v>3380</v>
      </c>
      <c r="L166" s="18">
        <f>_xlfn.XLOOKUP(Table_Staff[[#This Row],[Rating]],Sheet3!$B$4:$B$8,Sheet3!$C$4:$C$8)</f>
        <v>3</v>
      </c>
    </row>
    <row r="167" spans="2:12" x14ac:dyDescent="0.35">
      <c r="B167" t="s">
        <v>149</v>
      </c>
      <c r="C167" t="s">
        <v>15</v>
      </c>
      <c r="D167">
        <v>22</v>
      </c>
      <c r="E167" t="s">
        <v>13</v>
      </c>
      <c r="F167" s="3">
        <v>44384</v>
      </c>
      <c r="G167" t="s">
        <v>19</v>
      </c>
      <c r="H167">
        <v>112780</v>
      </c>
      <c r="I167" t="s">
        <v>205</v>
      </c>
      <c r="J167" s="6">
        <f ca="1">(TODAY()-Table_Staff[[#This Row],[Date Joined]])/365</f>
        <v>2</v>
      </c>
      <c r="K167" s="13">
        <f ca="1">ROUNDUP(IF(Table_Staff[[#This Row],[Tenure]]&gt;2, 3%,2%)*Table_Staff[[#This Row],[Salary]],0)</f>
        <v>2256</v>
      </c>
      <c r="L167" s="18">
        <f>_xlfn.XLOOKUP(Table_Staff[[#This Row],[Rating]],Sheet3!$B$4:$B$8,Sheet3!$C$4:$C$8)</f>
        <v>4</v>
      </c>
    </row>
    <row r="168" spans="2:12" x14ac:dyDescent="0.35">
      <c r="B168" t="s">
        <v>58</v>
      </c>
      <c r="C168" t="s">
        <v>15</v>
      </c>
      <c r="D168">
        <v>22</v>
      </c>
      <c r="E168" t="s">
        <v>13</v>
      </c>
      <c r="F168" s="3">
        <v>44446</v>
      </c>
      <c r="G168" t="s">
        <v>19</v>
      </c>
      <c r="H168">
        <v>112780</v>
      </c>
      <c r="I168" t="s">
        <v>207</v>
      </c>
      <c r="J168" s="6">
        <f ca="1">(TODAY()-Table_Staff[[#This Row],[Date Joined]])/365</f>
        <v>1.8301369863013699</v>
      </c>
      <c r="K168" s="13">
        <f ca="1">ROUNDUP(IF(Table_Staff[[#This Row],[Tenure]]&gt;2, 3%,2%)*Table_Staff[[#This Row],[Salary]],0)</f>
        <v>2256</v>
      </c>
      <c r="L168" s="18">
        <f>_xlfn.XLOOKUP(Table_Staff[[#This Row],[Rating]],Sheet3!$B$4:$B$8,Sheet3!$C$4:$C$8)</f>
        <v>4</v>
      </c>
    </row>
    <row r="169" spans="2:12" x14ac:dyDescent="0.35">
      <c r="B169" t="s">
        <v>190</v>
      </c>
      <c r="C169" t="s">
        <v>15</v>
      </c>
      <c r="D169">
        <v>27</v>
      </c>
      <c r="E169" t="s">
        <v>42</v>
      </c>
      <c r="F169" s="3">
        <v>44547</v>
      </c>
      <c r="G169" t="s">
        <v>9</v>
      </c>
      <c r="H169">
        <v>113280</v>
      </c>
      <c r="I169" t="s">
        <v>205</v>
      </c>
      <c r="J169" s="6">
        <f ca="1">(TODAY()-Table_Staff[[#This Row],[Date Joined]])/365</f>
        <v>1.5534246575342465</v>
      </c>
      <c r="K169" s="13">
        <f ca="1">ROUNDUP(IF(Table_Staff[[#This Row],[Tenure]]&gt;2, 3%,2%)*Table_Staff[[#This Row],[Salary]],0)</f>
        <v>2266</v>
      </c>
      <c r="L169" s="18">
        <f>_xlfn.XLOOKUP(Table_Staff[[#This Row],[Rating]],Sheet3!$B$4:$B$8,Sheet3!$C$4:$C$8)</f>
        <v>1</v>
      </c>
    </row>
    <row r="170" spans="2:12" x14ac:dyDescent="0.35">
      <c r="B170" t="s">
        <v>98</v>
      </c>
      <c r="C170" t="s">
        <v>15</v>
      </c>
      <c r="D170">
        <v>27</v>
      </c>
      <c r="E170" t="s">
        <v>42</v>
      </c>
      <c r="F170" s="3">
        <v>44609</v>
      </c>
      <c r="G170" t="s">
        <v>9</v>
      </c>
      <c r="H170">
        <v>113280</v>
      </c>
      <c r="I170" t="s">
        <v>207</v>
      </c>
      <c r="J170" s="6">
        <f ca="1">(TODAY()-Table_Staff[[#This Row],[Date Joined]])/365</f>
        <v>1.3835616438356164</v>
      </c>
      <c r="K170" s="13">
        <f ca="1">ROUNDUP(IF(Table_Staff[[#This Row],[Tenure]]&gt;2, 3%,2%)*Table_Staff[[#This Row],[Salary]],0)</f>
        <v>2266</v>
      </c>
      <c r="L170" s="18">
        <f>_xlfn.XLOOKUP(Table_Staff[[#This Row],[Rating]],Sheet3!$B$4:$B$8,Sheet3!$C$4:$C$8)</f>
        <v>1</v>
      </c>
    </row>
    <row r="171" spans="2:12" x14ac:dyDescent="0.35">
      <c r="B171" t="s">
        <v>146</v>
      </c>
      <c r="C171" t="s">
        <v>8</v>
      </c>
      <c r="D171">
        <v>30</v>
      </c>
      <c r="E171" t="s">
        <v>16</v>
      </c>
      <c r="F171" s="3">
        <v>44789</v>
      </c>
      <c r="G171" t="s">
        <v>9</v>
      </c>
      <c r="H171">
        <v>114180</v>
      </c>
      <c r="I171" t="s">
        <v>205</v>
      </c>
      <c r="J171" s="6">
        <f ca="1">(TODAY()-Table_Staff[[#This Row],[Date Joined]])/365</f>
        <v>0.8904109589041096</v>
      </c>
      <c r="K171" s="13">
        <f ca="1">ROUNDUP(IF(Table_Staff[[#This Row],[Tenure]]&gt;2, 3%,2%)*Table_Staff[[#This Row],[Salary]],0)</f>
        <v>2284</v>
      </c>
      <c r="L171" s="18">
        <f>_xlfn.XLOOKUP(Table_Staff[[#This Row],[Rating]],Sheet3!$B$4:$B$8,Sheet3!$C$4:$C$8)</f>
        <v>3</v>
      </c>
    </row>
    <row r="172" spans="2:12" x14ac:dyDescent="0.35">
      <c r="B172" t="s">
        <v>54</v>
      </c>
      <c r="C172" t="s">
        <v>8</v>
      </c>
      <c r="D172">
        <v>30</v>
      </c>
      <c r="E172" t="s">
        <v>16</v>
      </c>
      <c r="F172" s="3">
        <v>44850</v>
      </c>
      <c r="G172" t="s">
        <v>9</v>
      </c>
      <c r="H172">
        <v>114180</v>
      </c>
      <c r="I172" t="s">
        <v>207</v>
      </c>
      <c r="J172" s="6">
        <f ca="1">(TODAY()-Table_Staff[[#This Row],[Date Joined]])/365</f>
        <v>0.72328767123287674</v>
      </c>
      <c r="K172" s="13">
        <f ca="1">ROUNDUP(IF(Table_Staff[[#This Row],[Tenure]]&gt;2, 3%,2%)*Table_Staff[[#This Row],[Salary]],0)</f>
        <v>2284</v>
      </c>
      <c r="L172" s="18">
        <f>_xlfn.XLOOKUP(Table_Staff[[#This Row],[Rating]],Sheet3!$B$4:$B$8,Sheet3!$C$4:$C$8)</f>
        <v>3</v>
      </c>
    </row>
    <row r="173" spans="2:12" x14ac:dyDescent="0.35">
      <c r="B173" t="s">
        <v>113</v>
      </c>
      <c r="C173" t="s">
        <v>8</v>
      </c>
      <c r="D173">
        <v>44</v>
      </c>
      <c r="E173" t="s">
        <v>16</v>
      </c>
      <c r="F173" s="3">
        <v>44985</v>
      </c>
      <c r="G173" t="s">
        <v>12</v>
      </c>
      <c r="H173">
        <v>114870</v>
      </c>
      <c r="I173" t="s">
        <v>205</v>
      </c>
      <c r="J173" s="6">
        <f ca="1">(TODAY()-Table_Staff[[#This Row],[Date Joined]])/365</f>
        <v>0.35342465753424657</v>
      </c>
      <c r="K173" s="13">
        <f ca="1">ROUNDUP(IF(Table_Staff[[#This Row],[Tenure]]&gt;2, 3%,2%)*Table_Staff[[#This Row],[Salary]],0)</f>
        <v>2298</v>
      </c>
      <c r="L173" s="18">
        <f>_xlfn.XLOOKUP(Table_Staff[[#This Row],[Rating]],Sheet3!$B$4:$B$8,Sheet3!$C$4:$C$8)</f>
        <v>3</v>
      </c>
    </row>
    <row r="174" spans="2:12" x14ac:dyDescent="0.35">
      <c r="B174" t="s">
        <v>17</v>
      </c>
      <c r="C174" t="s">
        <v>8</v>
      </c>
      <c r="D174">
        <v>43</v>
      </c>
      <c r="E174" t="s">
        <v>16</v>
      </c>
      <c r="F174" s="3">
        <v>45045</v>
      </c>
      <c r="G174" t="s">
        <v>12</v>
      </c>
      <c r="H174">
        <v>114870</v>
      </c>
      <c r="I174" t="s">
        <v>207</v>
      </c>
      <c r="J174" s="6">
        <f ca="1">(TODAY()-Table_Staff[[#This Row],[Date Joined]])/365</f>
        <v>0.18904109589041096</v>
      </c>
      <c r="K174" s="13">
        <f ca="1">ROUNDUP(IF(Table_Staff[[#This Row],[Tenure]]&gt;2, 3%,2%)*Table_Staff[[#This Row],[Salary]],0)</f>
        <v>2298</v>
      </c>
      <c r="L174" s="18">
        <f>_xlfn.XLOOKUP(Table_Staff[[#This Row],[Rating]],Sheet3!$B$4:$B$8,Sheet3!$C$4:$C$8)</f>
        <v>3</v>
      </c>
    </row>
    <row r="175" spans="2:12" x14ac:dyDescent="0.35">
      <c r="B175" t="s">
        <v>174</v>
      </c>
      <c r="C175" t="s">
        <v>8</v>
      </c>
      <c r="D175">
        <v>36</v>
      </c>
      <c r="E175" t="s">
        <v>16</v>
      </c>
      <c r="F175" s="3">
        <v>44023</v>
      </c>
      <c r="G175" t="s">
        <v>9</v>
      </c>
      <c r="H175">
        <v>114890</v>
      </c>
      <c r="I175" t="s">
        <v>205</v>
      </c>
      <c r="J175" s="6">
        <f ca="1">(TODAY()-Table_Staff[[#This Row],[Date Joined]])/365</f>
        <v>2.989041095890411</v>
      </c>
      <c r="K175" s="13">
        <f ca="1">ROUNDUP(IF(Table_Staff[[#This Row],[Tenure]]&gt;2, 3%,2%)*Table_Staff[[#This Row],[Salary]],0)</f>
        <v>3447</v>
      </c>
      <c r="L175" s="18">
        <f>_xlfn.XLOOKUP(Table_Staff[[#This Row],[Rating]],Sheet3!$B$4:$B$8,Sheet3!$C$4:$C$8)</f>
        <v>3</v>
      </c>
    </row>
    <row r="176" spans="2:12" x14ac:dyDescent="0.35">
      <c r="B176" t="s">
        <v>83</v>
      </c>
      <c r="C176" t="s">
        <v>8</v>
      </c>
      <c r="D176">
        <v>36</v>
      </c>
      <c r="E176" t="s">
        <v>16</v>
      </c>
      <c r="F176" s="3">
        <v>44085</v>
      </c>
      <c r="G176" t="s">
        <v>9</v>
      </c>
      <c r="H176">
        <v>114890</v>
      </c>
      <c r="I176" t="s">
        <v>207</v>
      </c>
      <c r="J176" s="6">
        <f ca="1">(TODAY()-Table_Staff[[#This Row],[Date Joined]])/365</f>
        <v>2.8191780821917809</v>
      </c>
      <c r="K176" s="13">
        <f ca="1">ROUNDUP(IF(Table_Staff[[#This Row],[Tenure]]&gt;2, 3%,2%)*Table_Staff[[#This Row],[Salary]],0)</f>
        <v>3447</v>
      </c>
      <c r="L176" s="18">
        <f>_xlfn.XLOOKUP(Table_Staff[[#This Row],[Rating]],Sheet3!$B$4:$B$8,Sheet3!$C$4:$C$8)</f>
        <v>3</v>
      </c>
    </row>
    <row r="177" spans="2:12" x14ac:dyDescent="0.35">
      <c r="B177" t="s">
        <v>141</v>
      </c>
      <c r="C177" t="s">
        <v>206</v>
      </c>
      <c r="D177">
        <v>37</v>
      </c>
      <c r="E177" t="s">
        <v>24</v>
      </c>
      <c r="F177" s="3">
        <v>44085</v>
      </c>
      <c r="G177" t="s">
        <v>21</v>
      </c>
      <c r="H177">
        <v>115440</v>
      </c>
      <c r="I177" t="s">
        <v>205</v>
      </c>
      <c r="J177" s="6">
        <f ca="1">(TODAY()-Table_Staff[[#This Row],[Date Joined]])/365</f>
        <v>2.8191780821917809</v>
      </c>
      <c r="K177" s="13">
        <f ca="1">ROUNDUP(IF(Table_Staff[[#This Row],[Tenure]]&gt;2, 3%,2%)*Table_Staff[[#This Row],[Salary]],0)</f>
        <v>3464</v>
      </c>
      <c r="L177" s="18">
        <f>_xlfn.XLOOKUP(Table_Staff[[#This Row],[Rating]],Sheet3!$B$4:$B$8,Sheet3!$C$4:$C$8)</f>
        <v>2</v>
      </c>
    </row>
    <row r="178" spans="2:12" x14ac:dyDescent="0.35">
      <c r="B178" t="s">
        <v>49</v>
      </c>
      <c r="C178" t="s">
        <v>206</v>
      </c>
      <c r="D178">
        <v>37</v>
      </c>
      <c r="E178" t="s">
        <v>24</v>
      </c>
      <c r="F178" s="3">
        <v>44146</v>
      </c>
      <c r="G178" t="s">
        <v>21</v>
      </c>
      <c r="H178">
        <v>115440</v>
      </c>
      <c r="I178" t="s">
        <v>207</v>
      </c>
      <c r="J178" s="6">
        <f ca="1">(TODAY()-Table_Staff[[#This Row],[Date Joined]])/365</f>
        <v>2.6520547945205482</v>
      </c>
      <c r="K178" s="13">
        <f ca="1">ROUNDUP(IF(Table_Staff[[#This Row],[Tenure]]&gt;2, 3%,2%)*Table_Staff[[#This Row],[Salary]],0)</f>
        <v>3464</v>
      </c>
      <c r="L178" s="18">
        <f>_xlfn.XLOOKUP(Table_Staff[[#This Row],[Rating]],Sheet3!$B$4:$B$8,Sheet3!$C$4:$C$8)</f>
        <v>2</v>
      </c>
    </row>
    <row r="179" spans="2:12" x14ac:dyDescent="0.35">
      <c r="B179" t="s">
        <v>133</v>
      </c>
      <c r="C179" t="s">
        <v>15</v>
      </c>
      <c r="D179">
        <v>33</v>
      </c>
      <c r="E179" t="s">
        <v>16</v>
      </c>
      <c r="F179" s="3">
        <v>44103</v>
      </c>
      <c r="G179" t="s">
        <v>9</v>
      </c>
      <c r="H179">
        <v>115920</v>
      </c>
      <c r="I179" t="s">
        <v>205</v>
      </c>
      <c r="J179" s="6">
        <f ca="1">(TODAY()-Table_Staff[[#This Row],[Date Joined]])/365</f>
        <v>2.7698630136986302</v>
      </c>
      <c r="K179" s="13">
        <f ca="1">ROUNDUP(IF(Table_Staff[[#This Row],[Tenure]]&gt;2, 3%,2%)*Table_Staff[[#This Row],[Salary]],0)</f>
        <v>3478</v>
      </c>
      <c r="L179" s="18">
        <f>_xlfn.XLOOKUP(Table_Staff[[#This Row],[Rating]],Sheet3!$B$4:$B$8,Sheet3!$C$4:$C$8)</f>
        <v>3</v>
      </c>
    </row>
    <row r="180" spans="2:12" x14ac:dyDescent="0.35">
      <c r="B180" t="s">
        <v>40</v>
      </c>
      <c r="C180" t="s">
        <v>15</v>
      </c>
      <c r="D180">
        <v>33</v>
      </c>
      <c r="E180" t="s">
        <v>16</v>
      </c>
      <c r="F180" s="3">
        <v>44164</v>
      </c>
      <c r="G180" t="s">
        <v>9</v>
      </c>
      <c r="H180">
        <v>115920</v>
      </c>
      <c r="I180" t="s">
        <v>207</v>
      </c>
      <c r="J180" s="6">
        <f ca="1">(TODAY()-Table_Staff[[#This Row],[Date Joined]])/365</f>
        <v>2.6027397260273974</v>
      </c>
      <c r="K180" s="13">
        <f ca="1">ROUNDUP(IF(Table_Staff[[#This Row],[Tenure]]&gt;2, 3%,2%)*Table_Staff[[#This Row],[Salary]],0)</f>
        <v>3478</v>
      </c>
      <c r="L180" s="18">
        <f>_xlfn.XLOOKUP(Table_Staff[[#This Row],[Rating]],Sheet3!$B$4:$B$8,Sheet3!$C$4:$C$8)</f>
        <v>3</v>
      </c>
    </row>
    <row r="181" spans="2:12" x14ac:dyDescent="0.35">
      <c r="B181" t="s">
        <v>147</v>
      </c>
      <c r="C181" t="s">
        <v>8</v>
      </c>
      <c r="D181">
        <v>37</v>
      </c>
      <c r="E181" t="s">
        <v>16</v>
      </c>
      <c r="F181" s="3">
        <v>44389</v>
      </c>
      <c r="G181" t="s">
        <v>56</v>
      </c>
      <c r="H181">
        <v>118100</v>
      </c>
      <c r="I181" t="s">
        <v>205</v>
      </c>
      <c r="J181" s="6">
        <f ca="1">(TODAY()-Table_Staff[[#This Row],[Date Joined]])/365</f>
        <v>1.9863013698630136</v>
      </c>
      <c r="K181" s="13">
        <f ca="1">ROUNDUP(IF(Table_Staff[[#This Row],[Tenure]]&gt;2, 3%,2%)*Table_Staff[[#This Row],[Salary]],0)</f>
        <v>2362</v>
      </c>
      <c r="L181" s="18">
        <f>_xlfn.XLOOKUP(Table_Staff[[#This Row],[Rating]],Sheet3!$B$4:$B$8,Sheet3!$C$4:$C$8)</f>
        <v>3</v>
      </c>
    </row>
    <row r="182" spans="2:12" x14ac:dyDescent="0.35">
      <c r="B182" t="s">
        <v>55</v>
      </c>
      <c r="C182" t="s">
        <v>8</v>
      </c>
      <c r="D182">
        <v>37</v>
      </c>
      <c r="E182" t="s">
        <v>16</v>
      </c>
      <c r="F182" s="3">
        <v>44451</v>
      </c>
      <c r="G182" t="s">
        <v>56</v>
      </c>
      <c r="H182">
        <v>118100</v>
      </c>
      <c r="I182" t="s">
        <v>207</v>
      </c>
      <c r="J182" s="6">
        <f ca="1">(TODAY()-Table_Staff[[#This Row],[Date Joined]])/365</f>
        <v>1.8164383561643835</v>
      </c>
      <c r="K182" s="13">
        <f ca="1">ROUNDUP(IF(Table_Staff[[#This Row],[Tenure]]&gt;2, 3%,2%)*Table_Staff[[#This Row],[Salary]],0)</f>
        <v>2362</v>
      </c>
      <c r="L182" s="18">
        <f>_xlfn.XLOOKUP(Table_Staff[[#This Row],[Rating]],Sheet3!$B$4:$B$8,Sheet3!$C$4:$C$8)</f>
        <v>3</v>
      </c>
    </row>
    <row r="183" spans="2:12" x14ac:dyDescent="0.35">
      <c r="B183" t="s">
        <v>198</v>
      </c>
      <c r="C183" t="s">
        <v>15</v>
      </c>
      <c r="D183">
        <v>36</v>
      </c>
      <c r="E183" t="s">
        <v>16</v>
      </c>
      <c r="F183" s="3">
        <v>43958</v>
      </c>
      <c r="G183" t="s">
        <v>12</v>
      </c>
      <c r="H183">
        <v>118840</v>
      </c>
      <c r="I183" t="s">
        <v>205</v>
      </c>
      <c r="J183" s="6">
        <f ca="1">(TODAY()-Table_Staff[[#This Row],[Date Joined]])/365</f>
        <v>3.1671232876712327</v>
      </c>
      <c r="K183" s="13">
        <f ca="1">ROUNDUP(IF(Table_Staff[[#This Row],[Tenure]]&gt;2, 3%,2%)*Table_Staff[[#This Row],[Salary]],0)</f>
        <v>3566</v>
      </c>
      <c r="L183" s="18">
        <f>_xlfn.XLOOKUP(Table_Staff[[#This Row],[Rating]],Sheet3!$B$4:$B$8,Sheet3!$C$4:$C$8)</f>
        <v>3</v>
      </c>
    </row>
    <row r="184" spans="2:12" x14ac:dyDescent="0.35">
      <c r="B184" t="s">
        <v>106</v>
      </c>
      <c r="C184" t="s">
        <v>15</v>
      </c>
      <c r="D184">
        <v>36</v>
      </c>
      <c r="E184" t="s">
        <v>16</v>
      </c>
      <c r="F184" s="3">
        <v>44019</v>
      </c>
      <c r="G184" t="s">
        <v>12</v>
      </c>
      <c r="H184">
        <v>118840</v>
      </c>
      <c r="I184" t="s">
        <v>207</v>
      </c>
      <c r="J184" s="6">
        <f ca="1">(TODAY()-Table_Staff[[#This Row],[Date Joined]])/365</f>
        <v>3</v>
      </c>
      <c r="K184" s="13">
        <f ca="1">ROUNDUP(IF(Table_Staff[[#This Row],[Tenure]]&gt;2, 3%,2%)*Table_Staff[[#This Row],[Salary]],0)</f>
        <v>3566</v>
      </c>
      <c r="L184" s="18">
        <f>_xlfn.XLOOKUP(Table_Staff[[#This Row],[Rating]],Sheet3!$B$4:$B$8,Sheet3!$C$4:$C$8)</f>
        <v>3</v>
      </c>
    </row>
    <row r="185" spans="2:12" x14ac:dyDescent="0.35">
      <c r="B185" t="s">
        <v>151</v>
      </c>
      <c r="C185" t="s">
        <v>8</v>
      </c>
      <c r="D185">
        <v>27</v>
      </c>
      <c r="E185" t="s">
        <v>16</v>
      </c>
      <c r="F185" s="3">
        <v>44061</v>
      </c>
      <c r="G185" t="s">
        <v>56</v>
      </c>
      <c r="H185">
        <v>119110</v>
      </c>
      <c r="I185" t="s">
        <v>205</v>
      </c>
      <c r="J185" s="6">
        <f ca="1">(TODAY()-Table_Staff[[#This Row],[Date Joined]])/365</f>
        <v>2.8849315068493149</v>
      </c>
      <c r="K185" s="13">
        <f ca="1">ROUNDUP(IF(Table_Staff[[#This Row],[Tenure]]&gt;2, 3%,2%)*Table_Staff[[#This Row],[Salary]],0)</f>
        <v>3574</v>
      </c>
      <c r="L185" s="18">
        <f>_xlfn.XLOOKUP(Table_Staff[[#This Row],[Rating]],Sheet3!$B$4:$B$8,Sheet3!$C$4:$C$8)</f>
        <v>3</v>
      </c>
    </row>
    <row r="186" spans="2:12" x14ac:dyDescent="0.35">
      <c r="B186" t="s">
        <v>60</v>
      </c>
      <c r="C186" t="s">
        <v>8</v>
      </c>
      <c r="D186">
        <v>27</v>
      </c>
      <c r="E186" t="s">
        <v>16</v>
      </c>
      <c r="F186" s="3">
        <v>44122</v>
      </c>
      <c r="G186" t="s">
        <v>56</v>
      </c>
      <c r="H186">
        <v>119110</v>
      </c>
      <c r="I186" t="s">
        <v>207</v>
      </c>
      <c r="J186" s="6">
        <f ca="1">(TODAY()-Table_Staff[[#This Row],[Date Joined]])/365</f>
        <v>2.7178082191780821</v>
      </c>
      <c r="K186" s="13">
        <f ca="1">ROUNDUP(IF(Table_Staff[[#This Row],[Tenure]]&gt;2, 3%,2%)*Table_Staff[[#This Row],[Salary]],0)</f>
        <v>3574</v>
      </c>
      <c r="L186" s="18">
        <f>_xlfn.XLOOKUP(Table_Staff[[#This Row],[Rating]],Sheet3!$B$4:$B$8,Sheet3!$C$4:$C$8)</f>
        <v>3</v>
      </c>
    </row>
  </sheetData>
  <conditionalFormatting sqref="H1:H1048576">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B06E0-EA4B-4D26-98EB-A20C24087167}">
  <dimension ref="C1:O22"/>
  <sheetViews>
    <sheetView showGridLines="0" tabSelected="1" zoomScale="80" workbookViewId="0">
      <selection activeCell="E7" sqref="E7"/>
    </sheetView>
  </sheetViews>
  <sheetFormatPr defaultRowHeight="14.5" x14ac:dyDescent="0.35"/>
  <cols>
    <col min="1" max="1" width="16.36328125" customWidth="1"/>
    <col min="2" max="2" width="1.6328125" customWidth="1"/>
    <col min="3" max="3" width="19.453125" customWidth="1"/>
    <col min="4" max="4" width="1.1796875" customWidth="1"/>
    <col min="5" max="5" width="18.90625" customWidth="1"/>
    <col min="6" max="6" width="0.90625" customWidth="1"/>
    <col min="7" max="7" width="18.26953125" customWidth="1"/>
    <col min="8" max="8" width="1.08984375" customWidth="1"/>
    <col min="11" max="11" width="19.453125" customWidth="1"/>
    <col min="12" max="12" width="1.1796875" customWidth="1"/>
    <col min="13" max="13" width="18.90625" customWidth="1"/>
    <col min="14" max="14" width="0.90625" customWidth="1"/>
    <col min="15" max="15" width="18.26953125" customWidth="1"/>
  </cols>
  <sheetData>
    <row r="1" spans="3:15" ht="44" customHeight="1" x14ac:dyDescent="1">
      <c r="C1" s="28" t="s">
        <v>247</v>
      </c>
      <c r="D1" s="28"/>
      <c r="E1" s="28"/>
      <c r="F1" s="28"/>
      <c r="G1" s="28"/>
      <c r="K1" s="28" t="s">
        <v>248</v>
      </c>
      <c r="L1" s="28"/>
      <c r="M1" s="28"/>
      <c r="N1" s="28"/>
      <c r="O1" s="28"/>
    </row>
    <row r="2" spans="3:15" ht="89.5" customHeight="1" x14ac:dyDescent="0.35">
      <c r="C2" s="24">
        <f>COUNTIFS(Table_Staff[Country],"nz")</f>
        <v>91</v>
      </c>
      <c r="E2" s="26">
        <f>COUNTIFS(Table_Staff[Country],"nz",Table_Staff[Gender],"Female")/C2</f>
        <v>0.47252747252747251</v>
      </c>
      <c r="G2" s="25">
        <f>AVERAGEIFS(Table_Staff[Salary],Table_Staff[Country],"nz")</f>
        <v>76978.791208791212</v>
      </c>
      <c r="K2" s="24">
        <f>COUNTIFS(Table_Staff[Country],"Ind")</f>
        <v>92</v>
      </c>
      <c r="M2" s="26">
        <f>COUNTIFS(Table_Staff[Country],"Ind",Table_Staff[Gender],"Female")/K2</f>
        <v>0.46739130434782611</v>
      </c>
      <c r="O2" s="25">
        <f>AVERAGEIFS(Table_Staff[Salary],Table_Staff[Country],"Ind")</f>
        <v>77366.521739130432</v>
      </c>
    </row>
    <row r="5" spans="3:15" ht="27.5" customHeight="1" x14ac:dyDescent="0.35">
      <c r="C5" s="27" t="s">
        <v>249</v>
      </c>
      <c r="D5" s="27"/>
      <c r="E5" s="27"/>
      <c r="F5" s="27"/>
      <c r="G5" s="27"/>
      <c r="H5" s="27"/>
      <c r="I5" s="27"/>
      <c r="J5" s="27"/>
      <c r="K5" s="27"/>
      <c r="L5" s="27"/>
      <c r="M5" s="27"/>
      <c r="N5" s="27"/>
      <c r="O5" s="27"/>
    </row>
    <row r="8" spans="3:15" x14ac:dyDescent="0.35">
      <c r="C8" s="21"/>
      <c r="D8" s="22"/>
      <c r="E8" s="22"/>
      <c r="F8" s="22"/>
      <c r="G8" s="23"/>
      <c r="K8" s="21"/>
      <c r="L8" s="22"/>
      <c r="M8" s="22"/>
      <c r="N8" s="22"/>
      <c r="O8" s="23"/>
    </row>
    <row r="9" spans="3:15" x14ac:dyDescent="0.35">
      <c r="C9" s="21"/>
      <c r="D9" s="22"/>
      <c r="E9" s="22"/>
      <c r="F9" s="22"/>
      <c r="G9" s="23"/>
      <c r="K9" s="21"/>
      <c r="L9" s="22"/>
      <c r="M9" s="22"/>
      <c r="N9" s="22"/>
      <c r="O9" s="23"/>
    </row>
    <row r="10" spans="3:15" x14ac:dyDescent="0.35">
      <c r="C10" s="21"/>
      <c r="D10" s="22"/>
      <c r="E10" s="22"/>
      <c r="F10" s="22"/>
      <c r="G10" s="23"/>
      <c r="K10" s="21"/>
      <c r="L10" s="22"/>
      <c r="M10" s="22"/>
      <c r="N10" s="22"/>
      <c r="O10" s="23"/>
    </row>
    <row r="11" spans="3:15" x14ac:dyDescent="0.35">
      <c r="C11" s="21"/>
      <c r="D11" s="22"/>
      <c r="E11" s="22"/>
      <c r="F11" s="22"/>
      <c r="G11" s="23"/>
      <c r="K11" s="21"/>
      <c r="L11" s="22"/>
      <c r="M11" s="22"/>
      <c r="N11" s="22"/>
      <c r="O11" s="23"/>
    </row>
    <row r="12" spans="3:15" x14ac:dyDescent="0.35">
      <c r="C12" s="21"/>
      <c r="D12" s="22"/>
      <c r="E12" s="22"/>
      <c r="F12" s="22"/>
      <c r="G12" s="23"/>
      <c r="K12" s="21"/>
      <c r="L12" s="22"/>
      <c r="M12" s="22"/>
      <c r="N12" s="22"/>
      <c r="O12" s="23"/>
    </row>
    <row r="13" spans="3:15" x14ac:dyDescent="0.35">
      <c r="C13" s="21"/>
      <c r="D13" s="22"/>
      <c r="E13" s="22"/>
      <c r="F13" s="22"/>
      <c r="G13" s="23"/>
      <c r="K13" s="21"/>
      <c r="L13" s="22"/>
      <c r="M13" s="22"/>
      <c r="N13" s="22"/>
      <c r="O13" s="23"/>
    </row>
    <row r="14" spans="3:15" x14ac:dyDescent="0.35">
      <c r="C14" s="21"/>
      <c r="D14" s="22"/>
      <c r="E14" s="22"/>
      <c r="F14" s="22"/>
      <c r="G14" s="23"/>
      <c r="K14" s="21"/>
      <c r="L14" s="22"/>
      <c r="M14" s="22"/>
      <c r="N14" s="22"/>
      <c r="O14" s="23"/>
    </row>
    <row r="15" spans="3:15" x14ac:dyDescent="0.35">
      <c r="C15" s="21"/>
      <c r="D15" s="22"/>
      <c r="E15" s="22"/>
      <c r="F15" s="22"/>
      <c r="G15" s="23"/>
      <c r="K15" s="21"/>
      <c r="L15" s="22"/>
      <c r="M15" s="22"/>
      <c r="N15" s="22"/>
      <c r="O15" s="23"/>
    </row>
    <row r="16" spans="3:15" x14ac:dyDescent="0.35">
      <c r="C16" s="21"/>
      <c r="D16" s="22"/>
      <c r="E16" s="22"/>
      <c r="F16" s="22"/>
      <c r="G16" s="23"/>
      <c r="K16" s="21"/>
      <c r="L16" s="22"/>
      <c r="M16" s="22"/>
      <c r="N16" s="22"/>
      <c r="O16" s="23"/>
    </row>
    <row r="17" spans="3:15" x14ac:dyDescent="0.35">
      <c r="C17" s="21"/>
      <c r="D17" s="22"/>
      <c r="E17" s="22"/>
      <c r="F17" s="22"/>
      <c r="G17" s="23"/>
      <c r="K17" s="21"/>
      <c r="L17" s="22"/>
      <c r="M17" s="22"/>
      <c r="N17" s="22"/>
      <c r="O17" s="23"/>
    </row>
    <row r="18" spans="3:15" x14ac:dyDescent="0.35">
      <c r="C18" s="21"/>
      <c r="D18" s="22"/>
      <c r="E18" s="22"/>
      <c r="F18" s="22"/>
      <c r="G18" s="23"/>
      <c r="K18" s="21"/>
      <c r="L18" s="22"/>
      <c r="M18" s="22"/>
      <c r="N18" s="22"/>
      <c r="O18" s="23"/>
    </row>
    <row r="19" spans="3:15" x14ac:dyDescent="0.35">
      <c r="C19" s="21"/>
      <c r="D19" s="22"/>
      <c r="E19" s="22"/>
      <c r="F19" s="22"/>
      <c r="G19" s="23"/>
      <c r="K19" s="21"/>
      <c r="L19" s="22"/>
      <c r="M19" s="22"/>
      <c r="N19" s="22"/>
      <c r="O19" s="23"/>
    </row>
    <row r="20" spans="3:15" x14ac:dyDescent="0.35">
      <c r="C20" s="21"/>
      <c r="D20" s="22"/>
      <c r="E20" s="22"/>
      <c r="F20" s="22"/>
      <c r="G20" s="23"/>
      <c r="K20" s="21"/>
      <c r="L20" s="22"/>
      <c r="M20" s="22"/>
      <c r="N20" s="22"/>
      <c r="O20" s="23"/>
    </row>
    <row r="21" spans="3:15" x14ac:dyDescent="0.35">
      <c r="C21" s="21"/>
      <c r="D21" s="22"/>
      <c r="E21" s="22"/>
      <c r="F21" s="22"/>
      <c r="G21" s="23"/>
      <c r="K21" s="21"/>
      <c r="L21" s="22"/>
      <c r="M21" s="22"/>
      <c r="N21" s="22"/>
      <c r="O21" s="23"/>
    </row>
    <row r="22" spans="3:15" x14ac:dyDescent="0.35">
      <c r="C22" s="21"/>
      <c r="D22" s="22"/>
      <c r="E22" s="22"/>
      <c r="F22" s="22"/>
      <c r="G22" s="23"/>
      <c r="K22" s="21"/>
      <c r="L22" s="22"/>
      <c r="M22" s="22"/>
      <c r="N22" s="22"/>
      <c r="O22" s="23"/>
    </row>
  </sheetData>
  <mergeCells count="3">
    <mergeCell ref="C5:O5"/>
    <mergeCell ref="C1:G1"/>
    <mergeCell ref="K1:O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EDB4F-ABCB-480C-B292-6C21E3B6557F}">
  <dimension ref="B2:D8"/>
  <sheetViews>
    <sheetView workbookViewId="0">
      <selection activeCell="F2" sqref="F2"/>
    </sheetView>
  </sheetViews>
  <sheetFormatPr defaultRowHeight="14.5" x14ac:dyDescent="0.35"/>
  <cols>
    <col min="2" max="2" width="13.1796875" bestFit="1" customWidth="1"/>
    <col min="3" max="3" width="13.54296875" bestFit="1" customWidth="1"/>
    <col min="4" max="4" width="15.26953125" bestFit="1" customWidth="1"/>
    <col min="5" max="5" width="14.90625" bestFit="1" customWidth="1"/>
    <col min="6" max="6" width="14.81640625" bestFit="1" customWidth="1"/>
    <col min="7" max="7" width="12.7265625" bestFit="1" customWidth="1"/>
    <col min="8" max="8" width="11.1796875" bestFit="1" customWidth="1"/>
    <col min="9" max="9" width="11.81640625" bestFit="1" customWidth="1"/>
    <col min="10" max="10" width="18" bestFit="1" customWidth="1"/>
    <col min="11" max="11" width="23.453125" bestFit="1" customWidth="1"/>
    <col min="12" max="12" width="14.08984375" bestFit="1" customWidth="1"/>
    <col min="13" max="13" width="20.1796875" bestFit="1" customWidth="1"/>
    <col min="14" max="14" width="27.36328125" bestFit="1" customWidth="1"/>
    <col min="15" max="15" width="16" bestFit="1" customWidth="1"/>
    <col min="16" max="16" width="27.36328125" bestFit="1" customWidth="1"/>
    <col min="17" max="17" width="14.6328125" bestFit="1" customWidth="1"/>
    <col min="18" max="18" width="15.36328125" bestFit="1" customWidth="1"/>
    <col min="19" max="19" width="18.1796875" bestFit="1" customWidth="1"/>
    <col min="20" max="20" width="11.81640625" bestFit="1" customWidth="1"/>
    <col min="21" max="21" width="12" bestFit="1" customWidth="1"/>
    <col min="22" max="22" width="11.453125" bestFit="1" customWidth="1"/>
    <col min="23" max="23" width="15.6328125" bestFit="1" customWidth="1"/>
    <col min="24" max="24" width="12.453125" bestFit="1" customWidth="1"/>
    <col min="25" max="25" width="10.36328125" bestFit="1" customWidth="1"/>
    <col min="26" max="26" width="13.36328125" bestFit="1" customWidth="1"/>
    <col min="27" max="27" width="10.90625" bestFit="1" customWidth="1"/>
    <col min="28" max="28" width="7.81640625" bestFit="1" customWidth="1"/>
    <col min="29" max="29" width="10.08984375" bestFit="1" customWidth="1"/>
    <col min="30" max="30" width="12.453125" bestFit="1" customWidth="1"/>
    <col min="31" max="31" width="12" bestFit="1" customWidth="1"/>
    <col min="32" max="32" width="23.81640625" bestFit="1" customWidth="1"/>
    <col min="33" max="33" width="13" bestFit="1" customWidth="1"/>
    <col min="34" max="34" width="11.54296875" bestFit="1" customWidth="1"/>
    <col min="35" max="35" width="12.6328125" bestFit="1" customWidth="1"/>
    <col min="36" max="36" width="11.453125" bestFit="1" customWidth="1"/>
    <col min="37" max="37" width="17" bestFit="1" customWidth="1"/>
    <col min="38" max="38" width="12.08984375" bestFit="1" customWidth="1"/>
    <col min="39" max="39" width="13" bestFit="1" customWidth="1"/>
    <col min="40" max="40" width="23.6328125" bestFit="1" customWidth="1"/>
    <col min="41" max="41" width="13.54296875" bestFit="1" customWidth="1"/>
    <col min="42" max="42" width="13.6328125" bestFit="1" customWidth="1"/>
    <col min="43" max="43" width="13.7265625" bestFit="1" customWidth="1"/>
    <col min="44" max="44" width="10.1796875" bestFit="1" customWidth="1"/>
    <col min="45" max="45" width="18.54296875" bestFit="1" customWidth="1"/>
    <col min="46" max="46" width="20.54296875" bestFit="1" customWidth="1"/>
    <col min="47" max="47" width="15.81640625" bestFit="1" customWidth="1"/>
    <col min="48" max="48" width="12.54296875" bestFit="1" customWidth="1"/>
    <col min="49" max="49" width="15.6328125" bestFit="1" customWidth="1"/>
    <col min="50" max="50" width="13.36328125" bestFit="1" customWidth="1"/>
    <col min="51" max="51" width="15.6328125" bestFit="1" customWidth="1"/>
    <col min="52" max="52" width="11.08984375" bestFit="1" customWidth="1"/>
    <col min="53" max="53" width="12.90625" bestFit="1" customWidth="1"/>
    <col min="54" max="54" width="12" bestFit="1" customWidth="1"/>
    <col min="55" max="55" width="17" bestFit="1" customWidth="1"/>
    <col min="56" max="56" width="13.1796875" bestFit="1" customWidth="1"/>
    <col min="57" max="57" width="12.7265625" bestFit="1" customWidth="1"/>
    <col min="58" max="58" width="21.36328125" bestFit="1" customWidth="1"/>
    <col min="59" max="59" width="15.36328125" bestFit="1" customWidth="1"/>
    <col min="60" max="60" width="18.81640625" bestFit="1" customWidth="1"/>
    <col min="61" max="61" width="10.54296875" bestFit="1" customWidth="1"/>
    <col min="62" max="62" width="14.1796875" bestFit="1" customWidth="1"/>
    <col min="63" max="63" width="11.90625" bestFit="1" customWidth="1"/>
    <col min="64" max="64" width="14.6328125" bestFit="1" customWidth="1"/>
    <col min="65" max="65" width="14.54296875" bestFit="1" customWidth="1"/>
    <col min="66" max="66" width="15.36328125" bestFit="1" customWidth="1"/>
    <col min="67" max="67" width="15.1796875" bestFit="1" customWidth="1"/>
    <col min="68" max="68" width="14.26953125" bestFit="1" customWidth="1"/>
    <col min="69" max="69" width="16.54296875" bestFit="1" customWidth="1"/>
    <col min="70" max="70" width="10.54296875" bestFit="1" customWidth="1"/>
    <col min="71" max="71" width="9.453125" bestFit="1" customWidth="1"/>
    <col min="72" max="72" width="12.36328125" bestFit="1" customWidth="1"/>
    <col min="73" max="73" width="19.26953125" bestFit="1" customWidth="1"/>
    <col min="74" max="74" width="11.90625" bestFit="1" customWidth="1"/>
    <col min="75" max="75" width="20" bestFit="1" customWidth="1"/>
    <col min="76" max="76" width="13.1796875" bestFit="1" customWidth="1"/>
    <col min="77" max="77" width="18.54296875" bestFit="1" customWidth="1"/>
    <col min="78" max="78" width="12" bestFit="1" customWidth="1"/>
    <col min="79" max="79" width="20.1796875" bestFit="1" customWidth="1"/>
    <col min="80" max="80" width="11.81640625" bestFit="1" customWidth="1"/>
    <col min="81" max="81" width="14" bestFit="1" customWidth="1"/>
    <col min="82" max="82" width="13.7265625" bestFit="1" customWidth="1"/>
    <col min="83" max="83" width="10.453125" bestFit="1" customWidth="1"/>
    <col min="84" max="85" width="20.1796875" bestFit="1" customWidth="1"/>
    <col min="86" max="86" width="14.7265625" bestFit="1" customWidth="1"/>
    <col min="87" max="87" width="15.26953125" bestFit="1" customWidth="1"/>
    <col min="88" max="88" width="17.36328125" bestFit="1" customWidth="1"/>
    <col min="89" max="89" width="11.26953125" bestFit="1" customWidth="1"/>
    <col min="90" max="90" width="11.36328125" bestFit="1" customWidth="1"/>
    <col min="91" max="91" width="12.1796875" bestFit="1" customWidth="1"/>
    <col min="92" max="92" width="12.54296875" bestFit="1" customWidth="1"/>
    <col min="93" max="93" width="11.36328125" bestFit="1" customWidth="1"/>
    <col min="94" max="94" width="17.36328125" bestFit="1" customWidth="1"/>
    <col min="95" max="95" width="15.1796875" bestFit="1" customWidth="1"/>
    <col min="96" max="96" width="19.1796875" bestFit="1" customWidth="1"/>
    <col min="97" max="97" width="15.36328125" bestFit="1" customWidth="1"/>
    <col min="98" max="98" width="18.7265625" bestFit="1" customWidth="1"/>
    <col min="99" max="99" width="20.08984375" bestFit="1" customWidth="1"/>
    <col min="100" max="100" width="10.90625" bestFit="1" customWidth="1"/>
    <col min="101" max="101" width="12" bestFit="1" customWidth="1"/>
    <col min="102" max="102" width="11.453125" bestFit="1" customWidth="1"/>
    <col min="103" max="103" width="11.08984375" bestFit="1" customWidth="1"/>
    <col min="104" max="104" width="15.453125" bestFit="1" customWidth="1"/>
    <col min="105" max="105" width="17.54296875" bestFit="1" customWidth="1"/>
    <col min="106" max="106" width="18.81640625" bestFit="1" customWidth="1"/>
    <col min="107" max="107" width="25" bestFit="1" customWidth="1"/>
    <col min="108" max="108" width="14.26953125" bestFit="1" customWidth="1"/>
    <col min="109" max="109" width="19.26953125" bestFit="1" customWidth="1"/>
    <col min="110" max="110" width="14.08984375" bestFit="1" customWidth="1"/>
    <col min="111" max="111" width="13.90625" bestFit="1" customWidth="1"/>
    <col min="112" max="112" width="13.36328125" bestFit="1" customWidth="1"/>
    <col min="113" max="113" width="18" bestFit="1" customWidth="1"/>
    <col min="114" max="114" width="14.54296875" bestFit="1" customWidth="1"/>
    <col min="115" max="115" width="13.7265625" bestFit="1" customWidth="1"/>
    <col min="116" max="116" width="27.36328125" bestFit="1" customWidth="1"/>
    <col min="117" max="117" width="13.90625" bestFit="1" customWidth="1"/>
    <col min="118" max="118" width="13.26953125" bestFit="1" customWidth="1"/>
    <col min="119" max="119" width="14.36328125" bestFit="1" customWidth="1"/>
    <col min="120" max="120" width="12.6328125" bestFit="1" customWidth="1"/>
    <col min="121" max="121" width="12" bestFit="1" customWidth="1"/>
    <col min="122" max="122" width="11.7265625" bestFit="1" customWidth="1"/>
    <col min="123" max="123" width="14.6328125" bestFit="1" customWidth="1"/>
    <col min="124" max="124" width="12.453125" bestFit="1" customWidth="1"/>
    <col min="125" max="125" width="9.54296875" bestFit="1" customWidth="1"/>
    <col min="126" max="126" width="10.26953125" bestFit="1" customWidth="1"/>
    <col min="127" max="127" width="10.7265625" bestFit="1" customWidth="1"/>
    <col min="128" max="128" width="16.54296875" bestFit="1" customWidth="1"/>
    <col min="129" max="129" width="12.54296875" bestFit="1" customWidth="1"/>
    <col min="130" max="130" width="12.90625" bestFit="1" customWidth="1"/>
    <col min="131" max="131" width="13.81640625" bestFit="1" customWidth="1"/>
    <col min="132" max="132" width="20.6328125" bestFit="1" customWidth="1"/>
    <col min="133" max="133" width="16.7265625" bestFit="1" customWidth="1"/>
    <col min="134" max="134" width="18" bestFit="1" customWidth="1"/>
    <col min="135" max="135" width="14.26953125" bestFit="1" customWidth="1"/>
    <col min="136" max="136" width="22.90625" bestFit="1" customWidth="1"/>
    <col min="137" max="137" width="14.90625" bestFit="1" customWidth="1"/>
    <col min="138" max="138" width="12" bestFit="1" customWidth="1"/>
    <col min="139" max="139" width="12.08984375" bestFit="1" customWidth="1"/>
    <col min="140" max="140" width="10.6328125" bestFit="1" customWidth="1"/>
    <col min="141" max="141" width="20.36328125" bestFit="1" customWidth="1"/>
    <col min="142" max="142" width="19.08984375" bestFit="1" customWidth="1"/>
    <col min="143" max="143" width="20.90625" bestFit="1" customWidth="1"/>
    <col min="144" max="144" width="13.7265625" bestFit="1" customWidth="1"/>
    <col min="145" max="145" width="17.1796875" bestFit="1" customWidth="1"/>
    <col min="146" max="146" width="18.1796875" bestFit="1" customWidth="1"/>
    <col min="147" max="147" width="11.6328125" bestFit="1" customWidth="1"/>
    <col min="148" max="148" width="19.1796875" bestFit="1" customWidth="1"/>
    <col min="149" max="149" width="14.1796875" bestFit="1" customWidth="1"/>
    <col min="150" max="150" width="11.26953125" bestFit="1" customWidth="1"/>
    <col min="151" max="151" width="13.54296875" bestFit="1" customWidth="1"/>
    <col min="152" max="152" width="12.26953125" bestFit="1" customWidth="1"/>
    <col min="153" max="153" width="14.1796875" bestFit="1" customWidth="1"/>
    <col min="154" max="154" width="18" bestFit="1" customWidth="1"/>
    <col min="155" max="155" width="10.81640625" bestFit="1" customWidth="1"/>
    <col min="156" max="156" width="15.81640625" bestFit="1" customWidth="1"/>
    <col min="157" max="157" width="20.81640625" bestFit="1" customWidth="1"/>
    <col min="158" max="158" width="12.6328125" bestFit="1" customWidth="1"/>
    <col min="159" max="159" width="28.36328125" bestFit="1" customWidth="1"/>
    <col min="160" max="160" width="11.7265625" bestFit="1" customWidth="1"/>
    <col min="161" max="161" width="14" bestFit="1" customWidth="1"/>
    <col min="162" max="162" width="21.90625" bestFit="1" customWidth="1"/>
    <col min="163" max="163" width="17.81640625" bestFit="1" customWidth="1"/>
    <col min="164" max="164" width="12.453125" bestFit="1" customWidth="1"/>
    <col min="165" max="165" width="11" bestFit="1" customWidth="1"/>
    <col min="166" max="166" width="12.453125" bestFit="1" customWidth="1"/>
    <col min="167" max="167" width="13.26953125" bestFit="1" customWidth="1"/>
    <col min="168" max="168" width="14.08984375" bestFit="1" customWidth="1"/>
    <col min="169" max="169" width="11" bestFit="1" customWidth="1"/>
    <col min="170" max="170" width="11.54296875" bestFit="1" customWidth="1"/>
    <col min="171" max="171" width="13.1796875" bestFit="1" customWidth="1"/>
    <col min="172" max="172" width="15.90625" bestFit="1" customWidth="1"/>
    <col min="173" max="173" width="10.90625" bestFit="1" customWidth="1"/>
    <col min="174" max="174" width="17.7265625" bestFit="1" customWidth="1"/>
    <col min="175" max="175" width="11.36328125" bestFit="1" customWidth="1"/>
    <col min="176" max="176" width="9.08984375" bestFit="1" customWidth="1"/>
    <col min="177" max="177" width="16.08984375" bestFit="1" customWidth="1"/>
    <col min="178" max="178" width="17.453125" bestFit="1" customWidth="1"/>
    <col min="179" max="179" width="16.7265625" bestFit="1" customWidth="1"/>
    <col min="180" max="180" width="17.26953125" bestFit="1" customWidth="1"/>
    <col min="181" max="181" width="15" bestFit="1" customWidth="1"/>
    <col min="182" max="182" width="12.7265625" bestFit="1" customWidth="1"/>
    <col min="183" max="183" width="11.7265625" bestFit="1" customWidth="1"/>
    <col min="184" max="184" width="12.6328125" bestFit="1" customWidth="1"/>
    <col min="185" max="185" width="10" bestFit="1" customWidth="1"/>
    <col min="186" max="186" width="10.7265625" bestFit="1" customWidth="1"/>
  </cols>
  <sheetData>
    <row r="2" spans="2:4" x14ac:dyDescent="0.35">
      <c r="B2" s="11" t="s">
        <v>226</v>
      </c>
      <c r="C2" t="s">
        <v>220</v>
      </c>
      <c r="D2" t="s">
        <v>223</v>
      </c>
    </row>
    <row r="3" spans="2:4" x14ac:dyDescent="0.35">
      <c r="B3" s="12" t="s">
        <v>10</v>
      </c>
      <c r="C3" s="14">
        <v>4</v>
      </c>
      <c r="D3" s="15">
        <v>92080</v>
      </c>
    </row>
    <row r="4" spans="2:4" x14ac:dyDescent="0.35">
      <c r="B4" s="12" t="s">
        <v>13</v>
      </c>
      <c r="C4" s="14">
        <v>20</v>
      </c>
      <c r="D4" s="15">
        <v>75933</v>
      </c>
    </row>
    <row r="5" spans="2:4" x14ac:dyDescent="0.35">
      <c r="B5" s="12" t="s">
        <v>16</v>
      </c>
      <c r="C5" s="14">
        <v>137</v>
      </c>
      <c r="D5" s="15">
        <v>76798.759124087592</v>
      </c>
    </row>
    <row r="6" spans="2:4" x14ac:dyDescent="0.35">
      <c r="B6" s="12" t="s">
        <v>24</v>
      </c>
      <c r="C6" s="14">
        <v>15</v>
      </c>
      <c r="D6" s="15">
        <v>75848.666666666672</v>
      </c>
    </row>
    <row r="7" spans="2:4" x14ac:dyDescent="0.35">
      <c r="B7" s="12" t="s">
        <v>42</v>
      </c>
      <c r="C7" s="14">
        <v>6</v>
      </c>
      <c r="D7" s="15">
        <v>77423.333333333328</v>
      </c>
    </row>
    <row r="8" spans="2:4" x14ac:dyDescent="0.35">
      <c r="B8" s="12" t="s">
        <v>219</v>
      </c>
      <c r="C8" s="14">
        <v>182</v>
      </c>
      <c r="D8" s="14">
        <v>76981.758241758245</v>
      </c>
    </row>
  </sheetData>
  <conditionalFormatting pivot="1" sqref="D3:D7">
    <cfRule type="dataBar" priority="1">
      <dataBar>
        <cfvo type="min"/>
        <cfvo type="max"/>
        <color rgb="FF638EC6"/>
      </dataBar>
      <extLst>
        <ext xmlns:x14="http://schemas.microsoft.com/office/spreadsheetml/2009/9/main" uri="{B025F937-C7B1-47D3-B67F-A62EFF666E3E}">
          <x14:id>{8ED0A51B-3916-45BF-A9DA-7ACA926E2E85}</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8ED0A51B-3916-45BF-A9DA-7ACA926E2E85}">
            <x14:dataBar minLength="0" maxLength="100" border="1" negativeBarBorderColorSameAsPositive="0">
              <x14:cfvo type="autoMin"/>
              <x14:cfvo type="autoMax"/>
              <x14:borderColor rgb="FF638EC6"/>
              <x14:negativeFillColor rgb="FFFF0000"/>
              <x14:negativeBorderColor rgb="FFFF0000"/>
              <x14:axisColor rgb="FF000000"/>
            </x14:dataBar>
          </x14:cfRule>
          <xm:sqref>D3:D7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31389-7E8F-40F7-B791-FF8D705853A4}">
  <dimension ref="B2:U39"/>
  <sheetViews>
    <sheetView topLeftCell="P1" workbookViewId="0">
      <selection activeCell="W20" sqref="W20"/>
    </sheetView>
  </sheetViews>
  <sheetFormatPr defaultRowHeight="14.5" x14ac:dyDescent="0.35"/>
  <cols>
    <col min="2" max="2" width="12.36328125" bestFit="1" customWidth="1"/>
    <col min="3" max="3" width="13.54296875" bestFit="1" customWidth="1"/>
    <col min="19" max="19" width="6.453125" bestFit="1" customWidth="1"/>
    <col min="20" max="20" width="9.90625" bestFit="1" customWidth="1"/>
    <col min="21" max="21" width="11.90625" bestFit="1" customWidth="1"/>
  </cols>
  <sheetData>
    <row r="2" spans="2:21" x14ac:dyDescent="0.35">
      <c r="B2" s="11" t="s">
        <v>226</v>
      </c>
      <c r="C2" t="s">
        <v>220</v>
      </c>
    </row>
    <row r="3" spans="2:21" x14ac:dyDescent="0.35">
      <c r="B3" s="12" t="s">
        <v>228</v>
      </c>
      <c r="C3" s="14"/>
      <c r="S3" t="s">
        <v>244</v>
      </c>
      <c r="T3" t="s">
        <v>245</v>
      </c>
      <c r="U3" t="s">
        <v>246</v>
      </c>
    </row>
    <row r="4" spans="2:21" x14ac:dyDescent="0.35">
      <c r="B4" s="19" t="s">
        <v>229</v>
      </c>
      <c r="C4" s="14">
        <v>3</v>
      </c>
      <c r="R4" cm="1">
        <f t="array" ref="R4:R39">_xlfn.SEQUENCE(36)</f>
        <v>1</v>
      </c>
      <c r="S4" s="20" cm="1">
        <f t="array" ref="S4:S39">EDATE(DATE(2020,4,1),_xlfn.ANCHORARRAY(R4)+0)</f>
        <v>43952</v>
      </c>
      <c r="T4">
        <f>COUNTIFS(Table_Staff[Date Joined],"&gt;="&amp;S4,Table_Staff[Date Joined],"&lt;="&amp;EOMONTH(S4,0))</f>
        <v>3</v>
      </c>
      <c r="U4">
        <f>SUM($T$4:T4)</f>
        <v>3</v>
      </c>
    </row>
    <row r="5" spans="2:21" x14ac:dyDescent="0.35">
      <c r="B5" s="19" t="s">
        <v>230</v>
      </c>
      <c r="C5" s="14">
        <v>4</v>
      </c>
      <c r="R5">
        <v>2</v>
      </c>
      <c r="S5" s="20">
        <v>43983</v>
      </c>
      <c r="T5">
        <f>COUNTIFS(Table_Staff[Date Joined],"&gt;="&amp;S5,Table_Staff[Date Joined],"&lt;="&amp;EOMONTH(S5,0))</f>
        <v>1</v>
      </c>
      <c r="U5">
        <f>SUM($T$4:T5)</f>
        <v>4</v>
      </c>
    </row>
    <row r="6" spans="2:21" x14ac:dyDescent="0.35">
      <c r="B6" s="19" t="s">
        <v>231</v>
      </c>
      <c r="C6" s="14">
        <v>9</v>
      </c>
      <c r="R6">
        <v>3</v>
      </c>
      <c r="S6" s="20">
        <v>44013</v>
      </c>
      <c r="T6">
        <f>COUNTIFS(Table_Staff[Date Joined],"&gt;="&amp;S6,Table_Staff[Date Joined],"&lt;="&amp;EOMONTH(S6,0))</f>
        <v>5</v>
      </c>
      <c r="U6">
        <f>SUM($T$4:T6)</f>
        <v>9</v>
      </c>
    </row>
    <row r="7" spans="2:21" x14ac:dyDescent="0.35">
      <c r="B7" s="19" t="s">
        <v>232</v>
      </c>
      <c r="C7" s="14">
        <v>12</v>
      </c>
      <c r="R7">
        <v>4</v>
      </c>
      <c r="S7" s="20">
        <v>44044</v>
      </c>
      <c r="T7">
        <f>COUNTIFS(Table_Staff[Date Joined],"&gt;="&amp;S7,Table_Staff[Date Joined],"&lt;="&amp;EOMONTH(S7,0))</f>
        <v>3</v>
      </c>
      <c r="U7">
        <f>SUM($T$4:T7)</f>
        <v>12</v>
      </c>
    </row>
    <row r="8" spans="2:21" x14ac:dyDescent="0.35">
      <c r="B8" s="19" t="s">
        <v>233</v>
      </c>
      <c r="C8" s="14">
        <v>18</v>
      </c>
      <c r="R8">
        <v>5</v>
      </c>
      <c r="S8" s="20">
        <v>44075</v>
      </c>
      <c r="T8">
        <f>COUNTIFS(Table_Staff[Date Joined],"&gt;="&amp;S8,Table_Staff[Date Joined],"&lt;="&amp;EOMONTH(S8,0))</f>
        <v>6</v>
      </c>
      <c r="U8">
        <f>SUM($T$4:T8)</f>
        <v>18</v>
      </c>
    </row>
    <row r="9" spans="2:21" x14ac:dyDescent="0.35">
      <c r="B9" s="19" t="s">
        <v>234</v>
      </c>
      <c r="C9" s="14">
        <v>24</v>
      </c>
      <c r="R9">
        <v>6</v>
      </c>
      <c r="S9" s="20">
        <v>44105</v>
      </c>
      <c r="T9">
        <f>COUNTIFS(Table_Staff[Date Joined],"&gt;="&amp;S9,Table_Staff[Date Joined],"&lt;="&amp;EOMONTH(S9,0))</f>
        <v>6</v>
      </c>
      <c r="U9">
        <f>SUM($T$4:T9)</f>
        <v>24</v>
      </c>
    </row>
    <row r="10" spans="2:21" x14ac:dyDescent="0.35">
      <c r="B10" s="19" t="s">
        <v>235</v>
      </c>
      <c r="C10" s="14">
        <v>30</v>
      </c>
      <c r="R10">
        <v>7</v>
      </c>
      <c r="S10" s="20">
        <v>44136</v>
      </c>
      <c r="T10">
        <f>COUNTIFS(Table_Staff[Date Joined],"&gt;="&amp;S10,Table_Staff[Date Joined],"&lt;="&amp;EOMONTH(S10,0))</f>
        <v>6</v>
      </c>
      <c r="U10">
        <f>SUM($T$4:T10)</f>
        <v>30</v>
      </c>
    </row>
    <row r="11" spans="2:21" x14ac:dyDescent="0.35">
      <c r="B11" s="19" t="s">
        <v>236</v>
      </c>
      <c r="C11" s="14">
        <v>37</v>
      </c>
      <c r="R11">
        <v>8</v>
      </c>
      <c r="S11" s="20">
        <v>44166</v>
      </c>
      <c r="T11">
        <f>COUNTIFS(Table_Staff[Date Joined],"&gt;="&amp;S11,Table_Staff[Date Joined],"&lt;="&amp;EOMONTH(S11,0))</f>
        <v>7</v>
      </c>
      <c r="U11">
        <f>SUM($T$4:T11)</f>
        <v>37</v>
      </c>
    </row>
    <row r="12" spans="2:21" x14ac:dyDescent="0.35">
      <c r="B12" s="12" t="s">
        <v>237</v>
      </c>
      <c r="C12" s="14"/>
      <c r="R12">
        <v>9</v>
      </c>
      <c r="S12" s="20">
        <v>44197</v>
      </c>
      <c r="T12">
        <f>COUNTIFS(Table_Staff[Date Joined],"&gt;="&amp;S12,Table_Staff[Date Joined],"&lt;="&amp;EOMONTH(S12,0))</f>
        <v>6</v>
      </c>
      <c r="U12">
        <f>SUM($T$4:T12)</f>
        <v>43</v>
      </c>
    </row>
    <row r="13" spans="2:21" x14ac:dyDescent="0.35">
      <c r="B13" s="19" t="s">
        <v>238</v>
      </c>
      <c r="C13" s="14">
        <v>6</v>
      </c>
      <c r="R13">
        <v>10</v>
      </c>
      <c r="S13" s="20">
        <v>44228</v>
      </c>
      <c r="T13">
        <f>COUNTIFS(Table_Staff[Date Joined],"&gt;="&amp;S13,Table_Staff[Date Joined],"&lt;="&amp;EOMONTH(S13,0))</f>
        <v>4</v>
      </c>
      <c r="U13">
        <f>SUM($T$4:T13)</f>
        <v>47</v>
      </c>
    </row>
    <row r="14" spans="2:21" x14ac:dyDescent="0.35">
      <c r="B14" s="19" t="s">
        <v>239</v>
      </c>
      <c r="C14" s="14">
        <v>10</v>
      </c>
      <c r="R14">
        <v>11</v>
      </c>
      <c r="S14" s="20">
        <v>44256</v>
      </c>
      <c r="T14">
        <f>COUNTIFS(Table_Staff[Date Joined],"&gt;="&amp;S14,Table_Staff[Date Joined],"&lt;="&amp;EOMONTH(S14,0))</f>
        <v>9</v>
      </c>
      <c r="U14">
        <f>SUM($T$4:T14)</f>
        <v>56</v>
      </c>
    </row>
    <row r="15" spans="2:21" x14ac:dyDescent="0.35">
      <c r="B15" s="19" t="s">
        <v>240</v>
      </c>
      <c r="C15" s="14">
        <v>19</v>
      </c>
      <c r="R15">
        <v>12</v>
      </c>
      <c r="S15" s="20">
        <v>44287</v>
      </c>
      <c r="T15">
        <f>COUNTIFS(Table_Staff[Date Joined],"&gt;="&amp;S15,Table_Staff[Date Joined],"&lt;="&amp;EOMONTH(S15,0))</f>
        <v>5</v>
      </c>
      <c r="U15">
        <f>SUM($T$4:T15)</f>
        <v>61</v>
      </c>
    </row>
    <row r="16" spans="2:21" x14ac:dyDescent="0.35">
      <c r="B16" s="19" t="s">
        <v>241</v>
      </c>
      <c r="C16" s="14">
        <v>24</v>
      </c>
      <c r="R16">
        <v>13</v>
      </c>
      <c r="S16" s="20">
        <v>44317</v>
      </c>
      <c r="T16">
        <f>COUNTIFS(Table_Staff[Date Joined],"&gt;="&amp;S16,Table_Staff[Date Joined],"&lt;="&amp;EOMONTH(S16,0))</f>
        <v>10</v>
      </c>
      <c r="U16">
        <f>SUM($T$4:T16)</f>
        <v>71</v>
      </c>
    </row>
    <row r="17" spans="2:21" x14ac:dyDescent="0.35">
      <c r="B17" s="19" t="s">
        <v>229</v>
      </c>
      <c r="C17" s="14">
        <v>34</v>
      </c>
      <c r="R17">
        <v>14</v>
      </c>
      <c r="S17" s="20">
        <v>44348</v>
      </c>
      <c r="T17">
        <f>COUNTIFS(Table_Staff[Date Joined],"&gt;="&amp;S17,Table_Staff[Date Joined],"&lt;="&amp;EOMONTH(S17,0))</f>
        <v>6</v>
      </c>
      <c r="U17">
        <f>SUM($T$4:T17)</f>
        <v>77</v>
      </c>
    </row>
    <row r="18" spans="2:21" x14ac:dyDescent="0.35">
      <c r="B18" s="19" t="s">
        <v>230</v>
      </c>
      <c r="C18" s="14">
        <v>40</v>
      </c>
      <c r="R18">
        <v>15</v>
      </c>
      <c r="S18" s="20">
        <v>44378</v>
      </c>
      <c r="T18">
        <f>COUNTIFS(Table_Staff[Date Joined],"&gt;="&amp;S18,Table_Staff[Date Joined],"&lt;="&amp;EOMONTH(S18,0))</f>
        <v>13</v>
      </c>
      <c r="U18">
        <f>SUM($T$4:T18)</f>
        <v>90</v>
      </c>
    </row>
    <row r="19" spans="2:21" x14ac:dyDescent="0.35">
      <c r="B19" s="19" t="s">
        <v>231</v>
      </c>
      <c r="C19" s="14">
        <v>53</v>
      </c>
      <c r="R19">
        <v>16</v>
      </c>
      <c r="S19" s="20">
        <v>44409</v>
      </c>
      <c r="T19">
        <f>COUNTIFS(Table_Staff[Date Joined],"&gt;="&amp;S19,Table_Staff[Date Joined],"&lt;="&amp;EOMONTH(S19,0))</f>
        <v>4</v>
      </c>
      <c r="U19">
        <f>SUM($T$4:T19)</f>
        <v>94</v>
      </c>
    </row>
    <row r="20" spans="2:21" x14ac:dyDescent="0.35">
      <c r="B20" s="19" t="s">
        <v>232</v>
      </c>
      <c r="C20" s="14">
        <v>57</v>
      </c>
      <c r="R20">
        <v>17</v>
      </c>
      <c r="S20" s="20">
        <v>44440</v>
      </c>
      <c r="T20">
        <f>COUNTIFS(Table_Staff[Date Joined],"&gt;="&amp;S20,Table_Staff[Date Joined],"&lt;="&amp;EOMONTH(S20,0))</f>
        <v>11</v>
      </c>
      <c r="U20">
        <f>SUM($T$4:T20)</f>
        <v>105</v>
      </c>
    </row>
    <row r="21" spans="2:21" x14ac:dyDescent="0.35">
      <c r="B21" s="19" t="s">
        <v>233</v>
      </c>
      <c r="C21" s="14">
        <v>68</v>
      </c>
      <c r="R21">
        <v>18</v>
      </c>
      <c r="S21" s="20">
        <v>44470</v>
      </c>
      <c r="T21">
        <f>COUNTIFS(Table_Staff[Date Joined],"&gt;="&amp;S21,Table_Staff[Date Joined],"&lt;="&amp;EOMONTH(S21,0))</f>
        <v>3</v>
      </c>
      <c r="U21">
        <f>SUM($T$4:T21)</f>
        <v>108</v>
      </c>
    </row>
    <row r="22" spans="2:21" x14ac:dyDescent="0.35">
      <c r="B22" s="19" t="s">
        <v>234</v>
      </c>
      <c r="C22" s="14">
        <v>71</v>
      </c>
      <c r="R22">
        <v>19</v>
      </c>
      <c r="S22" s="20">
        <v>44501</v>
      </c>
      <c r="T22">
        <f>COUNTIFS(Table_Staff[Date Joined],"&gt;="&amp;S22,Table_Staff[Date Joined],"&lt;="&amp;EOMONTH(S22,0))</f>
        <v>4</v>
      </c>
      <c r="U22">
        <f>SUM($T$4:T22)</f>
        <v>112</v>
      </c>
    </row>
    <row r="23" spans="2:21" x14ac:dyDescent="0.35">
      <c r="B23" s="19" t="s">
        <v>235</v>
      </c>
      <c r="C23" s="14">
        <v>75</v>
      </c>
      <c r="R23">
        <v>20</v>
      </c>
      <c r="S23" s="20">
        <v>44531</v>
      </c>
      <c r="T23">
        <f>COUNTIFS(Table_Staff[Date Joined],"&gt;="&amp;S23,Table_Staff[Date Joined],"&lt;="&amp;EOMONTH(S23,0))</f>
        <v>7</v>
      </c>
      <c r="U23">
        <f>SUM($T$4:T23)</f>
        <v>119</v>
      </c>
    </row>
    <row r="24" spans="2:21" x14ac:dyDescent="0.35">
      <c r="B24" s="19" t="s">
        <v>236</v>
      </c>
      <c r="C24" s="14">
        <v>82</v>
      </c>
      <c r="R24">
        <v>21</v>
      </c>
      <c r="S24" s="20">
        <v>44562</v>
      </c>
      <c r="T24">
        <f>COUNTIFS(Table_Staff[Date Joined],"&gt;="&amp;S24,Table_Staff[Date Joined],"&lt;="&amp;EOMONTH(S24,0))</f>
        <v>3</v>
      </c>
      <c r="U24">
        <f>SUM($T$4:T24)</f>
        <v>122</v>
      </c>
    </row>
    <row r="25" spans="2:21" x14ac:dyDescent="0.35">
      <c r="B25" s="12" t="s">
        <v>242</v>
      </c>
      <c r="C25" s="14"/>
      <c r="R25">
        <v>22</v>
      </c>
      <c r="S25" s="20">
        <v>44593</v>
      </c>
      <c r="T25">
        <f>COUNTIFS(Table_Staff[Date Joined],"&gt;="&amp;S25,Table_Staff[Date Joined],"&lt;="&amp;EOMONTH(S25,0))</f>
        <v>10</v>
      </c>
      <c r="U25">
        <f>SUM($T$4:T25)</f>
        <v>132</v>
      </c>
    </row>
    <row r="26" spans="2:21" x14ac:dyDescent="0.35">
      <c r="B26" s="19" t="s">
        <v>238</v>
      </c>
      <c r="C26" s="14">
        <v>3</v>
      </c>
      <c r="R26">
        <v>23</v>
      </c>
      <c r="S26" s="20">
        <v>44621</v>
      </c>
      <c r="T26">
        <f>COUNTIFS(Table_Staff[Date Joined],"&gt;="&amp;S26,Table_Staff[Date Joined],"&lt;="&amp;EOMONTH(S26,0))</f>
        <v>9</v>
      </c>
      <c r="U26">
        <f>SUM($T$4:T26)</f>
        <v>141</v>
      </c>
    </row>
    <row r="27" spans="2:21" x14ac:dyDescent="0.35">
      <c r="B27" s="19" t="s">
        <v>239</v>
      </c>
      <c r="C27" s="14">
        <v>13</v>
      </c>
      <c r="R27">
        <v>24</v>
      </c>
      <c r="S27" s="20">
        <v>44652</v>
      </c>
      <c r="T27">
        <f>COUNTIFS(Table_Staff[Date Joined],"&gt;="&amp;S27,Table_Staff[Date Joined],"&lt;="&amp;EOMONTH(S27,0))</f>
        <v>9</v>
      </c>
      <c r="U27">
        <f>SUM($T$4:T27)</f>
        <v>150</v>
      </c>
    </row>
    <row r="28" spans="2:21" x14ac:dyDescent="0.35">
      <c r="B28" s="19" t="s">
        <v>240</v>
      </c>
      <c r="C28" s="14">
        <v>22</v>
      </c>
      <c r="R28">
        <v>25</v>
      </c>
      <c r="S28" s="20">
        <v>44682</v>
      </c>
      <c r="T28">
        <f>COUNTIFS(Table_Staff[Date Joined],"&gt;="&amp;S28,Table_Staff[Date Joined],"&lt;="&amp;EOMONTH(S28,0))</f>
        <v>9</v>
      </c>
      <c r="U28">
        <f>SUM($T$4:T28)</f>
        <v>159</v>
      </c>
    </row>
    <row r="29" spans="2:21" x14ac:dyDescent="0.35">
      <c r="B29" s="19" t="s">
        <v>241</v>
      </c>
      <c r="C29" s="14">
        <v>31</v>
      </c>
      <c r="R29">
        <v>26</v>
      </c>
      <c r="S29" s="20">
        <v>44713</v>
      </c>
      <c r="T29">
        <f>COUNTIFS(Table_Staff[Date Joined],"&gt;="&amp;S29,Table_Staff[Date Joined],"&lt;="&amp;EOMONTH(S29,0))</f>
        <v>7</v>
      </c>
      <c r="U29">
        <f>SUM($T$4:T29)</f>
        <v>166</v>
      </c>
    </row>
    <row r="30" spans="2:21" x14ac:dyDescent="0.35">
      <c r="B30" s="19" t="s">
        <v>229</v>
      </c>
      <c r="C30" s="14">
        <v>40</v>
      </c>
      <c r="R30">
        <v>27</v>
      </c>
      <c r="S30" s="20">
        <v>44743</v>
      </c>
      <c r="T30">
        <f>COUNTIFS(Table_Staff[Date Joined],"&gt;="&amp;S30,Table_Staff[Date Joined],"&lt;="&amp;EOMONTH(S30,0))</f>
        <v>5</v>
      </c>
      <c r="U30">
        <f>SUM($T$4:T30)</f>
        <v>171</v>
      </c>
    </row>
    <row r="31" spans="2:21" x14ac:dyDescent="0.35">
      <c r="B31" s="19" t="s">
        <v>230</v>
      </c>
      <c r="C31" s="14">
        <v>47</v>
      </c>
      <c r="R31">
        <v>28</v>
      </c>
      <c r="S31" s="20">
        <v>44774</v>
      </c>
      <c r="T31">
        <f>COUNTIFS(Table_Staff[Date Joined],"&gt;="&amp;S31,Table_Staff[Date Joined],"&lt;="&amp;EOMONTH(S31,0))</f>
        <v>5</v>
      </c>
      <c r="U31">
        <f>SUM($T$4:T31)</f>
        <v>176</v>
      </c>
    </row>
    <row r="32" spans="2:21" x14ac:dyDescent="0.35">
      <c r="B32" s="19" t="s">
        <v>231</v>
      </c>
      <c r="C32" s="14">
        <v>52</v>
      </c>
      <c r="R32">
        <v>29</v>
      </c>
      <c r="S32" s="20">
        <v>44805</v>
      </c>
      <c r="T32">
        <f>COUNTIFS(Table_Staff[Date Joined],"&gt;="&amp;S32,Table_Staff[Date Joined],"&lt;="&amp;EOMONTH(S32,0))</f>
        <v>2</v>
      </c>
      <c r="U32">
        <f>SUM($T$4:T32)</f>
        <v>178</v>
      </c>
    </row>
    <row r="33" spans="2:21" x14ac:dyDescent="0.35">
      <c r="B33" s="19" t="s">
        <v>232</v>
      </c>
      <c r="C33" s="14">
        <v>57</v>
      </c>
      <c r="R33">
        <v>30</v>
      </c>
      <c r="S33" s="20">
        <v>44835</v>
      </c>
      <c r="T33">
        <f>COUNTIFS(Table_Staff[Date Joined],"&gt;="&amp;S33,Table_Staff[Date Joined],"&lt;="&amp;EOMONTH(S33,0))</f>
        <v>3</v>
      </c>
      <c r="U33">
        <f>SUM($T$4:T33)</f>
        <v>181</v>
      </c>
    </row>
    <row r="34" spans="2:21" x14ac:dyDescent="0.35">
      <c r="B34" s="19" t="s">
        <v>233</v>
      </c>
      <c r="C34" s="14">
        <v>59</v>
      </c>
      <c r="R34">
        <v>31</v>
      </c>
      <c r="S34" s="20">
        <v>44866</v>
      </c>
      <c r="T34">
        <f>COUNTIFS(Table_Staff[Date Joined],"&gt;="&amp;S34,Table_Staff[Date Joined],"&lt;="&amp;EOMONTH(S34,0))</f>
        <v>0</v>
      </c>
      <c r="U34">
        <f>SUM($T$4:T34)</f>
        <v>181</v>
      </c>
    </row>
    <row r="35" spans="2:21" x14ac:dyDescent="0.35">
      <c r="B35" s="19" t="s">
        <v>234</v>
      </c>
      <c r="C35" s="14">
        <v>62</v>
      </c>
      <c r="R35">
        <v>32</v>
      </c>
      <c r="S35" s="20">
        <v>44896</v>
      </c>
      <c r="T35">
        <f>COUNTIFS(Table_Staff[Date Joined],"&gt;="&amp;S35,Table_Staff[Date Joined],"&lt;="&amp;EOMONTH(S35,0))</f>
        <v>0</v>
      </c>
      <c r="U35">
        <f>SUM($T$4:T35)</f>
        <v>181</v>
      </c>
    </row>
    <row r="36" spans="2:21" x14ac:dyDescent="0.35">
      <c r="B36" s="12" t="s">
        <v>243</v>
      </c>
      <c r="C36" s="14"/>
      <c r="R36">
        <v>33</v>
      </c>
      <c r="S36" s="20">
        <v>44927</v>
      </c>
      <c r="T36">
        <f>COUNTIFS(Table_Staff[Date Joined],"&gt;="&amp;S36,Table_Staff[Date Joined],"&lt;="&amp;EOMONTH(S36,0))</f>
        <v>0</v>
      </c>
      <c r="U36">
        <f>SUM($T$4:T36)</f>
        <v>181</v>
      </c>
    </row>
    <row r="37" spans="2:21" x14ac:dyDescent="0.35">
      <c r="B37" s="19" t="s">
        <v>239</v>
      </c>
      <c r="C37" s="14">
        <v>1</v>
      </c>
      <c r="R37">
        <v>34</v>
      </c>
      <c r="S37" s="20">
        <v>44958</v>
      </c>
      <c r="T37">
        <f>COUNTIFS(Table_Staff[Date Joined],"&gt;="&amp;S37,Table_Staff[Date Joined],"&lt;="&amp;EOMONTH(S37,0))</f>
        <v>1</v>
      </c>
      <c r="U37">
        <f>SUM($T$4:T37)</f>
        <v>182</v>
      </c>
    </row>
    <row r="38" spans="2:21" x14ac:dyDescent="0.35">
      <c r="B38" s="19" t="s">
        <v>241</v>
      </c>
      <c r="C38" s="14">
        <v>2</v>
      </c>
      <c r="R38">
        <v>35</v>
      </c>
      <c r="S38" s="20">
        <v>44986</v>
      </c>
      <c r="T38">
        <f>COUNTIFS(Table_Staff[Date Joined],"&gt;="&amp;S38,Table_Staff[Date Joined],"&lt;="&amp;EOMONTH(S38,0))</f>
        <v>0</v>
      </c>
      <c r="U38">
        <f>SUM($T$4:T38)</f>
        <v>182</v>
      </c>
    </row>
    <row r="39" spans="2:21" x14ac:dyDescent="0.35">
      <c r="B39" s="12" t="s">
        <v>219</v>
      </c>
      <c r="C39" s="14"/>
      <c r="R39">
        <v>36</v>
      </c>
      <c r="S39" s="20">
        <v>45017</v>
      </c>
      <c r="T39">
        <f>COUNTIFS(Table_Staff[Date Joined],"&gt;="&amp;S39,Table_Staff[Date Joined],"&lt;="&amp;EOMONTH(S39,0))</f>
        <v>1</v>
      </c>
      <c r="U39">
        <f>SUM($T$4:T39)</f>
        <v>183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BE31-A438-4D4F-A2F4-4EE0A6FB1118}">
  <dimension ref="B4:C8"/>
  <sheetViews>
    <sheetView workbookViewId="0">
      <selection activeCell="F18" sqref="F18"/>
    </sheetView>
  </sheetViews>
  <sheetFormatPr defaultRowHeight="14.5" x14ac:dyDescent="0.35"/>
  <cols>
    <col min="2" max="2" width="13.1796875" bestFit="1" customWidth="1"/>
  </cols>
  <sheetData>
    <row r="4" spans="2:3" x14ac:dyDescent="0.35">
      <c r="B4" s="16" t="s">
        <v>10</v>
      </c>
      <c r="C4" s="17">
        <v>5</v>
      </c>
    </row>
    <row r="5" spans="2:3" x14ac:dyDescent="0.35">
      <c r="B5" s="16" t="s">
        <v>13</v>
      </c>
      <c r="C5" s="17">
        <v>4</v>
      </c>
    </row>
    <row r="6" spans="2:3" x14ac:dyDescent="0.35">
      <c r="B6" s="16" t="s">
        <v>16</v>
      </c>
      <c r="C6" s="17">
        <v>3</v>
      </c>
    </row>
    <row r="7" spans="2:3" x14ac:dyDescent="0.35">
      <c r="B7" s="16" t="s">
        <v>24</v>
      </c>
      <c r="C7" s="17">
        <v>2</v>
      </c>
    </row>
    <row r="8" spans="2:3" x14ac:dyDescent="0.35">
      <c r="B8" s="16" t="s">
        <v>42</v>
      </c>
      <c r="C8" s="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458-01C3-4279-9A62-FEA3F1FB67A5}">
  <dimension ref="A1"/>
  <sheetViews>
    <sheetView workbookViewId="0">
      <selection activeCell="F22" sqref="F22"/>
    </sheetView>
  </sheetViews>
  <sheetFormatPr defaultRowHeight="14.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3CD8-5D73-409E-8502-C36911829657}">
  <dimension ref="B2:E9"/>
  <sheetViews>
    <sheetView workbookViewId="0">
      <selection activeCell="F14" sqref="F14"/>
    </sheetView>
  </sheetViews>
  <sheetFormatPr defaultRowHeight="14.5" x14ac:dyDescent="0.35"/>
  <cols>
    <col min="2" max="2" width="16.1796875" bestFit="1" customWidth="1"/>
    <col min="3" max="3" width="15.26953125" bestFit="1" customWidth="1"/>
    <col min="4" max="6" width="11.81640625" bestFit="1" customWidth="1"/>
    <col min="7" max="7" width="15.26953125" bestFit="1" customWidth="1"/>
    <col min="8" max="8" width="18.36328125" bestFit="1" customWidth="1"/>
    <col min="9" max="9" width="18.1796875" bestFit="1" customWidth="1"/>
    <col min="10" max="184" width="28.36328125" bestFit="1" customWidth="1"/>
    <col min="185" max="185" width="10.7265625" bestFit="1" customWidth="1"/>
  </cols>
  <sheetData>
    <row r="2" spans="2:5" x14ac:dyDescent="0.35">
      <c r="B2" s="9">
        <v>4</v>
      </c>
      <c r="C2" t="s">
        <v>217</v>
      </c>
    </row>
    <row r="4" spans="2:5" x14ac:dyDescent="0.35">
      <c r="C4" s="11" t="s">
        <v>218</v>
      </c>
    </row>
    <row r="5" spans="2:5" x14ac:dyDescent="0.35">
      <c r="B5" s="11" t="s">
        <v>222</v>
      </c>
      <c r="C5" t="s">
        <v>8</v>
      </c>
      <c r="D5" t="s">
        <v>15</v>
      </c>
      <c r="E5" t="s">
        <v>219</v>
      </c>
    </row>
    <row r="6" spans="2:5" x14ac:dyDescent="0.35">
      <c r="B6" s="12" t="s">
        <v>220</v>
      </c>
      <c r="C6">
        <v>86</v>
      </c>
      <c r="D6">
        <v>89</v>
      </c>
      <c r="E6">
        <v>175</v>
      </c>
    </row>
    <row r="7" spans="2:5" x14ac:dyDescent="0.35">
      <c r="B7" s="12" t="s">
        <v>221</v>
      </c>
      <c r="C7">
        <v>31.406976744186046</v>
      </c>
      <c r="D7">
        <v>29.393258426966291</v>
      </c>
      <c r="E7">
        <v>30.382857142857144</v>
      </c>
    </row>
    <row r="8" spans="2:5" x14ac:dyDescent="0.35">
      <c r="B8" s="12" t="s">
        <v>223</v>
      </c>
      <c r="C8">
        <v>78284.186046511633</v>
      </c>
      <c r="D8">
        <v>74915.168539325838</v>
      </c>
      <c r="E8">
        <v>76570.8</v>
      </c>
    </row>
    <row r="9" spans="2:5" x14ac:dyDescent="0.35">
      <c r="B9" s="12" t="s">
        <v>224</v>
      </c>
      <c r="C9">
        <v>1.8627588403950304</v>
      </c>
      <c r="D9">
        <v>1.8536555333230726</v>
      </c>
      <c r="E9">
        <v>1.8581291585127202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F12" sqref="F12"/>
    </sheetView>
  </sheetViews>
  <sheetFormatPr defaultRowHeight="14.5" x14ac:dyDescent="0.35"/>
  <cols>
    <col min="2" max="2" width="28.1796875" bestFit="1" customWidth="1"/>
    <col min="3" max="3" width="9.26953125" bestFit="1" customWidth="1"/>
    <col min="4" max="4" width="6.1796875" bestFit="1" customWidth="1"/>
    <col min="5" max="5" width="13.1796875" bestFit="1" customWidth="1"/>
    <col min="6" max="6" width="12.90625" bestFit="1" customWidth="1"/>
    <col min="7" max="7" width="13.36328125" bestFit="1" customWidth="1"/>
    <col min="8" max="8" width="8.08984375" bestFit="1" customWidth="1"/>
  </cols>
  <sheetData>
    <row r="2" spans="2:8" x14ac:dyDescent="0.35">
      <c r="B2" t="s">
        <v>0</v>
      </c>
      <c r="C2" t="s">
        <v>1</v>
      </c>
      <c r="D2" t="s">
        <v>3</v>
      </c>
      <c r="E2" t="s">
        <v>6</v>
      </c>
      <c r="F2" t="s">
        <v>4</v>
      </c>
      <c r="G2" t="s">
        <v>2</v>
      </c>
      <c r="H2" t="s">
        <v>5</v>
      </c>
    </row>
    <row r="3" spans="2:8" x14ac:dyDescent="0.35">
      <c r="B3" t="s">
        <v>155</v>
      </c>
      <c r="C3" t="s">
        <v>15</v>
      </c>
      <c r="D3">
        <v>20</v>
      </c>
      <c r="E3" t="s">
        <v>16</v>
      </c>
      <c r="F3" s="1">
        <v>44122</v>
      </c>
      <c r="G3" t="s">
        <v>12</v>
      </c>
      <c r="H3">
        <v>112650</v>
      </c>
    </row>
    <row r="4" spans="2:8" x14ac:dyDescent="0.35">
      <c r="B4" t="s">
        <v>175</v>
      </c>
      <c r="C4" t="s">
        <v>8</v>
      </c>
      <c r="D4">
        <v>32</v>
      </c>
      <c r="E4" t="s">
        <v>13</v>
      </c>
      <c r="F4" s="1">
        <v>44293</v>
      </c>
      <c r="G4" t="s">
        <v>12</v>
      </c>
      <c r="H4">
        <v>43840</v>
      </c>
    </row>
    <row r="5" spans="2:8" x14ac:dyDescent="0.35">
      <c r="B5" t="s">
        <v>142</v>
      </c>
      <c r="C5" t="s">
        <v>15</v>
      </c>
      <c r="D5">
        <v>31</v>
      </c>
      <c r="E5" t="s">
        <v>16</v>
      </c>
      <c r="F5" s="1">
        <v>44663</v>
      </c>
      <c r="G5" t="s">
        <v>9</v>
      </c>
      <c r="H5">
        <v>103550</v>
      </c>
    </row>
    <row r="6" spans="2:8" x14ac:dyDescent="0.35">
      <c r="B6" t="s">
        <v>200</v>
      </c>
      <c r="C6" t="s">
        <v>8</v>
      </c>
      <c r="D6">
        <v>32</v>
      </c>
      <c r="E6" t="s">
        <v>16</v>
      </c>
      <c r="F6" s="1">
        <v>44339</v>
      </c>
      <c r="G6" t="s">
        <v>56</v>
      </c>
      <c r="H6">
        <v>45510</v>
      </c>
    </row>
    <row r="7" spans="2:8" x14ac:dyDescent="0.35">
      <c r="B7" t="s">
        <v>141</v>
      </c>
      <c r="D7">
        <v>37</v>
      </c>
      <c r="E7" t="s">
        <v>24</v>
      </c>
      <c r="F7" s="1">
        <v>44085</v>
      </c>
      <c r="G7" t="s">
        <v>21</v>
      </c>
      <c r="H7">
        <v>115440</v>
      </c>
    </row>
    <row r="8" spans="2:8" x14ac:dyDescent="0.35">
      <c r="B8" t="s">
        <v>201</v>
      </c>
      <c r="C8" t="s">
        <v>8</v>
      </c>
      <c r="D8">
        <v>38</v>
      </c>
      <c r="E8" t="s">
        <v>13</v>
      </c>
      <c r="F8" s="1">
        <v>44268</v>
      </c>
      <c r="G8" t="s">
        <v>19</v>
      </c>
      <c r="H8">
        <v>56870</v>
      </c>
    </row>
    <row r="9" spans="2:8" x14ac:dyDescent="0.35">
      <c r="B9" t="s">
        <v>168</v>
      </c>
      <c r="C9" t="s">
        <v>8</v>
      </c>
      <c r="D9">
        <v>25</v>
      </c>
      <c r="E9" t="s">
        <v>16</v>
      </c>
      <c r="F9" s="1">
        <v>44144</v>
      </c>
      <c r="G9" t="s">
        <v>19</v>
      </c>
      <c r="H9">
        <v>92700</v>
      </c>
    </row>
    <row r="10" spans="2:8" x14ac:dyDescent="0.35">
      <c r="B10" t="s">
        <v>144</v>
      </c>
      <c r="D10">
        <v>32</v>
      </c>
      <c r="E10" t="s">
        <v>16</v>
      </c>
      <c r="F10" s="1">
        <v>44713</v>
      </c>
      <c r="G10" t="s">
        <v>12</v>
      </c>
      <c r="H10">
        <v>91310</v>
      </c>
    </row>
    <row r="11" spans="2:8" x14ac:dyDescent="0.35">
      <c r="B11" t="s">
        <v>114</v>
      </c>
      <c r="C11" t="s">
        <v>15</v>
      </c>
      <c r="D11">
        <v>33</v>
      </c>
      <c r="E11" t="s">
        <v>16</v>
      </c>
      <c r="F11" s="1">
        <v>44324</v>
      </c>
      <c r="G11" t="s">
        <v>19</v>
      </c>
      <c r="H11">
        <v>74550</v>
      </c>
    </row>
    <row r="12" spans="2:8" x14ac:dyDescent="0.35">
      <c r="B12" t="s">
        <v>127</v>
      </c>
      <c r="C12" t="s">
        <v>15</v>
      </c>
      <c r="D12">
        <v>25</v>
      </c>
      <c r="E12" t="s">
        <v>13</v>
      </c>
      <c r="F12" s="1">
        <v>44665</v>
      </c>
      <c r="G12" t="s">
        <v>9</v>
      </c>
      <c r="H12">
        <v>109190</v>
      </c>
    </row>
    <row r="13" spans="2:8" x14ac:dyDescent="0.35">
      <c r="B13" t="s">
        <v>193</v>
      </c>
      <c r="C13" t="s">
        <v>8</v>
      </c>
      <c r="D13">
        <v>40</v>
      </c>
      <c r="E13" t="s">
        <v>16</v>
      </c>
      <c r="F13" s="1">
        <v>44320</v>
      </c>
      <c r="G13" t="s">
        <v>12</v>
      </c>
      <c r="H13">
        <v>104410</v>
      </c>
    </row>
    <row r="14" spans="2:8" x14ac:dyDescent="0.35">
      <c r="B14" t="s">
        <v>176</v>
      </c>
      <c r="C14" t="s">
        <v>15</v>
      </c>
      <c r="D14">
        <v>30</v>
      </c>
      <c r="E14" t="s">
        <v>16</v>
      </c>
      <c r="F14" s="1">
        <v>44544</v>
      </c>
      <c r="G14" t="s">
        <v>21</v>
      </c>
      <c r="H14">
        <v>96800</v>
      </c>
    </row>
    <row r="15" spans="2:8" x14ac:dyDescent="0.35">
      <c r="B15" t="s">
        <v>122</v>
      </c>
      <c r="C15" t="s">
        <v>15</v>
      </c>
      <c r="D15">
        <v>28</v>
      </c>
      <c r="E15" t="s">
        <v>13</v>
      </c>
      <c r="F15" s="1">
        <v>43980</v>
      </c>
      <c r="G15" t="s">
        <v>21</v>
      </c>
      <c r="H15">
        <v>48170</v>
      </c>
    </row>
    <row r="16" spans="2:8" x14ac:dyDescent="0.35">
      <c r="B16" t="s">
        <v>139</v>
      </c>
      <c r="C16" t="s">
        <v>15</v>
      </c>
      <c r="D16">
        <v>21</v>
      </c>
      <c r="E16" t="s">
        <v>16</v>
      </c>
      <c r="F16" s="1">
        <v>44042</v>
      </c>
      <c r="G16" t="s">
        <v>9</v>
      </c>
      <c r="H16">
        <v>37920</v>
      </c>
    </row>
    <row r="17" spans="2:8" x14ac:dyDescent="0.35">
      <c r="B17" t="s">
        <v>177</v>
      </c>
      <c r="C17" t="s">
        <v>15</v>
      </c>
      <c r="D17">
        <v>34</v>
      </c>
      <c r="E17" t="s">
        <v>16</v>
      </c>
      <c r="F17" s="1">
        <v>44642</v>
      </c>
      <c r="G17" t="s">
        <v>9</v>
      </c>
      <c r="H17">
        <v>112650</v>
      </c>
    </row>
    <row r="18" spans="2:8" x14ac:dyDescent="0.35">
      <c r="B18" t="s">
        <v>164</v>
      </c>
      <c r="C18" t="s">
        <v>8</v>
      </c>
      <c r="D18">
        <v>34</v>
      </c>
      <c r="E18" t="s">
        <v>24</v>
      </c>
      <c r="F18" s="1">
        <v>44660</v>
      </c>
      <c r="G18" t="s">
        <v>19</v>
      </c>
      <c r="H18">
        <v>49630</v>
      </c>
    </row>
    <row r="19" spans="2:8" x14ac:dyDescent="0.35">
      <c r="B19" t="s">
        <v>198</v>
      </c>
      <c r="C19" t="s">
        <v>15</v>
      </c>
      <c r="D19">
        <v>36</v>
      </c>
      <c r="E19" t="s">
        <v>16</v>
      </c>
      <c r="F19" s="1">
        <v>43958</v>
      </c>
      <c r="G19" t="s">
        <v>12</v>
      </c>
      <c r="H19">
        <v>118840</v>
      </c>
    </row>
    <row r="20" spans="2:8" x14ac:dyDescent="0.35">
      <c r="B20" t="s">
        <v>158</v>
      </c>
      <c r="C20" t="s">
        <v>15</v>
      </c>
      <c r="D20">
        <v>30</v>
      </c>
      <c r="E20" t="s">
        <v>16</v>
      </c>
      <c r="F20" s="1">
        <v>44789</v>
      </c>
      <c r="G20" t="s">
        <v>12</v>
      </c>
      <c r="H20">
        <v>69710</v>
      </c>
    </row>
    <row r="21" spans="2:8" x14ac:dyDescent="0.35">
      <c r="B21" t="s">
        <v>196</v>
      </c>
      <c r="C21" t="s">
        <v>15</v>
      </c>
      <c r="D21">
        <v>20</v>
      </c>
      <c r="E21" t="s">
        <v>16</v>
      </c>
      <c r="F21" s="1">
        <v>44683</v>
      </c>
      <c r="G21" t="s">
        <v>9</v>
      </c>
      <c r="H21">
        <v>79570</v>
      </c>
    </row>
    <row r="22" spans="2:8" x14ac:dyDescent="0.35">
      <c r="B22" t="s">
        <v>153</v>
      </c>
      <c r="C22" t="s">
        <v>8</v>
      </c>
      <c r="D22">
        <v>22</v>
      </c>
      <c r="E22" t="s">
        <v>13</v>
      </c>
      <c r="F22" s="1">
        <v>44388</v>
      </c>
      <c r="G22" t="s">
        <v>9</v>
      </c>
      <c r="H22">
        <v>76900</v>
      </c>
    </row>
    <row r="23" spans="2:8" x14ac:dyDescent="0.35">
      <c r="B23" t="s">
        <v>181</v>
      </c>
      <c r="C23" t="s">
        <v>15</v>
      </c>
      <c r="D23">
        <v>27</v>
      </c>
      <c r="E23" t="s">
        <v>16</v>
      </c>
      <c r="F23" s="1">
        <v>44073</v>
      </c>
      <c r="G23" t="s">
        <v>19</v>
      </c>
      <c r="H23">
        <v>54970</v>
      </c>
    </row>
    <row r="24" spans="2:8" x14ac:dyDescent="0.35">
      <c r="B24" t="s">
        <v>117</v>
      </c>
      <c r="C24" t="s">
        <v>15</v>
      </c>
      <c r="D24">
        <v>37</v>
      </c>
      <c r="E24" t="s">
        <v>24</v>
      </c>
      <c r="F24" s="1">
        <v>44277</v>
      </c>
      <c r="G24" t="s">
        <v>12</v>
      </c>
      <c r="H24">
        <v>88050</v>
      </c>
    </row>
    <row r="25" spans="2:8" x14ac:dyDescent="0.35">
      <c r="B25" t="s">
        <v>191</v>
      </c>
      <c r="C25" t="s">
        <v>15</v>
      </c>
      <c r="D25">
        <v>43</v>
      </c>
      <c r="E25" t="s">
        <v>16</v>
      </c>
      <c r="F25" s="1">
        <v>44558</v>
      </c>
      <c r="G25" t="s">
        <v>19</v>
      </c>
      <c r="H25">
        <v>36040</v>
      </c>
    </row>
    <row r="26" spans="2:8" x14ac:dyDescent="0.35">
      <c r="B26" t="s">
        <v>110</v>
      </c>
      <c r="C26" t="s">
        <v>8</v>
      </c>
      <c r="D26">
        <v>42</v>
      </c>
      <c r="E26" t="s">
        <v>10</v>
      </c>
      <c r="F26" s="1">
        <v>44718</v>
      </c>
      <c r="G26" t="s">
        <v>9</v>
      </c>
      <c r="H26">
        <v>75000</v>
      </c>
    </row>
    <row r="27" spans="2:8" x14ac:dyDescent="0.35">
      <c r="B27" t="s">
        <v>148</v>
      </c>
      <c r="C27" t="s">
        <v>15</v>
      </c>
      <c r="D27">
        <v>35</v>
      </c>
      <c r="E27" t="s">
        <v>16</v>
      </c>
      <c r="F27" s="1">
        <v>44666</v>
      </c>
      <c r="G27" t="s">
        <v>9</v>
      </c>
      <c r="H27">
        <v>40400</v>
      </c>
    </row>
    <row r="28" spans="2:8" x14ac:dyDescent="0.35">
      <c r="B28" t="s">
        <v>195</v>
      </c>
      <c r="C28" t="s">
        <v>15</v>
      </c>
      <c r="D28">
        <v>24</v>
      </c>
      <c r="E28" t="s">
        <v>16</v>
      </c>
      <c r="F28" s="1">
        <v>44625</v>
      </c>
      <c r="G28" t="s">
        <v>12</v>
      </c>
      <c r="H28">
        <v>100420</v>
      </c>
    </row>
    <row r="29" spans="2:8" x14ac:dyDescent="0.35">
      <c r="B29" t="s">
        <v>119</v>
      </c>
      <c r="C29" t="s">
        <v>8</v>
      </c>
      <c r="D29">
        <v>31</v>
      </c>
      <c r="E29" t="s">
        <v>16</v>
      </c>
      <c r="F29" s="1">
        <v>44604</v>
      </c>
      <c r="G29" t="s">
        <v>12</v>
      </c>
      <c r="H29">
        <v>58100</v>
      </c>
    </row>
    <row r="30" spans="2:8" x14ac:dyDescent="0.35">
      <c r="B30" t="s">
        <v>113</v>
      </c>
      <c r="C30" t="s">
        <v>8</v>
      </c>
      <c r="D30">
        <v>44</v>
      </c>
      <c r="E30" t="s">
        <v>16</v>
      </c>
      <c r="F30" s="1">
        <v>44985</v>
      </c>
      <c r="G30" t="s">
        <v>12</v>
      </c>
      <c r="H30">
        <v>114870</v>
      </c>
    </row>
    <row r="31" spans="2:8" x14ac:dyDescent="0.35">
      <c r="B31" t="s">
        <v>157</v>
      </c>
      <c r="C31" t="s">
        <v>8</v>
      </c>
      <c r="D31">
        <v>32</v>
      </c>
      <c r="E31" t="s">
        <v>16</v>
      </c>
      <c r="F31" s="1">
        <v>44549</v>
      </c>
      <c r="G31" t="s">
        <v>9</v>
      </c>
      <c r="H31">
        <v>41570</v>
      </c>
    </row>
    <row r="32" spans="2:8" x14ac:dyDescent="0.35">
      <c r="B32" t="s">
        <v>172</v>
      </c>
      <c r="C32" t="s">
        <v>8</v>
      </c>
      <c r="D32">
        <v>30</v>
      </c>
      <c r="E32" t="s">
        <v>16</v>
      </c>
      <c r="F32" s="1">
        <v>44800</v>
      </c>
      <c r="G32" t="s">
        <v>9</v>
      </c>
      <c r="H32">
        <v>112570</v>
      </c>
    </row>
    <row r="33" spans="2:8" x14ac:dyDescent="0.35">
      <c r="B33" t="s">
        <v>150</v>
      </c>
      <c r="C33" t="s">
        <v>15</v>
      </c>
      <c r="D33">
        <v>26</v>
      </c>
      <c r="E33" t="s">
        <v>16</v>
      </c>
      <c r="F33" s="1">
        <v>44164</v>
      </c>
      <c r="G33" t="s">
        <v>9</v>
      </c>
      <c r="H33">
        <v>47360</v>
      </c>
    </row>
    <row r="34" spans="2:8" x14ac:dyDescent="0.35">
      <c r="B34" t="s">
        <v>125</v>
      </c>
      <c r="C34" t="s">
        <v>8</v>
      </c>
      <c r="D34">
        <v>21</v>
      </c>
      <c r="E34" t="s">
        <v>16</v>
      </c>
      <c r="F34" s="1">
        <v>44256</v>
      </c>
      <c r="G34" t="s">
        <v>21</v>
      </c>
      <c r="H34">
        <v>65920</v>
      </c>
    </row>
    <row r="35" spans="2:8" x14ac:dyDescent="0.35">
      <c r="B35" t="s">
        <v>199</v>
      </c>
      <c r="C35" t="s">
        <v>8</v>
      </c>
      <c r="D35">
        <v>28</v>
      </c>
      <c r="E35" t="s">
        <v>16</v>
      </c>
      <c r="F35" s="1">
        <v>44571</v>
      </c>
      <c r="G35" t="s">
        <v>9</v>
      </c>
      <c r="H35">
        <v>99970</v>
      </c>
    </row>
    <row r="36" spans="2:8" x14ac:dyDescent="0.35">
      <c r="B36" t="s">
        <v>132</v>
      </c>
      <c r="C36" t="s">
        <v>8</v>
      </c>
      <c r="D36">
        <v>25</v>
      </c>
      <c r="E36" t="s">
        <v>13</v>
      </c>
      <c r="F36" s="1">
        <v>44633</v>
      </c>
      <c r="G36" t="s">
        <v>12</v>
      </c>
      <c r="H36">
        <v>80700</v>
      </c>
    </row>
    <row r="37" spans="2:8" x14ac:dyDescent="0.35">
      <c r="B37" t="s">
        <v>154</v>
      </c>
      <c r="C37" t="s">
        <v>15</v>
      </c>
      <c r="D37">
        <v>24</v>
      </c>
      <c r="E37" t="s">
        <v>24</v>
      </c>
      <c r="F37" s="1">
        <v>44375</v>
      </c>
      <c r="G37" t="s">
        <v>21</v>
      </c>
      <c r="H37">
        <v>52610</v>
      </c>
    </row>
    <row r="38" spans="2:8" x14ac:dyDescent="0.35">
      <c r="B38" t="s">
        <v>179</v>
      </c>
      <c r="C38" t="s">
        <v>15</v>
      </c>
      <c r="D38">
        <v>29</v>
      </c>
      <c r="E38" t="s">
        <v>24</v>
      </c>
      <c r="F38" s="1">
        <v>44119</v>
      </c>
      <c r="G38" t="s">
        <v>12</v>
      </c>
      <c r="H38">
        <v>112110</v>
      </c>
    </row>
    <row r="39" spans="2:8" x14ac:dyDescent="0.35">
      <c r="B39" t="s">
        <v>151</v>
      </c>
      <c r="C39" t="s">
        <v>8</v>
      </c>
      <c r="D39">
        <v>27</v>
      </c>
      <c r="E39" t="s">
        <v>16</v>
      </c>
      <c r="F39" s="1">
        <v>44061</v>
      </c>
      <c r="G39" t="s">
        <v>56</v>
      </c>
      <c r="H39">
        <v>119110</v>
      </c>
    </row>
    <row r="40" spans="2:8" x14ac:dyDescent="0.35">
      <c r="B40" t="s">
        <v>149</v>
      </c>
      <c r="C40" t="s">
        <v>15</v>
      </c>
      <c r="D40">
        <v>22</v>
      </c>
      <c r="E40" t="s">
        <v>13</v>
      </c>
      <c r="F40" s="1">
        <v>44384</v>
      </c>
      <c r="G40" t="s">
        <v>19</v>
      </c>
      <c r="H40">
        <v>112780</v>
      </c>
    </row>
    <row r="41" spans="2:8" x14ac:dyDescent="0.35">
      <c r="B41" t="s">
        <v>174</v>
      </c>
      <c r="C41" t="s">
        <v>8</v>
      </c>
      <c r="D41">
        <v>36</v>
      </c>
      <c r="E41" t="s">
        <v>16</v>
      </c>
      <c r="F41" s="1">
        <v>44023</v>
      </c>
      <c r="G41" t="s">
        <v>9</v>
      </c>
      <c r="H41">
        <v>114890</v>
      </c>
    </row>
    <row r="42" spans="2:8" x14ac:dyDescent="0.35">
      <c r="B42" t="s">
        <v>145</v>
      </c>
      <c r="C42" t="s">
        <v>15</v>
      </c>
      <c r="D42">
        <v>27</v>
      </c>
      <c r="E42" t="s">
        <v>16</v>
      </c>
      <c r="F42" s="1">
        <v>44506</v>
      </c>
      <c r="G42" t="s">
        <v>21</v>
      </c>
      <c r="H42">
        <v>48980</v>
      </c>
    </row>
    <row r="43" spans="2:8" x14ac:dyDescent="0.35">
      <c r="B43" t="s">
        <v>169</v>
      </c>
      <c r="C43" t="s">
        <v>15</v>
      </c>
      <c r="D43">
        <v>21</v>
      </c>
      <c r="E43" t="s">
        <v>16</v>
      </c>
      <c r="F43" s="1">
        <v>44180</v>
      </c>
      <c r="G43" t="s">
        <v>56</v>
      </c>
      <c r="H43">
        <v>75880</v>
      </c>
    </row>
    <row r="44" spans="2:8" x14ac:dyDescent="0.35">
      <c r="B44" t="s">
        <v>166</v>
      </c>
      <c r="C44" t="s">
        <v>8</v>
      </c>
      <c r="D44">
        <v>28</v>
      </c>
      <c r="E44" t="s">
        <v>16</v>
      </c>
      <c r="F44" s="1">
        <v>44296</v>
      </c>
      <c r="G44" t="s">
        <v>19</v>
      </c>
      <c r="H44">
        <v>53240</v>
      </c>
    </row>
    <row r="45" spans="2:8" x14ac:dyDescent="0.35">
      <c r="B45" t="s">
        <v>121</v>
      </c>
      <c r="C45" t="s">
        <v>8</v>
      </c>
      <c r="D45">
        <v>34</v>
      </c>
      <c r="E45" t="s">
        <v>16</v>
      </c>
      <c r="F45" s="1">
        <v>44397</v>
      </c>
      <c r="G45" t="s">
        <v>21</v>
      </c>
      <c r="H45">
        <v>85000</v>
      </c>
    </row>
    <row r="46" spans="2:8" x14ac:dyDescent="0.35">
      <c r="B46" t="s">
        <v>178</v>
      </c>
      <c r="C46" t="s">
        <v>8</v>
      </c>
      <c r="D46">
        <v>21</v>
      </c>
      <c r="E46" t="s">
        <v>16</v>
      </c>
      <c r="F46" s="1">
        <v>44619</v>
      </c>
      <c r="G46" t="s">
        <v>12</v>
      </c>
      <c r="H46">
        <v>33920</v>
      </c>
    </row>
    <row r="47" spans="2:8" x14ac:dyDescent="0.35">
      <c r="B47" t="s">
        <v>187</v>
      </c>
      <c r="C47" t="s">
        <v>8</v>
      </c>
      <c r="D47">
        <v>33</v>
      </c>
      <c r="E47" t="s">
        <v>16</v>
      </c>
      <c r="F47" s="1">
        <v>44253</v>
      </c>
      <c r="G47" t="s">
        <v>12</v>
      </c>
      <c r="H47">
        <v>75280</v>
      </c>
    </row>
    <row r="48" spans="2:8" x14ac:dyDescent="0.35">
      <c r="B48" t="s">
        <v>129</v>
      </c>
      <c r="C48" t="s">
        <v>8</v>
      </c>
      <c r="D48">
        <v>34</v>
      </c>
      <c r="E48" t="s">
        <v>16</v>
      </c>
      <c r="F48" s="1">
        <v>44594</v>
      </c>
      <c r="G48" t="s">
        <v>21</v>
      </c>
      <c r="H48">
        <v>58940</v>
      </c>
    </row>
    <row r="49" spans="2:8" x14ac:dyDescent="0.35">
      <c r="B49" t="s">
        <v>135</v>
      </c>
      <c r="C49" t="s">
        <v>8</v>
      </c>
      <c r="D49">
        <v>28</v>
      </c>
      <c r="E49" t="s">
        <v>16</v>
      </c>
      <c r="F49" s="1">
        <v>44425</v>
      </c>
      <c r="G49" t="s">
        <v>9</v>
      </c>
      <c r="H49">
        <v>104770</v>
      </c>
    </row>
    <row r="50" spans="2:8" x14ac:dyDescent="0.35">
      <c r="B50" t="s">
        <v>124</v>
      </c>
      <c r="C50" t="s">
        <v>15</v>
      </c>
      <c r="D50">
        <v>21</v>
      </c>
      <c r="E50" t="s">
        <v>16</v>
      </c>
      <c r="F50" s="1">
        <v>44701</v>
      </c>
      <c r="G50" t="s">
        <v>9</v>
      </c>
      <c r="H50">
        <v>57090</v>
      </c>
    </row>
    <row r="51" spans="2:8" x14ac:dyDescent="0.35">
      <c r="B51" t="s">
        <v>159</v>
      </c>
      <c r="C51" t="s">
        <v>15</v>
      </c>
      <c r="D51">
        <v>27</v>
      </c>
      <c r="E51" t="s">
        <v>13</v>
      </c>
      <c r="F51" s="1">
        <v>44174</v>
      </c>
      <c r="G51" t="s">
        <v>21</v>
      </c>
      <c r="H51">
        <v>91650</v>
      </c>
    </row>
    <row r="52" spans="2:8" x14ac:dyDescent="0.35">
      <c r="B52" t="s">
        <v>182</v>
      </c>
      <c r="C52" t="s">
        <v>15</v>
      </c>
      <c r="D52">
        <v>42</v>
      </c>
      <c r="E52" t="s">
        <v>24</v>
      </c>
      <c r="F52" s="1">
        <v>44670</v>
      </c>
      <c r="G52" t="s">
        <v>21</v>
      </c>
      <c r="H52">
        <v>70270</v>
      </c>
    </row>
    <row r="53" spans="2:8" x14ac:dyDescent="0.35">
      <c r="B53" t="s">
        <v>128</v>
      </c>
      <c r="C53" t="s">
        <v>8</v>
      </c>
      <c r="D53">
        <v>28</v>
      </c>
      <c r="E53" t="s">
        <v>16</v>
      </c>
      <c r="F53" s="1">
        <v>44124</v>
      </c>
      <c r="G53" t="s">
        <v>21</v>
      </c>
      <c r="H53">
        <v>75970</v>
      </c>
    </row>
    <row r="54" spans="2:8" x14ac:dyDescent="0.35">
      <c r="B54" t="s">
        <v>111</v>
      </c>
      <c r="D54">
        <v>27</v>
      </c>
      <c r="E54" t="s">
        <v>13</v>
      </c>
      <c r="F54" s="1">
        <v>44212</v>
      </c>
      <c r="G54" t="s">
        <v>12</v>
      </c>
      <c r="H54">
        <v>90700</v>
      </c>
    </row>
    <row r="55" spans="2:8" x14ac:dyDescent="0.35">
      <c r="B55" t="s">
        <v>130</v>
      </c>
      <c r="C55" t="s">
        <v>15</v>
      </c>
      <c r="D55">
        <v>30</v>
      </c>
      <c r="E55" t="s">
        <v>16</v>
      </c>
      <c r="F55" s="1">
        <v>44607</v>
      </c>
      <c r="G55" t="s">
        <v>9</v>
      </c>
      <c r="H55">
        <v>60570</v>
      </c>
    </row>
    <row r="56" spans="2:8" x14ac:dyDescent="0.35">
      <c r="B56" t="s">
        <v>133</v>
      </c>
      <c r="C56" t="s">
        <v>15</v>
      </c>
      <c r="D56">
        <v>33</v>
      </c>
      <c r="E56" t="s">
        <v>16</v>
      </c>
      <c r="F56" s="1">
        <v>44103</v>
      </c>
      <c r="G56" t="s">
        <v>9</v>
      </c>
      <c r="H56">
        <v>115920</v>
      </c>
    </row>
    <row r="57" spans="2:8" x14ac:dyDescent="0.35">
      <c r="B57" t="s">
        <v>185</v>
      </c>
      <c r="C57" t="s">
        <v>8</v>
      </c>
      <c r="D57">
        <v>33</v>
      </c>
      <c r="E57" t="s">
        <v>16</v>
      </c>
      <c r="F57" s="1">
        <v>44006</v>
      </c>
      <c r="G57" t="s">
        <v>21</v>
      </c>
      <c r="H57">
        <v>65360</v>
      </c>
    </row>
    <row r="58" spans="2:8" x14ac:dyDescent="0.35">
      <c r="B58" t="s">
        <v>115</v>
      </c>
      <c r="D58">
        <v>30</v>
      </c>
      <c r="E58" t="s">
        <v>16</v>
      </c>
      <c r="F58" s="1">
        <v>44535</v>
      </c>
      <c r="G58" t="s">
        <v>21</v>
      </c>
      <c r="H58">
        <v>64000</v>
      </c>
    </row>
    <row r="59" spans="2:8" x14ac:dyDescent="0.35">
      <c r="B59" t="s">
        <v>194</v>
      </c>
      <c r="C59" t="s">
        <v>8</v>
      </c>
      <c r="D59">
        <v>34</v>
      </c>
      <c r="E59" t="s">
        <v>16</v>
      </c>
      <c r="F59" s="1">
        <v>44383</v>
      </c>
      <c r="G59" t="s">
        <v>21</v>
      </c>
      <c r="H59">
        <v>92450</v>
      </c>
    </row>
    <row r="60" spans="2:8" x14ac:dyDescent="0.35">
      <c r="B60" t="s">
        <v>112</v>
      </c>
      <c r="C60" t="s">
        <v>15</v>
      </c>
      <c r="D60">
        <v>31</v>
      </c>
      <c r="E60" t="s">
        <v>16</v>
      </c>
      <c r="F60" s="1">
        <v>44450</v>
      </c>
      <c r="G60" t="s">
        <v>12</v>
      </c>
      <c r="H60">
        <v>48950</v>
      </c>
    </row>
    <row r="61" spans="2:8" x14ac:dyDescent="0.35">
      <c r="B61" t="s">
        <v>184</v>
      </c>
      <c r="C61" t="s">
        <v>8</v>
      </c>
      <c r="D61">
        <v>27</v>
      </c>
      <c r="E61" t="s">
        <v>16</v>
      </c>
      <c r="F61" s="1">
        <v>44625</v>
      </c>
      <c r="G61" t="s">
        <v>12</v>
      </c>
      <c r="H61">
        <v>83750</v>
      </c>
    </row>
    <row r="62" spans="2:8" x14ac:dyDescent="0.35">
      <c r="B62" t="s">
        <v>165</v>
      </c>
      <c r="C62" t="s">
        <v>8</v>
      </c>
      <c r="D62">
        <v>40</v>
      </c>
      <c r="E62" t="s">
        <v>16</v>
      </c>
      <c r="F62" s="1">
        <v>44276</v>
      </c>
      <c r="G62" t="s">
        <v>12</v>
      </c>
      <c r="H62">
        <v>87620</v>
      </c>
    </row>
    <row r="63" spans="2:8" x14ac:dyDescent="0.35">
      <c r="B63" t="s">
        <v>183</v>
      </c>
      <c r="C63" t="s">
        <v>8</v>
      </c>
      <c r="D63">
        <v>20</v>
      </c>
      <c r="E63" t="s">
        <v>24</v>
      </c>
      <c r="F63" s="1">
        <v>44476</v>
      </c>
      <c r="G63" t="s">
        <v>19</v>
      </c>
      <c r="H63">
        <v>68900</v>
      </c>
    </row>
    <row r="64" spans="2:8" x14ac:dyDescent="0.35">
      <c r="B64" t="s">
        <v>156</v>
      </c>
      <c r="C64" t="s">
        <v>15</v>
      </c>
      <c r="D64">
        <v>32</v>
      </c>
      <c r="E64" t="s">
        <v>16</v>
      </c>
      <c r="F64" s="1">
        <v>44403</v>
      </c>
      <c r="G64" t="s">
        <v>19</v>
      </c>
      <c r="H64">
        <v>53540</v>
      </c>
    </row>
    <row r="65" spans="2:8" x14ac:dyDescent="0.35">
      <c r="B65" t="s">
        <v>171</v>
      </c>
      <c r="C65" t="s">
        <v>15</v>
      </c>
      <c r="D65">
        <v>28</v>
      </c>
      <c r="E65" t="s">
        <v>42</v>
      </c>
      <c r="F65" s="1">
        <v>44758</v>
      </c>
      <c r="G65" t="s">
        <v>19</v>
      </c>
      <c r="H65">
        <v>43510</v>
      </c>
    </row>
    <row r="66" spans="2:8" x14ac:dyDescent="0.35">
      <c r="B66" t="s">
        <v>126</v>
      </c>
      <c r="C66" t="s">
        <v>8</v>
      </c>
      <c r="D66">
        <v>38</v>
      </c>
      <c r="E66" t="s">
        <v>10</v>
      </c>
      <c r="F66" s="1">
        <v>44316</v>
      </c>
      <c r="G66" t="s">
        <v>19</v>
      </c>
      <c r="H66">
        <v>109160</v>
      </c>
    </row>
    <row r="67" spans="2:8" x14ac:dyDescent="0.35">
      <c r="B67" t="s">
        <v>197</v>
      </c>
      <c r="C67" t="s">
        <v>15</v>
      </c>
      <c r="D67">
        <v>40</v>
      </c>
      <c r="E67" t="s">
        <v>16</v>
      </c>
      <c r="F67" s="1">
        <v>44204</v>
      </c>
      <c r="G67" t="s">
        <v>9</v>
      </c>
      <c r="H67">
        <v>99750</v>
      </c>
    </row>
    <row r="68" spans="2:8" x14ac:dyDescent="0.35">
      <c r="B68" t="s">
        <v>123</v>
      </c>
      <c r="C68" t="s">
        <v>8</v>
      </c>
      <c r="D68">
        <v>31</v>
      </c>
      <c r="E68" t="s">
        <v>16</v>
      </c>
      <c r="F68" s="1">
        <v>44084</v>
      </c>
      <c r="G68" t="s">
        <v>12</v>
      </c>
      <c r="H68">
        <v>41980</v>
      </c>
    </row>
    <row r="69" spans="2:8" x14ac:dyDescent="0.35">
      <c r="B69" t="s">
        <v>186</v>
      </c>
      <c r="C69" t="s">
        <v>15</v>
      </c>
      <c r="D69">
        <v>36</v>
      </c>
      <c r="E69" t="s">
        <v>16</v>
      </c>
      <c r="F69" s="1">
        <v>44272</v>
      </c>
      <c r="G69" t="s">
        <v>21</v>
      </c>
      <c r="H69">
        <v>71380</v>
      </c>
    </row>
    <row r="70" spans="2:8" x14ac:dyDescent="0.35">
      <c r="B70" t="s">
        <v>190</v>
      </c>
      <c r="C70" t="s">
        <v>15</v>
      </c>
      <c r="D70">
        <v>27</v>
      </c>
      <c r="E70" t="s">
        <v>42</v>
      </c>
      <c r="F70" s="1">
        <v>44547</v>
      </c>
      <c r="G70" t="s">
        <v>9</v>
      </c>
      <c r="H70">
        <v>113280</v>
      </c>
    </row>
    <row r="71" spans="2:8" x14ac:dyDescent="0.35">
      <c r="B71" t="s">
        <v>180</v>
      </c>
      <c r="C71" t="s">
        <v>8</v>
      </c>
      <c r="D71">
        <v>33</v>
      </c>
      <c r="E71" t="s">
        <v>16</v>
      </c>
      <c r="F71" s="1">
        <v>44747</v>
      </c>
      <c r="G71" t="s">
        <v>21</v>
      </c>
      <c r="H71">
        <v>86570</v>
      </c>
    </row>
    <row r="72" spans="2:8" x14ac:dyDescent="0.35">
      <c r="B72" t="s">
        <v>138</v>
      </c>
      <c r="C72" t="s">
        <v>15</v>
      </c>
      <c r="D72">
        <v>26</v>
      </c>
      <c r="E72" t="s">
        <v>16</v>
      </c>
      <c r="F72" s="1">
        <v>44350</v>
      </c>
      <c r="G72" t="s">
        <v>9</v>
      </c>
      <c r="H72">
        <v>53540</v>
      </c>
    </row>
    <row r="73" spans="2:8" x14ac:dyDescent="0.35">
      <c r="B73" t="s">
        <v>189</v>
      </c>
      <c r="C73" t="s">
        <v>15</v>
      </c>
      <c r="D73">
        <v>37</v>
      </c>
      <c r="E73" t="s">
        <v>16</v>
      </c>
      <c r="F73" s="1">
        <v>44640</v>
      </c>
      <c r="G73" t="s">
        <v>12</v>
      </c>
      <c r="H73">
        <v>69070</v>
      </c>
    </row>
    <row r="74" spans="2:8" x14ac:dyDescent="0.35">
      <c r="B74" t="s">
        <v>120</v>
      </c>
      <c r="C74" t="s">
        <v>8</v>
      </c>
      <c r="D74">
        <v>30</v>
      </c>
      <c r="E74" t="s">
        <v>24</v>
      </c>
      <c r="F74" s="1">
        <v>44328</v>
      </c>
      <c r="G74" t="s">
        <v>21</v>
      </c>
      <c r="H74">
        <v>67910</v>
      </c>
    </row>
    <row r="75" spans="2:8" x14ac:dyDescent="0.35">
      <c r="B75" t="s">
        <v>118</v>
      </c>
      <c r="C75" t="s">
        <v>15</v>
      </c>
      <c r="D75">
        <v>30</v>
      </c>
      <c r="E75" t="s">
        <v>16</v>
      </c>
      <c r="F75" s="1">
        <v>44214</v>
      </c>
      <c r="G75" t="s">
        <v>12</v>
      </c>
      <c r="H75">
        <v>69120</v>
      </c>
    </row>
    <row r="76" spans="2:8" x14ac:dyDescent="0.35">
      <c r="B76" t="s">
        <v>131</v>
      </c>
      <c r="C76" t="s">
        <v>8</v>
      </c>
      <c r="D76">
        <v>34</v>
      </c>
      <c r="E76" t="s">
        <v>16</v>
      </c>
      <c r="F76" s="1">
        <v>44550</v>
      </c>
      <c r="G76" t="s">
        <v>21</v>
      </c>
      <c r="H76">
        <v>60130</v>
      </c>
    </row>
    <row r="77" spans="2:8" x14ac:dyDescent="0.35">
      <c r="B77" t="s">
        <v>160</v>
      </c>
      <c r="C77" t="s">
        <v>15</v>
      </c>
      <c r="D77">
        <v>23</v>
      </c>
      <c r="E77" t="s">
        <v>16</v>
      </c>
      <c r="F77" s="1">
        <v>44378</v>
      </c>
      <c r="G77" t="s">
        <v>9</v>
      </c>
      <c r="H77">
        <v>106460</v>
      </c>
    </row>
    <row r="78" spans="2:8" x14ac:dyDescent="0.35">
      <c r="B78" t="s">
        <v>147</v>
      </c>
      <c r="C78" t="s">
        <v>8</v>
      </c>
      <c r="D78">
        <v>37</v>
      </c>
      <c r="E78" t="s">
        <v>16</v>
      </c>
      <c r="F78" s="1">
        <v>44389</v>
      </c>
      <c r="G78" t="s">
        <v>56</v>
      </c>
      <c r="H78">
        <v>118100</v>
      </c>
    </row>
    <row r="79" spans="2:8" x14ac:dyDescent="0.35">
      <c r="B79" t="s">
        <v>163</v>
      </c>
      <c r="C79" t="s">
        <v>8</v>
      </c>
      <c r="D79">
        <v>36</v>
      </c>
      <c r="E79" t="s">
        <v>16</v>
      </c>
      <c r="F79" s="1">
        <v>44468</v>
      </c>
      <c r="G79" t="s">
        <v>9</v>
      </c>
      <c r="H79">
        <v>78390</v>
      </c>
    </row>
    <row r="80" spans="2:8" x14ac:dyDescent="0.35">
      <c r="B80" t="s">
        <v>146</v>
      </c>
      <c r="C80" t="s">
        <v>8</v>
      </c>
      <c r="D80">
        <v>30</v>
      </c>
      <c r="E80" t="s">
        <v>16</v>
      </c>
      <c r="F80" s="1">
        <v>44789</v>
      </c>
      <c r="G80" t="s">
        <v>9</v>
      </c>
      <c r="H80">
        <v>114180</v>
      </c>
    </row>
    <row r="81" spans="2:8" x14ac:dyDescent="0.35">
      <c r="B81" t="s">
        <v>188</v>
      </c>
      <c r="C81" t="s">
        <v>8</v>
      </c>
      <c r="D81">
        <v>28</v>
      </c>
      <c r="E81" t="s">
        <v>16</v>
      </c>
      <c r="F81" s="1">
        <v>44590</v>
      </c>
      <c r="G81" t="s">
        <v>9</v>
      </c>
      <c r="H81">
        <v>104120</v>
      </c>
    </row>
    <row r="82" spans="2:8" x14ac:dyDescent="0.35">
      <c r="B82" t="s">
        <v>137</v>
      </c>
      <c r="C82" t="s">
        <v>15</v>
      </c>
      <c r="D82">
        <v>30</v>
      </c>
      <c r="E82" t="s">
        <v>16</v>
      </c>
      <c r="F82" s="1">
        <v>44640</v>
      </c>
      <c r="G82" t="s">
        <v>9</v>
      </c>
      <c r="H82">
        <v>67950</v>
      </c>
    </row>
    <row r="83" spans="2:8" x14ac:dyDescent="0.35">
      <c r="B83" t="s">
        <v>136</v>
      </c>
      <c r="C83" t="s">
        <v>8</v>
      </c>
      <c r="D83">
        <v>29</v>
      </c>
      <c r="E83" t="s">
        <v>16</v>
      </c>
      <c r="F83" s="1">
        <v>43962</v>
      </c>
      <c r="G83" t="s">
        <v>12</v>
      </c>
      <c r="H83">
        <v>34980</v>
      </c>
    </row>
    <row r="84" spans="2:8" x14ac:dyDescent="0.35">
      <c r="B84" t="s">
        <v>152</v>
      </c>
      <c r="C84" t="s">
        <v>8</v>
      </c>
      <c r="D84">
        <v>24</v>
      </c>
      <c r="E84" t="s">
        <v>16</v>
      </c>
      <c r="F84" s="1">
        <v>44087</v>
      </c>
      <c r="G84" t="s">
        <v>12</v>
      </c>
      <c r="H84">
        <v>62780</v>
      </c>
    </row>
    <row r="85" spans="2:8" x14ac:dyDescent="0.35">
      <c r="B85" t="s">
        <v>116</v>
      </c>
      <c r="C85" t="s">
        <v>15</v>
      </c>
      <c r="D85">
        <v>20</v>
      </c>
      <c r="E85" t="s">
        <v>16</v>
      </c>
      <c r="F85" s="1">
        <v>44397</v>
      </c>
      <c r="G85" t="s">
        <v>12</v>
      </c>
      <c r="H85">
        <v>107700</v>
      </c>
    </row>
    <row r="86" spans="2:8" x14ac:dyDescent="0.35">
      <c r="B86" t="s">
        <v>167</v>
      </c>
      <c r="C86" t="s">
        <v>15</v>
      </c>
      <c r="D86">
        <v>25</v>
      </c>
      <c r="E86" t="s">
        <v>16</v>
      </c>
      <c r="F86" s="1">
        <v>44322</v>
      </c>
      <c r="G86" t="s">
        <v>19</v>
      </c>
      <c r="H86">
        <v>65700</v>
      </c>
    </row>
    <row r="87" spans="2:8" x14ac:dyDescent="0.35">
      <c r="B87" t="s">
        <v>134</v>
      </c>
      <c r="C87" t="s">
        <v>8</v>
      </c>
      <c r="D87">
        <v>33</v>
      </c>
      <c r="E87" t="s">
        <v>42</v>
      </c>
      <c r="F87" s="1">
        <v>44313</v>
      </c>
      <c r="G87" t="s">
        <v>12</v>
      </c>
      <c r="H87">
        <v>75480</v>
      </c>
    </row>
    <row r="88" spans="2:8" x14ac:dyDescent="0.35">
      <c r="B88" t="s">
        <v>173</v>
      </c>
      <c r="C88" t="s">
        <v>15</v>
      </c>
      <c r="D88">
        <v>33</v>
      </c>
      <c r="E88" t="s">
        <v>16</v>
      </c>
      <c r="F88" s="1">
        <v>44448</v>
      </c>
      <c r="G88" t="s">
        <v>12</v>
      </c>
      <c r="H88">
        <v>53870</v>
      </c>
    </row>
    <row r="89" spans="2:8" x14ac:dyDescent="0.35">
      <c r="B89" t="s">
        <v>140</v>
      </c>
      <c r="C89" t="s">
        <v>8</v>
      </c>
      <c r="D89">
        <v>36</v>
      </c>
      <c r="E89" t="s">
        <v>16</v>
      </c>
      <c r="F89" s="1">
        <v>44433</v>
      </c>
      <c r="G89" t="s">
        <v>19</v>
      </c>
      <c r="H89">
        <v>78540</v>
      </c>
    </row>
    <row r="90" spans="2:8" x14ac:dyDescent="0.35">
      <c r="B90" t="s">
        <v>192</v>
      </c>
      <c r="C90" t="s">
        <v>15</v>
      </c>
      <c r="D90">
        <v>19</v>
      </c>
      <c r="E90" t="s">
        <v>16</v>
      </c>
      <c r="F90" s="1">
        <v>44218</v>
      </c>
      <c r="G90" t="s">
        <v>9</v>
      </c>
      <c r="H90">
        <v>58960</v>
      </c>
    </row>
    <row r="91" spans="2:8" x14ac:dyDescent="0.35">
      <c r="B91" t="s">
        <v>161</v>
      </c>
      <c r="C91" t="s">
        <v>15</v>
      </c>
      <c r="D91">
        <v>46</v>
      </c>
      <c r="E91" t="s">
        <v>16</v>
      </c>
      <c r="F91" s="1">
        <v>44697</v>
      </c>
      <c r="G91" t="s">
        <v>9</v>
      </c>
      <c r="H91">
        <v>70610</v>
      </c>
    </row>
    <row r="92" spans="2:8" x14ac:dyDescent="0.35">
      <c r="B92" t="s">
        <v>170</v>
      </c>
      <c r="C92" t="s">
        <v>15</v>
      </c>
      <c r="D92">
        <v>33</v>
      </c>
      <c r="E92" t="s">
        <v>16</v>
      </c>
      <c r="F92" s="1">
        <v>44181</v>
      </c>
      <c r="G92" t="s">
        <v>21</v>
      </c>
      <c r="H92">
        <v>59430</v>
      </c>
    </row>
    <row r="93" spans="2:8" x14ac:dyDescent="0.35">
      <c r="B93" t="s">
        <v>143</v>
      </c>
      <c r="C93" t="s">
        <v>15</v>
      </c>
      <c r="D93">
        <v>33</v>
      </c>
      <c r="E93" t="s">
        <v>13</v>
      </c>
      <c r="F93" s="1">
        <v>44640</v>
      </c>
      <c r="G93" t="s">
        <v>9</v>
      </c>
      <c r="H93">
        <v>48530</v>
      </c>
    </row>
    <row r="94" spans="2:8" x14ac:dyDescent="0.35">
      <c r="B94" t="s">
        <v>162</v>
      </c>
      <c r="C94" t="s">
        <v>8</v>
      </c>
      <c r="D94">
        <v>33</v>
      </c>
      <c r="E94" t="s">
        <v>16</v>
      </c>
      <c r="F94" s="1">
        <v>44129</v>
      </c>
      <c r="G94" t="s">
        <v>12</v>
      </c>
      <c r="H94">
        <v>96140</v>
      </c>
    </row>
    <row r="95" spans="2:8" x14ac:dyDescent="0.35">
      <c r="B95" t="s">
        <v>155</v>
      </c>
      <c r="C95" t="s">
        <v>15</v>
      </c>
      <c r="D95">
        <v>20</v>
      </c>
      <c r="E95" t="s">
        <v>16</v>
      </c>
      <c r="F95" s="1">
        <v>44122</v>
      </c>
      <c r="G95" t="s">
        <v>12</v>
      </c>
      <c r="H95">
        <v>112650</v>
      </c>
    </row>
    <row r="96" spans="2:8" x14ac:dyDescent="0.35">
      <c r="B96" t="s">
        <v>175</v>
      </c>
      <c r="C96" t="s">
        <v>8</v>
      </c>
      <c r="D96">
        <v>32</v>
      </c>
      <c r="E96" t="s">
        <v>13</v>
      </c>
      <c r="F96" s="1">
        <v>44293</v>
      </c>
      <c r="G96" t="s">
        <v>12</v>
      </c>
      <c r="H96">
        <v>43840</v>
      </c>
    </row>
    <row r="97" spans="2:8" x14ac:dyDescent="0.35">
      <c r="B97" t="s">
        <v>142</v>
      </c>
      <c r="C97" t="s">
        <v>15</v>
      </c>
      <c r="D97">
        <v>31</v>
      </c>
      <c r="E97" t="s">
        <v>16</v>
      </c>
      <c r="F97" s="1">
        <v>44663</v>
      </c>
      <c r="G97" t="s">
        <v>9</v>
      </c>
      <c r="H97">
        <v>103550</v>
      </c>
    </row>
    <row r="98" spans="2:8" x14ac:dyDescent="0.35">
      <c r="B98" t="s">
        <v>200</v>
      </c>
      <c r="C98" t="s">
        <v>8</v>
      </c>
      <c r="D98">
        <v>32</v>
      </c>
      <c r="E98" t="s">
        <v>16</v>
      </c>
      <c r="F98" s="1">
        <v>44339</v>
      </c>
      <c r="G98" t="s">
        <v>56</v>
      </c>
      <c r="H98">
        <v>45510</v>
      </c>
    </row>
    <row r="99" spans="2:8" x14ac:dyDescent="0.35">
      <c r="B99" t="s">
        <v>141</v>
      </c>
      <c r="D99">
        <v>37</v>
      </c>
      <c r="E99" t="s">
        <v>24</v>
      </c>
      <c r="F99" s="1">
        <v>44085</v>
      </c>
      <c r="G99" t="s">
        <v>21</v>
      </c>
      <c r="H99">
        <v>115440</v>
      </c>
    </row>
    <row r="100" spans="2:8" x14ac:dyDescent="0.35">
      <c r="B100" t="s">
        <v>201</v>
      </c>
      <c r="C100" t="s">
        <v>8</v>
      </c>
      <c r="D100">
        <v>38</v>
      </c>
      <c r="E100" t="s">
        <v>13</v>
      </c>
      <c r="F100" s="1">
        <v>44268</v>
      </c>
      <c r="G100" t="s">
        <v>19</v>
      </c>
      <c r="H100">
        <v>56870</v>
      </c>
    </row>
    <row r="101" spans="2:8" x14ac:dyDescent="0.35">
      <c r="B101" t="s">
        <v>168</v>
      </c>
      <c r="C101" t="s">
        <v>8</v>
      </c>
      <c r="D101">
        <v>25</v>
      </c>
      <c r="E101" t="s">
        <v>16</v>
      </c>
      <c r="F101" s="1">
        <v>44144</v>
      </c>
      <c r="G101" t="s">
        <v>19</v>
      </c>
      <c r="H101">
        <v>92700</v>
      </c>
    </row>
    <row r="102" spans="2:8" x14ac:dyDescent="0.35">
      <c r="B102" t="s">
        <v>144</v>
      </c>
      <c r="D102">
        <v>32</v>
      </c>
      <c r="E102" t="s">
        <v>16</v>
      </c>
      <c r="F102" s="1">
        <v>44713</v>
      </c>
      <c r="G102" t="s">
        <v>12</v>
      </c>
      <c r="H102">
        <v>91310</v>
      </c>
    </row>
    <row r="103" spans="2:8" x14ac:dyDescent="0.35">
      <c r="B103" t="s">
        <v>114</v>
      </c>
      <c r="C103" t="s">
        <v>15</v>
      </c>
      <c r="D103">
        <v>33</v>
      </c>
      <c r="E103" t="s">
        <v>16</v>
      </c>
      <c r="F103" s="1">
        <v>44324</v>
      </c>
      <c r="G103" t="s">
        <v>19</v>
      </c>
      <c r="H103">
        <v>74550</v>
      </c>
    </row>
    <row r="104" spans="2:8" x14ac:dyDescent="0.35">
      <c r="B104" t="s">
        <v>127</v>
      </c>
      <c r="C104" t="s">
        <v>15</v>
      </c>
      <c r="D104">
        <v>25</v>
      </c>
      <c r="E104" t="s">
        <v>13</v>
      </c>
      <c r="F104" s="1">
        <v>44665</v>
      </c>
      <c r="G104" t="s">
        <v>9</v>
      </c>
      <c r="H104">
        <v>109190</v>
      </c>
    </row>
    <row r="105" spans="2:8" x14ac:dyDescent="0.35">
      <c r="B105" t="s">
        <v>193</v>
      </c>
      <c r="C105" t="s">
        <v>8</v>
      </c>
      <c r="D105">
        <v>40</v>
      </c>
      <c r="E105" t="s">
        <v>16</v>
      </c>
      <c r="F105" s="1">
        <v>44320</v>
      </c>
      <c r="G105" t="s">
        <v>12</v>
      </c>
      <c r="H105">
        <v>104410</v>
      </c>
    </row>
    <row r="106" spans="2:8" x14ac:dyDescent="0.35">
      <c r="B106" t="s">
        <v>176</v>
      </c>
      <c r="C106" t="s">
        <v>15</v>
      </c>
      <c r="D106">
        <v>30</v>
      </c>
      <c r="E106" t="s">
        <v>16</v>
      </c>
      <c r="F106" s="1">
        <v>44544</v>
      </c>
      <c r="G106" t="s">
        <v>21</v>
      </c>
      <c r="H106">
        <v>96800</v>
      </c>
    </row>
    <row r="107" spans="2:8" x14ac:dyDescent="0.35">
      <c r="B107" t="s">
        <v>122</v>
      </c>
      <c r="C107" t="s">
        <v>15</v>
      </c>
      <c r="D107">
        <v>28</v>
      </c>
      <c r="E107" t="s">
        <v>13</v>
      </c>
      <c r="F107" s="1">
        <v>43980</v>
      </c>
      <c r="G107" t="s">
        <v>21</v>
      </c>
      <c r="H107">
        <v>48170</v>
      </c>
    </row>
    <row r="108" spans="2:8" x14ac:dyDescent="0.35">
      <c r="B108" t="s">
        <v>139</v>
      </c>
      <c r="C108" t="s">
        <v>15</v>
      </c>
      <c r="D108">
        <v>21</v>
      </c>
      <c r="E108" t="s">
        <v>16</v>
      </c>
      <c r="F108" s="1">
        <v>44042</v>
      </c>
      <c r="G108" t="s">
        <v>9</v>
      </c>
      <c r="H108">
        <v>37920</v>
      </c>
    </row>
    <row r="109" spans="2:8" x14ac:dyDescent="0.35">
      <c r="B109" t="s">
        <v>177</v>
      </c>
      <c r="C109" t="s">
        <v>15</v>
      </c>
      <c r="D109">
        <v>34</v>
      </c>
      <c r="E109" t="s">
        <v>16</v>
      </c>
      <c r="F109" s="1">
        <v>44642</v>
      </c>
      <c r="G109" t="s">
        <v>9</v>
      </c>
      <c r="H109">
        <v>112650</v>
      </c>
    </row>
    <row r="110" spans="2:8" x14ac:dyDescent="0.35">
      <c r="B110" t="s">
        <v>164</v>
      </c>
      <c r="C110" t="s">
        <v>8</v>
      </c>
      <c r="D110">
        <v>34</v>
      </c>
      <c r="E110" t="s">
        <v>24</v>
      </c>
      <c r="F110" s="1">
        <v>44660</v>
      </c>
      <c r="G110" t="s">
        <v>19</v>
      </c>
      <c r="H110">
        <v>49630</v>
      </c>
    </row>
    <row r="111" spans="2:8" x14ac:dyDescent="0.35">
      <c r="B111" t="s">
        <v>198</v>
      </c>
      <c r="C111" t="s">
        <v>15</v>
      </c>
      <c r="D111">
        <v>36</v>
      </c>
      <c r="E111" t="s">
        <v>16</v>
      </c>
      <c r="F111" s="1">
        <v>43958</v>
      </c>
      <c r="G111" t="s">
        <v>12</v>
      </c>
      <c r="H111">
        <v>118840</v>
      </c>
    </row>
    <row r="112" spans="2:8" x14ac:dyDescent="0.35">
      <c r="B112" t="s">
        <v>158</v>
      </c>
      <c r="C112" t="s">
        <v>15</v>
      </c>
      <c r="D112">
        <v>30</v>
      </c>
      <c r="E112" t="s">
        <v>16</v>
      </c>
      <c r="F112" s="1">
        <v>44789</v>
      </c>
      <c r="G112" t="s">
        <v>12</v>
      </c>
      <c r="H112">
        <v>69710</v>
      </c>
    </row>
    <row r="113" spans="2:8" x14ac:dyDescent="0.35">
      <c r="B113" t="s">
        <v>196</v>
      </c>
      <c r="C113" t="s">
        <v>15</v>
      </c>
      <c r="D113">
        <v>20</v>
      </c>
      <c r="E113" t="s">
        <v>16</v>
      </c>
      <c r="F113" s="1">
        <v>44683</v>
      </c>
      <c r="G113" t="s">
        <v>9</v>
      </c>
      <c r="H113">
        <v>79570</v>
      </c>
    </row>
    <row r="114" spans="2:8" x14ac:dyDescent="0.35">
      <c r="B114" t="s">
        <v>153</v>
      </c>
      <c r="C114" t="s">
        <v>8</v>
      </c>
      <c r="D114">
        <v>22</v>
      </c>
      <c r="E114" t="s">
        <v>13</v>
      </c>
      <c r="F114" s="1">
        <v>44388</v>
      </c>
      <c r="G114" t="s">
        <v>9</v>
      </c>
      <c r="H114">
        <v>76900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7B16E0-17BE-4588-A510-348D201E44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Data1</vt:lpstr>
      <vt:lpstr>Sheet7</vt:lpstr>
      <vt:lpstr>All_staff</vt:lpstr>
      <vt:lpstr>Ind-vs-NZ</vt:lpstr>
      <vt:lpstr>All-rating</vt:lpstr>
      <vt:lpstr>Employee_trends</vt:lpstr>
      <vt:lpstr>Sheet3</vt:lpstr>
      <vt:lpstr>salary_spread</vt:lpstr>
      <vt:lpstr>male-vs-female</vt:lpstr>
      <vt:lpstr>India 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My Validations</cp:lastModifiedBy>
  <dcterms:created xsi:type="dcterms:W3CDTF">2021-03-14T20:21:32Z</dcterms:created>
  <dcterms:modified xsi:type="dcterms:W3CDTF">2023-07-07T14:43:43Z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2023-07-05T20:37:46Z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8d9734b8-6f9e-4717-a8aa-6496a8ad5430</vt:lpwstr>
  </property>
  <property fmtid="{D5CDD505-2E9C-101B-9397-08002B2CF9AE}" pid="7" name="MSIP_Label_defa4170-0d19-0005-0004-bc88714345d2_ActionId">
    <vt:lpwstr>25102c89-6d50-4856-93cd-fbff9b93f0c3</vt:lpwstr>
  </property>
  <property fmtid="{D5CDD505-2E9C-101B-9397-08002B2CF9AE}" pid="8" name="MSIP_Label_defa4170-0d19-0005-0004-bc88714345d2_ContentBits">
    <vt:lpwstr>0</vt:lpwstr>
  </property>
</Properties>
</file>