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p917668\Desktop\"/>
    </mc:Choice>
  </mc:AlternateContent>
  <bookViews>
    <workbookView xWindow="0" yWindow="0" windowWidth="28800" windowHeight="142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5" i="1" l="1"/>
  <c r="AB35" i="1"/>
  <c r="AA35" i="1"/>
  <c r="AC35" i="1" s="1"/>
  <c r="Q35" i="1"/>
  <c r="AI35" i="1" s="1"/>
  <c r="O35" i="1"/>
  <c r="N35" i="1"/>
  <c r="H35" i="1"/>
  <c r="G35" i="1"/>
  <c r="F35" i="1"/>
  <c r="E35" i="1"/>
  <c r="D35" i="1"/>
  <c r="C35" i="1"/>
  <c r="B35" i="1"/>
  <c r="AH34" i="1"/>
  <c r="AI34" i="1" s="1"/>
  <c r="AB34" i="1"/>
  <c r="AA34" i="1"/>
  <c r="Q34" i="1"/>
  <c r="S34" i="1" s="1"/>
  <c r="H34" i="1"/>
  <c r="G34" i="1"/>
  <c r="F34" i="1"/>
  <c r="E34" i="1"/>
  <c r="D34" i="1"/>
  <c r="C34" i="1"/>
  <c r="B34" i="1"/>
  <c r="AH33" i="1"/>
  <c r="AI33" i="1" s="1"/>
  <c r="AB33" i="1"/>
  <c r="AA33" i="1"/>
  <c r="AC33" i="1" s="1"/>
  <c r="AK33" i="1" s="1"/>
  <c r="S33" i="1"/>
  <c r="R33" i="1"/>
  <c r="N33" i="1"/>
  <c r="H33" i="1"/>
  <c r="G33" i="1"/>
  <c r="F33" i="1"/>
  <c r="E33" i="1"/>
  <c r="D33" i="1"/>
  <c r="C33" i="1"/>
  <c r="B33" i="1"/>
  <c r="AI32" i="1"/>
  <c r="AH32" i="1"/>
  <c r="AB32" i="1"/>
  <c r="AA32" i="1"/>
  <c r="AC32" i="1" s="1"/>
  <c r="R32" i="1"/>
  <c r="P32" i="1"/>
  <c r="S32" i="1" s="1"/>
  <c r="N32" i="1"/>
  <c r="H32" i="1"/>
  <c r="G32" i="1"/>
  <c r="F32" i="1"/>
  <c r="E32" i="1"/>
  <c r="D32" i="1"/>
  <c r="C32" i="1"/>
  <c r="B32" i="1"/>
  <c r="AH31" i="1"/>
  <c r="AC31" i="1"/>
  <c r="AB31" i="1"/>
  <c r="AA31" i="1"/>
  <c r="P31" i="1"/>
  <c r="N31" i="1"/>
  <c r="Q31" i="1" s="1"/>
  <c r="H31" i="1"/>
  <c r="G31" i="1"/>
  <c r="F31" i="1"/>
  <c r="E31" i="1"/>
  <c r="D31" i="1"/>
  <c r="C31" i="1"/>
  <c r="B31" i="1"/>
  <c r="AH30" i="1"/>
  <c r="AB30" i="1"/>
  <c r="AA30" i="1"/>
  <c r="AC30" i="1" s="1"/>
  <c r="Q30" i="1"/>
  <c r="AI30" i="1" s="1"/>
  <c r="O30" i="1"/>
  <c r="O34" i="1" s="1"/>
  <c r="J30" i="1"/>
  <c r="H30" i="1"/>
  <c r="G30" i="1"/>
  <c r="F30" i="1"/>
  <c r="E30" i="1"/>
  <c r="D30" i="1"/>
  <c r="C30" i="1"/>
  <c r="B30" i="1"/>
  <c r="AH28" i="1"/>
  <c r="AC28" i="1"/>
  <c r="AB28" i="1"/>
  <c r="AA28" i="1"/>
  <c r="O28" i="1"/>
  <c r="N28" i="1"/>
  <c r="Q28" i="1" s="1"/>
  <c r="H28" i="1"/>
  <c r="G28" i="1"/>
  <c r="F28" i="1"/>
  <c r="E28" i="1"/>
  <c r="D28" i="1"/>
  <c r="C28" i="1"/>
  <c r="B28" i="1"/>
  <c r="AH27" i="1"/>
  <c r="AB27" i="1"/>
  <c r="AA27" i="1"/>
  <c r="AC27" i="1" s="1"/>
  <c r="Q27" i="1"/>
  <c r="AI27" i="1" s="1"/>
  <c r="O27" i="1"/>
  <c r="N27" i="1"/>
  <c r="H27" i="1"/>
  <c r="G27" i="1"/>
  <c r="F27" i="1"/>
  <c r="E27" i="1"/>
  <c r="D27" i="1"/>
  <c r="C27" i="1"/>
  <c r="B27" i="1"/>
  <c r="AH26" i="1"/>
  <c r="AI26" i="1" s="1"/>
  <c r="AC26" i="1"/>
  <c r="AK26" i="1" s="1"/>
  <c r="AB26" i="1"/>
  <c r="AA26" i="1"/>
  <c r="S26" i="1"/>
  <c r="R26" i="1"/>
  <c r="N26" i="1"/>
  <c r="H26" i="1"/>
  <c r="G26" i="1"/>
  <c r="F26" i="1"/>
  <c r="E26" i="1"/>
  <c r="D26" i="1"/>
  <c r="C26" i="1"/>
  <c r="B26" i="1"/>
  <c r="AH25" i="1"/>
  <c r="AI25" i="1" s="1"/>
  <c r="AB25" i="1"/>
  <c r="AA25" i="1"/>
  <c r="AC25" i="1" s="1"/>
  <c r="R25" i="1"/>
  <c r="P25" i="1"/>
  <c r="S25" i="1" s="1"/>
  <c r="N25" i="1"/>
  <c r="H25" i="1"/>
  <c r="G25" i="1"/>
  <c r="F25" i="1"/>
  <c r="E25" i="1"/>
  <c r="D25" i="1"/>
  <c r="C25" i="1"/>
  <c r="B25" i="1"/>
  <c r="AH24" i="1"/>
  <c r="AB24" i="1"/>
  <c r="AA24" i="1"/>
  <c r="AC24" i="1" s="1"/>
  <c r="P24" i="1"/>
  <c r="N24" i="1"/>
  <c r="Q24" i="1" s="1"/>
  <c r="H24" i="1"/>
  <c r="G24" i="1"/>
  <c r="F24" i="1"/>
  <c r="E24" i="1"/>
  <c r="D24" i="1"/>
  <c r="C24" i="1"/>
  <c r="B24" i="1"/>
  <c r="AH23" i="1"/>
  <c r="AB23" i="1"/>
  <c r="AA23" i="1"/>
  <c r="AC23" i="1" s="1"/>
  <c r="Q23" i="1"/>
  <c r="AI23" i="1" s="1"/>
  <c r="O23" i="1"/>
  <c r="J23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AH21" i="1"/>
  <c r="AB21" i="1"/>
  <c r="AA21" i="1"/>
  <c r="AC21" i="1" s="1"/>
  <c r="Q21" i="1"/>
  <c r="R21" i="1" s="1"/>
  <c r="O21" i="1"/>
  <c r="H21" i="1"/>
  <c r="G21" i="1"/>
  <c r="F21" i="1"/>
  <c r="E21" i="1"/>
  <c r="D21" i="1"/>
  <c r="C21" i="1"/>
  <c r="B21" i="1"/>
  <c r="AH20" i="1"/>
  <c r="AI20" i="1" s="1"/>
  <c r="AB20" i="1"/>
  <c r="AA20" i="1"/>
  <c r="AC20" i="1" s="1"/>
  <c r="S20" i="1"/>
  <c r="AK20" i="1" s="1"/>
  <c r="N20" i="1"/>
  <c r="H20" i="1"/>
  <c r="G20" i="1"/>
  <c r="F20" i="1"/>
  <c r="E20" i="1"/>
  <c r="D20" i="1"/>
  <c r="C20" i="1"/>
  <c r="B20" i="1"/>
  <c r="AH19" i="1"/>
  <c r="AI19" i="1" s="1"/>
  <c r="AB19" i="1"/>
  <c r="AA19" i="1"/>
  <c r="N19" i="1"/>
  <c r="H19" i="1"/>
  <c r="G19" i="1"/>
  <c r="F19" i="1"/>
  <c r="E19" i="1"/>
  <c r="D19" i="1"/>
  <c r="C19" i="1"/>
  <c r="B19" i="1"/>
  <c r="AH18" i="1"/>
  <c r="AB18" i="1"/>
  <c r="AA18" i="1"/>
  <c r="AC18" i="1" s="1"/>
  <c r="P18" i="1"/>
  <c r="P19" i="1" s="1"/>
  <c r="N18" i="1"/>
  <c r="Q18" i="1" s="1"/>
  <c r="H18" i="1"/>
  <c r="G18" i="1"/>
  <c r="F18" i="1"/>
  <c r="E18" i="1"/>
  <c r="D18" i="1"/>
  <c r="C18" i="1"/>
  <c r="B18" i="1"/>
  <c r="AH17" i="1"/>
  <c r="AI17" i="1" s="1"/>
  <c r="AB17" i="1"/>
  <c r="AA17" i="1"/>
  <c r="AC17" i="1" s="1"/>
  <c r="Q17" i="1"/>
  <c r="S17" i="1" s="1"/>
  <c r="AK17" i="1" s="1"/>
  <c r="O17" i="1"/>
  <c r="J17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AH15" i="1"/>
  <c r="AI15" i="1" s="1"/>
  <c r="AB15" i="1"/>
  <c r="AC15" i="1" s="1"/>
  <c r="AA15" i="1"/>
  <c r="Q15" i="1"/>
  <c r="S15" i="1" s="1"/>
  <c r="AK15" i="1" s="1"/>
  <c r="H15" i="1"/>
  <c r="G15" i="1"/>
  <c r="F15" i="1"/>
  <c r="E15" i="1"/>
  <c r="D15" i="1"/>
  <c r="C15" i="1"/>
  <c r="B15" i="1"/>
  <c r="AH14" i="1"/>
  <c r="AI14" i="1" s="1"/>
  <c r="AB14" i="1"/>
  <c r="AA14" i="1"/>
  <c r="AC14" i="1" s="1"/>
  <c r="S14" i="1"/>
  <c r="AK14" i="1" s="1"/>
  <c r="N14" i="1"/>
  <c r="H14" i="1"/>
  <c r="G14" i="1"/>
  <c r="F14" i="1"/>
  <c r="E14" i="1"/>
  <c r="D14" i="1"/>
  <c r="C14" i="1"/>
  <c r="B14" i="1"/>
  <c r="AI13" i="1"/>
  <c r="AH13" i="1"/>
  <c r="AB13" i="1"/>
  <c r="AA13" i="1"/>
  <c r="AC13" i="1" s="1"/>
  <c r="P13" i="1"/>
  <c r="S13" i="1" s="1"/>
  <c r="AK13" i="1" s="1"/>
  <c r="N13" i="1"/>
  <c r="H13" i="1"/>
  <c r="G13" i="1"/>
  <c r="F13" i="1"/>
  <c r="E13" i="1"/>
  <c r="D13" i="1"/>
  <c r="C13" i="1"/>
  <c r="B13" i="1"/>
  <c r="AH12" i="1"/>
  <c r="AB12" i="1"/>
  <c r="AC12" i="1" s="1"/>
  <c r="AA12" i="1"/>
  <c r="P12" i="1"/>
  <c r="N12" i="1"/>
  <c r="Q12" i="1" s="1"/>
  <c r="H12" i="1"/>
  <c r="G12" i="1"/>
  <c r="F12" i="1"/>
  <c r="E12" i="1"/>
  <c r="D12" i="1"/>
  <c r="C12" i="1"/>
  <c r="B12" i="1"/>
  <c r="AH11" i="1"/>
  <c r="AB11" i="1"/>
  <c r="AA11" i="1"/>
  <c r="AC11" i="1" s="1"/>
  <c r="Q11" i="1"/>
  <c r="AI11" i="1" s="1"/>
  <c r="O11" i="1"/>
  <c r="O15" i="1" s="1"/>
  <c r="H11" i="1"/>
  <c r="G11" i="1"/>
  <c r="F11" i="1"/>
  <c r="E11" i="1"/>
  <c r="D11" i="1"/>
  <c r="C11" i="1"/>
  <c r="B11" i="1"/>
  <c r="AH9" i="1"/>
  <c r="AB9" i="1"/>
  <c r="AA9" i="1"/>
  <c r="AC9" i="1" s="1"/>
  <c r="N9" i="1"/>
  <c r="Q9" i="1" s="1"/>
  <c r="H9" i="1"/>
  <c r="G9" i="1"/>
  <c r="F9" i="1"/>
  <c r="E9" i="1"/>
  <c r="D9" i="1"/>
  <c r="C9" i="1"/>
  <c r="B9" i="1"/>
  <c r="AH8" i="1"/>
  <c r="AB8" i="1"/>
  <c r="AA8" i="1"/>
  <c r="AC8" i="1" s="1"/>
  <c r="N8" i="1"/>
  <c r="Q8" i="1" s="1"/>
  <c r="AH7" i="1"/>
  <c r="AB7" i="1"/>
  <c r="AA7" i="1"/>
  <c r="AC7" i="1" s="1"/>
  <c r="N7" i="1"/>
  <c r="Q7" i="1" s="1"/>
  <c r="H7" i="1"/>
  <c r="G7" i="1"/>
  <c r="F7" i="1"/>
  <c r="E7" i="1"/>
  <c r="D7" i="1"/>
  <c r="C7" i="1"/>
  <c r="B7" i="1"/>
  <c r="H5" i="1"/>
  <c r="G5" i="1"/>
  <c r="F5" i="1"/>
  <c r="E5" i="1"/>
  <c r="D5" i="1"/>
  <c r="C5" i="1"/>
  <c r="B5" i="1"/>
  <c r="W2" i="1"/>
  <c r="AI18" i="1" l="1"/>
  <c r="S18" i="1"/>
  <c r="AK18" i="1" s="1"/>
  <c r="R18" i="1"/>
  <c r="S7" i="1"/>
  <c r="R7" i="1"/>
  <c r="AI7" i="1"/>
  <c r="AC2" i="1"/>
  <c r="AK32" i="1"/>
  <c r="S28" i="1"/>
  <c r="AI28" i="1"/>
  <c r="R28" i="1"/>
  <c r="S19" i="1"/>
  <c r="AK19" i="1" s="1"/>
  <c r="AC19" i="1"/>
  <c r="S31" i="1"/>
  <c r="AK31" i="1" s="1"/>
  <c r="R31" i="1"/>
  <c r="AI31" i="1"/>
  <c r="R12" i="1"/>
  <c r="S12" i="1"/>
  <c r="AI12" i="1"/>
  <c r="S9" i="1"/>
  <c r="R9" i="1"/>
  <c r="AI9" i="1"/>
  <c r="AK34" i="1"/>
  <c r="AK25" i="1"/>
  <c r="AI8" i="1"/>
  <c r="R8" i="1"/>
  <c r="S8" i="1"/>
  <c r="AK8" i="1" s="1"/>
  <c r="AC34" i="1"/>
  <c r="R24" i="1"/>
  <c r="S24" i="1"/>
  <c r="AI24" i="1"/>
  <c r="R35" i="1"/>
  <c r="S35" i="1"/>
  <c r="AK35" i="1" s="1"/>
  <c r="S27" i="1"/>
  <c r="AK27" i="1" s="1"/>
  <c r="S30" i="1"/>
  <c r="AK30" i="1" s="1"/>
  <c r="S21" i="1"/>
  <c r="AK21" i="1" s="1"/>
  <c r="S23" i="1"/>
  <c r="AK23" i="1" s="1"/>
  <c r="R23" i="1"/>
  <c r="R27" i="1"/>
  <c r="R30" i="1"/>
  <c r="R15" i="1"/>
  <c r="AI21" i="1"/>
  <c r="R11" i="1"/>
  <c r="S11" i="1"/>
  <c r="AK11" i="1" s="1"/>
  <c r="R17" i="1"/>
  <c r="R34" i="1"/>
  <c r="AK24" i="1" l="1"/>
  <c r="AI2" i="1"/>
  <c r="S2" i="1"/>
  <c r="AK7" i="1"/>
  <c r="AK28" i="1"/>
  <c r="AK9" i="1"/>
  <c r="AK12" i="1"/>
  <c r="AK2" i="1" l="1"/>
</calcChain>
</file>

<file path=xl/sharedStrings.xml><?xml version="1.0" encoding="utf-8"?>
<sst xmlns="http://schemas.openxmlformats.org/spreadsheetml/2006/main" count="152" uniqueCount="47">
  <si>
    <t>PROCESS</t>
  </si>
  <si>
    <t>LVL</t>
  </si>
  <si>
    <t>PA/VA</t>
  </si>
  <si>
    <t>PART NUMBER</t>
  </si>
  <si>
    <t>PROCESS DESCRIPTION</t>
  </si>
  <si>
    <t>QTY</t>
  </si>
  <si>
    <t>MACHINERY COST</t>
  </si>
  <si>
    <t>TOOLING COST</t>
  </si>
  <si>
    <t>LABOUR COST</t>
  </si>
  <si>
    <t>BATCH SET UP COST</t>
  </si>
  <si>
    <t>TOTAL VALUE ADD</t>
  </si>
  <si>
    <t>MACHINE TYPE</t>
  </si>
  <si>
    <t>PARTS PER CYCLE</t>
  </si>
  <si>
    <t>CYCLE TIME (sec)</t>
  </si>
  <si>
    <t>MMR</t>
  </si>
  <si>
    <t>MHR</t>
  </si>
  <si>
    <t xml:space="preserve">MACHINERY COST </t>
  </si>
  <si>
    <t/>
  </si>
  <si>
    <t>TOOL 
COST</t>
  </si>
  <si>
    <t>TOOL LIFECYCLE</t>
  </si>
  <si>
    <t>TOOL COST PER PART</t>
  </si>
  <si>
    <t>FTE</t>
  </si>
  <si>
    <t>LABOR TYPE</t>
  </si>
  <si>
    <t>LABOR RATE PER HR</t>
  </si>
  <si>
    <t>OLE</t>
  </si>
  <si>
    <t>LABOR COST</t>
  </si>
  <si>
    <t>SETUP TIME (SEC)</t>
  </si>
  <si>
    <t>SKILL TYPE</t>
  </si>
  <si>
    <t>PA</t>
  </si>
  <si>
    <t xml:space="preserve"> REAR DOOR TRIM ASSY;RH                            </t>
  </si>
  <si>
    <t xml:space="preserve">      </t>
  </si>
  <si>
    <t xml:space="preserve"> ASSY REAR DOOR TRIM RH (XZ/XT/XM)                 </t>
  </si>
  <si>
    <t>VA</t>
  </si>
  <si>
    <t>Production worker (Skilled)</t>
  </si>
  <si>
    <t>Semi-skilled worker</t>
  </si>
  <si>
    <t>Heat stacking</t>
  </si>
  <si>
    <t>Inspection</t>
  </si>
  <si>
    <t xml:space="preserve"> UPPER SUBSTRATE REAR DOOR RH                      </t>
  </si>
  <si>
    <t>Material Movement from In-dock</t>
  </si>
  <si>
    <t>Forklift Truck (1 ton)</t>
  </si>
  <si>
    <t>Injection Molding</t>
  </si>
  <si>
    <t>Deflashing &amp; Machine Inspection</t>
  </si>
  <si>
    <t>Material Movement to Assembly area</t>
  </si>
  <si>
    <t xml:space="preserve"> LOWER SUBSTRATE REAR DOOR RH (XZ/XT/XM)           </t>
  </si>
  <si>
    <t xml:space="preserve"> MAGAZINE POCKET REAR DOOR RH                      </t>
  </si>
  <si>
    <t xml:space="preserve"> TRIM CLIP (ITW)                                   </t>
  </si>
  <si>
    <t xml:space="preserve"> ARM REST WO FABRIC RR DOOR RH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</si>
</sst>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6" formatCode="_(* #,##0_);_(* \(#,##0\);_(* &quot;-&quot;??_);_(@_)"/>
    <numFmt numFmtId="167" formatCode="_(* #,##0.000_);_(* \(#,##0.000\);_(* &quot;-&quot;??_);_(@_)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hair">
        <color theme="7" tint="0.7999511703848384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164" fontId="0" fillId="0" borderId="1" xfId="0" applyNumberFormat="1" applyFont="1" applyBorder="1"/>
    <xf numFmtId="164" fontId="0" fillId="0" borderId="0" xfId="0" applyNumberFormat="1" applyFont="1"/>
    <xf numFmtId="0" fontId="2" fillId="2" borderId="2" xfId="2" applyFont="1" applyBorder="1" applyAlignment="1">
      <alignment horizontal="center" vertical="center"/>
    </xf>
    <xf numFmtId="1" fontId="2" fillId="2" borderId="2" xfId="2" applyNumberFormat="1" applyFont="1" applyBorder="1" applyAlignment="1">
      <alignment horizontal="left" vertical="center"/>
    </xf>
    <xf numFmtId="1" fontId="2" fillId="2" borderId="3" xfId="2" applyNumberFormat="1" applyFont="1" applyBorder="1" applyAlignment="1">
      <alignment horizontal="center" vertical="center"/>
    </xf>
    <xf numFmtId="1" fontId="6" fillId="2" borderId="3" xfId="2" applyNumberFormat="1" applyFont="1" applyBorder="1" applyAlignment="1">
      <alignment horizontal="center" vertical="center"/>
    </xf>
    <xf numFmtId="1" fontId="6" fillId="2" borderId="2" xfId="2" applyNumberFormat="1" applyFont="1" applyBorder="1" applyAlignment="1">
      <alignment horizontal="center" vertical="center"/>
    </xf>
    <xf numFmtId="1" fontId="6" fillId="2" borderId="4" xfId="2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6" fillId="2" borderId="2" xfId="2" applyNumberFormat="1" applyFont="1" applyBorder="1" applyAlignment="1">
      <alignment horizontal="center" vertical="center" wrapText="1"/>
    </xf>
    <xf numFmtId="1" fontId="6" fillId="2" borderId="4" xfId="2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1" fontId="2" fillId="2" borderId="2" xfId="2" applyNumberFormat="1" applyFont="1" applyBorder="1" applyAlignment="1">
      <alignment horizontal="center" vertical="center" wrapText="1"/>
    </xf>
    <xf numFmtId="0" fontId="2" fillId="2" borderId="3" xfId="2" applyFont="1" applyBorder="1" applyAlignment="1">
      <alignment horizontal="center" vertical="center"/>
    </xf>
    <xf numFmtId="1" fontId="2" fillId="2" borderId="3" xfId="2" applyNumberFormat="1" applyFont="1" applyBorder="1" applyAlignment="1">
      <alignment horizontal="left" vertical="center"/>
    </xf>
    <xf numFmtId="1" fontId="2" fillId="2" borderId="5" xfId="2" applyNumberFormat="1" applyFont="1" applyBorder="1" applyAlignment="1">
      <alignment horizontal="center" vertical="center"/>
    </xf>
    <xf numFmtId="1" fontId="6" fillId="2" borderId="6" xfId="2" applyNumberFormat="1" applyFont="1" applyBorder="1" applyAlignment="1">
      <alignment horizontal="center" vertical="center"/>
    </xf>
    <xf numFmtId="1" fontId="6" fillId="2" borderId="2" xfId="2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3" borderId="7" xfId="0" applyFont="1" applyFill="1" applyBorder="1"/>
    <xf numFmtId="1" fontId="0" fillId="3" borderId="7" xfId="0" applyNumberFormat="1" applyFont="1" applyFill="1" applyBorder="1" applyAlignment="1">
      <alignment horizontal="left"/>
    </xf>
    <xf numFmtId="0" fontId="0" fillId="3" borderId="7" xfId="0" applyFill="1" applyBorder="1"/>
    <xf numFmtId="0" fontId="0" fillId="3" borderId="0" xfId="0" applyFont="1" applyFill="1"/>
    <xf numFmtId="1" fontId="0" fillId="4" borderId="8" xfId="0" applyNumberFormat="1" applyFont="1" applyFill="1" applyBorder="1" applyAlignment="1">
      <alignment horizontal="center"/>
    </xf>
    <xf numFmtId="1" fontId="0" fillId="4" borderId="9" xfId="0" applyNumberFormat="1" applyFont="1" applyFill="1" applyBorder="1" applyAlignment="1">
      <alignment horizontal="center"/>
    </xf>
    <xf numFmtId="1" fontId="0" fillId="4" borderId="7" xfId="0" applyNumberFormat="1" applyFont="1" applyFill="1" applyBorder="1" applyAlignment="1">
      <alignment horizontal="left"/>
    </xf>
    <xf numFmtId="1" fontId="0" fillId="4" borderId="10" xfId="0" applyNumberFormat="1" applyFont="1" applyFill="1" applyBorder="1" applyAlignment="1">
      <alignment horizontal="center"/>
    </xf>
    <xf numFmtId="0" fontId="0" fillId="0" borderId="7" xfId="0" applyFont="1" applyBorder="1"/>
    <xf numFmtId="0" fontId="0" fillId="5" borderId="7" xfId="0" applyFont="1" applyFill="1" applyBorder="1"/>
    <xf numFmtId="1" fontId="0" fillId="5" borderId="11" xfId="0" applyNumberFormat="1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indent="3"/>
    </xf>
    <xf numFmtId="0" fontId="9" fillId="0" borderId="12" xfId="0" applyFont="1" applyFill="1" applyBorder="1" applyProtection="1"/>
    <xf numFmtId="1" fontId="10" fillId="0" borderId="12" xfId="1" applyNumberFormat="1" applyFont="1" applyFill="1" applyBorder="1" applyAlignment="1">
      <alignment horizontal="right" vertical="center"/>
    </xf>
    <xf numFmtId="1" fontId="10" fillId="0" borderId="12" xfId="0" applyNumberFormat="1" applyFont="1" applyFill="1" applyBorder="1" applyAlignment="1">
      <alignment horizontal="right" vertical="center"/>
    </xf>
    <xf numFmtId="164" fontId="10" fillId="0" borderId="12" xfId="0" applyNumberFormat="1" applyFont="1" applyFill="1" applyBorder="1" applyAlignment="1">
      <alignment horizontal="right" vertical="center"/>
    </xf>
    <xf numFmtId="164" fontId="0" fillId="0" borderId="12" xfId="0" applyNumberFormat="1" applyFont="1" applyFill="1" applyBorder="1" applyAlignment="1">
      <alignment horizontal="right" vertical="center"/>
    </xf>
    <xf numFmtId="166" fontId="3" fillId="0" borderId="12" xfId="1" applyNumberFormat="1" applyFont="1" applyFill="1" applyBorder="1" applyAlignment="1">
      <alignment vertical="center"/>
    </xf>
    <xf numFmtId="167" fontId="0" fillId="0" borderId="12" xfId="1" applyNumberFormat="1" applyFont="1" applyFill="1" applyBorder="1" applyAlignment="1">
      <alignment vertical="center"/>
    </xf>
    <xf numFmtId="0" fontId="0" fillId="6" borderId="13" xfId="0" applyFont="1" applyFill="1" applyBorder="1" applyAlignment="1">
      <alignment horizontal="center" vertical="center"/>
    </xf>
    <xf numFmtId="168" fontId="10" fillId="0" borderId="12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/>
    </xf>
    <xf numFmtId="1" fontId="0" fillId="5" borderId="14" xfId="0" applyNumberFormat="1" applyFont="1" applyFill="1" applyBorder="1" applyAlignment="1">
      <alignment horizontal="left" vertical="center" wrapText="1"/>
    </xf>
    <xf numFmtId="1" fontId="0" fillId="5" borderId="14" xfId="0" applyNumberFormat="1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/>
    </xf>
    <xf numFmtId="168" fontId="10" fillId="0" borderId="12" xfId="1" applyNumberFormat="1" applyFont="1" applyFill="1" applyBorder="1" applyAlignment="1">
      <alignment horizontal="right" vertical="center"/>
    </xf>
    <xf numFmtId="1" fontId="10" fillId="7" borderId="12" xfId="0" applyNumberFormat="1" applyFont="1" applyFill="1" applyBorder="1" applyAlignment="1">
      <alignment horizontal="right" vertical="center"/>
    </xf>
    <xf numFmtId="1" fontId="0" fillId="5" borderId="17" xfId="0" applyNumberFormat="1" applyFont="1" applyFill="1" applyBorder="1" applyAlignment="1">
      <alignment horizontal="left" vertical="center" wrapText="1"/>
    </xf>
    <xf numFmtId="168" fontId="10" fillId="0" borderId="18" xfId="0" applyNumberFormat="1" applyFont="1" applyFill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1" fontId="0" fillId="5" borderId="7" xfId="0" applyNumberFormat="1" applyFont="1" applyFill="1" applyBorder="1" applyAlignment="1">
      <alignment horizontal="left" vertical="center" wrapText="1"/>
    </xf>
    <xf numFmtId="0" fontId="9" fillId="0" borderId="20" xfId="0" applyFont="1" applyFill="1" applyBorder="1" applyProtection="1"/>
    <xf numFmtId="1" fontId="10" fillId="0" borderId="20" xfId="1" applyNumberFormat="1" applyFont="1" applyFill="1" applyBorder="1" applyAlignment="1">
      <alignment horizontal="right" vertical="center"/>
    </xf>
    <xf numFmtId="1" fontId="10" fillId="0" borderId="20" xfId="0" applyNumberFormat="1" applyFont="1" applyFill="1" applyBorder="1" applyAlignment="1">
      <alignment horizontal="right" vertical="center"/>
    </xf>
    <xf numFmtId="1" fontId="9" fillId="5" borderId="7" xfId="0" applyNumberFormat="1" applyFont="1" applyFill="1" applyBorder="1" applyAlignment="1">
      <alignment horizontal="left" vertical="center"/>
    </xf>
    <xf numFmtId="164" fontId="10" fillId="0" borderId="19" xfId="0" applyNumberFormat="1" applyFont="1" applyFill="1" applyBorder="1" applyAlignment="1">
      <alignment horizontal="right" vertical="center"/>
    </xf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unil\WORK-PROJECT\COSTIMATOR-2095\DATA\Copy%20of%20542473700114ZX_%20REAR_%20DOOR%20TRIM%20ASSY_%20RH_20082018_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- OUTPUT"/>
      <sheetName val="MATERIAL"/>
      <sheetName val="PROCESS"/>
      <sheetName val="MACHINERY"/>
      <sheetName val="MACHINERY (2)"/>
      <sheetName val="Backup -----&gt;"/>
      <sheetName val="Estimate"/>
      <sheetName val="Data for calculation (2)"/>
      <sheetName val="Machine Specifications"/>
      <sheetName val="542473700114_F_6_Mon_Aug_13_15_"/>
      <sheetName val="Data for calculation"/>
    </sheetNames>
    <sheetDataSet>
      <sheetData sheetId="0">
        <row r="13">
          <cell r="C13">
            <v>615.38461538461536</v>
          </cell>
        </row>
        <row r="31">
          <cell r="B31" t="str">
            <v>Semi-skilled worker</v>
          </cell>
          <cell r="C31">
            <v>75</v>
          </cell>
        </row>
        <row r="32">
          <cell r="B32" t="str">
            <v>Production worker (Skilled)</v>
          </cell>
          <cell r="C32">
            <v>100</v>
          </cell>
        </row>
        <row r="33">
          <cell r="B33" t="str">
            <v>Technician / Foreman (Skilled)</v>
          </cell>
          <cell r="C33">
            <v>138</v>
          </cell>
        </row>
        <row r="39">
          <cell r="C39">
            <v>0.85</v>
          </cell>
        </row>
      </sheetData>
      <sheetData sheetId="1">
        <row r="14">
          <cell r="K14">
            <v>0.47689000000000004</v>
          </cell>
        </row>
        <row r="15">
          <cell r="K15">
            <v>0.99909999999999999</v>
          </cell>
        </row>
        <row r="16">
          <cell r="K16">
            <v>0.36976999999999999</v>
          </cell>
        </row>
        <row r="18">
          <cell r="K18">
            <v>6.0900000000000003E-2</v>
          </cell>
        </row>
      </sheetData>
      <sheetData sheetId="2"/>
      <sheetData sheetId="3">
        <row r="6">
          <cell r="C6" t="str">
            <v>Inpection Equipment</v>
          </cell>
          <cell r="D6">
            <v>1050000</v>
          </cell>
          <cell r="E6">
            <v>31500</v>
          </cell>
          <cell r="H6">
            <v>9</v>
          </cell>
          <cell r="I6">
            <v>10500</v>
          </cell>
          <cell r="J6">
            <v>0</v>
          </cell>
          <cell r="K6">
            <v>0.85</v>
          </cell>
          <cell r="L6">
            <v>10</v>
          </cell>
          <cell r="M6">
            <v>176064</v>
          </cell>
          <cell r="N6">
            <v>31500</v>
          </cell>
          <cell r="O6">
            <v>3916.7999999999997</v>
          </cell>
          <cell r="P6">
            <v>292509.59999999998</v>
          </cell>
          <cell r="Q6">
            <v>2.1279003267973855</v>
          </cell>
        </row>
        <row r="7">
          <cell r="C7" t="str">
            <v>Forklift Truck (1 ton)</v>
          </cell>
          <cell r="D7">
            <v>650000</v>
          </cell>
          <cell r="E7">
            <v>19500</v>
          </cell>
          <cell r="H7">
            <v>9</v>
          </cell>
          <cell r="I7">
            <v>6500</v>
          </cell>
          <cell r="J7">
            <v>0</v>
          </cell>
          <cell r="K7">
            <v>0.85</v>
          </cell>
          <cell r="L7">
            <v>10</v>
          </cell>
          <cell r="M7">
            <v>108992</v>
          </cell>
          <cell r="N7">
            <v>19500</v>
          </cell>
          <cell r="O7">
            <v>3916.7999999999997</v>
          </cell>
          <cell r="P7">
            <v>288509.59999999998</v>
          </cell>
          <cell r="Q7">
            <v>1.7744144880174291</v>
          </cell>
        </row>
        <row r="8">
          <cell r="C8" t="str">
            <v>Forklift Truck (5 ton)</v>
          </cell>
          <cell r="D8">
            <v>1500000</v>
          </cell>
          <cell r="E8">
            <v>45000</v>
          </cell>
          <cell r="H8">
            <v>45</v>
          </cell>
          <cell r="I8">
            <v>15000</v>
          </cell>
          <cell r="J8">
            <v>0</v>
          </cell>
          <cell r="K8">
            <v>0.85</v>
          </cell>
          <cell r="L8">
            <v>10</v>
          </cell>
          <cell r="M8">
            <v>251520</v>
          </cell>
          <cell r="N8">
            <v>45000</v>
          </cell>
          <cell r="O8">
            <v>3916.7999999999997</v>
          </cell>
          <cell r="P8">
            <v>1425048</v>
          </cell>
          <cell r="Q8">
            <v>7.3255718954248374</v>
          </cell>
        </row>
        <row r="9">
          <cell r="C9" t="str">
            <v>Crane 1T</v>
          </cell>
          <cell r="D9">
            <v>650000</v>
          </cell>
          <cell r="E9">
            <v>19500</v>
          </cell>
          <cell r="H9">
            <v>9</v>
          </cell>
          <cell r="I9">
            <v>6500</v>
          </cell>
          <cell r="J9">
            <v>0</v>
          </cell>
          <cell r="K9">
            <v>0.85</v>
          </cell>
          <cell r="L9">
            <v>10</v>
          </cell>
          <cell r="M9">
            <v>108992</v>
          </cell>
          <cell r="N9">
            <v>19500</v>
          </cell>
          <cell r="O9">
            <v>3916.7999999999997</v>
          </cell>
          <cell r="P9">
            <v>288509.59999999998</v>
          </cell>
          <cell r="Q9">
            <v>1.7744144880174291</v>
          </cell>
        </row>
        <row r="10">
          <cell r="C10" t="str">
            <v>Manual Cart</v>
          </cell>
          <cell r="D10">
            <v>50000</v>
          </cell>
          <cell r="E10">
            <v>1500</v>
          </cell>
          <cell r="H10">
            <v>0</v>
          </cell>
          <cell r="I10">
            <v>500</v>
          </cell>
          <cell r="J10">
            <v>0</v>
          </cell>
          <cell r="K10">
            <v>0.85</v>
          </cell>
          <cell r="L10">
            <v>10</v>
          </cell>
          <cell r="M10">
            <v>8384</v>
          </cell>
          <cell r="N10">
            <v>1500</v>
          </cell>
          <cell r="O10">
            <v>3916.7999999999997</v>
          </cell>
          <cell r="P10">
            <v>500</v>
          </cell>
          <cell r="Q10">
            <v>4.4185729847494561E-2</v>
          </cell>
        </row>
        <row r="11">
          <cell r="C11" t="str">
            <v>IMM HYDRON Servo 350 T</v>
          </cell>
          <cell r="D11">
            <v>6600000</v>
          </cell>
          <cell r="E11">
            <v>198000</v>
          </cell>
          <cell r="H11">
            <v>29.7</v>
          </cell>
          <cell r="I11">
            <v>66000</v>
          </cell>
          <cell r="J11">
            <v>18</v>
          </cell>
          <cell r="K11">
            <v>0.85</v>
          </cell>
          <cell r="L11">
            <v>10</v>
          </cell>
          <cell r="M11">
            <v>1106688</v>
          </cell>
          <cell r="N11">
            <v>252000</v>
          </cell>
          <cell r="O11">
            <v>3916.7999999999997</v>
          </cell>
          <cell r="P11">
            <v>996631.67999999993</v>
          </cell>
          <cell r="Q11">
            <v>10.022295751633985</v>
          </cell>
        </row>
        <row r="12">
          <cell r="C12" t="str">
            <v>IMM MAXIMA Servo 650 T</v>
          </cell>
          <cell r="D12">
            <v>9500000</v>
          </cell>
          <cell r="E12">
            <v>285000</v>
          </cell>
          <cell r="H12">
            <v>43.47</v>
          </cell>
          <cell r="I12">
            <v>95000</v>
          </cell>
          <cell r="J12">
            <v>25.5</v>
          </cell>
          <cell r="K12">
            <v>0.85</v>
          </cell>
          <cell r="L12">
            <v>10</v>
          </cell>
          <cell r="M12">
            <v>1592960</v>
          </cell>
          <cell r="N12">
            <v>361500</v>
          </cell>
          <cell r="O12">
            <v>3916.7999999999997</v>
          </cell>
          <cell r="P12">
            <v>1457106.3679999998</v>
          </cell>
          <cell r="Q12">
            <v>14.516809504357299</v>
          </cell>
        </row>
        <row r="13">
          <cell r="C13" t="str">
            <v>IMM MAXIMA Servo 1300 T</v>
          </cell>
          <cell r="D13">
            <v>34000000</v>
          </cell>
          <cell r="E13">
            <v>1020000</v>
          </cell>
          <cell r="H13">
            <v>68.760000000000005</v>
          </cell>
          <cell r="I13">
            <v>340000</v>
          </cell>
          <cell r="J13">
            <v>49</v>
          </cell>
          <cell r="K13">
            <v>0.85</v>
          </cell>
          <cell r="L13">
            <v>10</v>
          </cell>
          <cell r="M13">
            <v>5701120</v>
          </cell>
          <cell r="N13">
            <v>1167000</v>
          </cell>
          <cell r="O13">
            <v>3916.7999999999997</v>
          </cell>
          <cell r="P13">
            <v>2494553.344</v>
          </cell>
          <cell r="Q13">
            <v>39.839806917211334</v>
          </cell>
        </row>
        <row r="14">
          <cell r="C14" t="str">
            <v>IMM MAXIMA Servo 1425 T</v>
          </cell>
          <cell r="D14">
            <v>36000000</v>
          </cell>
          <cell r="E14">
            <v>1080000</v>
          </cell>
          <cell r="H14">
            <v>68.760000000000005</v>
          </cell>
          <cell r="I14">
            <v>360000</v>
          </cell>
          <cell r="J14">
            <v>50</v>
          </cell>
          <cell r="K14">
            <v>0.85</v>
          </cell>
          <cell r="L14">
            <v>10</v>
          </cell>
          <cell r="M14">
            <v>6036480</v>
          </cell>
          <cell r="N14">
            <v>1230000</v>
          </cell>
          <cell r="O14">
            <v>3916.7999999999997</v>
          </cell>
          <cell r="P14">
            <v>2514553.344</v>
          </cell>
          <cell r="Q14">
            <v>41.620001633986931</v>
          </cell>
        </row>
        <row r="15">
          <cell r="C15" t="str">
            <v>IMM MAXIMA Servo 1600 T</v>
          </cell>
          <cell r="D15">
            <v>38000000</v>
          </cell>
          <cell r="E15">
            <v>1140000</v>
          </cell>
          <cell r="H15">
            <v>69.12</v>
          </cell>
          <cell r="I15">
            <v>380000</v>
          </cell>
          <cell r="J15">
            <v>63</v>
          </cell>
          <cell r="K15">
            <v>0.85</v>
          </cell>
          <cell r="L15">
            <v>10</v>
          </cell>
          <cell r="M15">
            <v>6371840</v>
          </cell>
          <cell r="N15">
            <v>1329000</v>
          </cell>
          <cell r="O15">
            <v>3916.7999999999997</v>
          </cell>
          <cell r="P15">
            <v>2545833.7280000001</v>
          </cell>
          <cell r="Q15">
            <v>43.601382625272336</v>
          </cell>
        </row>
        <row r="16">
          <cell r="C16" t="str">
            <v>Manual Process</v>
          </cell>
          <cell r="D16">
            <v>50000</v>
          </cell>
          <cell r="E16">
            <v>1500</v>
          </cell>
          <cell r="H16">
            <v>1</v>
          </cell>
          <cell r="I16">
            <v>500</v>
          </cell>
          <cell r="J16">
            <v>2</v>
          </cell>
          <cell r="K16">
            <v>0.85</v>
          </cell>
          <cell r="L16">
            <v>10</v>
          </cell>
          <cell r="M16">
            <v>8384</v>
          </cell>
          <cell r="N16">
            <v>7500</v>
          </cell>
          <cell r="O16">
            <v>3916.7999999999997</v>
          </cell>
          <cell r="P16">
            <v>31834.399999999998</v>
          </cell>
          <cell r="Q16">
            <v>0.20305010893246186</v>
          </cell>
        </row>
        <row r="17">
          <cell r="C17" t="str">
            <v>Deflashing</v>
          </cell>
          <cell r="D17">
            <v>50000</v>
          </cell>
          <cell r="E17">
            <v>1500</v>
          </cell>
          <cell r="H17">
            <v>0</v>
          </cell>
          <cell r="I17">
            <v>500</v>
          </cell>
          <cell r="J17">
            <v>4</v>
          </cell>
          <cell r="K17">
            <v>0.85</v>
          </cell>
          <cell r="L17">
            <v>10</v>
          </cell>
          <cell r="M17">
            <v>8384</v>
          </cell>
          <cell r="N17">
            <v>13500</v>
          </cell>
          <cell r="O17">
            <v>3916.7999999999997</v>
          </cell>
          <cell r="P17">
            <v>500</v>
          </cell>
          <cell r="Q17">
            <v>9.524782135076254E-2</v>
          </cell>
        </row>
        <row r="18">
          <cell r="C18" t="str">
            <v xml:space="preserve">Heat stacking </v>
          </cell>
          <cell r="D18">
            <v>150000</v>
          </cell>
          <cell r="E18">
            <v>4500</v>
          </cell>
          <cell r="H18">
            <v>5</v>
          </cell>
          <cell r="I18">
            <v>1500</v>
          </cell>
          <cell r="J18">
            <v>5</v>
          </cell>
          <cell r="K18">
            <v>0.85</v>
          </cell>
          <cell r="L18">
            <v>10</v>
          </cell>
          <cell r="M18">
            <v>25152</v>
          </cell>
          <cell r="N18">
            <v>19500</v>
          </cell>
          <cell r="O18">
            <v>3916.7999999999997</v>
          </cell>
          <cell r="P18">
            <v>158172</v>
          </cell>
          <cell r="Q18">
            <v>0.86305147058823539</v>
          </cell>
        </row>
        <row r="19">
          <cell r="C19" t="str">
            <v>Coordinate Measuring Machine</v>
          </cell>
          <cell r="D19">
            <v>4000000</v>
          </cell>
          <cell r="E19">
            <v>120000</v>
          </cell>
          <cell r="H19">
            <v>10</v>
          </cell>
          <cell r="I19">
            <v>40000</v>
          </cell>
          <cell r="J19">
            <v>0</v>
          </cell>
          <cell r="K19">
            <v>0.85</v>
          </cell>
          <cell r="L19">
            <v>10</v>
          </cell>
          <cell r="M19">
            <v>670720</v>
          </cell>
          <cell r="N19">
            <v>120000</v>
          </cell>
          <cell r="O19">
            <v>3916.7999999999997</v>
          </cell>
          <cell r="P19">
            <v>353344</v>
          </cell>
          <cell r="Q19">
            <v>4.8681917211328978</v>
          </cell>
        </row>
        <row r="20">
          <cell r="C20" t="str">
            <v>Drill/Tap machine</v>
          </cell>
          <cell r="D20">
            <v>1000000</v>
          </cell>
          <cell r="E20">
            <v>30000</v>
          </cell>
          <cell r="H20">
            <v>1</v>
          </cell>
          <cell r="I20">
            <v>10000</v>
          </cell>
          <cell r="J20">
            <v>6</v>
          </cell>
          <cell r="K20">
            <v>0.85</v>
          </cell>
          <cell r="L20">
            <v>10</v>
          </cell>
          <cell r="M20">
            <v>167680</v>
          </cell>
          <cell r="N20">
            <v>48000</v>
          </cell>
          <cell r="O20">
            <v>3916.7999999999997</v>
          </cell>
          <cell r="P20">
            <v>41334.399999999994</v>
          </cell>
          <cell r="Q20">
            <v>1.0936410675381263</v>
          </cell>
        </row>
        <row r="21">
          <cell r="C21" t="str">
            <v>Manual Process</v>
          </cell>
        </row>
      </sheetData>
      <sheetData sheetId="4"/>
      <sheetData sheetId="5"/>
      <sheetData sheetId="6">
        <row r="24">
          <cell r="K24">
            <v>64.335325071457078</v>
          </cell>
        </row>
        <row r="25">
          <cell r="K25">
            <v>73.491132458311881</v>
          </cell>
        </row>
        <row r="26">
          <cell r="K26">
            <v>46.600006055278826</v>
          </cell>
        </row>
        <row r="27">
          <cell r="K27">
            <v>45.874206605496546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workbookViewId="0">
      <selection activeCell="J35" sqref="J35"/>
    </sheetView>
  </sheetViews>
  <sheetFormatPr defaultRowHeight="15" x14ac:dyDescent="0.25"/>
  <sheetData>
    <row r="1" spans="1:37" ht="24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4">
        <f>+SUM(S5:S605)</f>
        <v>92.709791960335153</v>
      </c>
      <c r="T2" s="2"/>
      <c r="U2" s="2"/>
      <c r="V2" s="2"/>
      <c r="W2" s="4">
        <f>+SUM(W5:W605)</f>
        <v>0</v>
      </c>
      <c r="X2" s="2"/>
      <c r="Y2" s="2"/>
      <c r="Z2" s="2"/>
      <c r="AA2" s="2"/>
      <c r="AB2" s="2"/>
      <c r="AC2" s="4">
        <f>+SUM(AC5:AC605)</f>
        <v>17.089509718476165</v>
      </c>
      <c r="AD2" s="2"/>
      <c r="AE2" s="2"/>
      <c r="AF2" s="2"/>
      <c r="AG2" s="2"/>
      <c r="AH2" s="2"/>
      <c r="AI2" s="4">
        <f>+SUM(AI5:AI605)</f>
        <v>6.1746713158700981</v>
      </c>
      <c r="AJ2" s="2"/>
      <c r="AK2" s="5">
        <f>+SUM(AK5:AK605)</f>
        <v>115.97397299468142</v>
      </c>
    </row>
    <row r="3" spans="1:37" x14ac:dyDescent="0.25">
      <c r="A3" s="6" t="s">
        <v>1</v>
      </c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 t="s">
        <v>2</v>
      </c>
      <c r="J3" s="7" t="s">
        <v>3</v>
      </c>
      <c r="K3" s="8" t="s">
        <v>4</v>
      </c>
      <c r="L3" s="9" t="s">
        <v>5</v>
      </c>
      <c r="M3" s="2"/>
      <c r="N3" s="10" t="s">
        <v>6</v>
      </c>
      <c r="O3" s="10"/>
      <c r="P3" s="10"/>
      <c r="Q3" s="10"/>
      <c r="R3" s="10"/>
      <c r="S3" s="11"/>
      <c r="T3" s="12"/>
      <c r="U3" s="13" t="s">
        <v>7</v>
      </c>
      <c r="V3" s="13"/>
      <c r="W3" s="14"/>
      <c r="X3" s="15"/>
      <c r="Y3" s="13" t="s">
        <v>8</v>
      </c>
      <c r="Z3" s="13"/>
      <c r="AA3" s="13"/>
      <c r="AB3" s="13"/>
      <c r="AC3" s="14"/>
      <c r="AD3" s="12"/>
      <c r="AE3" s="13" t="s">
        <v>9</v>
      </c>
      <c r="AF3" s="13"/>
      <c r="AG3" s="13"/>
      <c r="AH3" s="13"/>
      <c r="AI3" s="14"/>
      <c r="AJ3" s="12"/>
      <c r="AK3" s="16" t="s">
        <v>10</v>
      </c>
    </row>
    <row r="4" spans="1:37" ht="38.25" x14ac:dyDescent="0.25">
      <c r="A4" s="17"/>
      <c r="B4" s="17"/>
      <c r="C4" s="17"/>
      <c r="D4" s="17"/>
      <c r="E4" s="17"/>
      <c r="F4" s="17"/>
      <c r="G4" s="17"/>
      <c r="H4" s="17"/>
      <c r="I4" s="17"/>
      <c r="J4" s="18"/>
      <c r="K4" s="19"/>
      <c r="L4" s="20"/>
      <c r="M4" s="2"/>
      <c r="N4" s="21" t="s">
        <v>11</v>
      </c>
      <c r="O4" s="21" t="s">
        <v>12</v>
      </c>
      <c r="P4" s="21" t="s">
        <v>13</v>
      </c>
      <c r="Q4" s="21" t="s">
        <v>14</v>
      </c>
      <c r="R4" s="21" t="s">
        <v>15</v>
      </c>
      <c r="S4" s="21" t="s">
        <v>16</v>
      </c>
      <c r="T4" s="22" t="s">
        <v>17</v>
      </c>
      <c r="U4" s="21" t="s">
        <v>18</v>
      </c>
      <c r="V4" s="21" t="s">
        <v>19</v>
      </c>
      <c r="W4" s="21" t="s">
        <v>20</v>
      </c>
      <c r="X4" s="22" t="s">
        <v>17</v>
      </c>
      <c r="Y4" s="21" t="s">
        <v>21</v>
      </c>
      <c r="Z4" s="21" t="s">
        <v>22</v>
      </c>
      <c r="AA4" s="21" t="s">
        <v>23</v>
      </c>
      <c r="AB4" s="21" t="s">
        <v>24</v>
      </c>
      <c r="AC4" s="21" t="s">
        <v>25</v>
      </c>
      <c r="AD4" s="22" t="s">
        <v>17</v>
      </c>
      <c r="AE4" s="21" t="s">
        <v>26</v>
      </c>
      <c r="AF4" s="21" t="s">
        <v>21</v>
      </c>
      <c r="AG4" s="21" t="s">
        <v>27</v>
      </c>
      <c r="AH4" s="21" t="s">
        <v>23</v>
      </c>
      <c r="AI4" s="21" t="s">
        <v>9</v>
      </c>
      <c r="AJ4" s="22" t="s">
        <v>17</v>
      </c>
      <c r="AK4" s="16"/>
    </row>
    <row r="5" spans="1:37" x14ac:dyDescent="0.25">
      <c r="A5" s="23">
        <v>0</v>
      </c>
      <c r="B5" s="23">
        <f>IF($A5=B$3,B$3," ")</f>
        <v>0</v>
      </c>
      <c r="C5" s="23" t="str">
        <f t="shared" ref="C5:H35" si="0">IF($A5=C$3,C$3," ")</f>
        <v xml:space="preserve"> </v>
      </c>
      <c r="D5" s="23" t="str">
        <f t="shared" si="0"/>
        <v xml:space="preserve"> </v>
      </c>
      <c r="E5" s="23" t="str">
        <f t="shared" si="0"/>
        <v xml:space="preserve"> </v>
      </c>
      <c r="F5" s="23" t="str">
        <f t="shared" si="0"/>
        <v xml:space="preserve"> </v>
      </c>
      <c r="G5" s="23" t="str">
        <f t="shared" si="0"/>
        <v xml:space="preserve"> </v>
      </c>
      <c r="H5" s="23" t="str">
        <f t="shared" si="0"/>
        <v xml:space="preserve"> </v>
      </c>
      <c r="I5" s="23" t="s">
        <v>28</v>
      </c>
      <c r="J5" s="24">
        <v>542473700114</v>
      </c>
      <c r="K5" s="23" t="s">
        <v>29</v>
      </c>
      <c r="L5" s="25" t="s">
        <v>30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x14ac:dyDescent="0.25">
      <c r="A6" s="27"/>
      <c r="B6" s="28"/>
      <c r="C6" s="28"/>
      <c r="D6" s="28"/>
      <c r="E6" s="28"/>
      <c r="F6" s="28"/>
      <c r="G6" s="28"/>
      <c r="H6" s="28"/>
      <c r="I6" s="29" t="s">
        <v>28</v>
      </c>
      <c r="J6" s="29">
        <v>542473700102</v>
      </c>
      <c r="K6" s="29" t="s">
        <v>31</v>
      </c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0"/>
    </row>
    <row r="7" spans="1:37" x14ac:dyDescent="0.25">
      <c r="A7" s="31">
        <v>1</v>
      </c>
      <c r="B7" s="31" t="str">
        <f t="shared" ref="B7:H35" si="1">IF($A7=B$3,B$3," ")</f>
        <v xml:space="preserve"> </v>
      </c>
      <c r="C7" s="31">
        <f t="shared" si="0"/>
        <v>1</v>
      </c>
      <c r="D7" s="31" t="str">
        <f t="shared" si="0"/>
        <v xml:space="preserve"> </v>
      </c>
      <c r="E7" s="31" t="str">
        <f t="shared" si="0"/>
        <v xml:space="preserve"> </v>
      </c>
      <c r="F7" s="31" t="str">
        <f t="shared" si="0"/>
        <v xml:space="preserve"> </v>
      </c>
      <c r="G7" s="31" t="str">
        <f t="shared" si="0"/>
        <v xml:space="preserve"> </v>
      </c>
      <c r="H7" s="31" t="str">
        <f t="shared" si="0"/>
        <v xml:space="preserve"> </v>
      </c>
      <c r="I7" s="32" t="s">
        <v>32</v>
      </c>
      <c r="J7" s="33">
        <v>542473700102</v>
      </c>
      <c r="K7" s="34" t="s">
        <v>31</v>
      </c>
      <c r="L7" s="32">
        <v>1</v>
      </c>
      <c r="M7" s="2"/>
      <c r="N7" s="35" t="str">
        <f>[1]MACHINERY!C16</f>
        <v>Manual Process</v>
      </c>
      <c r="O7" s="36">
        <v>2</v>
      </c>
      <c r="P7" s="37">
        <v>55</v>
      </c>
      <c r="Q7" s="38">
        <f>VLOOKUP($N7,[1]MACHINERY!$C$6:$Q$20,15,0)</f>
        <v>0.20305010893246186</v>
      </c>
      <c r="R7" s="37">
        <f>Q7*60</f>
        <v>12.183006535947712</v>
      </c>
      <c r="S7" s="39">
        <f>Q7*P7/O7/60*L7</f>
        <v>9.3064633260711682E-2</v>
      </c>
      <c r="T7" s="2"/>
      <c r="U7" s="40"/>
      <c r="V7" s="40"/>
      <c r="W7" s="41"/>
      <c r="X7" s="42"/>
      <c r="Y7" s="43">
        <v>4</v>
      </c>
      <c r="Z7" s="44" t="s">
        <v>33</v>
      </c>
      <c r="AA7" s="45">
        <f>VLOOKUP(Z7,'[1]INPUT - OUTPUT'!$B$31:$C$33,2,0)</f>
        <v>100</v>
      </c>
      <c r="AB7" s="46">
        <f>'[1]INPUT - OUTPUT'!$C$39</f>
        <v>0.85</v>
      </c>
      <c r="AC7" s="47">
        <f t="shared" ref="AC7:AC9" si="2">(Y7*AA7*P7/3600/AB7/O7)*L7</f>
        <v>3.594771241830065</v>
      </c>
      <c r="AD7" s="42"/>
      <c r="AE7" s="48">
        <v>1800</v>
      </c>
      <c r="AF7" s="49">
        <v>1</v>
      </c>
      <c r="AG7" s="50" t="s">
        <v>34</v>
      </c>
      <c r="AH7" s="45">
        <f>VLOOKUP(AG7,'[1]INPUT - OUTPUT'!$B$31:$C$33,2,0)</f>
        <v>75</v>
      </c>
      <c r="AI7" s="47">
        <f>IFERROR((Q7*AE7/60+AF7*AH7*AE7/3600)/'[1]INPUT - OUTPUT'!$C$13,0)</f>
        <v>7.0836192810457513E-2</v>
      </c>
      <c r="AJ7" s="42"/>
      <c r="AK7" s="47">
        <f t="shared" ref="AK7:AK9" si="3">(S7+AC7+AI7+W7)</f>
        <v>3.7586720679012342</v>
      </c>
    </row>
    <row r="8" spans="1:37" x14ac:dyDescent="0.25">
      <c r="A8" s="31"/>
      <c r="B8" s="31"/>
      <c r="C8" s="31"/>
      <c r="D8" s="31"/>
      <c r="E8" s="31"/>
      <c r="F8" s="31"/>
      <c r="G8" s="31"/>
      <c r="H8" s="31"/>
      <c r="I8" s="32" t="s">
        <v>32</v>
      </c>
      <c r="J8" s="51"/>
      <c r="K8" s="34" t="s">
        <v>35</v>
      </c>
      <c r="L8" s="32">
        <v>25</v>
      </c>
      <c r="M8" s="2"/>
      <c r="N8" s="35" t="str">
        <f>[1]MACHINERY!C18</f>
        <v xml:space="preserve">Heat stacking </v>
      </c>
      <c r="O8" s="36">
        <v>1</v>
      </c>
      <c r="P8" s="37">
        <v>7</v>
      </c>
      <c r="Q8" s="38">
        <f>VLOOKUP($N8,[1]MACHINERY!$C$6:$Q$20,15,0)</f>
        <v>0.86305147058823539</v>
      </c>
      <c r="R8" s="37">
        <f>Q8*60</f>
        <v>51.783088235294123</v>
      </c>
      <c r="S8" s="39">
        <f>Q8*P8/O8/60*L8</f>
        <v>2.5172334558823528</v>
      </c>
      <c r="T8" s="2"/>
      <c r="U8" s="40"/>
      <c r="V8" s="40"/>
      <c r="W8" s="41"/>
      <c r="X8" s="42"/>
      <c r="Y8" s="43">
        <v>1</v>
      </c>
      <c r="Z8" s="44" t="s">
        <v>33</v>
      </c>
      <c r="AA8" s="45">
        <f>VLOOKUP(Z8,'[1]INPUT - OUTPUT'!$B$31:$C$33,2,0)</f>
        <v>100</v>
      </c>
      <c r="AB8" s="46">
        <f>'[1]INPUT - OUTPUT'!$C$39</f>
        <v>0.85</v>
      </c>
      <c r="AC8" s="47">
        <f t="shared" si="2"/>
        <v>5.7189542483660132</v>
      </c>
      <c r="AD8" s="42"/>
      <c r="AE8" s="48">
        <v>1800</v>
      </c>
      <c r="AF8" s="49">
        <v>1</v>
      </c>
      <c r="AG8" s="50" t="s">
        <v>34</v>
      </c>
      <c r="AH8" s="45">
        <f>VLOOKUP(AG8,'[1]INPUT - OUTPUT'!$B$31:$C$33,2,0)</f>
        <v>75</v>
      </c>
      <c r="AI8" s="47">
        <f>IFERROR((Q8*AE8/60+AF8*AH8*AE8/3600)/'[1]INPUT - OUTPUT'!$C$13,0)</f>
        <v>0.10301125919117647</v>
      </c>
      <c r="AJ8" s="42"/>
      <c r="AK8" s="47">
        <f t="shared" si="3"/>
        <v>8.3391989634395411</v>
      </c>
    </row>
    <row r="9" spans="1:37" x14ac:dyDescent="0.25">
      <c r="A9" s="31">
        <v>2</v>
      </c>
      <c r="B9" s="31" t="str">
        <f t="shared" ref="B9:H15" si="4">IF($A9=B$3,B$3," ")</f>
        <v xml:space="preserve"> </v>
      </c>
      <c r="C9" s="31" t="str">
        <f t="shared" si="4"/>
        <v xml:space="preserve"> </v>
      </c>
      <c r="D9" s="31">
        <f t="shared" si="4"/>
        <v>2</v>
      </c>
      <c r="E9" s="31" t="str">
        <f t="shared" si="4"/>
        <v xml:space="preserve"> </v>
      </c>
      <c r="F9" s="31" t="str">
        <f t="shared" si="4"/>
        <v xml:space="preserve"> </v>
      </c>
      <c r="G9" s="31" t="str">
        <f t="shared" si="4"/>
        <v xml:space="preserve"> </v>
      </c>
      <c r="H9" s="31" t="str">
        <f t="shared" si="4"/>
        <v xml:space="preserve"> </v>
      </c>
      <c r="I9" s="32" t="s">
        <v>32</v>
      </c>
      <c r="J9" s="52"/>
      <c r="K9" s="34" t="s">
        <v>36</v>
      </c>
      <c r="L9" s="32">
        <v>1</v>
      </c>
      <c r="M9" s="53"/>
      <c r="N9" s="35" t="str">
        <f>[1]MACHINERY!C16</f>
        <v>Manual Process</v>
      </c>
      <c r="O9" s="36">
        <v>2</v>
      </c>
      <c r="P9" s="37">
        <v>55</v>
      </c>
      <c r="Q9" s="38">
        <f>VLOOKUP($N9,[1]MACHINERY!$C$6:$Q$20,15,0)</f>
        <v>0.20305010893246186</v>
      </c>
      <c r="R9" s="37">
        <f t="shared" ref="R9" si="5">Q9*60</f>
        <v>12.183006535947712</v>
      </c>
      <c r="S9" s="39">
        <f t="shared" ref="S9" si="6">Q9*P9/O9/60*L9</f>
        <v>9.3064633260711682E-2</v>
      </c>
      <c r="T9" s="42"/>
      <c r="U9" s="40"/>
      <c r="V9" s="40"/>
      <c r="W9" s="41"/>
      <c r="X9" s="42"/>
      <c r="Y9" s="43">
        <v>1</v>
      </c>
      <c r="Z9" s="50" t="s">
        <v>33</v>
      </c>
      <c r="AA9" s="45">
        <f>VLOOKUP(Z9,'[1]INPUT - OUTPUT'!$B$31:$C$33,2,0)</f>
        <v>100</v>
      </c>
      <c r="AB9" s="46">
        <f>'[1]INPUT - OUTPUT'!$C$39</f>
        <v>0.85</v>
      </c>
      <c r="AC9" s="47">
        <f t="shared" si="2"/>
        <v>0.89869281045751626</v>
      </c>
      <c r="AD9" s="42"/>
      <c r="AE9" s="48">
        <v>0</v>
      </c>
      <c r="AF9" s="49">
        <v>1</v>
      </c>
      <c r="AG9" s="50" t="s">
        <v>34</v>
      </c>
      <c r="AH9" s="45">
        <f>VLOOKUP(AG9,'[1]INPUT - OUTPUT'!$B$31:$C$33,2,0)</f>
        <v>75</v>
      </c>
      <c r="AI9" s="47">
        <f>IFERROR((Q9*AE9/60+AF9*AH9*AE9/3600)/'[1]INPUT - OUTPUT'!$C$13,0)</f>
        <v>0</v>
      </c>
      <c r="AJ9" s="42"/>
      <c r="AK9" s="47">
        <f t="shared" si="3"/>
        <v>0.99175744371822794</v>
      </c>
    </row>
    <row r="10" spans="1:37" x14ac:dyDescent="0.25">
      <c r="A10" s="27"/>
      <c r="B10" s="28"/>
      <c r="C10" s="28"/>
      <c r="D10" s="28"/>
      <c r="E10" s="28"/>
      <c r="F10" s="28"/>
      <c r="G10" s="28"/>
      <c r="H10" s="28"/>
      <c r="I10" s="29" t="s">
        <v>28</v>
      </c>
      <c r="J10" s="29">
        <v>542473706304</v>
      </c>
      <c r="K10" s="29" t="s">
        <v>37</v>
      </c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0"/>
    </row>
    <row r="11" spans="1:37" x14ac:dyDescent="0.25">
      <c r="A11" s="31">
        <v>2</v>
      </c>
      <c r="B11" s="31" t="str">
        <f t="shared" si="4"/>
        <v xml:space="preserve"> </v>
      </c>
      <c r="C11" s="31" t="str">
        <f t="shared" si="4"/>
        <v xml:space="preserve"> </v>
      </c>
      <c r="D11" s="31">
        <f t="shared" si="4"/>
        <v>2</v>
      </c>
      <c r="E11" s="31" t="str">
        <f t="shared" si="4"/>
        <v xml:space="preserve"> </v>
      </c>
      <c r="F11" s="31" t="str">
        <f t="shared" si="4"/>
        <v xml:space="preserve"> </v>
      </c>
      <c r="G11" s="31" t="str">
        <f t="shared" si="4"/>
        <v xml:space="preserve"> </v>
      </c>
      <c r="H11" s="31" t="str">
        <f t="shared" si="4"/>
        <v xml:space="preserve"> </v>
      </c>
      <c r="I11" s="32" t="s">
        <v>32</v>
      </c>
      <c r="J11" s="33">
        <v>542473706304</v>
      </c>
      <c r="K11" s="34" t="s">
        <v>38</v>
      </c>
      <c r="L11" s="32">
        <v>1</v>
      </c>
      <c r="M11" s="53"/>
      <c r="N11" s="35" t="s">
        <v>39</v>
      </c>
      <c r="O11" s="36">
        <f>INT(50/[1]MATERIAL!K14)</f>
        <v>104</v>
      </c>
      <c r="P11" s="37">
        <v>300</v>
      </c>
      <c r="Q11" s="38">
        <f>VLOOKUP($N11,[1]MACHINERY!$C$6:$Q$20,15,0)</f>
        <v>1.7744144880174291</v>
      </c>
      <c r="R11" s="37">
        <f>Q11*60</f>
        <v>106.46486928104575</v>
      </c>
      <c r="S11" s="39">
        <f>Q11*P11/O11/60*L11</f>
        <v>8.5308388846991795E-2</v>
      </c>
      <c r="T11" s="42"/>
      <c r="U11" s="40"/>
      <c r="V11" s="40"/>
      <c r="W11" s="41"/>
      <c r="X11" s="42"/>
      <c r="Y11" s="43">
        <v>1</v>
      </c>
      <c r="Z11" s="50" t="s">
        <v>33</v>
      </c>
      <c r="AA11" s="45">
        <f>VLOOKUP(Z11,'[1]INPUT - OUTPUT'!$B$31:$C$33,2,0)</f>
        <v>100</v>
      </c>
      <c r="AB11" s="46">
        <f>'[1]INPUT - OUTPUT'!$C$39</f>
        <v>0.85</v>
      </c>
      <c r="AC11" s="47">
        <f t="shared" ref="AC11:AC14" si="7">(Y11*AA11*P11/3600/AB11/O11)*L11</f>
        <v>9.426847662141781E-2</v>
      </c>
      <c r="AD11" s="42"/>
      <c r="AE11" s="48">
        <v>0</v>
      </c>
      <c r="AF11" s="49">
        <v>1</v>
      </c>
      <c r="AG11" s="50" t="s">
        <v>34</v>
      </c>
      <c r="AH11" s="45">
        <f>VLOOKUP(AG11,'[1]INPUT - OUTPUT'!$B$31:$C$33,2,0)</f>
        <v>75</v>
      </c>
      <c r="AI11" s="47">
        <f>IFERROR((Q11*AE11/60+AF11*AH11*AE11/3600)/'[1]INPUT - OUTPUT'!$C$13,0)</f>
        <v>0</v>
      </c>
      <c r="AJ11" s="42"/>
      <c r="AK11" s="47">
        <f t="shared" ref="AK11:AK14" si="8">(S11+AC11+AI11+W11)</f>
        <v>0.17957686546840962</v>
      </c>
    </row>
    <row r="12" spans="1:37" x14ac:dyDescent="0.25">
      <c r="A12" s="31">
        <v>2</v>
      </c>
      <c r="B12" s="31" t="str">
        <f t="shared" si="4"/>
        <v xml:space="preserve"> </v>
      </c>
      <c r="C12" s="31" t="str">
        <f t="shared" si="4"/>
        <v xml:space="preserve"> </v>
      </c>
      <c r="D12" s="31">
        <f t="shared" si="4"/>
        <v>2</v>
      </c>
      <c r="E12" s="31" t="str">
        <f t="shared" si="4"/>
        <v xml:space="preserve"> </v>
      </c>
      <c r="F12" s="31" t="str">
        <f t="shared" si="4"/>
        <v xml:space="preserve"> </v>
      </c>
      <c r="G12" s="31" t="str">
        <f t="shared" si="4"/>
        <v xml:space="preserve"> </v>
      </c>
      <c r="H12" s="31" t="str">
        <f t="shared" si="4"/>
        <v xml:space="preserve"> </v>
      </c>
      <c r="I12" s="32" t="s">
        <v>32</v>
      </c>
      <c r="J12" s="51"/>
      <c r="K12" s="34" t="s">
        <v>40</v>
      </c>
      <c r="L12" s="32">
        <v>1</v>
      </c>
      <c r="M12" s="53"/>
      <c r="N12" s="54" t="str">
        <f>[1]MACHINERY!C15</f>
        <v>IMM MAXIMA Servo 1600 T</v>
      </c>
      <c r="O12" s="55">
        <v>2</v>
      </c>
      <c r="P12" s="56">
        <f>[1]Estimate!K24</f>
        <v>64.335325071457078</v>
      </c>
      <c r="Q12" s="38">
        <f>VLOOKUP($N12,[1]MACHINERY!$C$6:$Q$20,15,0)</f>
        <v>43.601382625272336</v>
      </c>
      <c r="R12" s="37">
        <f t="shared" ref="R12" si="9">Q12*60</f>
        <v>2616.0829575163402</v>
      </c>
      <c r="S12" s="39">
        <f t="shared" ref="S12:S15" si="10">Q12*P12/O12/60*L12</f>
        <v>23.375909373015638</v>
      </c>
      <c r="T12" s="42"/>
      <c r="U12" s="40"/>
      <c r="V12" s="40"/>
      <c r="W12" s="41"/>
      <c r="X12" s="42"/>
      <c r="Y12" s="43">
        <v>0</v>
      </c>
      <c r="Z12" s="50" t="s">
        <v>33</v>
      </c>
      <c r="AA12" s="45">
        <f>VLOOKUP(Z12,'[1]INPUT - OUTPUT'!$B$31:$C$33,2,0)</f>
        <v>100</v>
      </c>
      <c r="AB12" s="46">
        <f>'[1]INPUT - OUTPUT'!$C$39</f>
        <v>0.85</v>
      </c>
      <c r="AC12" s="47">
        <f t="shared" si="7"/>
        <v>0</v>
      </c>
      <c r="AD12" s="42"/>
      <c r="AE12" s="48">
        <v>1800</v>
      </c>
      <c r="AF12" s="49">
        <v>2</v>
      </c>
      <c r="AG12" s="50" t="s">
        <v>33</v>
      </c>
      <c r="AH12" s="45">
        <f>VLOOKUP(AG12,'[1]INPUT - OUTPUT'!$B$31:$C$33,2,0)</f>
        <v>100</v>
      </c>
      <c r="AI12" s="47">
        <f>IFERROR((Q12*AE12/60+AF12*AH12*AE12/3600)/'[1]INPUT - OUTPUT'!$C$13,0)</f>
        <v>2.2880674029820263</v>
      </c>
      <c r="AJ12" s="42"/>
      <c r="AK12" s="47">
        <f t="shared" si="8"/>
        <v>25.663976775997664</v>
      </c>
    </row>
    <row r="13" spans="1:37" x14ac:dyDescent="0.25">
      <c r="A13" s="31">
        <v>2</v>
      </c>
      <c r="B13" s="31" t="str">
        <f t="shared" si="4"/>
        <v xml:space="preserve"> </v>
      </c>
      <c r="C13" s="31" t="str">
        <f t="shared" si="4"/>
        <v xml:space="preserve"> </v>
      </c>
      <c r="D13" s="31">
        <f t="shared" si="4"/>
        <v>2</v>
      </c>
      <c r="E13" s="31" t="str">
        <f t="shared" si="4"/>
        <v xml:space="preserve"> </v>
      </c>
      <c r="F13" s="31" t="str">
        <f t="shared" si="4"/>
        <v xml:space="preserve"> </v>
      </c>
      <c r="G13" s="31" t="str">
        <f t="shared" si="4"/>
        <v xml:space="preserve"> </v>
      </c>
      <c r="H13" s="31" t="str">
        <f t="shared" si="4"/>
        <v xml:space="preserve"> </v>
      </c>
      <c r="I13" s="32" t="s">
        <v>32</v>
      </c>
      <c r="J13" s="51"/>
      <c r="K13" s="34" t="s">
        <v>41</v>
      </c>
      <c r="L13" s="32">
        <v>1</v>
      </c>
      <c r="M13" s="53"/>
      <c r="N13" s="35" t="str">
        <f>[1]MACHINERY!C17</f>
        <v>Deflashing</v>
      </c>
      <c r="O13" s="55">
        <v>2</v>
      </c>
      <c r="P13" s="37">
        <f>P12</f>
        <v>64.335325071457078</v>
      </c>
      <c r="Q13" s="38"/>
      <c r="R13" s="37"/>
      <c r="S13" s="39">
        <f t="shared" si="10"/>
        <v>0</v>
      </c>
      <c r="T13" s="42"/>
      <c r="U13" s="40"/>
      <c r="V13" s="40"/>
      <c r="W13" s="41"/>
      <c r="X13" s="42"/>
      <c r="Y13" s="43">
        <v>1</v>
      </c>
      <c r="Z13" s="50" t="s">
        <v>33</v>
      </c>
      <c r="AA13" s="45">
        <f>VLOOKUP(Z13,'[1]INPUT - OUTPUT'!$B$31:$C$33,2,0)</f>
        <v>100</v>
      </c>
      <c r="AB13" s="46">
        <f>'[1]INPUT - OUTPUT'!$C$39</f>
        <v>0.85</v>
      </c>
      <c r="AC13" s="47">
        <f t="shared" si="7"/>
        <v>1.0512308018211942</v>
      </c>
      <c r="AD13" s="42"/>
      <c r="AE13" s="48">
        <v>0</v>
      </c>
      <c r="AF13" s="49">
        <v>1</v>
      </c>
      <c r="AG13" s="50" t="s">
        <v>34</v>
      </c>
      <c r="AH13" s="45">
        <f>VLOOKUP(AG13,'[1]INPUT - OUTPUT'!$B$31:$C$33,2,0)</f>
        <v>75</v>
      </c>
      <c r="AI13" s="47">
        <f>IFERROR((Q13*AE13/60+AF13*AH13*AE13/3600)/'[1]INPUT - OUTPUT'!$C$13,0)</f>
        <v>0</v>
      </c>
      <c r="AJ13" s="42"/>
      <c r="AK13" s="47">
        <f t="shared" si="8"/>
        <v>1.0512308018211942</v>
      </c>
    </row>
    <row r="14" spans="1:37" x14ac:dyDescent="0.25">
      <c r="A14" s="31">
        <v>2</v>
      </c>
      <c r="B14" s="31" t="str">
        <f t="shared" si="4"/>
        <v xml:space="preserve"> </v>
      </c>
      <c r="C14" s="31" t="str">
        <f t="shared" si="4"/>
        <v xml:space="preserve"> </v>
      </c>
      <c r="D14" s="31">
        <f t="shared" si="4"/>
        <v>2</v>
      </c>
      <c r="E14" s="31" t="str">
        <f t="shared" si="4"/>
        <v xml:space="preserve"> </v>
      </c>
      <c r="F14" s="31" t="str">
        <f t="shared" si="4"/>
        <v xml:space="preserve"> </v>
      </c>
      <c r="G14" s="31" t="str">
        <f t="shared" si="4"/>
        <v xml:space="preserve"> </v>
      </c>
      <c r="H14" s="31" t="str">
        <f t="shared" si="4"/>
        <v xml:space="preserve"> </v>
      </c>
      <c r="I14" s="32" t="s">
        <v>32</v>
      </c>
      <c r="J14" s="51"/>
      <c r="K14" s="34" t="s">
        <v>36</v>
      </c>
      <c r="L14" s="32">
        <v>1</v>
      </c>
      <c r="M14" s="53"/>
      <c r="N14" s="35" t="str">
        <f>[1]MACHINERY!C16</f>
        <v>Manual Process</v>
      </c>
      <c r="O14" s="36">
        <v>2</v>
      </c>
      <c r="P14" s="37">
        <v>5</v>
      </c>
      <c r="Q14" s="38"/>
      <c r="R14" s="37"/>
      <c r="S14" s="39">
        <f t="shared" si="10"/>
        <v>0</v>
      </c>
      <c r="T14" s="42"/>
      <c r="U14" s="40"/>
      <c r="V14" s="40"/>
      <c r="W14" s="41"/>
      <c r="X14" s="42"/>
      <c r="Y14" s="43">
        <v>1</v>
      </c>
      <c r="Z14" s="50" t="s">
        <v>33</v>
      </c>
      <c r="AA14" s="45">
        <f>VLOOKUP(Z14,'[1]INPUT - OUTPUT'!$B$31:$C$33,2,0)</f>
        <v>100</v>
      </c>
      <c r="AB14" s="46">
        <f>'[1]INPUT - OUTPUT'!$C$39</f>
        <v>0.85</v>
      </c>
      <c r="AC14" s="47">
        <f t="shared" si="7"/>
        <v>8.1699346405228759E-2</v>
      </c>
      <c r="AD14" s="42"/>
      <c r="AE14" s="48">
        <v>0</v>
      </c>
      <c r="AF14" s="49">
        <v>1</v>
      </c>
      <c r="AG14" s="50" t="s">
        <v>34</v>
      </c>
      <c r="AH14" s="45">
        <f>VLOOKUP(AG14,'[1]INPUT - OUTPUT'!$B$31:$C$33,2,0)</f>
        <v>75</v>
      </c>
      <c r="AI14" s="47">
        <f>IFERROR((Q14*AE14/60+AF14*AH14*AE14/3600)/'[1]INPUT - OUTPUT'!$C$13,0)</f>
        <v>0</v>
      </c>
      <c r="AJ14" s="42"/>
      <c r="AK14" s="47">
        <f t="shared" si="8"/>
        <v>8.1699346405228759E-2</v>
      </c>
    </row>
    <row r="15" spans="1:37" x14ac:dyDescent="0.25">
      <c r="A15" s="31">
        <v>2</v>
      </c>
      <c r="B15" s="31" t="str">
        <f t="shared" si="4"/>
        <v xml:space="preserve"> </v>
      </c>
      <c r="C15" s="31" t="str">
        <f t="shared" si="4"/>
        <v xml:space="preserve"> </v>
      </c>
      <c r="D15" s="31">
        <f t="shared" si="4"/>
        <v>2</v>
      </c>
      <c r="E15" s="31" t="str">
        <f t="shared" si="4"/>
        <v xml:space="preserve"> </v>
      </c>
      <c r="F15" s="31" t="str">
        <f t="shared" si="4"/>
        <v xml:space="preserve"> </v>
      </c>
      <c r="G15" s="31" t="str">
        <f t="shared" si="4"/>
        <v xml:space="preserve"> </v>
      </c>
      <c r="H15" s="31" t="str">
        <f t="shared" si="4"/>
        <v xml:space="preserve"> </v>
      </c>
      <c r="I15" s="32" t="s">
        <v>32</v>
      </c>
      <c r="J15" s="57"/>
      <c r="K15" s="34" t="s">
        <v>42</v>
      </c>
      <c r="L15" s="32">
        <v>1</v>
      </c>
      <c r="M15" s="53"/>
      <c r="N15" s="35" t="s">
        <v>39</v>
      </c>
      <c r="O15" s="36">
        <f>O11</f>
        <v>104</v>
      </c>
      <c r="P15" s="37">
        <v>180</v>
      </c>
      <c r="Q15" s="38">
        <f>VLOOKUP($N15,[1]MACHINERY!$C$6:$Q$20,15,0)</f>
        <v>1.7744144880174291</v>
      </c>
      <c r="R15" s="37">
        <f t="shared" ref="R15" si="11">Q15*60</f>
        <v>106.46486928104575</v>
      </c>
      <c r="S15" s="39">
        <f t="shared" si="10"/>
        <v>5.1185033308195065E-2</v>
      </c>
      <c r="T15" s="42"/>
      <c r="U15" s="40"/>
      <c r="V15" s="40"/>
      <c r="W15" s="41"/>
      <c r="X15" s="42"/>
      <c r="Y15" s="58">
        <v>1</v>
      </c>
      <c r="Z15" s="50" t="s">
        <v>33</v>
      </c>
      <c r="AA15" s="59">
        <f>VLOOKUP(Z15,'[1]INPUT - OUTPUT'!$B$31:$C$33,2,0)</f>
        <v>100</v>
      </c>
      <c r="AB15" s="46">
        <f>'[1]INPUT - OUTPUT'!$C$39</f>
        <v>0.85</v>
      </c>
      <c r="AC15" s="47">
        <f>(Y15*AA15*P15/3600/AB15/O15)*L15</f>
        <v>5.6561085972850686E-2</v>
      </c>
      <c r="AD15" s="42"/>
      <c r="AE15" s="48">
        <v>0</v>
      </c>
      <c r="AF15" s="49">
        <v>1</v>
      </c>
      <c r="AG15" s="50" t="s">
        <v>34</v>
      </c>
      <c r="AH15" s="45">
        <f>VLOOKUP(AG15,'[1]INPUT - OUTPUT'!$B$31:$C$33,2,0)</f>
        <v>75</v>
      </c>
      <c r="AI15" s="47">
        <f>IFERROR((Q15*AE15/60+AF15*AH15*AE15/3600)/'[1]INPUT - OUTPUT'!$C$13,0)</f>
        <v>0</v>
      </c>
      <c r="AJ15" s="42"/>
      <c r="AK15" s="47">
        <f>(S15+AC15+AI15+W15)</f>
        <v>0.10774611928104574</v>
      </c>
    </row>
    <row r="16" spans="1:37" x14ac:dyDescent="0.25">
      <c r="A16" s="27">
        <v>2</v>
      </c>
      <c r="B16" s="28" t="str">
        <f t="shared" si="1"/>
        <v xml:space="preserve"> </v>
      </c>
      <c r="C16" s="28" t="str">
        <f t="shared" si="0"/>
        <v xml:space="preserve"> </v>
      </c>
      <c r="D16" s="28">
        <f t="shared" si="0"/>
        <v>2</v>
      </c>
      <c r="E16" s="28" t="str">
        <f t="shared" si="0"/>
        <v xml:space="preserve"> </v>
      </c>
      <c r="F16" s="28" t="str">
        <f t="shared" si="0"/>
        <v xml:space="preserve"> </v>
      </c>
      <c r="G16" s="28" t="str">
        <f t="shared" si="0"/>
        <v xml:space="preserve"> </v>
      </c>
      <c r="H16" s="28" t="str">
        <f t="shared" si="0"/>
        <v xml:space="preserve"> </v>
      </c>
      <c r="I16" s="29"/>
      <c r="J16" s="29">
        <v>542473706306</v>
      </c>
      <c r="K16" s="29" t="s">
        <v>43</v>
      </c>
      <c r="L16" s="27">
        <v>1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0"/>
    </row>
    <row r="17" spans="1:37" x14ac:dyDescent="0.25">
      <c r="A17" s="31">
        <v>2</v>
      </c>
      <c r="B17" s="31" t="str">
        <f t="shared" si="1"/>
        <v xml:space="preserve"> </v>
      </c>
      <c r="C17" s="31" t="str">
        <f t="shared" si="1"/>
        <v xml:space="preserve"> </v>
      </c>
      <c r="D17" s="31">
        <f t="shared" si="1"/>
        <v>2</v>
      </c>
      <c r="E17" s="31" t="str">
        <f t="shared" si="1"/>
        <v xml:space="preserve"> </v>
      </c>
      <c r="F17" s="31" t="str">
        <f t="shared" si="1"/>
        <v xml:space="preserve"> </v>
      </c>
      <c r="G17" s="31" t="str">
        <f t="shared" si="1"/>
        <v xml:space="preserve"> </v>
      </c>
      <c r="H17" s="31" t="str">
        <f t="shared" si="1"/>
        <v xml:space="preserve"> </v>
      </c>
      <c r="I17" s="32" t="s">
        <v>32</v>
      </c>
      <c r="J17" s="60">
        <f>J16</f>
        <v>542473706306</v>
      </c>
      <c r="K17" s="34" t="s">
        <v>38</v>
      </c>
      <c r="L17" s="32">
        <v>1</v>
      </c>
      <c r="M17" s="53"/>
      <c r="N17" s="35" t="s">
        <v>39</v>
      </c>
      <c r="O17" s="36">
        <f>INT(50/[1]MATERIAL!K15)</f>
        <v>50</v>
      </c>
      <c r="P17" s="37">
        <v>300</v>
      </c>
      <c r="Q17" s="38">
        <f>VLOOKUP($N17,[1]MACHINERY!$C$6:$Q$20,15,0)</f>
        <v>1.7744144880174291</v>
      </c>
      <c r="R17" s="37">
        <f>Q17*60</f>
        <v>106.46486928104575</v>
      </c>
      <c r="S17" s="39">
        <f>Q17*P17/O17/60*L17</f>
        <v>0.17744144880174292</v>
      </c>
      <c r="T17" s="42"/>
      <c r="U17" s="40"/>
      <c r="V17" s="40"/>
      <c r="W17" s="41"/>
      <c r="X17" s="42"/>
      <c r="Y17" s="43">
        <v>1</v>
      </c>
      <c r="Z17" s="50" t="s">
        <v>33</v>
      </c>
      <c r="AA17" s="45">
        <f>VLOOKUP(Z17,'[1]INPUT - OUTPUT'!$B$31:$C$33,2,0)</f>
        <v>100</v>
      </c>
      <c r="AB17" s="46">
        <f>'[1]INPUT - OUTPUT'!$C$39</f>
        <v>0.85</v>
      </c>
      <c r="AC17" s="47">
        <f t="shared" ref="AC17:AC20" si="12">(Y17*AA17*P17/3600/AB17/O17)*L17</f>
        <v>0.19607843137254904</v>
      </c>
      <c r="AD17" s="42"/>
      <c r="AE17" s="48">
        <v>0</v>
      </c>
      <c r="AF17" s="49">
        <v>1</v>
      </c>
      <c r="AG17" s="50" t="s">
        <v>33</v>
      </c>
      <c r="AH17" s="45">
        <f>VLOOKUP(AG17,'[1]INPUT - OUTPUT'!$B$31:$C$33,2,0)</f>
        <v>100</v>
      </c>
      <c r="AI17" s="47">
        <f>IFERROR((Q17*AE17/60+AF17*AH17*AE17/3600)/'[1]INPUT - OUTPUT'!$C$13,0)</f>
        <v>0</v>
      </c>
      <c r="AJ17" s="42"/>
      <c r="AK17" s="47">
        <f t="shared" ref="AK17:AK20" si="13">(S17+AC17+AI17+W17)</f>
        <v>0.37351988017429194</v>
      </c>
    </row>
    <row r="18" spans="1:37" x14ac:dyDescent="0.25">
      <c r="A18" s="31">
        <v>2</v>
      </c>
      <c r="B18" s="31" t="str">
        <f t="shared" si="1"/>
        <v xml:space="preserve"> </v>
      </c>
      <c r="C18" s="31" t="str">
        <f t="shared" si="1"/>
        <v xml:space="preserve"> </v>
      </c>
      <c r="D18" s="31">
        <f t="shared" si="1"/>
        <v>2</v>
      </c>
      <c r="E18" s="31" t="str">
        <f t="shared" si="1"/>
        <v xml:space="preserve"> </v>
      </c>
      <c r="F18" s="31" t="str">
        <f t="shared" si="1"/>
        <v xml:space="preserve"> </v>
      </c>
      <c r="G18" s="31" t="str">
        <f t="shared" si="1"/>
        <v xml:space="preserve"> </v>
      </c>
      <c r="H18" s="31" t="str">
        <f t="shared" si="1"/>
        <v xml:space="preserve"> </v>
      </c>
      <c r="I18" s="32" t="s">
        <v>32</v>
      </c>
      <c r="J18" s="60"/>
      <c r="K18" s="34" t="s">
        <v>40</v>
      </c>
      <c r="L18" s="32">
        <v>1</v>
      </c>
      <c r="M18" s="53"/>
      <c r="N18" s="54" t="str">
        <f>[1]MACHINERY!C14</f>
        <v>IMM MAXIMA Servo 1425 T</v>
      </c>
      <c r="O18" s="55">
        <v>1</v>
      </c>
      <c r="P18" s="56">
        <f>[1]Estimate!K25</f>
        <v>73.491132458311881</v>
      </c>
      <c r="Q18" s="38">
        <f>VLOOKUP($N18,[1]MACHINERY!$C$6:$Q$20,15,0)</f>
        <v>41.620001633986931</v>
      </c>
      <c r="R18" s="37">
        <f t="shared" ref="R18:R21" si="14">Q18*60</f>
        <v>2497.2000980392158</v>
      </c>
      <c r="S18" s="39">
        <f t="shared" ref="S18:S21" si="15">Q18*P18/O18/60*L18</f>
        <v>50.978350883308174</v>
      </c>
      <c r="T18" s="42"/>
      <c r="U18" s="40"/>
      <c r="V18" s="40"/>
      <c r="W18" s="41"/>
      <c r="X18" s="42"/>
      <c r="Y18" s="43">
        <v>0</v>
      </c>
      <c r="Z18" s="50" t="s">
        <v>33</v>
      </c>
      <c r="AA18" s="45">
        <f>VLOOKUP(Z18,'[1]INPUT - OUTPUT'!$B$31:$C$33,2,0)</f>
        <v>100</v>
      </c>
      <c r="AB18" s="46">
        <f>'[1]INPUT - OUTPUT'!$C$39</f>
        <v>0.85</v>
      </c>
      <c r="AC18" s="47">
        <f t="shared" si="12"/>
        <v>0</v>
      </c>
      <c r="AD18" s="42"/>
      <c r="AE18" s="48">
        <v>1800</v>
      </c>
      <c r="AF18" s="49">
        <v>2</v>
      </c>
      <c r="AG18" s="50" t="s">
        <v>33</v>
      </c>
      <c r="AH18" s="45">
        <f>VLOOKUP(AG18,'[1]INPUT - OUTPUT'!$B$31:$C$33,2,0)</f>
        <v>100</v>
      </c>
      <c r="AI18" s="47">
        <f>IFERROR((Q18*AE18/60+AF18*AH18*AE18/3600)/'[1]INPUT - OUTPUT'!$C$13,0)</f>
        <v>2.1914750796568629</v>
      </c>
      <c r="AJ18" s="42"/>
      <c r="AK18" s="47">
        <f t="shared" si="13"/>
        <v>53.169825962965035</v>
      </c>
    </row>
    <row r="19" spans="1:37" x14ac:dyDescent="0.25">
      <c r="A19" s="31">
        <v>2</v>
      </c>
      <c r="B19" s="31" t="str">
        <f t="shared" si="1"/>
        <v xml:space="preserve"> </v>
      </c>
      <c r="C19" s="31" t="str">
        <f t="shared" si="1"/>
        <v xml:space="preserve"> </v>
      </c>
      <c r="D19" s="31">
        <f t="shared" si="1"/>
        <v>2</v>
      </c>
      <c r="E19" s="31" t="str">
        <f t="shared" si="1"/>
        <v xml:space="preserve"> </v>
      </c>
      <c r="F19" s="31" t="str">
        <f t="shared" si="1"/>
        <v xml:space="preserve"> </v>
      </c>
      <c r="G19" s="31" t="str">
        <f t="shared" si="1"/>
        <v xml:space="preserve"> </v>
      </c>
      <c r="H19" s="31" t="str">
        <f t="shared" si="1"/>
        <v xml:space="preserve"> </v>
      </c>
      <c r="I19" s="32" t="s">
        <v>32</v>
      </c>
      <c r="J19" s="60"/>
      <c r="K19" s="34" t="s">
        <v>41</v>
      </c>
      <c r="L19" s="32">
        <v>1</v>
      </c>
      <c r="M19" s="53"/>
      <c r="N19" s="35" t="str">
        <f>[1]MACHINERY!C17</f>
        <v>Deflashing</v>
      </c>
      <c r="O19" s="55">
        <v>1</v>
      </c>
      <c r="P19" s="37">
        <f>P18</f>
        <v>73.491132458311881</v>
      </c>
      <c r="Q19" s="38"/>
      <c r="R19" s="37"/>
      <c r="S19" s="39">
        <f t="shared" si="15"/>
        <v>0</v>
      </c>
      <c r="T19" s="42"/>
      <c r="U19" s="40"/>
      <c r="V19" s="40"/>
      <c r="W19" s="41"/>
      <c r="X19" s="42"/>
      <c r="Y19" s="43">
        <v>1</v>
      </c>
      <c r="Z19" s="50" t="s">
        <v>33</v>
      </c>
      <c r="AA19" s="45">
        <f>VLOOKUP(Z19,'[1]INPUT - OUTPUT'!$B$31:$C$33,2,0)</f>
        <v>100</v>
      </c>
      <c r="AB19" s="46">
        <f>'[1]INPUT - OUTPUT'!$C$39</f>
        <v>0.85</v>
      </c>
      <c r="AC19" s="47">
        <f t="shared" si="12"/>
        <v>2.4016709953696691</v>
      </c>
      <c r="AD19" s="42"/>
      <c r="AE19" s="48">
        <v>0</v>
      </c>
      <c r="AF19" s="49">
        <v>1</v>
      </c>
      <c r="AG19" s="50" t="s">
        <v>34</v>
      </c>
      <c r="AH19" s="45">
        <f>VLOOKUP(AG19,'[1]INPUT - OUTPUT'!$B$31:$C$33,2,0)</f>
        <v>75</v>
      </c>
      <c r="AI19" s="47">
        <f>IFERROR((Q19*AE19/60+AF19*AH19*AE19/3600)/'[1]INPUT - OUTPUT'!$C$13,0)</f>
        <v>0</v>
      </c>
      <c r="AJ19" s="42"/>
      <c r="AK19" s="47">
        <f t="shared" si="13"/>
        <v>2.4016709953696691</v>
      </c>
    </row>
    <row r="20" spans="1:37" x14ac:dyDescent="0.25">
      <c r="A20" s="31">
        <v>2</v>
      </c>
      <c r="B20" s="31" t="str">
        <f t="shared" si="1"/>
        <v xml:space="preserve"> </v>
      </c>
      <c r="C20" s="31" t="str">
        <f t="shared" si="1"/>
        <v xml:space="preserve"> </v>
      </c>
      <c r="D20" s="31">
        <f t="shared" si="1"/>
        <v>2</v>
      </c>
      <c r="E20" s="31" t="str">
        <f t="shared" si="1"/>
        <v xml:space="preserve"> </v>
      </c>
      <c r="F20" s="31" t="str">
        <f t="shared" si="1"/>
        <v xml:space="preserve"> </v>
      </c>
      <c r="G20" s="31" t="str">
        <f t="shared" si="1"/>
        <v xml:space="preserve"> </v>
      </c>
      <c r="H20" s="31" t="str">
        <f t="shared" si="1"/>
        <v xml:space="preserve"> </v>
      </c>
      <c r="I20" s="32" t="s">
        <v>32</v>
      </c>
      <c r="J20" s="60"/>
      <c r="K20" s="34" t="s">
        <v>36</v>
      </c>
      <c r="L20" s="32">
        <v>1</v>
      </c>
      <c r="M20" s="53"/>
      <c r="N20" s="35" t="str">
        <f>[1]MACHINERY!C16</f>
        <v>Manual Process</v>
      </c>
      <c r="O20" s="36">
        <v>1</v>
      </c>
      <c r="P20" s="37">
        <v>5</v>
      </c>
      <c r="Q20" s="38"/>
      <c r="R20" s="37"/>
      <c r="S20" s="39">
        <f t="shared" si="15"/>
        <v>0</v>
      </c>
      <c r="T20" s="42"/>
      <c r="U20" s="40"/>
      <c r="V20" s="40"/>
      <c r="W20" s="41"/>
      <c r="X20" s="42"/>
      <c r="Y20" s="43">
        <v>1</v>
      </c>
      <c r="Z20" s="50" t="s">
        <v>33</v>
      </c>
      <c r="AA20" s="45">
        <f>VLOOKUP(Z20,'[1]INPUT - OUTPUT'!$B$31:$C$33,2,0)</f>
        <v>100</v>
      </c>
      <c r="AB20" s="46">
        <f>'[1]INPUT - OUTPUT'!$C$39</f>
        <v>0.85</v>
      </c>
      <c r="AC20" s="47">
        <f t="shared" si="12"/>
        <v>0.16339869281045752</v>
      </c>
      <c r="AD20" s="42"/>
      <c r="AE20" s="48">
        <v>0</v>
      </c>
      <c r="AF20" s="49">
        <v>1</v>
      </c>
      <c r="AG20" s="50" t="s">
        <v>34</v>
      </c>
      <c r="AH20" s="45">
        <f>VLOOKUP(AG20,'[1]INPUT - OUTPUT'!$B$31:$C$33,2,0)</f>
        <v>75</v>
      </c>
      <c r="AI20" s="47">
        <f>IFERROR((Q20*AE20/60+AF20*AH20*AE20/3600)/'[1]INPUT - OUTPUT'!$C$13,0)</f>
        <v>0</v>
      </c>
      <c r="AJ20" s="42"/>
      <c r="AK20" s="47">
        <f t="shared" si="13"/>
        <v>0.16339869281045752</v>
      </c>
    </row>
    <row r="21" spans="1:37" x14ac:dyDescent="0.25">
      <c r="A21" s="31">
        <v>2</v>
      </c>
      <c r="B21" s="31" t="str">
        <f t="shared" si="1"/>
        <v xml:space="preserve"> </v>
      </c>
      <c r="C21" s="31" t="str">
        <f t="shared" si="1"/>
        <v xml:space="preserve"> </v>
      </c>
      <c r="D21" s="31">
        <f t="shared" si="1"/>
        <v>2</v>
      </c>
      <c r="E21" s="31" t="str">
        <f t="shared" si="1"/>
        <v xml:space="preserve"> </v>
      </c>
      <c r="F21" s="31" t="str">
        <f t="shared" si="1"/>
        <v xml:space="preserve"> </v>
      </c>
      <c r="G21" s="31" t="str">
        <f t="shared" si="1"/>
        <v xml:space="preserve"> </v>
      </c>
      <c r="H21" s="31" t="str">
        <f t="shared" si="1"/>
        <v xml:space="preserve"> </v>
      </c>
      <c r="I21" s="32" t="s">
        <v>32</v>
      </c>
      <c r="J21" s="60"/>
      <c r="K21" s="34" t="s">
        <v>42</v>
      </c>
      <c r="L21" s="32">
        <v>1</v>
      </c>
      <c r="M21" s="53"/>
      <c r="N21" s="35" t="s">
        <v>39</v>
      </c>
      <c r="O21" s="36">
        <f>O17</f>
        <v>50</v>
      </c>
      <c r="P21" s="37">
        <v>180</v>
      </c>
      <c r="Q21" s="38">
        <f>VLOOKUP($N21,[1]MACHINERY!$C$6:$Q$20,15,0)</f>
        <v>1.7744144880174291</v>
      </c>
      <c r="R21" s="37">
        <f t="shared" si="14"/>
        <v>106.46486928104575</v>
      </c>
      <c r="S21" s="39">
        <f t="shared" si="15"/>
        <v>0.10646486928104575</v>
      </c>
      <c r="T21" s="42"/>
      <c r="U21" s="40"/>
      <c r="V21" s="40"/>
      <c r="W21" s="41"/>
      <c r="X21" s="42"/>
      <c r="Y21" s="58">
        <v>1</v>
      </c>
      <c r="Z21" s="50" t="s">
        <v>33</v>
      </c>
      <c r="AA21" s="59">
        <f>VLOOKUP(Z21,'[1]INPUT - OUTPUT'!$B$31:$C$33,2,0)</f>
        <v>100</v>
      </c>
      <c r="AB21" s="46">
        <f>'[1]INPUT - OUTPUT'!$C$39</f>
        <v>0.85</v>
      </c>
      <c r="AC21" s="47">
        <f>(Y21*AA21*P21/3600/AB21/O21)*L21</f>
        <v>0.11764705882352942</v>
      </c>
      <c r="AD21" s="42"/>
      <c r="AE21" s="48">
        <v>0</v>
      </c>
      <c r="AF21" s="49">
        <v>1</v>
      </c>
      <c r="AG21" s="50" t="s">
        <v>34</v>
      </c>
      <c r="AH21" s="45">
        <f>VLOOKUP(AG21,'[1]INPUT - OUTPUT'!$B$31:$C$33,2,0)</f>
        <v>75</v>
      </c>
      <c r="AI21" s="47">
        <f>IFERROR((Q21*AE21/60+AF21*AH21*AE21/3600)/'[1]INPUT - OUTPUT'!$C$13,0)</f>
        <v>0</v>
      </c>
      <c r="AJ21" s="42"/>
      <c r="AK21" s="47">
        <f>(S21+AC21+AI21+W21)</f>
        <v>0.22411192810457517</v>
      </c>
    </row>
    <row r="22" spans="1:37" x14ac:dyDescent="0.25">
      <c r="A22" s="27">
        <v>2</v>
      </c>
      <c r="B22" s="28" t="str">
        <f t="shared" si="1"/>
        <v xml:space="preserve"> </v>
      </c>
      <c r="C22" s="28" t="str">
        <f t="shared" si="0"/>
        <v xml:space="preserve"> </v>
      </c>
      <c r="D22" s="28">
        <f t="shared" si="0"/>
        <v>2</v>
      </c>
      <c r="E22" s="28" t="str">
        <f t="shared" si="0"/>
        <v xml:space="preserve"> </v>
      </c>
      <c r="F22" s="28" t="str">
        <f t="shared" si="0"/>
        <v xml:space="preserve"> </v>
      </c>
      <c r="G22" s="28" t="str">
        <f t="shared" si="0"/>
        <v xml:space="preserve"> </v>
      </c>
      <c r="H22" s="28" t="str">
        <f t="shared" si="0"/>
        <v xml:space="preserve"> </v>
      </c>
      <c r="I22" s="29"/>
      <c r="J22" s="29">
        <v>542473706308</v>
      </c>
      <c r="K22" s="29" t="s">
        <v>44</v>
      </c>
      <c r="L22" s="27">
        <v>1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0"/>
    </row>
    <row r="23" spans="1:37" x14ac:dyDescent="0.25">
      <c r="A23" s="31">
        <v>2</v>
      </c>
      <c r="B23" s="31" t="str">
        <f t="shared" si="1"/>
        <v xml:space="preserve"> </v>
      </c>
      <c r="C23" s="31" t="str">
        <f t="shared" si="1"/>
        <v xml:space="preserve"> </v>
      </c>
      <c r="D23" s="31">
        <f t="shared" si="1"/>
        <v>2</v>
      </c>
      <c r="E23" s="31" t="str">
        <f t="shared" si="1"/>
        <v xml:space="preserve"> </v>
      </c>
      <c r="F23" s="31" t="str">
        <f t="shared" si="1"/>
        <v xml:space="preserve"> </v>
      </c>
      <c r="G23" s="31" t="str">
        <f t="shared" si="1"/>
        <v xml:space="preserve"> </v>
      </c>
      <c r="H23" s="31" t="str">
        <f t="shared" si="1"/>
        <v xml:space="preserve"> </v>
      </c>
      <c r="I23" s="32" t="s">
        <v>32</v>
      </c>
      <c r="J23" s="60">
        <f>J22</f>
        <v>542473706308</v>
      </c>
      <c r="K23" s="34" t="s">
        <v>38</v>
      </c>
      <c r="L23" s="32">
        <v>1</v>
      </c>
      <c r="M23" s="53"/>
      <c r="N23" s="35" t="s">
        <v>39</v>
      </c>
      <c r="O23" s="36">
        <f>INT(50/[1]MATERIAL!K16)</f>
        <v>135</v>
      </c>
      <c r="P23" s="37">
        <v>300</v>
      </c>
      <c r="Q23" s="38">
        <f>VLOOKUP($N23,[1]MACHINERY!$C$6:$Q$20,15,0)</f>
        <v>1.7744144880174291</v>
      </c>
      <c r="R23" s="37">
        <f>Q23*60</f>
        <v>106.46486928104575</v>
      </c>
      <c r="S23" s="39">
        <f>Q23*P23/O23/60*L23</f>
        <v>6.5719055111756644E-2</v>
      </c>
      <c r="T23" s="42"/>
      <c r="U23" s="40"/>
      <c r="V23" s="40"/>
      <c r="W23" s="41"/>
      <c r="X23" s="42"/>
      <c r="Y23" s="43">
        <v>1</v>
      </c>
      <c r="Z23" s="50" t="s">
        <v>33</v>
      </c>
      <c r="AA23" s="45">
        <f>VLOOKUP(Z23,'[1]INPUT - OUTPUT'!$B$31:$C$33,2,0)</f>
        <v>100</v>
      </c>
      <c r="AB23" s="46">
        <f>'[1]INPUT - OUTPUT'!$C$39</f>
        <v>0.85</v>
      </c>
      <c r="AC23" s="47">
        <f>(Y23*AA23*P23/3600/AB23/O23)*L23</f>
        <v>7.2621641249092234E-2</v>
      </c>
      <c r="AD23" s="42"/>
      <c r="AE23" s="48">
        <v>0</v>
      </c>
      <c r="AF23" s="49">
        <v>1</v>
      </c>
      <c r="AG23" s="50" t="s">
        <v>34</v>
      </c>
      <c r="AH23" s="45">
        <f>VLOOKUP(AG23,'[1]INPUT - OUTPUT'!$B$31:$C$33,2,0)</f>
        <v>75</v>
      </c>
      <c r="AI23" s="47">
        <f>IFERROR((Q23*AE23/60+AF23*AH23*AE23/3600)/'[1]INPUT - OUTPUT'!$C$13,0)</f>
        <v>0</v>
      </c>
      <c r="AJ23" s="42"/>
      <c r="AK23" s="47">
        <f>(S23+AC23+AI23+W23)</f>
        <v>0.13834069636084889</v>
      </c>
    </row>
    <row r="24" spans="1:37" x14ac:dyDescent="0.25">
      <c r="A24" s="31">
        <v>2</v>
      </c>
      <c r="B24" s="31" t="str">
        <f t="shared" si="1"/>
        <v xml:space="preserve"> </v>
      </c>
      <c r="C24" s="31" t="str">
        <f t="shared" si="1"/>
        <v xml:space="preserve"> </v>
      </c>
      <c r="D24" s="31">
        <f t="shared" si="1"/>
        <v>2</v>
      </c>
      <c r="E24" s="31" t="str">
        <f t="shared" si="1"/>
        <v xml:space="preserve"> </v>
      </c>
      <c r="F24" s="31" t="str">
        <f t="shared" si="1"/>
        <v xml:space="preserve"> </v>
      </c>
      <c r="G24" s="31" t="str">
        <f t="shared" si="1"/>
        <v xml:space="preserve"> </v>
      </c>
      <c r="H24" s="31" t="str">
        <f t="shared" si="1"/>
        <v xml:space="preserve"> </v>
      </c>
      <c r="I24" s="32" t="s">
        <v>32</v>
      </c>
      <c r="J24" s="60"/>
      <c r="K24" s="34" t="s">
        <v>40</v>
      </c>
      <c r="L24" s="32">
        <v>1</v>
      </c>
      <c r="M24" s="53"/>
      <c r="N24" s="35" t="str">
        <f>[1]MACHINERY!C12</f>
        <v>IMM MAXIMA Servo 650 T</v>
      </c>
      <c r="O24" s="55">
        <v>1</v>
      </c>
      <c r="P24" s="56">
        <f>[1]Estimate!K26</f>
        <v>46.600006055278826</v>
      </c>
      <c r="Q24" s="38">
        <f>VLOOKUP($N24,[1]MACHINERY!$C$6:$Q$20,15,0)</f>
        <v>14.516809504357299</v>
      </c>
      <c r="R24" s="37">
        <f t="shared" ref="R24:R28" si="16">Q24*60</f>
        <v>871.00857026143797</v>
      </c>
      <c r="S24" s="39">
        <f t="shared" ref="S24:S28" si="17">Q24*P24/O24/60*L24</f>
        <v>11.274723513439655</v>
      </c>
      <c r="T24" s="42"/>
      <c r="U24" s="40"/>
      <c r="V24" s="40"/>
      <c r="W24" s="41"/>
      <c r="X24" s="42"/>
      <c r="Y24" s="43">
        <v>1</v>
      </c>
      <c r="Z24" s="50" t="s">
        <v>33</v>
      </c>
      <c r="AA24" s="45">
        <f>VLOOKUP(Z24,'[1]INPUT - OUTPUT'!$B$31:$C$33,2,0)</f>
        <v>100</v>
      </c>
      <c r="AB24" s="46">
        <f>'[1]INPUT - OUTPUT'!$C$39</f>
        <v>0.85</v>
      </c>
      <c r="AC24" s="47">
        <f>(Y24*AA24*P24/3600/AB24/O24)*L24</f>
        <v>1.5228760148783931</v>
      </c>
      <c r="AD24" s="42"/>
      <c r="AE24" s="48">
        <v>1800</v>
      </c>
      <c r="AF24" s="49">
        <v>2</v>
      </c>
      <c r="AG24" s="50" t="s">
        <v>33</v>
      </c>
      <c r="AH24" s="45">
        <f>VLOOKUP(AG24,'[1]INPUT - OUTPUT'!$B$31:$C$33,2,0)</f>
        <v>100</v>
      </c>
      <c r="AI24" s="47">
        <f>IFERROR((Q24*AE24/60+AF24*AH24*AE24/3600)/'[1]INPUT - OUTPUT'!$C$13,0)</f>
        <v>0.87019446333741834</v>
      </c>
      <c r="AJ24" s="42"/>
      <c r="AK24" s="47">
        <f>(S24+AC24+AI24+W24)</f>
        <v>13.667793991655467</v>
      </c>
    </row>
    <row r="25" spans="1:37" x14ac:dyDescent="0.25">
      <c r="A25" s="31">
        <v>2</v>
      </c>
      <c r="B25" s="31" t="str">
        <f t="shared" si="1"/>
        <v xml:space="preserve"> </v>
      </c>
      <c r="C25" s="31" t="str">
        <f t="shared" si="1"/>
        <v xml:space="preserve"> </v>
      </c>
      <c r="D25" s="31">
        <f t="shared" si="1"/>
        <v>2</v>
      </c>
      <c r="E25" s="31" t="str">
        <f t="shared" si="1"/>
        <v xml:space="preserve"> </v>
      </c>
      <c r="F25" s="31" t="str">
        <f t="shared" si="1"/>
        <v xml:space="preserve"> </v>
      </c>
      <c r="G25" s="31" t="str">
        <f t="shared" si="1"/>
        <v xml:space="preserve"> </v>
      </c>
      <c r="H25" s="31" t="str">
        <f t="shared" si="1"/>
        <v xml:space="preserve"> </v>
      </c>
      <c r="I25" s="32" t="s">
        <v>32</v>
      </c>
      <c r="J25" s="60"/>
      <c r="K25" s="34" t="s">
        <v>41</v>
      </c>
      <c r="L25" s="32">
        <v>1</v>
      </c>
      <c r="M25" s="53"/>
      <c r="N25" s="35" t="str">
        <f>[1]MACHINERY!C17</f>
        <v>Deflashing</v>
      </c>
      <c r="O25" s="55">
        <v>1</v>
      </c>
      <c r="P25" s="37">
        <f>P24</f>
        <v>46.600006055278826</v>
      </c>
      <c r="Q25" s="38"/>
      <c r="R25" s="37">
        <f t="shared" si="16"/>
        <v>0</v>
      </c>
      <c r="S25" s="39">
        <f t="shared" si="17"/>
        <v>0</v>
      </c>
      <c r="T25" s="42"/>
      <c r="U25" s="40"/>
      <c r="V25" s="40"/>
      <c r="W25" s="41"/>
      <c r="X25" s="42"/>
      <c r="Y25" s="43">
        <v>0</v>
      </c>
      <c r="Z25" s="50" t="s">
        <v>33</v>
      </c>
      <c r="AA25" s="45">
        <f>VLOOKUP(Z25,'[1]INPUT - OUTPUT'!$B$31:$C$33,2,0)</f>
        <v>100</v>
      </c>
      <c r="AB25" s="46">
        <f>'[1]INPUT - OUTPUT'!$C$39</f>
        <v>0.85</v>
      </c>
      <c r="AC25" s="47">
        <f>(Y25*AA25*P25/3600/AB25/O25)*L25</f>
        <v>0</v>
      </c>
      <c r="AD25" s="42"/>
      <c r="AE25" s="48">
        <v>0</v>
      </c>
      <c r="AF25" s="49">
        <v>1</v>
      </c>
      <c r="AG25" s="50" t="s">
        <v>34</v>
      </c>
      <c r="AH25" s="45">
        <f>VLOOKUP(AG25,'[1]INPUT - OUTPUT'!$B$31:$C$33,2,0)</f>
        <v>75</v>
      </c>
      <c r="AI25" s="47">
        <f>IFERROR((Q25*AE25/60+AF25*AH25*AE25/3600)/'[1]INPUT - OUTPUT'!$C$13,0)</f>
        <v>0</v>
      </c>
      <c r="AJ25" s="42"/>
      <c r="AK25" s="47">
        <f>(S25+AC25+AI25+W25)</f>
        <v>0</v>
      </c>
    </row>
    <row r="26" spans="1:37" x14ac:dyDescent="0.25">
      <c r="A26" s="31">
        <v>2</v>
      </c>
      <c r="B26" s="31" t="str">
        <f t="shared" si="1"/>
        <v xml:space="preserve"> </v>
      </c>
      <c r="C26" s="31" t="str">
        <f t="shared" si="1"/>
        <v xml:space="preserve"> </v>
      </c>
      <c r="D26" s="31">
        <f t="shared" si="1"/>
        <v>2</v>
      </c>
      <c r="E26" s="31" t="str">
        <f t="shared" si="1"/>
        <v xml:space="preserve"> </v>
      </c>
      <c r="F26" s="31" t="str">
        <f t="shared" si="1"/>
        <v xml:space="preserve"> </v>
      </c>
      <c r="G26" s="31" t="str">
        <f t="shared" si="1"/>
        <v xml:space="preserve"> </v>
      </c>
      <c r="H26" s="31" t="str">
        <f t="shared" si="1"/>
        <v xml:space="preserve"> </v>
      </c>
      <c r="I26" s="32" t="s">
        <v>32</v>
      </c>
      <c r="J26" s="60"/>
      <c r="K26" s="34" t="s">
        <v>36</v>
      </c>
      <c r="L26" s="32">
        <v>1</v>
      </c>
      <c r="M26" s="53"/>
      <c r="N26" s="35" t="str">
        <f>[1]MACHINERY!C16</f>
        <v>Manual Process</v>
      </c>
      <c r="O26" s="36">
        <v>2</v>
      </c>
      <c r="P26" s="37">
        <v>5</v>
      </c>
      <c r="Q26" s="38"/>
      <c r="R26" s="37">
        <f t="shared" si="16"/>
        <v>0</v>
      </c>
      <c r="S26" s="39">
        <f t="shared" si="17"/>
        <v>0</v>
      </c>
      <c r="T26" s="42"/>
      <c r="U26" s="40"/>
      <c r="V26" s="40"/>
      <c r="W26" s="41"/>
      <c r="X26" s="42"/>
      <c r="Y26" s="43">
        <v>0</v>
      </c>
      <c r="Z26" s="50" t="s">
        <v>33</v>
      </c>
      <c r="AA26" s="45">
        <f>VLOOKUP(Z26,'[1]INPUT - OUTPUT'!$B$31:$C$33,2,0)</f>
        <v>100</v>
      </c>
      <c r="AB26" s="46">
        <f>'[1]INPUT - OUTPUT'!$C$39</f>
        <v>0.85</v>
      </c>
      <c r="AC26" s="47">
        <f>(Y26*AA26*P26/3600/AB26/O26)*L26</f>
        <v>0</v>
      </c>
      <c r="AD26" s="42"/>
      <c r="AE26" s="48">
        <v>0</v>
      </c>
      <c r="AF26" s="49">
        <v>1</v>
      </c>
      <c r="AG26" s="50" t="s">
        <v>34</v>
      </c>
      <c r="AH26" s="45">
        <f>VLOOKUP(AG26,'[1]INPUT - OUTPUT'!$B$31:$C$33,2,0)</f>
        <v>75</v>
      </c>
      <c r="AI26" s="47">
        <f>IFERROR((Q26*AE26/60+AF26*AH26*AE26/3600)/'[1]INPUT - OUTPUT'!$C$13,0)</f>
        <v>0</v>
      </c>
      <c r="AJ26" s="42"/>
      <c r="AK26" s="47">
        <f>(S26+AC26+AI26+W26)</f>
        <v>0</v>
      </c>
    </row>
    <row r="27" spans="1:37" x14ac:dyDescent="0.25">
      <c r="A27" s="31">
        <v>2</v>
      </c>
      <c r="B27" s="31" t="str">
        <f t="shared" si="1"/>
        <v xml:space="preserve"> </v>
      </c>
      <c r="C27" s="31" t="str">
        <f t="shared" si="1"/>
        <v xml:space="preserve"> </v>
      </c>
      <c r="D27" s="31">
        <f t="shared" si="1"/>
        <v>2</v>
      </c>
      <c r="E27" s="31" t="str">
        <f t="shared" si="1"/>
        <v xml:space="preserve"> </v>
      </c>
      <c r="F27" s="31" t="str">
        <f t="shared" si="1"/>
        <v xml:space="preserve"> </v>
      </c>
      <c r="G27" s="31" t="str">
        <f t="shared" si="1"/>
        <v xml:space="preserve"> </v>
      </c>
      <c r="H27" s="31" t="str">
        <f t="shared" si="1"/>
        <v xml:space="preserve"> </v>
      </c>
      <c r="I27" s="32" t="s">
        <v>32</v>
      </c>
      <c r="J27" s="60"/>
      <c r="K27" s="34" t="s">
        <v>42</v>
      </c>
      <c r="L27" s="32">
        <v>1</v>
      </c>
      <c r="M27" s="53"/>
      <c r="N27" s="61" t="str">
        <f>[1]MACHINERY!C7</f>
        <v>Forklift Truck (1 ton)</v>
      </c>
      <c r="O27" s="62">
        <f>O23</f>
        <v>135</v>
      </c>
      <c r="P27" s="63">
        <v>180</v>
      </c>
      <c r="Q27" s="38">
        <f>VLOOKUP($N27,[1]MACHINERY!$C$6:$Q$20,15,0)</f>
        <v>1.7744144880174291</v>
      </c>
      <c r="R27" s="37">
        <f t="shared" si="16"/>
        <v>106.46486928104575</v>
      </c>
      <c r="S27" s="39">
        <f t="shared" si="17"/>
        <v>3.9431433067053982E-2</v>
      </c>
      <c r="T27" s="42"/>
      <c r="U27" s="40"/>
      <c r="V27" s="40"/>
      <c r="W27" s="41"/>
      <c r="X27" s="42"/>
      <c r="Y27" s="58">
        <v>1</v>
      </c>
      <c r="Z27" s="50" t="s">
        <v>33</v>
      </c>
      <c r="AA27" s="59">
        <f>VLOOKUP(Z27,'[1]INPUT - OUTPUT'!$B$31:$C$33,2,0)</f>
        <v>100</v>
      </c>
      <c r="AB27" s="46">
        <f>'[1]INPUT - OUTPUT'!$C$39</f>
        <v>0.85</v>
      </c>
      <c r="AC27" s="47">
        <f>(Y27*AA27*P27/3600/AB27/O27)*L27</f>
        <v>4.357298474945534E-2</v>
      </c>
      <c r="AD27" s="42"/>
      <c r="AE27" s="48">
        <v>0</v>
      </c>
      <c r="AF27" s="49">
        <v>1</v>
      </c>
      <c r="AG27" s="50" t="s">
        <v>34</v>
      </c>
      <c r="AH27" s="45">
        <f>VLOOKUP(AG27,'[1]INPUT - OUTPUT'!$B$31:$C$33,2,0)</f>
        <v>75</v>
      </c>
      <c r="AI27" s="47">
        <f>IFERROR((Q27*AE27/60+AF27*AH27*AE27/3600)/'[1]INPUT - OUTPUT'!$C$13,0)</f>
        <v>0</v>
      </c>
      <c r="AJ27" s="42"/>
      <c r="AK27" s="47">
        <f>(S27+AC27+AI27+W27)</f>
        <v>8.3004417816509329E-2</v>
      </c>
    </row>
    <row r="28" spans="1:37" x14ac:dyDescent="0.25">
      <c r="A28" s="31">
        <v>2</v>
      </c>
      <c r="B28" s="31" t="str">
        <f t="shared" si="1"/>
        <v xml:space="preserve"> </v>
      </c>
      <c r="C28" s="31" t="str">
        <f t="shared" si="0"/>
        <v xml:space="preserve"> </v>
      </c>
      <c r="D28" s="31">
        <f t="shared" si="0"/>
        <v>2</v>
      </c>
      <c r="E28" s="31" t="str">
        <f t="shared" si="0"/>
        <v xml:space="preserve"> </v>
      </c>
      <c r="F28" s="31" t="str">
        <f t="shared" si="0"/>
        <v xml:space="preserve"> </v>
      </c>
      <c r="G28" s="31" t="str">
        <f t="shared" si="0"/>
        <v xml:space="preserve"> </v>
      </c>
      <c r="H28" s="31" t="str">
        <f t="shared" si="0"/>
        <v xml:space="preserve"> </v>
      </c>
      <c r="I28" s="32" t="s">
        <v>32</v>
      </c>
      <c r="J28" s="64">
        <v>287199506301</v>
      </c>
      <c r="K28" s="34" t="s">
        <v>45</v>
      </c>
      <c r="L28" s="32">
        <v>7</v>
      </c>
      <c r="M28" s="2"/>
      <c r="N28" s="35" t="str">
        <f>[1]MACHINERY!C10</f>
        <v>Manual Cart</v>
      </c>
      <c r="O28" s="36">
        <f>'[1]INPUT - OUTPUT'!C13</f>
        <v>615.38461538461536</v>
      </c>
      <c r="P28" s="63">
        <v>300</v>
      </c>
      <c r="Q28" s="65">
        <f>VLOOKUP($N28,[1]MACHINERY!$C$6:$Q$20,15,0)</f>
        <v>4.4185729847494561E-2</v>
      </c>
      <c r="R28" s="37">
        <f t="shared" si="16"/>
        <v>2.6511437908496736</v>
      </c>
      <c r="S28" s="39">
        <f t="shared" si="17"/>
        <v>2.5130633850762528E-3</v>
      </c>
      <c r="T28" s="2"/>
      <c r="U28" s="40"/>
      <c r="V28" s="40"/>
      <c r="W28" s="41"/>
      <c r="X28" s="2"/>
      <c r="Y28" s="58">
        <v>1</v>
      </c>
      <c r="Z28" s="50" t="s">
        <v>33</v>
      </c>
      <c r="AA28" s="59">
        <f>VLOOKUP(Z28,'[1]INPUT - OUTPUT'!$B$31:$C$33,2,0)</f>
        <v>100</v>
      </c>
      <c r="AB28" s="46">
        <f>'[1]INPUT - OUTPUT'!$C$39</f>
        <v>0.85</v>
      </c>
      <c r="AC28" s="47">
        <f t="shared" ref="AC28" si="18">(Y28*AA28*P28/3600/AB28/O28)*L28</f>
        <v>0.11151960784313728</v>
      </c>
      <c r="AD28" s="2"/>
      <c r="AE28" s="48">
        <v>0</v>
      </c>
      <c r="AF28" s="49">
        <v>1</v>
      </c>
      <c r="AG28" s="50" t="s">
        <v>34</v>
      </c>
      <c r="AH28" s="45">
        <f>VLOOKUP(AG28,'[1]INPUT - OUTPUT'!$B$31:$C$33,2,0)</f>
        <v>75</v>
      </c>
      <c r="AI28" s="47">
        <f>IFERROR((Q28*AE28/60+AF28*AH28*AE28/3600)/'[1]INPUT - OUTPUT'!$C$13,0)</f>
        <v>0</v>
      </c>
      <c r="AJ28" s="42"/>
      <c r="AK28" s="47">
        <f t="shared" ref="AK28" si="19">(S28+AC28+AI28+W28)</f>
        <v>0.11403267122821353</v>
      </c>
    </row>
    <row r="29" spans="1:37" x14ac:dyDescent="0.25">
      <c r="A29" s="27"/>
      <c r="B29" s="28"/>
      <c r="C29" s="28"/>
      <c r="D29" s="28"/>
      <c r="E29" s="28"/>
      <c r="F29" s="28"/>
      <c r="G29" s="28"/>
      <c r="H29" s="28"/>
      <c r="I29" s="29" t="s">
        <v>28</v>
      </c>
      <c r="J29" s="29">
        <v>542473706323</v>
      </c>
      <c r="K29" s="29" t="s">
        <v>46</v>
      </c>
      <c r="L29" s="2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0"/>
    </row>
    <row r="30" spans="1:37" x14ac:dyDescent="0.25">
      <c r="A30" s="31">
        <v>2</v>
      </c>
      <c r="B30" s="31" t="str">
        <f t="shared" ref="B30:H34" si="20">IF($A30=B$3,B$3," ")</f>
        <v xml:space="preserve"> </v>
      </c>
      <c r="C30" s="31" t="str">
        <f t="shared" si="20"/>
        <v xml:space="preserve"> </v>
      </c>
      <c r="D30" s="31">
        <f t="shared" si="20"/>
        <v>2</v>
      </c>
      <c r="E30" s="31" t="str">
        <f t="shared" si="20"/>
        <v xml:space="preserve"> </v>
      </c>
      <c r="F30" s="31" t="str">
        <f t="shared" si="20"/>
        <v xml:space="preserve"> </v>
      </c>
      <c r="G30" s="31" t="str">
        <f t="shared" si="20"/>
        <v xml:space="preserve"> </v>
      </c>
      <c r="H30" s="31" t="str">
        <f t="shared" si="20"/>
        <v xml:space="preserve"> </v>
      </c>
      <c r="I30" s="32" t="s">
        <v>32</v>
      </c>
      <c r="J30" s="33">
        <f>J29</f>
        <v>542473706323</v>
      </c>
      <c r="K30" s="34" t="s">
        <v>38</v>
      </c>
      <c r="L30" s="32">
        <v>1</v>
      </c>
      <c r="M30" s="53"/>
      <c r="N30" s="35" t="s">
        <v>39</v>
      </c>
      <c r="O30" s="36">
        <f>INT(50/[1]MATERIAL!K18)</f>
        <v>821</v>
      </c>
      <c r="P30" s="37">
        <v>300</v>
      </c>
      <c r="Q30" s="38">
        <f>VLOOKUP($N30,[1]MACHINERY!$C$6:$Q$20,15,0)</f>
        <v>1.7744144880174291</v>
      </c>
      <c r="R30" s="37">
        <f t="shared" ref="R30:R35" si="21">Q30*60</f>
        <v>106.46486928104575</v>
      </c>
      <c r="S30" s="39">
        <f t="shared" ref="S30:S35" si="22">Q30*P30/O30/60*L30</f>
        <v>1.0806421973309556E-2</v>
      </c>
      <c r="T30" s="42"/>
      <c r="U30" s="40"/>
      <c r="V30" s="40"/>
      <c r="W30" s="41"/>
      <c r="X30" s="42"/>
      <c r="Y30" s="43">
        <v>1</v>
      </c>
      <c r="Z30" s="50" t="s">
        <v>33</v>
      </c>
      <c r="AA30" s="45">
        <f>VLOOKUP(Z30,'[1]INPUT - OUTPUT'!$B$31:$C$33,2,0)</f>
        <v>100</v>
      </c>
      <c r="AB30" s="46">
        <f>'[1]INPUT - OUTPUT'!$C$39</f>
        <v>0.85</v>
      </c>
      <c r="AC30" s="47">
        <f t="shared" ref="AC30:AC35" si="23">(Y30*AA30*P30/3600/AB30/O30)*L30</f>
        <v>1.1941439182250246E-2</v>
      </c>
      <c r="AD30" s="42"/>
      <c r="AE30" s="48">
        <v>0</v>
      </c>
      <c r="AF30" s="49">
        <v>1</v>
      </c>
      <c r="AG30" s="50" t="s">
        <v>34</v>
      </c>
      <c r="AH30" s="45">
        <f>VLOOKUP(AG30,'[1]INPUT - OUTPUT'!$B$31:$C$33,2,0)</f>
        <v>75</v>
      </c>
      <c r="AI30" s="47">
        <f>IFERROR((Q30*AE30/60+AF30*AH30*AE30/3600)/'[1]INPUT - OUTPUT'!$C$13,0)</f>
        <v>0</v>
      </c>
      <c r="AJ30" s="42"/>
      <c r="AK30" s="47">
        <f t="shared" ref="AK30:AK35" si="24">(S30+AC30+AI30+W30)</f>
        <v>2.2747861155559802E-2</v>
      </c>
    </row>
    <row r="31" spans="1:37" x14ac:dyDescent="0.25">
      <c r="A31" s="31">
        <v>2</v>
      </c>
      <c r="B31" s="31" t="str">
        <f t="shared" si="20"/>
        <v xml:space="preserve"> </v>
      </c>
      <c r="C31" s="31" t="str">
        <f t="shared" si="20"/>
        <v xml:space="preserve"> </v>
      </c>
      <c r="D31" s="31">
        <f t="shared" si="20"/>
        <v>2</v>
      </c>
      <c r="E31" s="31" t="str">
        <f t="shared" si="20"/>
        <v xml:space="preserve"> </v>
      </c>
      <c r="F31" s="31" t="str">
        <f t="shared" si="20"/>
        <v xml:space="preserve"> </v>
      </c>
      <c r="G31" s="31" t="str">
        <f t="shared" si="20"/>
        <v xml:space="preserve"> </v>
      </c>
      <c r="H31" s="31" t="str">
        <f t="shared" si="20"/>
        <v xml:space="preserve"> </v>
      </c>
      <c r="I31" s="32" t="s">
        <v>32</v>
      </c>
      <c r="J31" s="51"/>
      <c r="K31" s="34" t="s">
        <v>40</v>
      </c>
      <c r="L31" s="32">
        <v>1</v>
      </c>
      <c r="M31" s="53"/>
      <c r="N31" s="35" t="str">
        <f>[1]MACHINERY!C11</f>
        <v>IMM HYDRON Servo 350 T</v>
      </c>
      <c r="O31" s="55">
        <v>2</v>
      </c>
      <c r="P31" s="56">
        <f>[1]Estimate!K27</f>
        <v>45.874206605496546</v>
      </c>
      <c r="Q31" s="38">
        <f>VLOOKUP($N31,[1]MACHINERY!$C$6:$Q$20,15,0)</f>
        <v>10.022295751633985</v>
      </c>
      <c r="R31" s="37">
        <f t="shared" si="21"/>
        <v>601.33774509803914</v>
      </c>
      <c r="S31" s="39">
        <f t="shared" si="22"/>
        <v>3.8313738830987307</v>
      </c>
      <c r="T31" s="42"/>
      <c r="U31" s="40"/>
      <c r="V31" s="40"/>
      <c r="W31" s="41"/>
      <c r="X31" s="42"/>
      <c r="Y31" s="43">
        <v>1</v>
      </c>
      <c r="Z31" s="50" t="s">
        <v>33</v>
      </c>
      <c r="AA31" s="45">
        <f>VLOOKUP(Z31,'[1]INPUT - OUTPUT'!$B$31:$C$33,2,0)</f>
        <v>100</v>
      </c>
      <c r="AB31" s="46">
        <f>'[1]INPUT - OUTPUT'!$C$39</f>
        <v>0.85</v>
      </c>
      <c r="AC31" s="47">
        <f t="shared" si="23"/>
        <v>0.74957853930549911</v>
      </c>
      <c r="AD31" s="42"/>
      <c r="AE31" s="48">
        <v>1800</v>
      </c>
      <c r="AF31" s="49">
        <v>2</v>
      </c>
      <c r="AG31" s="50" t="s">
        <v>33</v>
      </c>
      <c r="AH31" s="45">
        <f>VLOOKUP(AG31,'[1]INPUT - OUTPUT'!$B$31:$C$33,2,0)</f>
        <v>100</v>
      </c>
      <c r="AI31" s="47">
        <f>IFERROR((Q31*AE31/60+AF31*AH31*AE31/3600)/'[1]INPUT - OUTPUT'!$C$13,0)</f>
        <v>0.65108691789215678</v>
      </c>
      <c r="AJ31" s="42"/>
      <c r="AK31" s="47">
        <f t="shared" si="24"/>
        <v>5.232039340296387</v>
      </c>
    </row>
    <row r="32" spans="1:37" x14ac:dyDescent="0.25">
      <c r="A32" s="31">
        <v>2</v>
      </c>
      <c r="B32" s="31" t="str">
        <f t="shared" si="20"/>
        <v xml:space="preserve"> </v>
      </c>
      <c r="C32" s="31" t="str">
        <f t="shared" si="20"/>
        <v xml:space="preserve"> </v>
      </c>
      <c r="D32" s="31">
        <f t="shared" si="20"/>
        <v>2</v>
      </c>
      <c r="E32" s="31" t="str">
        <f t="shared" si="20"/>
        <v xml:space="preserve"> </v>
      </c>
      <c r="F32" s="31" t="str">
        <f t="shared" si="20"/>
        <v xml:space="preserve"> </v>
      </c>
      <c r="G32" s="31" t="str">
        <f t="shared" si="20"/>
        <v xml:space="preserve"> </v>
      </c>
      <c r="H32" s="31" t="str">
        <f t="shared" si="20"/>
        <v xml:space="preserve"> </v>
      </c>
      <c r="I32" s="32" t="s">
        <v>32</v>
      </c>
      <c r="J32" s="51"/>
      <c r="K32" s="34" t="s">
        <v>41</v>
      </c>
      <c r="L32" s="32">
        <v>1</v>
      </c>
      <c r="M32" s="53"/>
      <c r="N32" s="35" t="str">
        <f>[1]MACHINERY!C17</f>
        <v>Deflashing</v>
      </c>
      <c r="O32" s="55">
        <v>1</v>
      </c>
      <c r="P32" s="37">
        <f>P31</f>
        <v>45.874206605496546</v>
      </c>
      <c r="Q32" s="38"/>
      <c r="R32" s="37">
        <f t="shared" si="21"/>
        <v>0</v>
      </c>
      <c r="S32" s="39">
        <f t="shared" si="22"/>
        <v>0</v>
      </c>
      <c r="T32" s="42"/>
      <c r="U32" s="40"/>
      <c r="V32" s="40"/>
      <c r="W32" s="41"/>
      <c r="X32" s="42"/>
      <c r="Y32" s="43">
        <v>0</v>
      </c>
      <c r="Z32" s="50" t="s">
        <v>33</v>
      </c>
      <c r="AA32" s="45">
        <f>VLOOKUP(Z32,'[1]INPUT - OUTPUT'!$B$31:$C$33,2,0)</f>
        <v>100</v>
      </c>
      <c r="AB32" s="46">
        <f>'[1]INPUT - OUTPUT'!$C$39</f>
        <v>0.85</v>
      </c>
      <c r="AC32" s="47">
        <f t="shared" si="23"/>
        <v>0</v>
      </c>
      <c r="AD32" s="42"/>
      <c r="AE32" s="48">
        <v>0</v>
      </c>
      <c r="AF32" s="49">
        <v>1</v>
      </c>
      <c r="AG32" s="50" t="s">
        <v>34</v>
      </c>
      <c r="AH32" s="45">
        <f>VLOOKUP(AG32,'[1]INPUT - OUTPUT'!$B$31:$C$33,2,0)</f>
        <v>75</v>
      </c>
      <c r="AI32" s="47">
        <f>IFERROR((Q32*AE32/60+AF32*AH32*AE32/3600)/'[1]INPUT - OUTPUT'!$C$13,0)</f>
        <v>0</v>
      </c>
      <c r="AJ32" s="42"/>
      <c r="AK32" s="47">
        <f t="shared" si="24"/>
        <v>0</v>
      </c>
    </row>
    <row r="33" spans="1:37" x14ac:dyDescent="0.25">
      <c r="A33" s="31">
        <v>2</v>
      </c>
      <c r="B33" s="31" t="str">
        <f t="shared" si="20"/>
        <v xml:space="preserve"> </v>
      </c>
      <c r="C33" s="31" t="str">
        <f t="shared" si="20"/>
        <v xml:space="preserve"> </v>
      </c>
      <c r="D33" s="31">
        <f t="shared" si="20"/>
        <v>2</v>
      </c>
      <c r="E33" s="31" t="str">
        <f t="shared" si="20"/>
        <v xml:space="preserve"> </v>
      </c>
      <c r="F33" s="31" t="str">
        <f t="shared" si="20"/>
        <v xml:space="preserve"> </v>
      </c>
      <c r="G33" s="31" t="str">
        <f t="shared" si="20"/>
        <v xml:space="preserve"> </v>
      </c>
      <c r="H33" s="31" t="str">
        <f t="shared" si="20"/>
        <v xml:space="preserve"> </v>
      </c>
      <c r="I33" s="32" t="s">
        <v>32</v>
      </c>
      <c r="J33" s="51"/>
      <c r="K33" s="34" t="s">
        <v>36</v>
      </c>
      <c r="L33" s="32">
        <v>1</v>
      </c>
      <c r="M33" s="53"/>
      <c r="N33" s="35" t="str">
        <f>[1]MACHINERY!C21</f>
        <v>Manual Process</v>
      </c>
      <c r="O33" s="36">
        <v>1</v>
      </c>
      <c r="P33" s="37">
        <v>5</v>
      </c>
      <c r="Q33" s="38"/>
      <c r="R33" s="37">
        <f t="shared" si="21"/>
        <v>0</v>
      </c>
      <c r="S33" s="39">
        <f t="shared" si="22"/>
        <v>0</v>
      </c>
      <c r="T33" s="42"/>
      <c r="U33" s="40"/>
      <c r="V33" s="40"/>
      <c r="W33" s="41"/>
      <c r="X33" s="42"/>
      <c r="Y33" s="43">
        <v>1</v>
      </c>
      <c r="Z33" s="50" t="s">
        <v>33</v>
      </c>
      <c r="AA33" s="45">
        <f>VLOOKUP(Z33,'[1]INPUT - OUTPUT'!$B$31:$C$33,2,0)</f>
        <v>100</v>
      </c>
      <c r="AB33" s="46">
        <f>'[1]INPUT - OUTPUT'!$C$39</f>
        <v>0.85</v>
      </c>
      <c r="AC33" s="47">
        <f t="shared" si="23"/>
        <v>0.16339869281045752</v>
      </c>
      <c r="AD33" s="42"/>
      <c r="AE33" s="48">
        <v>0</v>
      </c>
      <c r="AF33" s="49">
        <v>1</v>
      </c>
      <c r="AG33" s="50" t="s">
        <v>34</v>
      </c>
      <c r="AH33" s="45">
        <f>VLOOKUP(AG33,'[1]INPUT - OUTPUT'!$B$31:$C$33,2,0)</f>
        <v>75</v>
      </c>
      <c r="AI33" s="47">
        <f>IFERROR((Q33*AE33/60+AF33*AH33*AE33/3600)/'[1]INPUT - OUTPUT'!$C$13,0)</f>
        <v>0</v>
      </c>
      <c r="AJ33" s="42"/>
      <c r="AK33" s="47">
        <f t="shared" si="24"/>
        <v>0.16339869281045752</v>
      </c>
    </row>
    <row r="34" spans="1:37" x14ac:dyDescent="0.25">
      <c r="A34" s="31">
        <v>2</v>
      </c>
      <c r="B34" s="31" t="str">
        <f t="shared" si="20"/>
        <v xml:space="preserve"> </v>
      </c>
      <c r="C34" s="31" t="str">
        <f t="shared" si="20"/>
        <v xml:space="preserve"> </v>
      </c>
      <c r="D34" s="31">
        <f t="shared" si="20"/>
        <v>2</v>
      </c>
      <c r="E34" s="31" t="str">
        <f t="shared" si="20"/>
        <v xml:space="preserve"> </v>
      </c>
      <c r="F34" s="31" t="str">
        <f t="shared" si="20"/>
        <v xml:space="preserve"> </v>
      </c>
      <c r="G34" s="31" t="str">
        <f t="shared" si="20"/>
        <v xml:space="preserve"> </v>
      </c>
      <c r="H34" s="31" t="str">
        <f t="shared" si="20"/>
        <v xml:space="preserve"> </v>
      </c>
      <c r="I34" s="32" t="s">
        <v>32</v>
      </c>
      <c r="J34" s="57"/>
      <c r="K34" s="34" t="s">
        <v>42</v>
      </c>
      <c r="L34" s="32">
        <v>1</v>
      </c>
      <c r="M34" s="53"/>
      <c r="N34" s="35" t="s">
        <v>39</v>
      </c>
      <c r="O34" s="36">
        <f>O30</f>
        <v>821</v>
      </c>
      <c r="P34" s="37">
        <v>180</v>
      </c>
      <c r="Q34" s="38">
        <f>VLOOKUP($N34,[1]MACHINERY!$C$6:$Q$20,15,0)</f>
        <v>1.7744144880174291</v>
      </c>
      <c r="R34" s="37">
        <f t="shared" si="21"/>
        <v>106.46486928104575</v>
      </c>
      <c r="S34" s="39">
        <f t="shared" si="22"/>
        <v>6.4838531839857333E-3</v>
      </c>
      <c r="T34" s="42"/>
      <c r="U34" s="40"/>
      <c r="V34" s="40"/>
      <c r="W34" s="41"/>
      <c r="X34" s="42"/>
      <c r="Y34" s="58">
        <v>1</v>
      </c>
      <c r="Z34" s="50" t="s">
        <v>33</v>
      </c>
      <c r="AA34" s="59">
        <f>VLOOKUP(Z34,'[1]INPUT - OUTPUT'!$B$31:$C$33,2,0)</f>
        <v>100</v>
      </c>
      <c r="AB34" s="46">
        <f>'[1]INPUT - OUTPUT'!$C$39</f>
        <v>0.85</v>
      </c>
      <c r="AC34" s="47">
        <f t="shared" si="23"/>
        <v>7.1648635093501476E-3</v>
      </c>
      <c r="AD34" s="42"/>
      <c r="AE34" s="48">
        <v>0</v>
      </c>
      <c r="AF34" s="49">
        <v>1</v>
      </c>
      <c r="AG34" s="50" t="s">
        <v>34</v>
      </c>
      <c r="AH34" s="45">
        <f>VLOOKUP(AG34,'[1]INPUT - OUTPUT'!$B$31:$C$33,2,0)</f>
        <v>75</v>
      </c>
      <c r="AI34" s="47">
        <f>IFERROR((Q34*AE34/60+AF34*AH34*AE34/3600)/'[1]INPUT - OUTPUT'!$C$13,0)</f>
        <v>0</v>
      </c>
      <c r="AJ34" s="42"/>
      <c r="AK34" s="47">
        <f t="shared" si="24"/>
        <v>1.364871669333588E-2</v>
      </c>
    </row>
    <row r="35" spans="1:37" x14ac:dyDescent="0.25">
      <c r="A35" s="31">
        <v>2</v>
      </c>
      <c r="B35" s="31" t="str">
        <f t="shared" si="1"/>
        <v xml:space="preserve"> </v>
      </c>
      <c r="C35" s="31" t="str">
        <f t="shared" si="0"/>
        <v xml:space="preserve"> </v>
      </c>
      <c r="D35" s="31">
        <f t="shared" si="0"/>
        <v>2</v>
      </c>
      <c r="E35" s="31" t="str">
        <f t="shared" si="0"/>
        <v xml:space="preserve"> </v>
      </c>
      <c r="F35" s="31" t="str">
        <f t="shared" si="0"/>
        <v xml:space="preserve"> </v>
      </c>
      <c r="G35" s="31" t="str">
        <f t="shared" si="0"/>
        <v xml:space="preserve"> </v>
      </c>
      <c r="H35" s="31" t="str">
        <f t="shared" si="0"/>
        <v xml:space="preserve"> </v>
      </c>
      <c r="I35" s="32" t="s">
        <v>32</v>
      </c>
      <c r="J35" s="64">
        <v>287199506310</v>
      </c>
      <c r="K35" s="34" t="s">
        <v>45</v>
      </c>
      <c r="L35" s="32">
        <v>2</v>
      </c>
      <c r="M35" s="2"/>
      <c r="N35" s="35" t="str">
        <f>[1]MACHINERY!C10</f>
        <v>Manual Cart</v>
      </c>
      <c r="O35" s="36">
        <f>'[1]INPUT - OUTPUT'!C13</f>
        <v>615.38461538461536</v>
      </c>
      <c r="P35" s="37">
        <v>300</v>
      </c>
      <c r="Q35" s="38">
        <f>VLOOKUP($N35,[1]MACHINERY!$C$6:$Q$20,15,0)</f>
        <v>4.4185729847494561E-2</v>
      </c>
      <c r="R35" s="37">
        <f t="shared" si="21"/>
        <v>2.6511437908496736</v>
      </c>
      <c r="S35" s="39">
        <f t="shared" si="22"/>
        <v>7.1801811002178656E-4</v>
      </c>
      <c r="T35" s="2"/>
      <c r="U35" s="40"/>
      <c r="V35" s="40"/>
      <c r="W35" s="41"/>
      <c r="X35" s="42"/>
      <c r="Y35" s="58">
        <v>1</v>
      </c>
      <c r="Z35" s="50" t="s">
        <v>33</v>
      </c>
      <c r="AA35" s="59">
        <f>VLOOKUP(Z35,'[1]INPUT - OUTPUT'!$B$31:$C$33,2,0)</f>
        <v>100</v>
      </c>
      <c r="AB35" s="46">
        <f>'[1]INPUT - OUTPUT'!$C$39</f>
        <v>0.85</v>
      </c>
      <c r="AC35" s="47">
        <f t="shared" si="23"/>
        <v>3.186274509803922E-2</v>
      </c>
      <c r="AD35" s="42"/>
      <c r="AE35" s="48">
        <v>0</v>
      </c>
      <c r="AF35" s="49">
        <v>1</v>
      </c>
      <c r="AG35" s="50" t="s">
        <v>34</v>
      </c>
      <c r="AH35" s="45">
        <f>VLOOKUP(AG35,'[1]INPUT - OUTPUT'!$B$31:$C$33,2,0)</f>
        <v>75</v>
      </c>
      <c r="AI35" s="47">
        <f>IFERROR((Q35*AE35/60+AF35*AH35*AE35/3600)/'[1]INPUT - OUTPUT'!$C$13,0)</f>
        <v>0</v>
      </c>
      <c r="AJ35" s="42"/>
      <c r="AK35" s="47">
        <f t="shared" si="24"/>
        <v>3.2580763208061005E-2</v>
      </c>
    </row>
  </sheetData>
  <mergeCells count="32">
    <mergeCell ref="J30:J34"/>
    <mergeCell ref="J17:J21"/>
    <mergeCell ref="A22:H22"/>
    <mergeCell ref="L22:AK22"/>
    <mergeCell ref="J23:J27"/>
    <mergeCell ref="A29:H29"/>
    <mergeCell ref="L29:AK29"/>
    <mergeCell ref="J7:J8"/>
    <mergeCell ref="A10:H10"/>
    <mergeCell ref="L10:AK10"/>
    <mergeCell ref="J11:J15"/>
    <mergeCell ref="A16:H16"/>
    <mergeCell ref="L16:AK16"/>
    <mergeCell ref="N3:S3"/>
    <mergeCell ref="U3:W3"/>
    <mergeCell ref="Y3:AC3"/>
    <mergeCell ref="AE3:AI3"/>
    <mergeCell ref="AK3:AK4"/>
    <mergeCell ref="A6:H6"/>
    <mergeCell ref="L6:AK6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</mergeCells>
  <dataValidations count="1">
    <dataValidation type="list" allowBlank="1" showInputMessage="1" showErrorMessage="1" sqref="Z7:Z9 AG23:AG28 AG11:AG15 Z11:Z15 Z23:Z28 AG17:AG21 AG30:AG35 Z17:Z21 Z30:Z35 AG7:AG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Tata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Sunil</dc:creator>
  <cp:lastModifiedBy>Pawar, Sunil</cp:lastModifiedBy>
  <dcterms:created xsi:type="dcterms:W3CDTF">2019-12-25T04:35:47Z</dcterms:created>
  <dcterms:modified xsi:type="dcterms:W3CDTF">2019-12-25T04:37:59Z</dcterms:modified>
</cp:coreProperties>
</file>