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45" windowWidth="18975" windowHeight="11760"/>
  </bookViews>
  <sheets>
    <sheet name="Tariff for Kenopy" sheetId="1" r:id="rId1"/>
  </sheets>
  <calcPr calcId="124519"/>
</workbook>
</file>

<file path=xl/calcChain.xml><?xml version="1.0" encoding="utf-8"?>
<calcChain xmlns="http://schemas.openxmlformats.org/spreadsheetml/2006/main">
  <c r="V17" i="1"/>
  <c r="R17"/>
  <c r="P17"/>
  <c r="N17"/>
  <c r="M17"/>
  <c r="O17" s="1"/>
  <c r="K17"/>
  <c r="H17"/>
  <c r="G17"/>
  <c r="I17" s="1"/>
  <c r="E17"/>
  <c r="D17"/>
  <c r="V16"/>
  <c r="P16"/>
  <c r="N16"/>
  <c r="M16"/>
  <c r="O16" s="1"/>
  <c r="K16"/>
  <c r="H16"/>
  <c r="G16"/>
  <c r="I16" s="1"/>
  <c r="D16"/>
  <c r="E16" s="1"/>
  <c r="V15"/>
  <c r="N15"/>
  <c r="K15"/>
  <c r="H15"/>
  <c r="G15"/>
  <c r="I15" s="1"/>
  <c r="E15"/>
  <c r="D15"/>
  <c r="V14"/>
  <c r="N14"/>
  <c r="K14"/>
  <c r="H14"/>
  <c r="G14"/>
  <c r="I14" s="1"/>
  <c r="E14"/>
  <c r="D14"/>
  <c r="V13"/>
  <c r="R13"/>
  <c r="P13"/>
  <c r="N13"/>
  <c r="M13"/>
  <c r="O13" s="1"/>
  <c r="K13"/>
  <c r="H13"/>
  <c r="G13"/>
  <c r="I13" s="1"/>
  <c r="D13"/>
  <c r="E13" s="1"/>
  <c r="V12"/>
  <c r="P12"/>
  <c r="O12"/>
  <c r="N12"/>
  <c r="M12"/>
  <c r="K12"/>
  <c r="I12"/>
  <c r="H12"/>
  <c r="G12"/>
  <c r="E12"/>
  <c r="D12"/>
  <c r="AA11"/>
  <c r="V11"/>
  <c r="N11"/>
  <c r="K11"/>
  <c r="H11"/>
  <c r="G11"/>
  <c r="I11" s="1"/>
  <c r="D11"/>
  <c r="E11" s="1"/>
  <c r="AA10"/>
  <c r="V10"/>
  <c r="N10"/>
  <c r="K10"/>
  <c r="H10"/>
  <c r="G10"/>
  <c r="I10" s="1"/>
  <c r="D10"/>
  <c r="V9"/>
  <c r="R9"/>
  <c r="P9"/>
  <c r="N9"/>
  <c r="M9"/>
  <c r="O9" s="1"/>
  <c r="K9"/>
  <c r="H9"/>
  <c r="G9"/>
  <c r="I9" s="1"/>
  <c r="D9"/>
  <c r="V8"/>
  <c r="P8"/>
  <c r="O8"/>
  <c r="N8"/>
  <c r="M8"/>
  <c r="K8"/>
  <c r="I8"/>
  <c r="H8"/>
  <c r="G8"/>
  <c r="D8"/>
  <c r="AA7"/>
  <c r="V7"/>
  <c r="N7"/>
  <c r="K7"/>
  <c r="I7"/>
  <c r="H7"/>
  <c r="G7"/>
  <c r="D7"/>
  <c r="AA6"/>
  <c r="V6"/>
  <c r="N6"/>
  <c r="K6"/>
  <c r="I6"/>
  <c r="H6"/>
  <c r="G6"/>
  <c r="D6"/>
  <c r="V5"/>
</calcChain>
</file>

<file path=xl/sharedStrings.xml><?xml version="1.0" encoding="utf-8"?>
<sst xmlns="http://schemas.openxmlformats.org/spreadsheetml/2006/main" count="193" uniqueCount="81">
  <si>
    <t>Duration/Period</t>
  </si>
  <si>
    <t>Gym</t>
  </si>
  <si>
    <t>Swimming Pool</t>
  </si>
  <si>
    <t>Temp.Controlled Swimming Pool</t>
  </si>
  <si>
    <t>Combo Pack              (Gym + Pool)</t>
  </si>
  <si>
    <t>Combo Pack (Gym + Pool)</t>
  </si>
  <si>
    <t>Privilege</t>
  </si>
  <si>
    <t>Tennis Court with Coach</t>
  </si>
  <si>
    <t xml:space="preserve">Tennis Court </t>
  </si>
  <si>
    <t>Indoor Games.  TT,Chess,Carroms</t>
  </si>
  <si>
    <t>Billiards</t>
  </si>
  <si>
    <t>Multipurpose Hall</t>
  </si>
  <si>
    <t>Hourly</t>
  </si>
  <si>
    <t>NA</t>
  </si>
  <si>
    <t>125    Per hour</t>
  </si>
  <si>
    <t>Classes &amp; Tariff depends on Feasible Numbers  Enrolled</t>
  </si>
  <si>
    <t>Duration      /Period</t>
  </si>
  <si>
    <t>All Days</t>
  </si>
  <si>
    <t>Individual</t>
  </si>
  <si>
    <t>Monthly</t>
  </si>
  <si>
    <t>900                        (per hr                                                                                           per day)</t>
  </si>
  <si>
    <t xml:space="preserve">900                         Per Hr / Day </t>
  </si>
  <si>
    <t xml:space="preserve">Full Day            </t>
  </si>
  <si>
    <t>Cleaning Charges Rs.500 + ST</t>
  </si>
  <si>
    <t>Qtrly</t>
  </si>
  <si>
    <t>2250                                 (per hr                                                        per day)</t>
  </si>
  <si>
    <t xml:space="preserve">2250                         Per Hr / Day </t>
  </si>
  <si>
    <t xml:space="preserve">Half Day              </t>
  </si>
  <si>
    <t>Half yearly</t>
  </si>
  <si>
    <t>4050                          (per hr                                                                        per day)</t>
  </si>
  <si>
    <t xml:space="preserve">4050                         Per Hr / Day </t>
  </si>
  <si>
    <t>Yearly</t>
  </si>
  <si>
    <t>7200                                  (per hr                                                                                       per day)</t>
  </si>
  <si>
    <t xml:space="preserve">7200                         Per Hr / Day </t>
  </si>
  <si>
    <t>Couple</t>
  </si>
  <si>
    <t>27,000 (for 6 Members)</t>
  </si>
  <si>
    <t>Please note :</t>
  </si>
  <si>
    <t>Timings</t>
  </si>
  <si>
    <t>Morning</t>
  </si>
  <si>
    <t>Tennis Court</t>
  </si>
  <si>
    <t>8.00am to 10.00am</t>
  </si>
  <si>
    <t>6.00pm to 09.00pm</t>
  </si>
  <si>
    <t>Hall and Lawn Timings for parties</t>
  </si>
  <si>
    <t>Cancellation policy</t>
  </si>
  <si>
    <t>• Service Tax will be levied as applicable</t>
  </si>
  <si>
    <t>• Membership is Non transferable.</t>
  </si>
  <si>
    <t>• Right of Admission is reserved. Please identify before entry.</t>
  </si>
  <si>
    <t>• Guest should be registered before using the Club House Facilities.</t>
  </si>
  <si>
    <t>• Food counter and tables strictly Not allowed in the MPH</t>
  </si>
  <si>
    <t>• Any breakage or damages will be recovered from the organizer.</t>
  </si>
  <si>
    <t>• Loud music is strictly prohibited.</t>
  </si>
  <si>
    <t>• Alcohol consumption within MPH or CH premises is strictly prohibited.</t>
  </si>
  <si>
    <t>• Smoking is strictly prohibited in and around club house premise.</t>
  </si>
  <si>
    <t>• Usage charges once paid are not refundable/ extendable after validity period.</t>
  </si>
  <si>
    <t>• 30% Concession for additional family member if subscribed for couple package.</t>
  </si>
  <si>
    <t>• Family definition includes Owner, Spouse, Parents &amp; In Laws normally residing with the Owner, Names and relationship not exceeding 6 to be notified at the time of subscription.</t>
  </si>
  <si>
    <t>• No charges for Children below 4 years for Swimming pool if coach service not availed.</t>
  </si>
  <si>
    <t>• Guest will be charged Rs.150/- per head per entry for the use of Club House, Gym and Pool.</t>
  </si>
  <si>
    <t>• Guest Use: Table Tennis, Carroms and Chess. Guest charges Rs.50/- per use.</t>
  </si>
  <si>
    <t>• Please Use Proper Costume with Cap and Goggles to Use Swimming Pool</t>
  </si>
  <si>
    <t>• Additional charges: any extra electrical fittings power consumption will be charged at Rs.11.80 per unit + Service Tax.</t>
  </si>
  <si>
    <t>• No live cooking permitted inside the MPH. Food can be served provided adequate measures are taken as instructed by CH Manager.</t>
  </si>
  <si>
    <t>10% will be charged if cancelled before 10 days to the party, and 100% will be charged if cancelled later. Amount is neither adjustable, transferable or refundable</t>
  </si>
  <si>
    <t>Yoga,                                                            Aerobics Rooms</t>
  </si>
  <si>
    <t>Family                 6 Members             ( Only )</t>
  </si>
  <si>
    <t>Lawn (Next to the MPH)</t>
  </si>
  <si>
    <t>Evening</t>
  </si>
  <si>
    <t xml:space="preserve">6.30am to 11.00am      </t>
  </si>
  <si>
    <t>16.00-20.30Hrs</t>
  </si>
  <si>
    <t xml:space="preserve">6.30am to 10.30am     </t>
  </si>
  <si>
    <t>Lunch: 11:00 to 15.30Hrs</t>
  </si>
  <si>
    <t>Dinner: 17.30-22.00Hrs</t>
  </si>
  <si>
    <t>Aparna Property Management services Pvt Ltd</t>
  </si>
  <si>
    <t xml:space="preserve">Aparna Kanopy </t>
  </si>
  <si>
    <t xml:space="preserve">Club House Usage Tariff  </t>
  </si>
  <si>
    <t>Booking will be confirmed on first come basis on 100% full payment in advance</t>
  </si>
  <si>
    <t>• The Evening Parties at Hall / Lawn  are allowed strictly till 22:15hrs only. Power will be completely shutdown at Sharp 22:30hrs, with prior information</t>
  </si>
  <si>
    <t>16.00-21.00Hrs</t>
  </si>
  <si>
    <t>850                           (per hr  per day)</t>
  </si>
  <si>
    <t>43                                  Guest  Per Head/  Per hr</t>
  </si>
  <si>
    <t>85                                       Per head          Per hour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</si>
</sst>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i/>
      <sz val="28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36"/>
      <color theme="1"/>
      <name val="Sylfaen"/>
      <family val="1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3" fillId="26" borderId="0" applyNumberFormat="0" applyBorder="0" applyAlignment="0" applyProtection="0"/>
    <xf numFmtId="0" fontId="22" fillId="27" borderId="1" applyNumberFormat="0" applyAlignment="0" applyProtection="0"/>
    <xf numFmtId="0" fontId="21" fillId="28" borderId="2" applyNumberFormat="0" applyAlignment="0" applyProtection="0"/>
    <xf numFmtId="0" fontId="20" fillId="0" borderId="0" applyNumberFormat="0" applyFill="0" applyBorder="0" applyAlignment="0" applyProtection="0"/>
    <xf numFmtId="0" fontId="19" fillId="29" borderId="0" applyNumberFormat="0" applyBorder="0" applyAlignment="0" applyProtection="0"/>
    <xf numFmtId="0" fontId="18" fillId="0" borderId="3" applyNumberFormat="0" applyFill="0" applyAlignment="0" applyProtection="0"/>
    <xf numFmtId="0" fontId="17" fillId="0" borderId="4" applyNumberFormat="0" applyFill="0" applyAlignment="0" applyProtection="0"/>
    <xf numFmtId="0" fontId="1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5" fillId="30" borderId="1" applyNumberFormat="0" applyAlignment="0" applyProtection="0"/>
    <xf numFmtId="0" fontId="14" fillId="0" borderId="6" applyNumberFormat="0" applyFill="0" applyAlignment="0" applyProtection="0"/>
    <xf numFmtId="0" fontId="13" fillId="31" borderId="0" applyNumberFormat="0" applyBorder="0" applyAlignment="0" applyProtection="0"/>
    <xf numFmtId="0" fontId="25" fillId="32" borderId="7" applyNumberFormat="0" applyAlignment="0" applyProtection="0"/>
    <xf numFmtId="0" fontId="12" fillId="27" borderId="8" applyNumberFormat="0" applyAlignment="0" applyProtection="0"/>
    <xf numFmtId="0" fontId="11" fillId="0" borderId="0" applyNumberFormat="0" applyFill="0" applyBorder="0" applyAlignment="0" applyProtection="0"/>
    <xf numFmtId="0" fontId="5" fillId="0" borderId="9" applyNumberFormat="0" applyFill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5" fillId="0" borderId="0" xfId="0" applyFont="1" applyAlignment="1">
      <alignment horizontal="left" wrapText="1"/>
    </xf>
    <xf numFmtId="0" fontId="1" fillId="33" borderId="11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3" fillId="33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33" borderId="11" xfId="0" applyFont="1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2" fillId="33" borderId="11" xfId="0" applyFont="1" applyFill="1" applyBorder="1" applyAlignment="1">
      <alignment horizontal="center" vertical="center" wrapText="1"/>
    </xf>
    <xf numFmtId="0" fontId="2" fillId="33" borderId="13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left" vertical="center"/>
    </xf>
    <xf numFmtId="0" fontId="1" fillId="34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2" fillId="33" borderId="10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Border="1" applyAlignment="1"/>
    <xf numFmtId="0" fontId="1" fillId="33" borderId="10" xfId="0" applyFont="1" applyFill="1" applyBorder="1" applyAlignment="1">
      <alignment horizontal="center" vertical="center"/>
    </xf>
    <xf numFmtId="1" fontId="1" fillId="33" borderId="1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1" fontId="2" fillId="33" borderId="10" xfId="0" applyNumberFormat="1" applyFont="1" applyFill="1" applyBorder="1" applyAlignment="1">
      <alignment horizontal="center" vertical="center" wrapText="1"/>
    </xf>
    <xf numFmtId="0" fontId="2" fillId="33" borderId="10" xfId="0" applyFont="1" applyFill="1" applyBorder="1" applyAlignment="1">
      <alignment horizontal="center" vertical="center" wrapText="1"/>
    </xf>
    <xf numFmtId="0" fontId="1" fillId="33" borderId="11" xfId="0" applyFont="1" applyFill="1" applyBorder="1" applyAlignment="1">
      <alignment horizontal="center" vertical="center" wrapText="1"/>
    </xf>
    <xf numFmtId="0" fontId="1" fillId="33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33" borderId="0" xfId="0" applyFont="1" applyFill="1" applyBorder="1" applyAlignment="1">
      <alignment vertical="center"/>
    </xf>
    <xf numFmtId="0" fontId="1" fillId="33" borderId="0" xfId="0" applyFont="1" applyFill="1" applyBorder="1" applyAlignment="1">
      <alignment horizontal="center" vertical="center"/>
    </xf>
    <xf numFmtId="0" fontId="7" fillId="33" borderId="0" xfId="0" applyFont="1" applyFill="1" applyBorder="1" applyAlignment="1">
      <alignment vertical="center"/>
    </xf>
    <xf numFmtId="0" fontId="3" fillId="33" borderId="10" xfId="0" applyFont="1" applyFill="1" applyBorder="1" applyAlignment="1">
      <alignment horizontal="center" vertical="center"/>
    </xf>
    <xf numFmtId="0" fontId="3" fillId="33" borderId="10" xfId="0" applyFont="1" applyFill="1" applyBorder="1" applyAlignment="1">
      <alignment horizontal="center" vertical="center" wrapText="1"/>
    </xf>
    <xf numFmtId="1" fontId="1" fillId="33" borderId="10" xfId="0" applyNumberFormat="1" applyFont="1" applyFill="1" applyBorder="1" applyAlignment="1">
      <alignment horizontal="center" vertical="center" wrapText="1"/>
    </xf>
    <xf numFmtId="0" fontId="2" fillId="33" borderId="1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40"/>
  <sheetViews>
    <sheetView tabSelected="1" zoomScale="58" zoomScaleNormal="58" workbookViewId="0">
      <selection sqref="A1:XFD1048576"/>
    </sheetView>
  </sheetViews>
  <sheetFormatPr defaultRowHeight="15"/>
  <cols>
    <col min="1" max="1" width="20.140625" style="15" customWidth="1"/>
    <col min="2" max="2" width="24.7109375" style="15" customWidth="1"/>
    <col min="3" max="4" width="9.42578125" style="15" hidden="1" customWidth="1"/>
    <col min="5" max="5" width="15.5703125" style="15" hidden="1" customWidth="1"/>
    <col min="6" max="7" width="13.5703125" style="15" hidden="1" customWidth="1"/>
    <col min="8" max="8" width="16.5703125" style="15" customWidth="1"/>
    <col min="9" max="9" width="16.42578125" style="15" hidden="1" customWidth="1"/>
    <col min="10" max="11" width="23" style="15" hidden="1" customWidth="1"/>
    <col min="12" max="13" width="17.85546875" style="15" hidden="1" customWidth="1"/>
    <col min="14" max="14" width="20.85546875" style="15" customWidth="1"/>
    <col min="15" max="15" width="17.85546875" style="15" hidden="1" customWidth="1"/>
    <col min="16" max="16" width="22.5703125" style="15" customWidth="1"/>
    <col min="17" max="17" width="17.85546875" style="15" hidden="1" customWidth="1"/>
    <col min="18" max="18" width="20.28515625" style="15" customWidth="1"/>
    <col min="19" max="20" width="22.85546875" style="15" hidden="1" customWidth="1"/>
    <col min="21" max="21" width="19.7109375" style="15" hidden="1" customWidth="1"/>
    <col min="22" max="22" width="21.42578125" style="15" customWidth="1"/>
    <col min="23" max="23" width="33.85546875" style="15" customWidth="1"/>
    <col min="24" max="24" width="28.28515625" style="15" customWidth="1"/>
    <col min="25" max="25" width="31.140625" style="15" customWidth="1"/>
    <col min="26" max="26" width="15.7109375" style="15" customWidth="1"/>
    <col min="27" max="27" width="17.85546875" style="15" customWidth="1"/>
    <col min="28" max="28" width="31.7109375" style="15" customWidth="1"/>
    <col min="29" max="29" width="14.28515625" style="15" customWidth="1"/>
    <col min="30" max="16384" width="9.140625" style="15"/>
  </cols>
  <sheetData>
    <row r="1" spans="1:29" ht="36.75" customHeight="1">
      <c r="A1" s="6" t="s">
        <v>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9" ht="48" customHeight="1">
      <c r="A2" s="5" t="s">
        <v>73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16"/>
    </row>
    <row r="3" spans="1:29" ht="48" customHeight="1">
      <c r="A3" s="5" t="s">
        <v>74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16"/>
    </row>
    <row r="4" spans="1:29" ht="66.75" customHeight="1">
      <c r="A4" s="4" t="s">
        <v>0</v>
      </c>
      <c r="B4" s="4"/>
      <c r="C4" s="33"/>
      <c r="D4" s="33"/>
      <c r="E4" s="33" t="s">
        <v>1</v>
      </c>
      <c r="F4" s="34" t="s">
        <v>2</v>
      </c>
      <c r="G4" s="34"/>
      <c r="H4" s="33" t="s">
        <v>1</v>
      </c>
      <c r="I4" s="34" t="s">
        <v>2</v>
      </c>
      <c r="J4" s="34" t="s">
        <v>3</v>
      </c>
      <c r="K4" s="34"/>
      <c r="L4" s="34" t="s">
        <v>4</v>
      </c>
      <c r="M4" s="34"/>
      <c r="N4" s="34" t="s">
        <v>2</v>
      </c>
      <c r="O4" s="34" t="s">
        <v>4</v>
      </c>
      <c r="P4" s="34" t="s">
        <v>5</v>
      </c>
      <c r="Q4" s="34" t="s">
        <v>6</v>
      </c>
      <c r="R4" s="34" t="s">
        <v>6</v>
      </c>
      <c r="S4" s="34" t="s">
        <v>7</v>
      </c>
      <c r="T4" s="34" t="s">
        <v>7</v>
      </c>
      <c r="U4" s="34" t="s">
        <v>8</v>
      </c>
      <c r="V4" s="34" t="s">
        <v>8</v>
      </c>
      <c r="W4" s="34" t="s">
        <v>9</v>
      </c>
      <c r="X4" s="33" t="s">
        <v>10</v>
      </c>
      <c r="Y4" s="34" t="s">
        <v>63</v>
      </c>
      <c r="Z4" s="4" t="s">
        <v>11</v>
      </c>
      <c r="AA4" s="4"/>
      <c r="AB4" s="4"/>
    </row>
    <row r="5" spans="1:29" ht="70.5" customHeight="1">
      <c r="A5" s="3" t="s">
        <v>12</v>
      </c>
      <c r="B5" s="3"/>
      <c r="C5" s="17"/>
      <c r="D5" s="17"/>
      <c r="E5" s="17" t="s">
        <v>13</v>
      </c>
      <c r="F5" s="17" t="s">
        <v>13</v>
      </c>
      <c r="G5" s="17"/>
      <c r="H5" s="17" t="s">
        <v>13</v>
      </c>
      <c r="I5" s="17" t="s">
        <v>13</v>
      </c>
      <c r="J5" s="17" t="s">
        <v>13</v>
      </c>
      <c r="K5" s="17"/>
      <c r="L5" s="17" t="s">
        <v>13</v>
      </c>
      <c r="M5" s="17"/>
      <c r="N5" s="17" t="s">
        <v>13</v>
      </c>
      <c r="O5" s="17" t="s">
        <v>13</v>
      </c>
      <c r="P5" s="17" t="s">
        <v>13</v>
      </c>
      <c r="Q5" s="17" t="s">
        <v>13</v>
      </c>
      <c r="R5" s="17" t="s">
        <v>13</v>
      </c>
      <c r="S5" s="17" t="s">
        <v>13</v>
      </c>
      <c r="T5" s="17" t="s">
        <v>13</v>
      </c>
      <c r="U5" s="26" t="s">
        <v>14</v>
      </c>
      <c r="V5" s="35">
        <f>100*0.85</f>
        <v>85</v>
      </c>
      <c r="W5" s="26" t="s">
        <v>79</v>
      </c>
      <c r="X5" s="26" t="s">
        <v>80</v>
      </c>
      <c r="Y5" s="3" t="s">
        <v>15</v>
      </c>
      <c r="Z5" s="26" t="s">
        <v>16</v>
      </c>
      <c r="AA5" s="3" t="s">
        <v>17</v>
      </c>
      <c r="AB5" s="3"/>
    </row>
    <row r="6" spans="1:29" ht="42.75" customHeight="1">
      <c r="A6" s="8" t="s">
        <v>18</v>
      </c>
      <c r="B6" s="17" t="s">
        <v>19</v>
      </c>
      <c r="C6" s="17">
        <v>1200</v>
      </c>
      <c r="D6" s="17">
        <f>C6*10%</f>
        <v>120</v>
      </c>
      <c r="E6" s="17">
        <v>1080</v>
      </c>
      <c r="F6" s="17">
        <v>1000</v>
      </c>
      <c r="G6" s="17">
        <f>F6*10%</f>
        <v>100</v>
      </c>
      <c r="H6" s="17">
        <f>800*0.85</f>
        <v>680</v>
      </c>
      <c r="I6" s="17">
        <f>F6-G6</f>
        <v>900</v>
      </c>
      <c r="J6" s="17">
        <v>1500</v>
      </c>
      <c r="K6" s="17">
        <f>J6*10%</f>
        <v>150</v>
      </c>
      <c r="L6" s="17" t="s">
        <v>13</v>
      </c>
      <c r="M6" s="17" t="s">
        <v>13</v>
      </c>
      <c r="N6" s="17">
        <f>800*0.85</f>
        <v>680</v>
      </c>
      <c r="O6" s="17" t="s">
        <v>13</v>
      </c>
      <c r="P6" s="17" t="s">
        <v>13</v>
      </c>
      <c r="Q6" s="17" t="s">
        <v>13</v>
      </c>
      <c r="R6" s="17" t="s">
        <v>13</v>
      </c>
      <c r="S6" s="26" t="s">
        <v>20</v>
      </c>
      <c r="T6" s="23" t="s">
        <v>21</v>
      </c>
      <c r="U6" s="17">
        <v>450</v>
      </c>
      <c r="V6" s="35">
        <f>400*0.85</f>
        <v>340</v>
      </c>
      <c r="W6" s="17">
        <v>213</v>
      </c>
      <c r="X6" s="24" t="s">
        <v>78</v>
      </c>
      <c r="Y6" s="3"/>
      <c r="Z6" s="26" t="s">
        <v>22</v>
      </c>
      <c r="AA6" s="17">
        <f>7000*0.85</f>
        <v>5950</v>
      </c>
      <c r="AB6" s="3" t="s">
        <v>23</v>
      </c>
    </row>
    <row r="7" spans="1:29" ht="42.75" customHeight="1">
      <c r="A7" s="8"/>
      <c r="B7" s="17" t="s">
        <v>24</v>
      </c>
      <c r="C7" s="17">
        <v>3240</v>
      </c>
      <c r="D7" s="17">
        <f t="shared" ref="D7" si="0">C7*10%</f>
        <v>324</v>
      </c>
      <c r="E7" s="17">
        <v>2916</v>
      </c>
      <c r="F7" s="17">
        <v>2500</v>
      </c>
      <c r="G7" s="17">
        <f t="shared" ref="G7" si="1">F7*10%</f>
        <v>250</v>
      </c>
      <c r="H7" s="17">
        <f>2100*0.85</f>
        <v>1785</v>
      </c>
      <c r="I7" s="17">
        <f t="shared" ref="I7" si="2">F7-G7</f>
        <v>2250</v>
      </c>
      <c r="J7" s="17">
        <v>3500</v>
      </c>
      <c r="K7" s="17">
        <f t="shared" ref="K7" si="3">J7*10%</f>
        <v>350</v>
      </c>
      <c r="L7" s="17" t="s">
        <v>13</v>
      </c>
      <c r="M7" s="17" t="s">
        <v>13</v>
      </c>
      <c r="N7" s="18">
        <f>2000*0.85</f>
        <v>1700</v>
      </c>
      <c r="O7" s="17" t="s">
        <v>13</v>
      </c>
      <c r="P7" s="17" t="s">
        <v>13</v>
      </c>
      <c r="Q7" s="17" t="s">
        <v>13</v>
      </c>
      <c r="R7" s="17" t="s">
        <v>13</v>
      </c>
      <c r="S7" s="26" t="s">
        <v>25</v>
      </c>
      <c r="T7" s="23" t="s">
        <v>26</v>
      </c>
      <c r="U7" s="17">
        <v>1215</v>
      </c>
      <c r="V7" s="35">
        <f>1000*0.85</f>
        <v>850</v>
      </c>
      <c r="W7" s="17" t="s">
        <v>13</v>
      </c>
      <c r="X7" s="17" t="s">
        <v>13</v>
      </c>
      <c r="Y7" s="3"/>
      <c r="Z7" s="26" t="s">
        <v>27</v>
      </c>
      <c r="AA7" s="17">
        <f>5000*0.85</f>
        <v>4250</v>
      </c>
      <c r="AB7" s="3"/>
    </row>
    <row r="8" spans="1:29" ht="39.6" customHeight="1">
      <c r="A8" s="8"/>
      <c r="B8" s="17" t="s">
        <v>28</v>
      </c>
      <c r="C8" s="17">
        <v>5400</v>
      </c>
      <c r="D8" s="17">
        <f t="shared" ref="D8:D17" si="4">C8*10%</f>
        <v>540</v>
      </c>
      <c r="E8" s="17">
        <v>4860</v>
      </c>
      <c r="F8" s="17">
        <v>3500</v>
      </c>
      <c r="G8" s="17">
        <f t="shared" ref="G8:G17" si="5">F8*10%</f>
        <v>350</v>
      </c>
      <c r="H8" s="17">
        <f>3600*0.85</f>
        <v>3060</v>
      </c>
      <c r="I8" s="17">
        <f t="shared" ref="I8:I17" si="6">F8-G8</f>
        <v>3150</v>
      </c>
      <c r="J8" s="17">
        <v>5000</v>
      </c>
      <c r="K8" s="17">
        <f t="shared" ref="K8:K17" si="7">J8*10%</f>
        <v>500</v>
      </c>
      <c r="L8" s="17">
        <v>7500</v>
      </c>
      <c r="M8" s="17">
        <f t="shared" ref="M8" si="8">L8*10%</f>
        <v>750</v>
      </c>
      <c r="N8" s="18">
        <f>2800*0.85</f>
        <v>2380</v>
      </c>
      <c r="O8" s="17">
        <f t="shared" ref="O8" si="9">L8-M8</f>
        <v>6750</v>
      </c>
      <c r="P8" s="17">
        <f>5000*0.85</f>
        <v>4250</v>
      </c>
      <c r="Q8" s="17" t="s">
        <v>13</v>
      </c>
      <c r="R8" s="17" t="s">
        <v>13</v>
      </c>
      <c r="S8" s="26" t="s">
        <v>29</v>
      </c>
      <c r="T8" s="23" t="s">
        <v>30</v>
      </c>
      <c r="U8" s="17">
        <v>2250</v>
      </c>
      <c r="V8" s="35">
        <f>1800*0.85</f>
        <v>1530</v>
      </c>
      <c r="W8" s="17" t="s">
        <v>13</v>
      </c>
      <c r="X8" s="17" t="s">
        <v>13</v>
      </c>
      <c r="Y8" s="3"/>
      <c r="Z8" s="8"/>
      <c r="AA8" s="8"/>
      <c r="AB8" s="8"/>
    </row>
    <row r="9" spans="1:29" ht="39.6" customHeight="1">
      <c r="A9" s="8"/>
      <c r="B9" s="17" t="s">
        <v>31</v>
      </c>
      <c r="C9" s="17">
        <v>8000</v>
      </c>
      <c r="D9" s="17">
        <f t="shared" si="4"/>
        <v>800</v>
      </c>
      <c r="E9" s="17">
        <v>7200</v>
      </c>
      <c r="F9" s="17">
        <v>5000</v>
      </c>
      <c r="G9" s="17">
        <f t="shared" si="5"/>
        <v>500</v>
      </c>
      <c r="H9" s="17">
        <f>5000*0.85</f>
        <v>4250</v>
      </c>
      <c r="I9" s="17">
        <f t="shared" si="6"/>
        <v>4500</v>
      </c>
      <c r="J9" s="17">
        <v>7500</v>
      </c>
      <c r="K9" s="17">
        <f t="shared" si="7"/>
        <v>750</v>
      </c>
      <c r="L9" s="17">
        <v>10000</v>
      </c>
      <c r="M9" s="17">
        <f>L9*10%</f>
        <v>1000</v>
      </c>
      <c r="N9" s="17">
        <f>4000*0.85</f>
        <v>3400</v>
      </c>
      <c r="O9" s="17">
        <f>L9-M9</f>
        <v>9000</v>
      </c>
      <c r="P9" s="17">
        <f>7000*0.85</f>
        <v>5950</v>
      </c>
      <c r="Q9" s="17">
        <v>12000</v>
      </c>
      <c r="R9" s="17">
        <f>9000*0.85</f>
        <v>7650</v>
      </c>
      <c r="S9" s="26" t="s">
        <v>32</v>
      </c>
      <c r="T9" s="23" t="s">
        <v>33</v>
      </c>
      <c r="U9" s="17">
        <v>3240</v>
      </c>
      <c r="V9" s="26">
        <f>3000*0.85</f>
        <v>2550</v>
      </c>
      <c r="W9" s="17" t="s">
        <v>13</v>
      </c>
      <c r="X9" s="17" t="s">
        <v>13</v>
      </c>
      <c r="Y9" s="3"/>
      <c r="Z9" s="8" t="s">
        <v>65</v>
      </c>
      <c r="AA9" s="8"/>
      <c r="AB9" s="8"/>
    </row>
    <row r="10" spans="1:29" ht="39.6" customHeight="1">
      <c r="A10" s="8" t="s">
        <v>34</v>
      </c>
      <c r="B10" s="17" t="s">
        <v>19</v>
      </c>
      <c r="C10" s="17">
        <v>1800</v>
      </c>
      <c r="D10" s="17">
        <f t="shared" si="4"/>
        <v>180</v>
      </c>
      <c r="E10" s="17">
        <v>1620</v>
      </c>
      <c r="F10" s="17">
        <v>1750</v>
      </c>
      <c r="G10" s="17">
        <f t="shared" si="5"/>
        <v>175</v>
      </c>
      <c r="H10" s="17">
        <f>1400*0.85</f>
        <v>1190</v>
      </c>
      <c r="I10" s="17">
        <f t="shared" si="6"/>
        <v>1575</v>
      </c>
      <c r="J10" s="17">
        <v>2250</v>
      </c>
      <c r="K10" s="17">
        <f t="shared" si="7"/>
        <v>225</v>
      </c>
      <c r="L10" s="17" t="s">
        <v>13</v>
      </c>
      <c r="M10" s="17" t="s">
        <v>13</v>
      </c>
      <c r="N10" s="18">
        <f>1400*0.85</f>
        <v>1190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17" t="s">
        <v>13</v>
      </c>
      <c r="U10" s="17">
        <v>675</v>
      </c>
      <c r="V10" s="35">
        <f>600*0.85</f>
        <v>510</v>
      </c>
      <c r="W10" s="17" t="s">
        <v>13</v>
      </c>
      <c r="X10" s="17" t="s">
        <v>13</v>
      </c>
      <c r="Y10" s="3"/>
      <c r="Z10" s="26" t="s">
        <v>22</v>
      </c>
      <c r="AA10" s="17">
        <f>4000*0.85</f>
        <v>3400</v>
      </c>
      <c r="AB10" s="3" t="s">
        <v>23</v>
      </c>
    </row>
    <row r="11" spans="1:29" ht="39.6" customHeight="1">
      <c r="A11" s="8"/>
      <c r="B11" s="17" t="s">
        <v>24</v>
      </c>
      <c r="C11" s="17">
        <v>4860</v>
      </c>
      <c r="D11" s="17">
        <f t="shared" si="4"/>
        <v>486</v>
      </c>
      <c r="E11" s="17">
        <f t="shared" ref="E11" si="10">C11-D11</f>
        <v>4374</v>
      </c>
      <c r="F11" s="17">
        <v>4500</v>
      </c>
      <c r="G11" s="17">
        <f t="shared" si="5"/>
        <v>450</v>
      </c>
      <c r="H11" s="18">
        <f>3600*0.85</f>
        <v>3060</v>
      </c>
      <c r="I11" s="17">
        <f t="shared" si="6"/>
        <v>4050</v>
      </c>
      <c r="J11" s="17">
        <v>5500</v>
      </c>
      <c r="K11" s="17">
        <f t="shared" si="7"/>
        <v>550</v>
      </c>
      <c r="L11" s="17" t="s">
        <v>13</v>
      </c>
      <c r="M11" s="17" t="s">
        <v>13</v>
      </c>
      <c r="N11" s="18">
        <f>3600*0.85</f>
        <v>3060</v>
      </c>
      <c r="O11" s="17" t="s">
        <v>13</v>
      </c>
      <c r="P11" s="17" t="s">
        <v>13</v>
      </c>
      <c r="Q11" s="17" t="s">
        <v>13</v>
      </c>
      <c r="R11" s="17" t="s">
        <v>13</v>
      </c>
      <c r="S11" s="17" t="s">
        <v>13</v>
      </c>
      <c r="T11" s="17" t="s">
        <v>13</v>
      </c>
      <c r="U11" s="17">
        <v>1800</v>
      </c>
      <c r="V11" s="26">
        <f>1500*0.85</f>
        <v>1275</v>
      </c>
      <c r="W11" s="17" t="s">
        <v>13</v>
      </c>
      <c r="X11" s="17" t="s">
        <v>13</v>
      </c>
      <c r="Y11" s="3"/>
      <c r="Z11" s="26" t="s">
        <v>27</v>
      </c>
      <c r="AA11" s="17">
        <f>2500*0.85</f>
        <v>2125</v>
      </c>
      <c r="AB11" s="3"/>
    </row>
    <row r="12" spans="1:29" ht="39.6" customHeight="1">
      <c r="A12" s="8"/>
      <c r="B12" s="17" t="s">
        <v>28</v>
      </c>
      <c r="C12" s="17">
        <v>8100</v>
      </c>
      <c r="D12" s="17">
        <f t="shared" si="4"/>
        <v>810</v>
      </c>
      <c r="E12" s="17">
        <f t="shared" ref="E12:E17" si="11">C12-D12</f>
        <v>7290</v>
      </c>
      <c r="F12" s="17">
        <v>6000</v>
      </c>
      <c r="G12" s="17">
        <f t="shared" si="5"/>
        <v>600</v>
      </c>
      <c r="H12" s="18">
        <f>6000*0.85</f>
        <v>5100</v>
      </c>
      <c r="I12" s="17">
        <f t="shared" si="6"/>
        <v>5400</v>
      </c>
      <c r="J12" s="17">
        <v>8000</v>
      </c>
      <c r="K12" s="17">
        <f t="shared" si="7"/>
        <v>800</v>
      </c>
      <c r="L12" s="17">
        <v>12000</v>
      </c>
      <c r="M12" s="17">
        <f>L12*10%</f>
        <v>1200</v>
      </c>
      <c r="N12" s="17">
        <f>5400*0.85</f>
        <v>4590</v>
      </c>
      <c r="O12" s="17">
        <f>L12-M12</f>
        <v>10800</v>
      </c>
      <c r="P12" s="17">
        <f>9000*0.85</f>
        <v>7650</v>
      </c>
      <c r="Q12" s="17" t="s">
        <v>13</v>
      </c>
      <c r="R12" s="17" t="s">
        <v>13</v>
      </c>
      <c r="S12" s="17" t="s">
        <v>13</v>
      </c>
      <c r="T12" s="17" t="s">
        <v>13</v>
      </c>
      <c r="U12" s="17">
        <v>3420</v>
      </c>
      <c r="V12" s="26">
        <f>2500*0.85</f>
        <v>2125</v>
      </c>
      <c r="W12" s="17" t="s">
        <v>13</v>
      </c>
      <c r="X12" s="17" t="s">
        <v>13</v>
      </c>
      <c r="Y12" s="3"/>
      <c r="Z12" s="3"/>
      <c r="AA12" s="3"/>
      <c r="AB12" s="3"/>
    </row>
    <row r="13" spans="1:29" ht="39.6" customHeight="1">
      <c r="A13" s="8"/>
      <c r="B13" s="17" t="s">
        <v>31</v>
      </c>
      <c r="C13" s="17">
        <v>12000</v>
      </c>
      <c r="D13" s="17">
        <f t="shared" si="4"/>
        <v>1200</v>
      </c>
      <c r="E13" s="17">
        <f t="shared" si="11"/>
        <v>10800</v>
      </c>
      <c r="F13" s="17">
        <v>9000</v>
      </c>
      <c r="G13" s="17">
        <f t="shared" si="5"/>
        <v>900</v>
      </c>
      <c r="H13" s="17">
        <f>9000*0.85</f>
        <v>7650</v>
      </c>
      <c r="I13" s="17">
        <f t="shared" si="6"/>
        <v>8100</v>
      </c>
      <c r="J13" s="17">
        <v>12000</v>
      </c>
      <c r="K13" s="17">
        <f t="shared" si="7"/>
        <v>1200</v>
      </c>
      <c r="L13" s="17">
        <v>15000</v>
      </c>
      <c r="M13" s="17">
        <f>L13*10%</f>
        <v>1500</v>
      </c>
      <c r="N13" s="17">
        <f>8000*0.85</f>
        <v>6800</v>
      </c>
      <c r="O13" s="17">
        <f>L13-M13</f>
        <v>13500</v>
      </c>
      <c r="P13" s="17">
        <f>12000*0.85</f>
        <v>10200</v>
      </c>
      <c r="Q13" s="17">
        <v>18000</v>
      </c>
      <c r="R13" s="17">
        <f>14000*0.85</f>
        <v>11900</v>
      </c>
      <c r="S13" s="17" t="s">
        <v>13</v>
      </c>
      <c r="T13" s="17" t="s">
        <v>13</v>
      </c>
      <c r="U13" s="17">
        <v>4860</v>
      </c>
      <c r="V13" s="26">
        <f>4000*0.85</f>
        <v>3400</v>
      </c>
      <c r="W13" s="17" t="s">
        <v>13</v>
      </c>
      <c r="X13" s="17" t="s">
        <v>13</v>
      </c>
      <c r="Y13" s="3"/>
      <c r="Z13" s="3"/>
      <c r="AA13" s="3"/>
      <c r="AB13" s="3"/>
    </row>
    <row r="14" spans="1:29" ht="39.6" customHeight="1">
      <c r="A14" s="3" t="s">
        <v>64</v>
      </c>
      <c r="B14" s="17" t="s">
        <v>19</v>
      </c>
      <c r="C14" s="17">
        <v>3000</v>
      </c>
      <c r="D14" s="17">
        <f t="shared" si="4"/>
        <v>300</v>
      </c>
      <c r="E14" s="17">
        <f t="shared" si="11"/>
        <v>2700</v>
      </c>
      <c r="F14" s="17">
        <v>3000</v>
      </c>
      <c r="G14" s="17">
        <f t="shared" si="5"/>
        <v>300</v>
      </c>
      <c r="H14" s="17">
        <f>2200*0.85</f>
        <v>1870</v>
      </c>
      <c r="I14" s="17">
        <f t="shared" si="6"/>
        <v>2700</v>
      </c>
      <c r="J14" s="17">
        <v>3750</v>
      </c>
      <c r="K14" s="17">
        <f t="shared" si="7"/>
        <v>375</v>
      </c>
      <c r="L14" s="17" t="s">
        <v>13</v>
      </c>
      <c r="M14" s="17" t="s">
        <v>13</v>
      </c>
      <c r="N14" s="17">
        <f>2000*0.85</f>
        <v>1700</v>
      </c>
      <c r="O14" s="17" t="s">
        <v>13</v>
      </c>
      <c r="P14" s="17" t="s">
        <v>13</v>
      </c>
      <c r="Q14" s="17" t="s">
        <v>13</v>
      </c>
      <c r="R14" s="17" t="s">
        <v>13</v>
      </c>
      <c r="S14" s="17" t="s">
        <v>13</v>
      </c>
      <c r="T14" s="17" t="s">
        <v>13</v>
      </c>
      <c r="U14" s="17">
        <v>1080</v>
      </c>
      <c r="V14" s="26">
        <f>1000*0.85</f>
        <v>850</v>
      </c>
      <c r="W14" s="17" t="s">
        <v>13</v>
      </c>
      <c r="X14" s="17" t="s">
        <v>13</v>
      </c>
      <c r="Y14" s="3"/>
      <c r="Z14" s="12" t="s">
        <v>75</v>
      </c>
      <c r="AA14" s="12"/>
      <c r="AB14" s="12"/>
    </row>
    <row r="15" spans="1:29" ht="39.6" customHeight="1">
      <c r="A15" s="3"/>
      <c r="B15" s="17" t="s">
        <v>24</v>
      </c>
      <c r="C15" s="17">
        <v>8100</v>
      </c>
      <c r="D15" s="17">
        <f t="shared" si="4"/>
        <v>810</v>
      </c>
      <c r="E15" s="17">
        <f t="shared" si="11"/>
        <v>7290</v>
      </c>
      <c r="F15" s="17">
        <v>7500</v>
      </c>
      <c r="G15" s="17">
        <f t="shared" si="5"/>
        <v>750</v>
      </c>
      <c r="H15" s="18">
        <f>5500*0.85</f>
        <v>4675</v>
      </c>
      <c r="I15" s="17">
        <f t="shared" si="6"/>
        <v>6750</v>
      </c>
      <c r="J15" s="17">
        <v>9500</v>
      </c>
      <c r="K15" s="17">
        <f t="shared" si="7"/>
        <v>950</v>
      </c>
      <c r="L15" s="17" t="s">
        <v>13</v>
      </c>
      <c r="M15" s="17" t="s">
        <v>13</v>
      </c>
      <c r="N15" s="18">
        <f>5000*0.85</f>
        <v>4250</v>
      </c>
      <c r="O15" s="17" t="s">
        <v>13</v>
      </c>
      <c r="P15" s="17" t="s">
        <v>13</v>
      </c>
      <c r="Q15" s="17" t="s">
        <v>13</v>
      </c>
      <c r="R15" s="17" t="s">
        <v>13</v>
      </c>
      <c r="S15" s="17" t="s">
        <v>13</v>
      </c>
      <c r="T15" s="17" t="s">
        <v>13</v>
      </c>
      <c r="U15" s="17">
        <v>2880</v>
      </c>
      <c r="V15" s="26">
        <f>1800*0.85</f>
        <v>1530</v>
      </c>
      <c r="W15" s="17" t="s">
        <v>13</v>
      </c>
      <c r="X15" s="17" t="s">
        <v>13</v>
      </c>
      <c r="Y15" s="3"/>
      <c r="Z15" s="12"/>
      <c r="AA15" s="12"/>
      <c r="AB15" s="12"/>
    </row>
    <row r="16" spans="1:29" ht="39.6" customHeight="1">
      <c r="A16" s="3"/>
      <c r="B16" s="17" t="s">
        <v>28</v>
      </c>
      <c r="C16" s="17">
        <v>13500</v>
      </c>
      <c r="D16" s="17">
        <f t="shared" si="4"/>
        <v>1350</v>
      </c>
      <c r="E16" s="17">
        <f t="shared" si="11"/>
        <v>12150</v>
      </c>
      <c r="F16" s="17">
        <v>10000</v>
      </c>
      <c r="G16" s="17">
        <f t="shared" si="5"/>
        <v>1000</v>
      </c>
      <c r="H16" s="18">
        <f>9000*0.85</f>
        <v>7650</v>
      </c>
      <c r="I16" s="17">
        <f t="shared" si="6"/>
        <v>9000</v>
      </c>
      <c r="J16" s="17">
        <v>13500</v>
      </c>
      <c r="K16" s="17">
        <f t="shared" si="7"/>
        <v>1350</v>
      </c>
      <c r="L16" s="17">
        <v>18000</v>
      </c>
      <c r="M16" s="17">
        <f>L16*10%</f>
        <v>1800</v>
      </c>
      <c r="N16" s="17">
        <f>8000*0.85</f>
        <v>6800</v>
      </c>
      <c r="O16" s="17">
        <f>L16-M16</f>
        <v>16200</v>
      </c>
      <c r="P16" s="17">
        <f>15000*0.85</f>
        <v>12750</v>
      </c>
      <c r="Q16" s="17" t="s">
        <v>13</v>
      </c>
      <c r="R16" s="17" t="s">
        <v>13</v>
      </c>
      <c r="S16" s="17" t="s">
        <v>13</v>
      </c>
      <c r="T16" s="17" t="s">
        <v>13</v>
      </c>
      <c r="U16" s="17">
        <v>5480</v>
      </c>
      <c r="V16" s="26">
        <f>3000*0.85</f>
        <v>2550</v>
      </c>
      <c r="W16" s="17" t="s">
        <v>13</v>
      </c>
      <c r="X16" s="17" t="s">
        <v>13</v>
      </c>
      <c r="Y16" s="3"/>
      <c r="Z16" s="12"/>
      <c r="AA16" s="12"/>
      <c r="AB16" s="12"/>
    </row>
    <row r="17" spans="1:29" ht="39.6" customHeight="1">
      <c r="A17" s="3"/>
      <c r="B17" s="17" t="s">
        <v>31</v>
      </c>
      <c r="C17" s="17">
        <v>20000</v>
      </c>
      <c r="D17" s="17">
        <f t="shared" si="4"/>
        <v>2000</v>
      </c>
      <c r="E17" s="17">
        <f t="shared" si="11"/>
        <v>18000</v>
      </c>
      <c r="F17" s="17">
        <v>15000</v>
      </c>
      <c r="G17" s="17">
        <f t="shared" si="5"/>
        <v>1500</v>
      </c>
      <c r="H17" s="17">
        <f>14000*0.85</f>
        <v>11900</v>
      </c>
      <c r="I17" s="17">
        <f t="shared" si="6"/>
        <v>13500</v>
      </c>
      <c r="J17" s="17">
        <v>20000</v>
      </c>
      <c r="K17" s="17">
        <f t="shared" si="7"/>
        <v>2000</v>
      </c>
      <c r="L17" s="17">
        <v>22500</v>
      </c>
      <c r="M17" s="17">
        <f>L17*10%</f>
        <v>2250</v>
      </c>
      <c r="N17" s="17">
        <f>12000*0.85</f>
        <v>10200</v>
      </c>
      <c r="O17" s="17">
        <f>L17-M17</f>
        <v>20250</v>
      </c>
      <c r="P17" s="18">
        <f>19000*0.85</f>
        <v>16150</v>
      </c>
      <c r="Q17" s="26" t="s">
        <v>35</v>
      </c>
      <c r="R17" s="26">
        <f>21000*0.85</f>
        <v>17850</v>
      </c>
      <c r="S17" s="17" t="s">
        <v>13</v>
      </c>
      <c r="T17" s="17" t="s">
        <v>13</v>
      </c>
      <c r="U17" s="17">
        <v>6480</v>
      </c>
      <c r="V17" s="26">
        <f>5000*0.85</f>
        <v>4250</v>
      </c>
      <c r="W17" s="17" t="s">
        <v>13</v>
      </c>
      <c r="X17" s="17" t="s">
        <v>13</v>
      </c>
      <c r="Y17" s="3"/>
      <c r="Z17" s="12"/>
      <c r="AA17" s="12"/>
      <c r="AB17" s="12"/>
    </row>
    <row r="18" spans="1:29" ht="27" customHeight="1">
      <c r="A18" s="15" t="s">
        <v>36</v>
      </c>
      <c r="X18" s="7" t="s">
        <v>37</v>
      </c>
      <c r="Y18" s="7"/>
      <c r="Z18" s="2" t="s">
        <v>38</v>
      </c>
      <c r="AA18" s="2"/>
      <c r="AB18" s="25" t="s">
        <v>66</v>
      </c>
    </row>
    <row r="19" spans="1:29" ht="44.25" customHeight="1">
      <c r="A19" s="13" t="s">
        <v>44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X19" s="11" t="s">
        <v>1</v>
      </c>
      <c r="Y19" s="11"/>
      <c r="Z19" s="14" t="s">
        <v>67</v>
      </c>
      <c r="AA19" s="14"/>
      <c r="AB19" s="36" t="s">
        <v>77</v>
      </c>
    </row>
    <row r="20" spans="1:29" ht="27" customHeight="1">
      <c r="A20" s="13" t="s">
        <v>45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X20" s="11" t="s">
        <v>2</v>
      </c>
      <c r="Y20" s="11"/>
      <c r="Z20" s="14" t="s">
        <v>69</v>
      </c>
      <c r="AA20" s="14"/>
      <c r="AB20" s="14" t="s">
        <v>68</v>
      </c>
    </row>
    <row r="21" spans="1:29" ht="23.25" customHeight="1">
      <c r="A21" s="13" t="s">
        <v>53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38"/>
      <c r="X21" s="11"/>
      <c r="Y21" s="11"/>
      <c r="Z21" s="14"/>
      <c r="AA21" s="14"/>
      <c r="AB21" s="14"/>
    </row>
    <row r="22" spans="1:29" ht="22.5" customHeight="1">
      <c r="A22" s="13" t="s">
        <v>46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38"/>
      <c r="X22" s="11" t="s">
        <v>39</v>
      </c>
      <c r="Y22" s="11"/>
      <c r="Z22" s="14" t="s">
        <v>40</v>
      </c>
      <c r="AA22" s="14"/>
      <c r="AB22" s="10" t="s">
        <v>41</v>
      </c>
    </row>
    <row r="23" spans="1:29" ht="24.75" customHeight="1">
      <c r="A23" s="13" t="s">
        <v>54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38"/>
      <c r="X23" s="11"/>
      <c r="Y23" s="11"/>
      <c r="Z23" s="14"/>
      <c r="AA23" s="14"/>
      <c r="AB23" s="9"/>
    </row>
    <row r="24" spans="1:29" ht="24" customHeight="1">
      <c r="A24" s="1" t="s">
        <v>55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37"/>
      <c r="X24" s="8" t="s">
        <v>42</v>
      </c>
      <c r="Y24" s="8"/>
      <c r="Z24" s="14" t="s">
        <v>70</v>
      </c>
      <c r="AA24" s="14"/>
      <c r="AB24" s="14" t="s">
        <v>71</v>
      </c>
    </row>
    <row r="25" spans="1:29" ht="24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37"/>
      <c r="X25" s="8"/>
      <c r="Y25" s="8"/>
      <c r="Z25" s="14"/>
      <c r="AA25" s="14"/>
      <c r="AB25" s="14"/>
    </row>
    <row r="26" spans="1:29" ht="18.75" customHeight="1">
      <c r="A26" s="27" t="s">
        <v>56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8"/>
      <c r="Y26" s="28"/>
      <c r="Z26" s="28"/>
      <c r="AA26" s="28"/>
      <c r="AB26" s="28"/>
    </row>
    <row r="27" spans="1:29" ht="20.25" customHeight="1">
      <c r="A27" s="27" t="s">
        <v>57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9"/>
      <c r="Y27" s="29"/>
      <c r="Z27" s="29"/>
      <c r="AA27" s="29"/>
      <c r="AB27" s="29"/>
    </row>
    <row r="28" spans="1:29" ht="20.25" customHeight="1">
      <c r="A28" s="27" t="s">
        <v>58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30"/>
      <c r="Y28" s="30"/>
      <c r="Z28" s="31"/>
      <c r="AA28" s="31"/>
      <c r="AB28" s="31"/>
      <c r="AC28" s="19"/>
    </row>
    <row r="29" spans="1:29" ht="23.25">
      <c r="A29" s="27" t="s">
        <v>47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32"/>
      <c r="Y29" s="32"/>
      <c r="Z29" s="32"/>
      <c r="AA29" s="32"/>
      <c r="AB29" s="32"/>
    </row>
    <row r="30" spans="1:29">
      <c r="A30" s="13" t="s">
        <v>59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9" ht="40.5" customHeight="1">
      <c r="A31" s="1" t="s">
        <v>76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20"/>
    </row>
    <row r="32" spans="1:29">
      <c r="A32" s="13" t="s">
        <v>48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>
      <c r="A33" s="13" t="s">
        <v>60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>
      <c r="A34" s="13" t="s">
        <v>49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>
      <c r="A35" s="13" t="s">
        <v>50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>
      <c r="A36" s="13" t="s">
        <v>61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>
      <c r="A37" s="13" t="s">
        <v>51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>
      <c r="A38" s="13" t="s">
        <v>52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>
      <c r="A39" s="13" t="s">
        <v>43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22"/>
      <c r="R39" s="22"/>
      <c r="S39" s="22"/>
      <c r="T39" s="22"/>
      <c r="U39" s="22"/>
      <c r="V39" s="22"/>
      <c r="W39" s="22"/>
    </row>
    <row r="40" spans="1:23">
      <c r="A40" s="21" t="s">
        <v>62</v>
      </c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</sheetData>
  <mergeCells count="48">
    <mergeCell ref="A39:P39"/>
    <mergeCell ref="A19:N19"/>
    <mergeCell ref="A20:N20"/>
    <mergeCell ref="A21:W21"/>
    <mergeCell ref="A22:W22"/>
    <mergeCell ref="A37:W37"/>
    <mergeCell ref="A38:W38"/>
    <mergeCell ref="A30:W30"/>
    <mergeCell ref="A31:W31"/>
    <mergeCell ref="Z18:AA18"/>
    <mergeCell ref="A2:AB2"/>
    <mergeCell ref="A24:W25"/>
    <mergeCell ref="A35:W35"/>
    <mergeCell ref="A36:W36"/>
    <mergeCell ref="A33:W33"/>
    <mergeCell ref="AA5:AB5"/>
    <mergeCell ref="A6:A9"/>
    <mergeCell ref="A23:W23"/>
    <mergeCell ref="AB6:AB7"/>
    <mergeCell ref="Z9:AB9"/>
    <mergeCell ref="A14:A17"/>
    <mergeCell ref="A1:AB1"/>
    <mergeCell ref="A3:AB3"/>
    <mergeCell ref="A4:B4"/>
    <mergeCell ref="Z4:AB4"/>
    <mergeCell ref="A5:B5"/>
    <mergeCell ref="Y5:Y13"/>
    <mergeCell ref="Z8:AB8"/>
    <mergeCell ref="A10:A13"/>
    <mergeCell ref="AB10:AB11"/>
    <mergeCell ref="Z12:AB12"/>
    <mergeCell ref="Z13:AB13"/>
    <mergeCell ref="Z24:AA25"/>
    <mergeCell ref="A32:W32"/>
    <mergeCell ref="A34:W34"/>
    <mergeCell ref="AB24:AB25"/>
    <mergeCell ref="Z14:AB17"/>
    <mergeCell ref="X22:Y23"/>
    <mergeCell ref="Z22:AA23"/>
    <mergeCell ref="AB22:AB23"/>
    <mergeCell ref="X24:Y25"/>
    <mergeCell ref="X18:Y18"/>
    <mergeCell ref="Y14:Y17"/>
    <mergeCell ref="X20:Y21"/>
    <mergeCell ref="Z20:AA21"/>
    <mergeCell ref="AB20:AB21"/>
    <mergeCell ref="X19:Y19"/>
    <mergeCell ref="Z19:AA19"/>
  </mergeCells>
  <pageMargins left="0.25" right="0.25" top="0.2" bottom="0" header="0.2" footer="0.3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 for Kenopy</vt:lpstr>
    </vt:vector>
  </TitlesOfParts>
  <Company>Aparna Constructions And Estates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Inc.</cp:lastModifiedBy>
  <cp:lastPrinted>2019-05-17T06:19:48Z</cp:lastPrinted>
  <dcterms:created xsi:type="dcterms:W3CDTF">2014-02-13T09:46:49Z</dcterms:created>
  <dcterms:modified xsi:type="dcterms:W3CDTF">2019-05-27T10:31:55Z</dcterms:modified>
</cp:coreProperties>
</file>