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4080" windowHeight="6465" activeTab="1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L13" i="1"/>
  <c r="B46" i="2" l="1"/>
  <c r="C46"/>
  <c r="D46"/>
  <c r="D47" s="1"/>
  <c r="D48" s="1"/>
  <c r="E46"/>
  <c r="F46"/>
  <c r="I46"/>
  <c r="B47"/>
  <c r="C47"/>
  <c r="C48" s="1"/>
  <c r="F47"/>
  <c r="H47"/>
  <c r="H46" s="1"/>
  <c r="B48"/>
  <c r="E48"/>
  <c r="F48"/>
  <c r="I48"/>
  <c r="M11" i="1"/>
  <c r="M15" s="1"/>
  <c r="M16" s="1"/>
  <c r="G13"/>
  <c r="G10"/>
  <c r="K10" s="1"/>
  <c r="L10" s="1"/>
  <c r="L11" s="1"/>
  <c r="L12" s="1"/>
  <c r="N12" s="1"/>
  <c r="F13"/>
  <c r="F10"/>
  <c r="F11" s="1"/>
  <c r="F12" s="1"/>
  <c r="J9" i="2"/>
  <c r="K9" s="1"/>
  <c r="I9"/>
  <c r="H37"/>
  <c r="H39"/>
  <c r="M7"/>
  <c r="E39"/>
  <c r="F39" s="1"/>
  <c r="G38"/>
  <c r="G37" s="1"/>
  <c r="F38"/>
  <c r="F37"/>
  <c r="E37"/>
  <c r="C37"/>
  <c r="C38" s="1"/>
  <c r="C39" s="1"/>
  <c r="B37"/>
  <c r="B38" s="1"/>
  <c r="B39" s="1"/>
  <c r="F12"/>
  <c r="G12" s="1"/>
  <c r="H12" s="1"/>
  <c r="E11"/>
  <c r="F11" s="1"/>
  <c r="G11" s="1"/>
  <c r="H11" s="1"/>
  <c r="F10"/>
  <c r="G10" s="1"/>
  <c r="H10" s="1"/>
  <c r="F9"/>
  <c r="G9" s="1"/>
  <c r="H9" s="1"/>
  <c r="F8"/>
  <c r="G8" s="1"/>
  <c r="H8" s="1"/>
  <c r="F7"/>
  <c r="G7" s="1"/>
  <c r="H7" s="1"/>
  <c r="O7" l="1"/>
  <c r="N7"/>
  <c r="G11" i="1"/>
  <c r="K11" s="1"/>
  <c r="N11"/>
  <c r="M10"/>
  <c r="M14" s="1"/>
  <c r="L9" i="2"/>
  <c r="H14"/>
  <c r="E14"/>
  <c r="G14"/>
  <c r="F14"/>
  <c r="D37"/>
  <c r="D38" s="1"/>
  <c r="D39" s="1"/>
  <c r="L6" i="1"/>
  <c r="G6"/>
  <c r="F6"/>
  <c r="H6"/>
  <c r="H7" s="1"/>
  <c r="H8" s="1"/>
  <c r="I6"/>
  <c r="I7" s="1"/>
  <c r="I8" s="1"/>
  <c r="J5"/>
  <c r="N5" s="1"/>
  <c r="G12" l="1"/>
  <c r="K12" s="1"/>
  <c r="L7"/>
  <c r="L14"/>
  <c r="N6"/>
  <c r="G7"/>
  <c r="G14"/>
  <c r="F7"/>
  <c r="F14"/>
  <c r="N10"/>
  <c r="M9"/>
  <c r="L38" i="2"/>
  <c r="L39" s="1"/>
  <c r="J6" i="1"/>
  <c r="N7" l="1"/>
  <c r="N14"/>
  <c r="L8"/>
  <c r="L15"/>
  <c r="J7"/>
  <c r="J8" s="1"/>
  <c r="N9"/>
  <c r="N13" s="1"/>
  <c r="M13"/>
  <c r="F8"/>
  <c r="F16" s="1"/>
  <c r="F15"/>
  <c r="G8"/>
  <c r="G16" s="1"/>
  <c r="G15"/>
  <c r="L16" l="1"/>
  <c r="N8"/>
  <c r="N15"/>
  <c r="N16" l="1"/>
</calcChain>
</file>

<file path=xl/sharedStrings.xml><?xml version="1.0" encoding="utf-8"?>
<sst xmlns="http://schemas.openxmlformats.org/spreadsheetml/2006/main" count="131" uniqueCount="82">
  <si>
    <t>Specification</t>
  </si>
  <si>
    <t>Practical Efficiency</t>
  </si>
  <si>
    <t>CS 70 H</t>
  </si>
  <si>
    <t>Make:</t>
  </si>
  <si>
    <t>Achived Efficiency</t>
  </si>
  <si>
    <t>Fuel Consumption</t>
  </si>
  <si>
    <t>Fuel Cost</t>
  </si>
  <si>
    <t>Total Consumption</t>
  </si>
  <si>
    <t>Maint.Cost</t>
  </si>
  <si>
    <t>Total Cost Expenses</t>
  </si>
  <si>
    <t>Daily Cost</t>
  </si>
  <si>
    <t>Monthy Cost</t>
  </si>
  <si>
    <t>Annual Cost</t>
  </si>
  <si>
    <t>Analysis</t>
  </si>
  <si>
    <t>Actual Efficiency in Sft</t>
  </si>
  <si>
    <t>Hourly Cost</t>
  </si>
  <si>
    <t>Man Power Cost</t>
  </si>
  <si>
    <t>Mechanized Cost</t>
  </si>
  <si>
    <t>Comparitive Manual</t>
  </si>
  <si>
    <t>Area to be Covered</t>
  </si>
  <si>
    <t>Consumables like brooms ,Dust pads Etc</t>
  </si>
  <si>
    <t>Uniforms</t>
  </si>
  <si>
    <t>Cost of brooms</t>
  </si>
  <si>
    <t>Cost of Uniforms</t>
  </si>
  <si>
    <t>Mechanized</t>
  </si>
  <si>
    <t>Manual</t>
  </si>
  <si>
    <t xml:space="preserve">Cellar </t>
  </si>
  <si>
    <t>Sub-Cellar</t>
  </si>
  <si>
    <t>Total Area</t>
  </si>
  <si>
    <t>No of Man Hours required for Manual cleaning</t>
  </si>
  <si>
    <t>rate  / Man hour</t>
  </si>
  <si>
    <t>Sarovar total  area to be cleaned in Sft</t>
  </si>
  <si>
    <t>Difference</t>
  </si>
  <si>
    <t xml:space="preserve">Ground Drive ways </t>
  </si>
  <si>
    <t>Mechanized Analysis</t>
  </si>
  <si>
    <t>Manual Analysis</t>
  </si>
  <si>
    <t>Eureka Forbes</t>
  </si>
  <si>
    <t>Ride on Sweeper</t>
  </si>
  <si>
    <t>Hourly Efficiency</t>
  </si>
  <si>
    <t>Consumables like brooms ,Dust pads etc Cost of brooms</t>
  </si>
  <si>
    <t>Manhours</t>
  </si>
  <si>
    <t>Sarovar Sweep Area in Sft</t>
  </si>
  <si>
    <t>Eureka Forbes Comac</t>
  </si>
  <si>
    <r>
      <t>To Sweep total cellar area time taken is : 8.9 Hours/6 = 1</t>
    </r>
    <r>
      <rPr>
        <b/>
        <sz val="8"/>
        <color theme="1"/>
        <rFont val="Times New Roman"/>
        <family val="1"/>
      </rPr>
      <t xml:space="preserve"> </t>
    </r>
    <r>
      <rPr>
        <b/>
        <sz val="7"/>
        <color theme="1"/>
        <rFont val="Times New Roman"/>
        <family val="1"/>
      </rPr>
      <t>1</t>
    </r>
    <r>
      <rPr>
        <b/>
        <sz val="9"/>
        <color theme="1"/>
        <rFont val="Times New Roman"/>
        <family val="1"/>
      </rPr>
      <t>/</t>
    </r>
    <r>
      <rPr>
        <b/>
        <sz val="7"/>
        <color theme="1"/>
        <rFont val="Times New Roman"/>
        <family val="1"/>
      </rPr>
      <t>2 Days</t>
    </r>
  </si>
  <si>
    <r>
      <t xml:space="preserve">To Sweep total cellar area time taken is : 8 Hours/6 = 1 </t>
    </r>
    <r>
      <rPr>
        <b/>
        <sz val="7"/>
        <color theme="1"/>
        <rFont val="Times New Roman"/>
        <family val="1"/>
      </rPr>
      <t xml:space="preserve"> Days</t>
    </r>
  </si>
  <si>
    <r>
      <t xml:space="preserve">To Sweep total cellar area time taken is : Hours/6 =  5 </t>
    </r>
    <r>
      <rPr>
        <b/>
        <sz val="7"/>
        <color theme="1"/>
        <rFont val="Times New Roman"/>
        <family val="1"/>
      </rPr>
      <t>Days</t>
    </r>
  </si>
  <si>
    <t xml:space="preserve">Nil </t>
  </si>
  <si>
    <t xml:space="preserve">Comparitive Statement of Ride ON Sweeping Machine </t>
  </si>
  <si>
    <t>Note:                                            Consumables like brooms ,Dust pads Etc                                   Cost of brooms   Uniforms,fall in Maintenance Cost for Manual Sweeping</t>
  </si>
  <si>
    <t>FOL,Spares ( Brush, Air Filter,fall in Maintenance Cost for Mechanized Sweeping</t>
  </si>
  <si>
    <t>Remarks</t>
  </si>
  <si>
    <r>
      <t xml:space="preserve">3 </t>
    </r>
    <r>
      <rPr>
        <b/>
        <sz val="7"/>
        <color theme="1"/>
        <rFont val="Calibri"/>
        <family val="2"/>
        <scheme val="minor"/>
      </rPr>
      <t xml:space="preserve">1/2 </t>
    </r>
    <r>
      <rPr>
        <b/>
        <sz val="10"/>
        <color theme="1"/>
        <rFont val="Calibri"/>
        <family val="2"/>
        <scheme val="minor"/>
      </rPr>
      <t>Days    Approx</t>
    </r>
  </si>
  <si>
    <r>
      <t xml:space="preserve">1 </t>
    </r>
    <r>
      <rPr>
        <b/>
        <sz val="7"/>
        <color theme="1"/>
        <rFont val="Calibri"/>
        <family val="2"/>
        <scheme val="minor"/>
      </rPr>
      <t xml:space="preserve">1/2 </t>
    </r>
    <r>
      <rPr>
        <b/>
        <sz val="10"/>
        <color theme="1"/>
        <rFont val="Calibri"/>
        <family val="2"/>
        <scheme val="minor"/>
      </rPr>
      <t>Days  Approx</t>
    </r>
  </si>
  <si>
    <t>1 Days      Approx</t>
  </si>
  <si>
    <t>5 Days      Approx</t>
  </si>
  <si>
    <t>y</t>
  </si>
  <si>
    <t>The whole area can sweept by Machinized cleaning is 6 times in a month.</t>
  </si>
  <si>
    <t>The whole area can sweept by Manual cleaning is 3 times in a month.</t>
  </si>
  <si>
    <t>Advantages</t>
  </si>
  <si>
    <t>Disadvantages</t>
  </si>
  <si>
    <t>The area is finely cleaned,compared to manual cleaning.</t>
  </si>
  <si>
    <t>on a later date ,when occupancy is full in parking etc.The sweeping volume is reduced and frequency of sweeping the areas is increased.</t>
  </si>
  <si>
    <t>The efficiency level can be measured as compared to manual.</t>
  </si>
  <si>
    <t>Fuel consumption is high</t>
  </si>
  <si>
    <t>More maintenance cost</t>
  </si>
  <si>
    <t>Spares are expensive</t>
  </si>
  <si>
    <t xml:space="preserve">Can sweep medium large volume in Sft with less man power and time </t>
  </si>
  <si>
    <t>Intial cost is feasible agaist manual cost.</t>
  </si>
  <si>
    <t>Break down ,up time is delayed ,Depending on procurement /response</t>
  </si>
  <si>
    <t>Taking more time and consumption in cleaning corner areas.</t>
  </si>
  <si>
    <t>In future  when parking is fully occupied,difficult to sweep car park areas.</t>
  </si>
  <si>
    <t>Street cleaning is not posssible as the bristles  are not designed for street cleaning.</t>
  </si>
  <si>
    <t>This Machine is not designed for project deep cleaning.Because of excessive accumalation of dust etc</t>
  </si>
  <si>
    <t>Not feasible to sweep large volumes at a Stretch (non-Stop) due to engine over heating</t>
  </si>
  <si>
    <t>Ride On Sweeper Advantages and Disadvantages</t>
  </si>
  <si>
    <r>
      <t>To Sweep total cellar area time taken is : 20.4 Hours/6 = 3</t>
    </r>
    <r>
      <rPr>
        <b/>
        <sz val="8"/>
        <color theme="1"/>
        <rFont val="Times New Roman"/>
        <family val="1"/>
      </rPr>
      <t xml:space="preserve"> </t>
    </r>
    <r>
      <rPr>
        <b/>
        <sz val="7"/>
        <color theme="1"/>
        <rFont val="Times New Roman"/>
        <family val="1"/>
      </rPr>
      <t>1</t>
    </r>
    <r>
      <rPr>
        <b/>
        <sz val="9"/>
        <color theme="1"/>
        <rFont val="Times New Roman"/>
        <family val="1"/>
      </rPr>
      <t>/</t>
    </r>
    <r>
      <rPr>
        <b/>
        <sz val="7"/>
        <color theme="1"/>
        <rFont val="Times New Roman"/>
        <family val="1"/>
      </rPr>
      <t xml:space="preserve">2 Days </t>
    </r>
  </si>
  <si>
    <t>Manual maintanance cost very very less where as Mechanized maintenance  seems to be high</t>
  </si>
  <si>
    <t>CS 70 H Machine ideally suitable for low volume areas like cyber commune and maintenance ,consumption cost is reduced,over heating will be minimized</t>
  </si>
  <si>
    <t>Higher end diesel Sweeping Machine fuel cost is reduceed by petrol to diesel i.e 30 Rs/-</t>
  </si>
  <si>
    <t>Note:</t>
  </si>
  <si>
    <t xml:space="preserve">Higher end Sweeping Machine -running time span can be increased more area volume in Sft  can be achieved </t>
  </si>
  <si>
    <t>Intial cost may be high but Machine ,maintenance cost can be reduced and more man hours can be achived.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</si>
</sst>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0000"/>
  </numFmts>
  <fonts count="18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9"/>
      <color rgb="FF002060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7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2" borderId="1" xfId="0" applyNumberFormat="1" applyFill="1" applyBorder="1"/>
    <xf numFmtId="0" fontId="4" fillId="0" borderId="1" xfId="0" applyFont="1" applyBorder="1"/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4" fontId="6" fillId="0" borderId="1" xfId="0" applyNumberFormat="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0" xfId="0" applyFont="1" applyBorder="1" applyAlignment="1"/>
    <xf numFmtId="0" fontId="1" fillId="0" borderId="2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164" fontId="9" fillId="0" borderId="13" xfId="0" applyNumberFormat="1" applyFont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2" borderId="6" xfId="0" applyFill="1" applyBorder="1"/>
    <xf numFmtId="0" fontId="0" fillId="0" borderId="30" xfId="0" applyBorder="1"/>
    <xf numFmtId="0" fontId="0" fillId="0" borderId="31" xfId="0" applyBorder="1"/>
    <xf numFmtId="0" fontId="0" fillId="0" borderId="34" xfId="0" applyBorder="1"/>
    <xf numFmtId="0" fontId="0" fillId="0" borderId="29" xfId="0" applyBorder="1"/>
    <xf numFmtId="1" fontId="0" fillId="0" borderId="35" xfId="0" applyNumberFormat="1" applyBorder="1"/>
    <xf numFmtId="0" fontId="0" fillId="0" borderId="11" xfId="0" applyBorder="1"/>
    <xf numFmtId="0" fontId="0" fillId="0" borderId="33" xfId="0" applyBorder="1"/>
    <xf numFmtId="0" fontId="1" fillId="5" borderId="10" xfId="0" applyFont="1" applyFill="1" applyBorder="1" applyAlignment="1">
      <alignment horizontal="left" vertical="center"/>
    </xf>
    <xf numFmtId="0" fontId="1" fillId="5" borderId="35" xfId="0" applyFont="1" applyFill="1" applyBorder="1" applyAlignment="1">
      <alignment horizontal="center" vertical="center" textRotation="45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1" xfId="0" applyNumberFormat="1" applyFont="1" applyFill="1" applyBorder="1" applyAlignment="1">
      <alignment horizontal="center" vertical="center" wrapText="1"/>
    </xf>
    <xf numFmtId="164" fontId="0" fillId="5" borderId="11" xfId="0" applyNumberFormat="1" applyFill="1" applyBorder="1"/>
    <xf numFmtId="0" fontId="1" fillId="5" borderId="13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center" vertical="center" textRotation="45" wrapText="1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6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left" wrapText="1"/>
    </xf>
    <xf numFmtId="0" fontId="1" fillId="5" borderId="33" xfId="0" applyFont="1" applyFill="1" applyBorder="1" applyAlignment="1">
      <alignment horizontal="center" vertical="center" textRotation="45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center" vertical="center" textRotation="45" wrapText="1"/>
    </xf>
    <xf numFmtId="0" fontId="0" fillId="6" borderId="35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1" xfId="0" applyNumberFormat="1" applyFill="1" applyBorder="1"/>
    <xf numFmtId="0" fontId="1" fillId="6" borderId="13" xfId="0" applyFont="1" applyFill="1" applyBorder="1" applyAlignment="1">
      <alignment horizontal="left" wrapText="1"/>
    </xf>
    <xf numFmtId="0" fontId="1" fillId="6" borderId="6" xfId="0" applyFont="1" applyFill="1" applyBorder="1" applyAlignment="1">
      <alignment horizontal="center" vertical="center" textRotation="45" wrapText="1"/>
    </xf>
    <xf numFmtId="0" fontId="0" fillId="6" borderId="6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1" fillId="6" borderId="36" xfId="0" applyFont="1" applyFill="1" applyBorder="1" applyAlignment="1">
      <alignment horizontal="left" wrapText="1"/>
    </xf>
    <xf numFmtId="0" fontId="1" fillId="6" borderId="33" xfId="0" applyFont="1" applyFill="1" applyBorder="1" applyAlignment="1">
      <alignment horizontal="center" vertical="center" textRotation="45" wrapText="1"/>
    </xf>
    <xf numFmtId="0" fontId="0" fillId="6" borderId="33" xfId="0" applyFill="1" applyBorder="1"/>
    <xf numFmtId="0" fontId="0" fillId="6" borderId="34" xfId="0" applyFill="1" applyBorder="1"/>
    <xf numFmtId="0" fontId="0" fillId="6" borderId="34" xfId="0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64" fontId="2" fillId="6" borderId="34" xfId="0" applyNumberFormat="1" applyFont="1" applyFill="1" applyBorder="1"/>
    <xf numFmtId="0" fontId="1" fillId="7" borderId="35" xfId="0" applyFont="1" applyFill="1" applyBorder="1" applyAlignment="1">
      <alignment horizontal="left" vertical="center"/>
    </xf>
    <xf numFmtId="0" fontId="1" fillId="7" borderId="35" xfId="0" applyFont="1" applyFill="1" applyBorder="1" applyAlignment="1">
      <alignment horizontal="center" vertical="center" textRotation="45" wrapText="1"/>
    </xf>
    <xf numFmtId="0" fontId="0" fillId="7" borderId="35" xfId="0" applyFill="1" applyBorder="1"/>
    <xf numFmtId="0" fontId="0" fillId="7" borderId="11" xfId="0" applyFill="1" applyBorder="1"/>
    <xf numFmtId="0" fontId="1" fillId="7" borderId="6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center" vertical="center" textRotation="45" wrapText="1"/>
    </xf>
    <xf numFmtId="0" fontId="0" fillId="7" borderId="6" xfId="0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vertical="center" textRotation="45" wrapText="1"/>
    </xf>
    <xf numFmtId="164" fontId="0" fillId="7" borderId="11" xfId="0" applyNumberFormat="1" applyFill="1" applyBorder="1"/>
    <xf numFmtId="3" fontId="1" fillId="5" borderId="34" xfId="0" applyNumberFormat="1" applyFont="1" applyFill="1" applyBorder="1" applyAlignment="1">
      <alignment horizontal="center" vertical="center" wrapText="1"/>
    </xf>
    <xf numFmtId="1" fontId="0" fillId="7" borderId="11" xfId="0" applyNumberFormat="1" applyFill="1" applyBorder="1"/>
    <xf numFmtId="1" fontId="0" fillId="7" borderId="1" xfId="0" applyNumberFormat="1" applyFill="1" applyBorder="1"/>
    <xf numFmtId="0" fontId="0" fillId="0" borderId="0" xfId="0" applyBorder="1" applyAlignment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2" fontId="1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/>
    </xf>
    <xf numFmtId="1" fontId="0" fillId="6" borderId="34" xfId="0" applyNumberForma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36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4" borderId="38" xfId="0" applyFont="1" applyFill="1" applyBorder="1" applyAlignment="1">
      <alignment horizontal="left" vertical="top" wrapText="1"/>
    </xf>
    <xf numFmtId="0" fontId="1" fillId="4" borderId="28" xfId="0" applyFont="1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8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1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52" xfId="0" applyBorder="1" applyAlignment="1">
      <alignment horizontal="left" wrapText="1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47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3" fillId="0" borderId="38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7" fillId="0" borderId="47" xfId="0" applyFont="1" applyBorder="1" applyAlignment="1">
      <alignment horizontal="left" vertical="top"/>
    </xf>
    <xf numFmtId="0" fontId="17" fillId="0" borderId="49" xfId="0" applyFont="1" applyBorder="1" applyAlignment="1">
      <alignment horizontal="left" vertical="top"/>
    </xf>
    <xf numFmtId="0" fontId="17" fillId="0" borderId="50" xfId="0" applyFont="1" applyBorder="1" applyAlignment="1">
      <alignment horizontal="left" vertical="top"/>
    </xf>
    <xf numFmtId="0" fontId="17" fillId="0" borderId="34" xfId="0" applyFont="1" applyBorder="1" applyAlignment="1">
      <alignment horizontal="left" vertical="top"/>
    </xf>
    <xf numFmtId="0" fontId="17" fillId="0" borderId="45" xfId="0" applyFont="1" applyBorder="1" applyAlignment="1">
      <alignment horizontal="left" vertical="top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textRotation="45"/>
    </xf>
    <xf numFmtId="0" fontId="8" fillId="5" borderId="28" xfId="0" applyFont="1" applyFill="1" applyBorder="1" applyAlignment="1">
      <alignment horizontal="center" vertical="center" textRotation="45"/>
    </xf>
    <xf numFmtId="0" fontId="8" fillId="5" borderId="37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horizontal="left" wrapText="1"/>
    </xf>
    <xf numFmtId="0" fontId="1" fillId="7" borderId="43" xfId="0" applyFont="1" applyFill="1" applyBorder="1" applyAlignment="1">
      <alignment horizontal="left" wrapText="1"/>
    </xf>
    <xf numFmtId="0" fontId="1" fillId="7" borderId="22" xfId="0" applyFont="1" applyFill="1" applyBorder="1" applyAlignment="1">
      <alignment horizontal="left" wrapText="1"/>
    </xf>
    <xf numFmtId="0" fontId="8" fillId="7" borderId="27" xfId="0" applyFont="1" applyFill="1" applyBorder="1" applyAlignment="1">
      <alignment horizontal="center" vertical="center" textRotation="45"/>
    </xf>
    <xf numFmtId="0" fontId="8" fillId="7" borderId="28" xfId="0" applyFont="1" applyFill="1" applyBorder="1" applyAlignment="1">
      <alignment horizontal="center" vertical="center" textRotation="45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left" vertical="top" wrapText="1"/>
    </xf>
    <xf numFmtId="0" fontId="8" fillId="6" borderId="27" xfId="0" applyFont="1" applyFill="1" applyBorder="1" applyAlignment="1">
      <alignment horizontal="center" vertical="center" textRotation="45"/>
    </xf>
    <xf numFmtId="0" fontId="8" fillId="6" borderId="28" xfId="0" applyFont="1" applyFill="1" applyBorder="1" applyAlignment="1">
      <alignment horizontal="center" vertical="center" textRotation="45"/>
    </xf>
    <xf numFmtId="0" fontId="1" fillId="7" borderId="27" xfId="0" applyFont="1" applyFill="1" applyBorder="1" applyAlignment="1">
      <alignment horizontal="center" vertical="center" textRotation="45"/>
    </xf>
    <xf numFmtId="0" fontId="1" fillId="7" borderId="28" xfId="0" applyFont="1" applyFill="1" applyBorder="1" applyAlignment="1">
      <alignment horizontal="center" vertical="center" textRotation="45"/>
    </xf>
    <xf numFmtId="0" fontId="1" fillId="3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45" wrapText="1"/>
    </xf>
    <xf numFmtId="0" fontId="1" fillId="0" borderId="28" xfId="0" applyFont="1" applyBorder="1" applyAlignment="1">
      <alignment horizontal="center" vertical="center" textRotation="45" wrapText="1"/>
    </xf>
    <xf numFmtId="0" fontId="1" fillId="0" borderId="37" xfId="0" applyFont="1" applyBorder="1" applyAlignment="1">
      <alignment horizontal="center" vertical="center" textRotation="45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45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4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wrapText="1"/>
    </xf>
    <xf numFmtId="0" fontId="1" fillId="0" borderId="26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 vertical="center" textRotation="255"/>
    </xf>
    <xf numFmtId="165" fontId="7" fillId="3" borderId="8" xfId="0" applyNumberFormat="1" applyFont="1" applyFill="1" applyBorder="1" applyAlignment="1">
      <alignment horizontal="center" vertical="center" textRotation="255"/>
    </xf>
    <xf numFmtId="165" fontId="7" fillId="3" borderId="2" xfId="0" applyNumberFormat="1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opLeftCell="A25" zoomScale="85" zoomScaleNormal="85" workbookViewId="0">
      <selection activeCell="A2" sqref="A2:O2"/>
    </sheetView>
  </sheetViews>
  <sheetFormatPr defaultRowHeight="15"/>
  <cols>
    <col min="1" max="1" width="13.5703125" customWidth="1"/>
    <col min="2" max="5" width="13.85546875" customWidth="1"/>
    <col min="6" max="6" width="15.5703125" customWidth="1"/>
    <col min="7" max="7" width="15.7109375" customWidth="1"/>
    <col min="8" max="8" width="14.28515625" customWidth="1"/>
    <col min="9" max="9" width="14.140625" customWidth="1"/>
    <col min="10" max="11" width="10" customWidth="1"/>
    <col min="12" max="12" width="12.5703125" customWidth="1"/>
    <col min="13" max="13" width="12.85546875" customWidth="1"/>
    <col min="14" max="14" width="15.28515625" customWidth="1"/>
    <col min="15" max="15" width="22.42578125" customWidth="1"/>
  </cols>
  <sheetData>
    <row r="1" spans="1:15" ht="15.75" thickBot="1">
      <c r="F1" s="2"/>
      <c r="G1" s="2"/>
      <c r="H1" s="2"/>
    </row>
    <row r="2" spans="1:15" ht="25.5" customHeight="1" thickBot="1">
      <c r="A2" s="201" t="s">
        <v>47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3"/>
    </row>
    <row r="3" spans="1:15" ht="15" customHeight="1">
      <c r="A3" s="217" t="s">
        <v>3</v>
      </c>
      <c r="B3" s="185" t="s">
        <v>0</v>
      </c>
      <c r="C3" s="185"/>
      <c r="D3" s="217" t="s">
        <v>13</v>
      </c>
      <c r="E3" s="215" t="s">
        <v>41</v>
      </c>
      <c r="F3" s="174" t="s">
        <v>14</v>
      </c>
      <c r="G3" s="174" t="s">
        <v>4</v>
      </c>
      <c r="H3" s="174" t="s">
        <v>1</v>
      </c>
      <c r="I3" s="174" t="s">
        <v>5</v>
      </c>
      <c r="J3" s="174" t="s">
        <v>6</v>
      </c>
      <c r="K3" s="211" t="s">
        <v>40</v>
      </c>
      <c r="L3" s="174" t="s">
        <v>16</v>
      </c>
      <c r="M3" s="174" t="s">
        <v>8</v>
      </c>
      <c r="N3" s="219" t="s">
        <v>9</v>
      </c>
      <c r="O3" s="204" t="s">
        <v>50</v>
      </c>
    </row>
    <row r="4" spans="1:15" ht="21.75" customHeight="1" thickBot="1">
      <c r="A4" s="218"/>
      <c r="B4" s="186"/>
      <c r="C4" s="186"/>
      <c r="D4" s="218"/>
      <c r="E4" s="216"/>
      <c r="F4" s="175"/>
      <c r="G4" s="175"/>
      <c r="H4" s="175"/>
      <c r="I4" s="175"/>
      <c r="J4" s="175"/>
      <c r="K4" s="211"/>
      <c r="L4" s="175"/>
      <c r="M4" s="175"/>
      <c r="N4" s="220"/>
      <c r="O4" s="205"/>
    </row>
    <row r="5" spans="1:15" ht="32.25" customHeight="1">
      <c r="A5" s="212" t="s">
        <v>42</v>
      </c>
      <c r="B5" s="212" t="s">
        <v>2</v>
      </c>
      <c r="C5" s="187" t="s">
        <v>24</v>
      </c>
      <c r="D5" s="60" t="s">
        <v>15</v>
      </c>
      <c r="E5" s="61"/>
      <c r="F5" s="62">
        <v>52724</v>
      </c>
      <c r="G5" s="63">
        <v>48420</v>
      </c>
      <c r="H5" s="63">
        <v>22337</v>
      </c>
      <c r="I5" s="63">
        <v>1.2</v>
      </c>
      <c r="J5" s="64">
        <f>90</f>
        <v>90</v>
      </c>
      <c r="K5" s="126"/>
      <c r="L5" s="64">
        <v>83</v>
      </c>
      <c r="M5" s="63">
        <v>27</v>
      </c>
      <c r="N5" s="65">
        <f>M5+L5+J5</f>
        <v>200</v>
      </c>
      <c r="O5" s="206" t="s">
        <v>49</v>
      </c>
    </row>
    <row r="6" spans="1:15" ht="27" customHeight="1">
      <c r="A6" s="213"/>
      <c r="B6" s="213"/>
      <c r="C6" s="188"/>
      <c r="D6" s="66" t="s">
        <v>10</v>
      </c>
      <c r="E6" s="67"/>
      <c r="F6" s="68">
        <f t="shared" ref="F6:L6" si="0">F5*6</f>
        <v>316344</v>
      </c>
      <c r="G6" s="69">
        <f t="shared" si="0"/>
        <v>290520</v>
      </c>
      <c r="H6" s="69">
        <f t="shared" si="0"/>
        <v>134022</v>
      </c>
      <c r="I6" s="69">
        <f t="shared" si="0"/>
        <v>7.1999999999999993</v>
      </c>
      <c r="J6" s="69">
        <f t="shared" si="0"/>
        <v>540</v>
      </c>
      <c r="K6" s="69"/>
      <c r="L6" s="69">
        <f t="shared" si="0"/>
        <v>498</v>
      </c>
      <c r="M6" s="70">
        <v>164</v>
      </c>
      <c r="N6" s="71">
        <f>N5*6</f>
        <v>1200</v>
      </c>
      <c r="O6" s="135"/>
    </row>
    <row r="7" spans="1:15" ht="51" customHeight="1">
      <c r="A7" s="213"/>
      <c r="B7" s="213"/>
      <c r="C7" s="188"/>
      <c r="D7" s="66" t="s">
        <v>11</v>
      </c>
      <c r="E7" s="67"/>
      <c r="F7" s="72">
        <f t="shared" ref="F7:L7" si="1">F6*30.4</f>
        <v>9616857.5999999996</v>
      </c>
      <c r="G7" s="70">
        <f t="shared" si="1"/>
        <v>8831808</v>
      </c>
      <c r="H7" s="70">
        <f t="shared" si="1"/>
        <v>4074268.8</v>
      </c>
      <c r="I7" s="70">
        <f t="shared" si="1"/>
        <v>218.87999999999997</v>
      </c>
      <c r="J7" s="70">
        <f t="shared" si="1"/>
        <v>16416</v>
      </c>
      <c r="K7" s="70"/>
      <c r="L7" s="70">
        <f t="shared" si="1"/>
        <v>15139.199999999999</v>
      </c>
      <c r="M7" s="70">
        <v>5000</v>
      </c>
      <c r="N7" s="71">
        <f>N6*30.4</f>
        <v>36480</v>
      </c>
      <c r="O7" s="135"/>
    </row>
    <row r="8" spans="1:15" ht="23.25" customHeight="1" thickBot="1">
      <c r="A8" s="213"/>
      <c r="B8" s="213"/>
      <c r="C8" s="189"/>
      <c r="D8" s="73" t="s">
        <v>12</v>
      </c>
      <c r="E8" s="74"/>
      <c r="F8" s="75">
        <f t="shared" ref="F8:L8" si="2">F7*12</f>
        <v>115402291.19999999</v>
      </c>
      <c r="G8" s="76">
        <f t="shared" si="2"/>
        <v>105981696</v>
      </c>
      <c r="H8" s="76">
        <f t="shared" si="2"/>
        <v>48891225.599999994</v>
      </c>
      <c r="I8" s="76">
        <f t="shared" si="2"/>
        <v>2626.5599999999995</v>
      </c>
      <c r="J8" s="76">
        <f t="shared" si="2"/>
        <v>196992</v>
      </c>
      <c r="K8" s="76"/>
      <c r="L8" s="76">
        <f t="shared" si="2"/>
        <v>181670.39999999999</v>
      </c>
      <c r="M8" s="115">
        <v>20014</v>
      </c>
      <c r="N8" s="77">
        <f>N7*12</f>
        <v>437760</v>
      </c>
      <c r="O8" s="136"/>
    </row>
    <row r="9" spans="1:15" ht="29.25" customHeight="1">
      <c r="A9" s="213"/>
      <c r="B9" s="213"/>
      <c r="C9" s="207" t="s">
        <v>25</v>
      </c>
      <c r="D9" s="78" t="s">
        <v>15</v>
      </c>
      <c r="E9" s="79"/>
      <c r="F9" s="80">
        <v>4500</v>
      </c>
      <c r="G9" s="81">
        <v>3000</v>
      </c>
      <c r="H9" s="81">
        <v>3000</v>
      </c>
      <c r="I9" s="82" t="s">
        <v>46</v>
      </c>
      <c r="J9" s="81"/>
      <c r="K9" s="83">
        <v>1</v>
      </c>
      <c r="L9" s="84">
        <v>16.34</v>
      </c>
      <c r="M9" s="85">
        <f>M10/8</f>
        <v>6.4423076923076925</v>
      </c>
      <c r="N9" s="86">
        <f>M9+L9</f>
        <v>22.782307692307693</v>
      </c>
      <c r="O9" s="171" t="s">
        <v>48</v>
      </c>
    </row>
    <row r="10" spans="1:15" ht="25.5" customHeight="1">
      <c r="A10" s="213"/>
      <c r="B10" s="213"/>
      <c r="C10" s="208"/>
      <c r="D10" s="87" t="s">
        <v>10</v>
      </c>
      <c r="E10" s="88"/>
      <c r="F10" s="89">
        <f>F9*8</f>
        <v>36000</v>
      </c>
      <c r="G10" s="90">
        <f>G9*8</f>
        <v>24000</v>
      </c>
      <c r="H10" s="90">
        <v>24000</v>
      </c>
      <c r="I10" s="91" t="s">
        <v>46</v>
      </c>
      <c r="J10" s="90"/>
      <c r="K10" s="92">
        <f>G10/G9</f>
        <v>8</v>
      </c>
      <c r="L10" s="124">
        <f>K10*L9</f>
        <v>130.72</v>
      </c>
      <c r="M10" s="94">
        <f>M11/26</f>
        <v>51.53846153846154</v>
      </c>
      <c r="N10" s="95">
        <f t="shared" ref="N10:N12" si="3">M10+L10</f>
        <v>182.25846153846155</v>
      </c>
      <c r="O10" s="172"/>
    </row>
    <row r="11" spans="1:15" ht="36" customHeight="1">
      <c r="A11" s="213"/>
      <c r="B11" s="213"/>
      <c r="C11" s="208"/>
      <c r="D11" s="87" t="s">
        <v>11</v>
      </c>
      <c r="E11" s="88"/>
      <c r="F11" s="89">
        <f>F10*26</f>
        <v>936000</v>
      </c>
      <c r="G11" s="90">
        <f>G10*26</f>
        <v>624000</v>
      </c>
      <c r="H11" s="90">
        <v>624000</v>
      </c>
      <c r="I11" s="91" t="s">
        <v>46</v>
      </c>
      <c r="J11" s="90"/>
      <c r="K11" s="92">
        <f>G11/3000</f>
        <v>208</v>
      </c>
      <c r="L11" s="124">
        <f>L10*16.34</f>
        <v>2135.9647999999997</v>
      </c>
      <c r="M11" s="93">
        <f>M12/12</f>
        <v>1340</v>
      </c>
      <c r="N11" s="95">
        <f t="shared" si="3"/>
        <v>3475.9647999999997</v>
      </c>
      <c r="O11" s="172"/>
    </row>
    <row r="12" spans="1:15" ht="19.5" customHeight="1" thickBot="1">
      <c r="A12" s="213"/>
      <c r="B12" s="213"/>
      <c r="C12" s="208"/>
      <c r="D12" s="96" t="s">
        <v>12</v>
      </c>
      <c r="E12" s="97"/>
      <c r="F12" s="98">
        <f>F11*12</f>
        <v>11232000</v>
      </c>
      <c r="G12" s="99">
        <f>G11*12</f>
        <v>7488000</v>
      </c>
      <c r="H12" s="99">
        <v>7488000</v>
      </c>
      <c r="I12" s="100" t="s">
        <v>46</v>
      </c>
      <c r="J12" s="99"/>
      <c r="K12" s="101">
        <f>G12/3000</f>
        <v>2496</v>
      </c>
      <c r="L12" s="125">
        <f>L11*16.34</f>
        <v>34901.664831999995</v>
      </c>
      <c r="M12" s="102">
        <v>16080</v>
      </c>
      <c r="N12" s="103">
        <f t="shared" si="3"/>
        <v>50981.664831999995</v>
      </c>
      <c r="O12" s="173"/>
    </row>
    <row r="13" spans="1:15" ht="31.5" customHeight="1">
      <c r="A13" s="213"/>
      <c r="B13" s="213"/>
      <c r="C13" s="209" t="s">
        <v>32</v>
      </c>
      <c r="D13" s="104" t="s">
        <v>15</v>
      </c>
      <c r="E13" s="105"/>
      <c r="F13" s="106">
        <f t="shared" ref="F13:G16" si="4">F5-F9</f>
        <v>48224</v>
      </c>
      <c r="G13" s="107">
        <f t="shared" si="4"/>
        <v>45420</v>
      </c>
      <c r="H13" s="107">
        <v>45420</v>
      </c>
      <c r="I13" s="107"/>
      <c r="J13" s="107"/>
      <c r="K13" s="107"/>
      <c r="L13" s="114">
        <f t="shared" ref="L13:N15" si="5">L5-L9</f>
        <v>66.66</v>
      </c>
      <c r="M13" s="114">
        <f t="shared" si="5"/>
        <v>20.557692307692307</v>
      </c>
      <c r="N13" s="116">
        <f t="shared" si="5"/>
        <v>177.21769230769232</v>
      </c>
      <c r="O13" s="134" t="s">
        <v>76</v>
      </c>
    </row>
    <row r="14" spans="1:15" ht="27.75" customHeight="1">
      <c r="A14" s="213"/>
      <c r="B14" s="213"/>
      <c r="C14" s="210"/>
      <c r="D14" s="108" t="s">
        <v>10</v>
      </c>
      <c r="E14" s="109"/>
      <c r="F14" s="110">
        <f t="shared" si="4"/>
        <v>280344</v>
      </c>
      <c r="G14" s="111">
        <f t="shared" si="4"/>
        <v>266520</v>
      </c>
      <c r="H14" s="111">
        <v>266520</v>
      </c>
      <c r="I14" s="111"/>
      <c r="J14" s="111"/>
      <c r="K14" s="111"/>
      <c r="L14" s="117">
        <f t="shared" si="5"/>
        <v>367.28</v>
      </c>
      <c r="M14" s="117">
        <f t="shared" si="5"/>
        <v>112.46153846153845</v>
      </c>
      <c r="N14" s="117">
        <f t="shared" si="5"/>
        <v>1017.7415384615384</v>
      </c>
      <c r="O14" s="135"/>
    </row>
    <row r="15" spans="1:15" ht="29.25" customHeight="1">
      <c r="A15" s="213"/>
      <c r="B15" s="213"/>
      <c r="C15" s="210"/>
      <c r="D15" s="108" t="s">
        <v>11</v>
      </c>
      <c r="E15" s="109"/>
      <c r="F15" s="110">
        <f t="shared" si="4"/>
        <v>8680857.5999999996</v>
      </c>
      <c r="G15" s="111">
        <f t="shared" si="4"/>
        <v>8207808</v>
      </c>
      <c r="H15" s="111">
        <v>8207808</v>
      </c>
      <c r="I15" s="111"/>
      <c r="J15" s="111"/>
      <c r="K15" s="111"/>
      <c r="L15" s="117">
        <f t="shared" si="5"/>
        <v>13003.235199999999</v>
      </c>
      <c r="M15" s="111">
        <f t="shared" si="5"/>
        <v>3660</v>
      </c>
      <c r="N15" s="117">
        <f t="shared" si="5"/>
        <v>33004.035199999998</v>
      </c>
      <c r="O15" s="135"/>
    </row>
    <row r="16" spans="1:15" ht="33" customHeight="1" thickBot="1">
      <c r="A16" s="213"/>
      <c r="B16" s="221"/>
      <c r="C16" s="210"/>
      <c r="D16" s="112" t="s">
        <v>12</v>
      </c>
      <c r="E16" s="113"/>
      <c r="F16" s="111">
        <f t="shared" si="4"/>
        <v>104170291.19999999</v>
      </c>
      <c r="G16" s="111">
        <f t="shared" si="4"/>
        <v>98493696</v>
      </c>
      <c r="H16" s="111">
        <v>98493696</v>
      </c>
      <c r="I16" s="111"/>
      <c r="J16" s="111"/>
      <c r="K16" s="111"/>
      <c r="L16" s="117">
        <f>L8-L15</f>
        <v>168667.1648</v>
      </c>
      <c r="M16" s="111">
        <f>M8-M15</f>
        <v>16354</v>
      </c>
      <c r="N16" s="117">
        <f>N8-N15</f>
        <v>404755.96480000002</v>
      </c>
      <c r="O16" s="136"/>
    </row>
    <row r="17" spans="1:16" ht="24.75" customHeight="1">
      <c r="A17" s="213"/>
      <c r="B17" s="221"/>
      <c r="C17" s="210"/>
      <c r="D17" s="121" t="s">
        <v>26</v>
      </c>
      <c r="E17" s="121">
        <v>457878</v>
      </c>
      <c r="F17" s="122" t="s">
        <v>51</v>
      </c>
      <c r="G17" s="199" t="s">
        <v>24</v>
      </c>
      <c r="H17" s="190" t="s">
        <v>75</v>
      </c>
      <c r="I17" s="191"/>
      <c r="J17" s="191"/>
      <c r="K17" s="191"/>
      <c r="L17" s="191"/>
      <c r="M17" s="191"/>
      <c r="N17" s="192"/>
    </row>
    <row r="18" spans="1:16" ht="34.5" customHeight="1">
      <c r="A18" s="213"/>
      <c r="B18" s="221"/>
      <c r="C18" s="210"/>
      <c r="D18" s="121" t="s">
        <v>27</v>
      </c>
      <c r="E18" s="121">
        <v>199534</v>
      </c>
      <c r="F18" s="122" t="s">
        <v>52</v>
      </c>
      <c r="G18" s="200"/>
      <c r="H18" s="193" t="s">
        <v>43</v>
      </c>
      <c r="I18" s="194"/>
      <c r="J18" s="194"/>
      <c r="K18" s="194"/>
      <c r="L18" s="194"/>
      <c r="M18" s="194"/>
      <c r="N18" s="195"/>
    </row>
    <row r="19" spans="1:16" ht="31.5" customHeight="1">
      <c r="A19" s="213"/>
      <c r="B19" s="221"/>
      <c r="C19" s="210"/>
      <c r="D19" s="123" t="s">
        <v>33</v>
      </c>
      <c r="E19" s="121">
        <v>178885</v>
      </c>
      <c r="F19" s="122" t="s">
        <v>53</v>
      </c>
      <c r="G19" s="200"/>
      <c r="H19" s="193" t="s">
        <v>44</v>
      </c>
      <c r="I19" s="194"/>
      <c r="J19" s="194"/>
      <c r="K19" s="194"/>
      <c r="L19" s="194"/>
      <c r="M19" s="194"/>
      <c r="N19" s="195"/>
    </row>
    <row r="20" spans="1:16" ht="36.75" customHeight="1" thickBot="1">
      <c r="A20" s="214"/>
      <c r="B20" s="221"/>
      <c r="C20" s="210"/>
      <c r="D20" s="127" t="s">
        <v>28</v>
      </c>
      <c r="E20" s="127">
        <v>657412</v>
      </c>
      <c r="F20" s="128" t="s">
        <v>54</v>
      </c>
      <c r="G20" s="200"/>
      <c r="H20" s="196" t="s">
        <v>45</v>
      </c>
      <c r="I20" s="197"/>
      <c r="J20" s="197"/>
      <c r="K20" s="197"/>
      <c r="L20" s="197"/>
      <c r="M20" s="197"/>
      <c r="N20" s="198"/>
    </row>
    <row r="21" spans="1:16">
      <c r="B21" s="137" t="s">
        <v>79</v>
      </c>
      <c r="C21" s="138"/>
      <c r="D21" s="180" t="s">
        <v>56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2"/>
    </row>
    <row r="22" spans="1:16" ht="15.75" thickBot="1">
      <c r="B22" s="139"/>
      <c r="C22" s="140"/>
      <c r="D22" s="183" t="s">
        <v>57</v>
      </c>
      <c r="E22" s="183"/>
      <c r="F22" s="183"/>
      <c r="G22" s="183"/>
      <c r="H22" s="183"/>
      <c r="I22" s="183"/>
      <c r="J22" s="183"/>
      <c r="K22" s="183"/>
      <c r="L22" s="183"/>
      <c r="M22" s="183"/>
      <c r="N22" s="184"/>
    </row>
    <row r="23" spans="1:16" ht="15.75" thickBot="1">
      <c r="F23" s="118"/>
    </row>
    <row r="24" spans="1:16" ht="23.25" customHeight="1" thickBot="1">
      <c r="B24" s="166" t="s">
        <v>74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8"/>
    </row>
    <row r="25" spans="1:16" ht="19.5" thickBot="1">
      <c r="B25" s="129"/>
      <c r="C25" s="176" t="s">
        <v>58</v>
      </c>
      <c r="D25" s="176"/>
      <c r="E25" s="176"/>
      <c r="F25" s="176"/>
      <c r="G25" s="176"/>
      <c r="H25" s="176"/>
      <c r="I25" s="177" t="s">
        <v>59</v>
      </c>
      <c r="J25" s="178"/>
      <c r="K25" s="178"/>
      <c r="L25" s="178"/>
      <c r="M25" s="178"/>
      <c r="N25" s="179"/>
    </row>
    <row r="26" spans="1:16" ht="26.25" customHeight="1">
      <c r="B26" s="119">
        <v>1</v>
      </c>
      <c r="C26" s="141" t="s">
        <v>66</v>
      </c>
      <c r="D26" s="142"/>
      <c r="E26" s="142"/>
      <c r="F26" s="142"/>
      <c r="G26" s="142"/>
      <c r="H26" s="169"/>
      <c r="I26" s="141" t="s">
        <v>63</v>
      </c>
      <c r="J26" s="142"/>
      <c r="K26" s="142"/>
      <c r="L26" s="142"/>
      <c r="M26" s="142"/>
      <c r="N26" s="143"/>
      <c r="P26" t="s">
        <v>55</v>
      </c>
    </row>
    <row r="27" spans="1:16" ht="24" customHeight="1">
      <c r="B27" s="120">
        <v>2</v>
      </c>
      <c r="C27" s="144" t="s">
        <v>60</v>
      </c>
      <c r="D27" s="145"/>
      <c r="E27" s="145"/>
      <c r="F27" s="145"/>
      <c r="G27" s="145"/>
      <c r="H27" s="162"/>
      <c r="I27" s="144" t="s">
        <v>64</v>
      </c>
      <c r="J27" s="145"/>
      <c r="K27" s="145"/>
      <c r="L27" s="145"/>
      <c r="M27" s="145"/>
      <c r="N27" s="146"/>
    </row>
    <row r="28" spans="1:16" ht="31.5" customHeight="1">
      <c r="B28" s="120">
        <v>3</v>
      </c>
      <c r="C28" s="150" t="s">
        <v>61</v>
      </c>
      <c r="D28" s="151"/>
      <c r="E28" s="151"/>
      <c r="F28" s="151"/>
      <c r="G28" s="151"/>
      <c r="H28" s="170"/>
      <c r="I28" s="147" t="s">
        <v>68</v>
      </c>
      <c r="J28" s="148"/>
      <c r="K28" s="148"/>
      <c r="L28" s="148"/>
      <c r="M28" s="148"/>
      <c r="N28" s="149"/>
    </row>
    <row r="29" spans="1:16" ht="40.5" customHeight="1">
      <c r="B29" s="120">
        <v>4</v>
      </c>
      <c r="C29" s="156" t="s">
        <v>67</v>
      </c>
      <c r="D29" s="157"/>
      <c r="E29" s="157"/>
      <c r="F29" s="157"/>
      <c r="G29" s="157"/>
      <c r="H29" s="158"/>
      <c r="I29" s="150" t="s">
        <v>73</v>
      </c>
      <c r="J29" s="151"/>
      <c r="K29" s="151"/>
      <c r="L29" s="151"/>
      <c r="M29" s="151"/>
      <c r="N29" s="152"/>
    </row>
    <row r="30" spans="1:16" ht="28.5" customHeight="1">
      <c r="B30" s="120">
        <v>5</v>
      </c>
      <c r="C30" s="156" t="s">
        <v>62</v>
      </c>
      <c r="D30" s="157"/>
      <c r="E30" s="157"/>
      <c r="F30" s="157"/>
      <c r="G30" s="157"/>
      <c r="H30" s="158"/>
      <c r="I30" s="144" t="s">
        <v>69</v>
      </c>
      <c r="J30" s="145"/>
      <c r="K30" s="145"/>
      <c r="L30" s="145"/>
      <c r="M30" s="145"/>
      <c r="N30" s="146"/>
    </row>
    <row r="31" spans="1:16" ht="29.25" customHeight="1">
      <c r="B31" s="120">
        <v>6</v>
      </c>
      <c r="C31" s="159" t="s">
        <v>77</v>
      </c>
      <c r="D31" s="160"/>
      <c r="E31" s="160"/>
      <c r="F31" s="160"/>
      <c r="G31" s="160"/>
      <c r="H31" s="161"/>
      <c r="I31" s="144" t="s">
        <v>70</v>
      </c>
      <c r="J31" s="145"/>
      <c r="K31" s="145"/>
      <c r="L31" s="145"/>
      <c r="M31" s="145"/>
      <c r="N31" s="146"/>
    </row>
    <row r="32" spans="1:16" ht="25.5" customHeight="1">
      <c r="B32" s="120">
        <v>7</v>
      </c>
      <c r="C32" s="144" t="s">
        <v>78</v>
      </c>
      <c r="D32" s="145"/>
      <c r="E32" s="145"/>
      <c r="F32" s="145"/>
      <c r="G32" s="145"/>
      <c r="H32" s="162"/>
      <c r="I32" s="144" t="s">
        <v>65</v>
      </c>
      <c r="J32" s="145"/>
      <c r="K32" s="145"/>
      <c r="L32" s="145"/>
      <c r="M32" s="145"/>
      <c r="N32" s="146"/>
    </row>
    <row r="33" spans="2:14" ht="36.75" customHeight="1">
      <c r="B33" s="120">
        <v>8</v>
      </c>
      <c r="C33" s="159" t="s">
        <v>80</v>
      </c>
      <c r="D33" s="160"/>
      <c r="E33" s="160"/>
      <c r="F33" s="160"/>
      <c r="G33" s="160"/>
      <c r="H33" s="161"/>
      <c r="I33" s="153" t="s">
        <v>71</v>
      </c>
      <c r="J33" s="154"/>
      <c r="K33" s="154"/>
      <c r="L33" s="154"/>
      <c r="M33" s="154"/>
      <c r="N33" s="155"/>
    </row>
    <row r="34" spans="2:14" ht="35.25" customHeight="1" thickBot="1">
      <c r="B34" s="120">
        <v>9</v>
      </c>
      <c r="C34" s="163" t="s">
        <v>81</v>
      </c>
      <c r="D34" s="164"/>
      <c r="E34" s="164"/>
      <c r="F34" s="164"/>
      <c r="G34" s="164"/>
      <c r="H34" s="165"/>
      <c r="I34" s="130" t="s">
        <v>72</v>
      </c>
      <c r="J34" s="131"/>
      <c r="K34" s="131"/>
      <c r="L34" s="131"/>
      <c r="M34" s="131"/>
      <c r="N34" s="132"/>
    </row>
    <row r="35" spans="2:14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</row>
    <row r="36" spans="2:14"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</row>
    <row r="37" spans="2:14"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</row>
    <row r="38" spans="2:14"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</row>
    <row r="39" spans="2:14"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</row>
    <row r="40" spans="2:14"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</row>
    <row r="41" spans="2:14"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</row>
    <row r="42" spans="2:14"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</row>
    <row r="43" spans="2:14"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</row>
  </sheetData>
  <mergeCells count="71">
    <mergeCell ref="A2:O2"/>
    <mergeCell ref="O3:O4"/>
    <mergeCell ref="O5:O8"/>
    <mergeCell ref="C9:C12"/>
    <mergeCell ref="C13:C20"/>
    <mergeCell ref="K3:K4"/>
    <mergeCell ref="A5:A20"/>
    <mergeCell ref="E3:E4"/>
    <mergeCell ref="D3:D4"/>
    <mergeCell ref="N3:N4"/>
    <mergeCell ref="L3:L4"/>
    <mergeCell ref="M3:M4"/>
    <mergeCell ref="F3:F4"/>
    <mergeCell ref="B5:B20"/>
    <mergeCell ref="A3:A4"/>
    <mergeCell ref="B3:B4"/>
    <mergeCell ref="O9:O12"/>
    <mergeCell ref="J3:J4"/>
    <mergeCell ref="C25:H25"/>
    <mergeCell ref="I25:N25"/>
    <mergeCell ref="D21:N21"/>
    <mergeCell ref="D22:N22"/>
    <mergeCell ref="C3:C4"/>
    <mergeCell ref="C5:C8"/>
    <mergeCell ref="H17:N17"/>
    <mergeCell ref="H18:N18"/>
    <mergeCell ref="H19:N19"/>
    <mergeCell ref="H20:N20"/>
    <mergeCell ref="G17:G20"/>
    <mergeCell ref="H3:H4"/>
    <mergeCell ref="G3:G4"/>
    <mergeCell ref="I3:I4"/>
    <mergeCell ref="B24:N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O13:O16"/>
    <mergeCell ref="B21:C22"/>
    <mergeCell ref="I37:N37"/>
    <mergeCell ref="I38:N38"/>
    <mergeCell ref="I39:N39"/>
    <mergeCell ref="I26:N26"/>
    <mergeCell ref="I27:N27"/>
    <mergeCell ref="I28:N28"/>
    <mergeCell ref="I29:N29"/>
    <mergeCell ref="I30:N30"/>
    <mergeCell ref="I31:N31"/>
    <mergeCell ref="I32:N32"/>
    <mergeCell ref="I33:N33"/>
    <mergeCell ref="C35:H35"/>
    <mergeCell ref="C36:H36"/>
    <mergeCell ref="C37:H37"/>
    <mergeCell ref="I34:N34"/>
    <mergeCell ref="I35:N35"/>
    <mergeCell ref="I36:N36"/>
    <mergeCell ref="C43:H43"/>
    <mergeCell ref="I42:N42"/>
    <mergeCell ref="I43:N43"/>
    <mergeCell ref="C40:H40"/>
    <mergeCell ref="I40:N40"/>
    <mergeCell ref="I41:N41"/>
    <mergeCell ref="C41:H41"/>
    <mergeCell ref="C42:H42"/>
    <mergeCell ref="C38:H38"/>
    <mergeCell ref="C39:H39"/>
  </mergeCells>
  <pageMargins left="0.19" right="0.16" top="0.75" bottom="0.75" header="0.3" footer="0.3"/>
  <pageSetup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48"/>
  <sheetViews>
    <sheetView tabSelected="1" workbookViewId="0">
      <selection activeCell="G35" sqref="G35"/>
    </sheetView>
  </sheetViews>
  <sheetFormatPr defaultRowHeight="15"/>
  <cols>
    <col min="2" max="2" width="12" customWidth="1"/>
    <col min="3" max="3" width="15.28515625" customWidth="1"/>
    <col min="4" max="4" width="17.140625" customWidth="1"/>
    <col min="5" max="5" width="13.5703125" customWidth="1"/>
    <col min="6" max="7" width="10.7109375" customWidth="1"/>
    <col min="8" max="8" width="10.7109375" hidden="1" customWidth="1"/>
    <col min="9" max="9" width="13.5703125" customWidth="1"/>
    <col min="10" max="11" width="10.7109375" customWidth="1"/>
    <col min="12" max="12" width="10.7109375" hidden="1" customWidth="1"/>
    <col min="13" max="13" width="10" customWidth="1"/>
    <col min="14" max="14" width="8.5703125" customWidth="1"/>
    <col min="15" max="15" width="11.7109375" customWidth="1"/>
  </cols>
  <sheetData>
    <row r="3" spans="2:15" ht="15.75" thickBot="1"/>
    <row r="4" spans="2:15" ht="15.75" thickBot="1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4"/>
    </row>
    <row r="5" spans="2:15" ht="15.75" thickBot="1">
      <c r="B5" s="235" t="s">
        <v>37</v>
      </c>
      <c r="C5" s="235"/>
      <c r="D5" s="236"/>
      <c r="E5" s="232" t="s">
        <v>34</v>
      </c>
      <c r="F5" s="233"/>
      <c r="G5" s="233"/>
      <c r="H5" s="234"/>
      <c r="I5" s="232" t="s">
        <v>35</v>
      </c>
      <c r="J5" s="233"/>
      <c r="K5" s="233"/>
      <c r="L5" s="234"/>
    </row>
    <row r="6" spans="2:15" ht="24.75" customHeight="1" thickBot="1">
      <c r="B6" s="40" t="s">
        <v>3</v>
      </c>
      <c r="C6" s="18" t="s">
        <v>0</v>
      </c>
      <c r="D6" s="22" t="s">
        <v>0</v>
      </c>
      <c r="E6" s="37" t="s">
        <v>15</v>
      </c>
      <c r="F6" s="38" t="s">
        <v>10</v>
      </c>
      <c r="G6" s="38" t="s">
        <v>11</v>
      </c>
      <c r="H6" s="39" t="s">
        <v>12</v>
      </c>
      <c r="I6" s="37" t="s">
        <v>38</v>
      </c>
      <c r="J6" s="38" t="s">
        <v>10</v>
      </c>
      <c r="K6" s="38" t="s">
        <v>11</v>
      </c>
      <c r="L6" s="39" t="s">
        <v>12</v>
      </c>
      <c r="M6" s="225" t="s">
        <v>32</v>
      </c>
      <c r="N6" s="226"/>
      <c r="O6" s="227"/>
    </row>
    <row r="7" spans="2:15" ht="41.25" customHeight="1">
      <c r="B7" s="239" t="s">
        <v>36</v>
      </c>
      <c r="C7" s="237"/>
      <c r="D7" s="22" t="s">
        <v>14</v>
      </c>
      <c r="E7" s="25">
        <v>52724</v>
      </c>
      <c r="F7" s="6">
        <f t="shared" ref="F7:F12" si="0">E7*6</f>
        <v>316344</v>
      </c>
      <c r="G7" s="19">
        <f t="shared" ref="G7:G12" si="1">F7*30.4</f>
        <v>9616857.5999999996</v>
      </c>
      <c r="H7" s="26">
        <f t="shared" ref="H7:H12" si="2">G7*12</f>
        <v>115402291.19999999</v>
      </c>
      <c r="I7" s="47">
        <v>4000</v>
      </c>
      <c r="J7" s="48">
        <v>24000</v>
      </c>
      <c r="K7" s="48">
        <v>624000</v>
      </c>
      <c r="L7" s="49">
        <v>7488000</v>
      </c>
      <c r="M7" s="50">
        <f>E7-I7</f>
        <v>48724</v>
      </c>
      <c r="N7" s="50">
        <f>F7-J7</f>
        <v>292344</v>
      </c>
      <c r="O7" s="50">
        <f>G7-K7</f>
        <v>8992857.5999999996</v>
      </c>
    </row>
    <row r="8" spans="2:15" ht="24.75" customHeight="1">
      <c r="B8" s="240"/>
      <c r="C8" s="238"/>
      <c r="D8" s="23" t="s">
        <v>4</v>
      </c>
      <c r="E8" s="25">
        <v>48420</v>
      </c>
      <c r="F8" s="6">
        <f t="shared" si="0"/>
        <v>290520</v>
      </c>
      <c r="G8" s="19">
        <f t="shared" si="1"/>
        <v>8831808</v>
      </c>
      <c r="H8" s="26">
        <f t="shared" si="2"/>
        <v>105981696</v>
      </c>
      <c r="I8" s="47">
        <v>3000</v>
      </c>
      <c r="J8" s="48"/>
      <c r="K8" s="48"/>
      <c r="L8" s="49"/>
    </row>
    <row r="9" spans="2:15" ht="39" customHeight="1">
      <c r="B9" s="240"/>
      <c r="C9" s="238"/>
      <c r="D9" s="23" t="s">
        <v>1</v>
      </c>
      <c r="E9" s="25">
        <v>22337</v>
      </c>
      <c r="F9" s="6">
        <f t="shared" si="0"/>
        <v>134022</v>
      </c>
      <c r="G9" s="19">
        <f t="shared" si="1"/>
        <v>4074268.8</v>
      </c>
      <c r="H9" s="26">
        <f t="shared" si="2"/>
        <v>48891225.599999994</v>
      </c>
      <c r="I9" s="51">
        <f>E9/I8</f>
        <v>7.4456666666666669</v>
      </c>
      <c r="J9" s="6">
        <f>I9*8</f>
        <v>59.565333333333335</v>
      </c>
      <c r="K9" s="19">
        <f>J9*26</f>
        <v>1548.6986666666667</v>
      </c>
      <c r="L9" s="26">
        <f t="shared" ref="L9" si="3">K9*12</f>
        <v>18584.383999999998</v>
      </c>
    </row>
    <row r="10" spans="2:15" ht="27.75" customHeight="1">
      <c r="B10" s="240"/>
      <c r="C10" s="238"/>
      <c r="D10" s="23" t="s">
        <v>5</v>
      </c>
      <c r="E10" s="25">
        <v>1.2</v>
      </c>
      <c r="F10" s="6">
        <f t="shared" si="0"/>
        <v>7.1999999999999993</v>
      </c>
      <c r="G10" s="19">
        <f t="shared" si="1"/>
        <v>218.87999999999997</v>
      </c>
      <c r="H10" s="26">
        <f t="shared" si="2"/>
        <v>2626.5599999999995</v>
      </c>
    </row>
    <row r="11" spans="2:15" ht="21.75" customHeight="1">
      <c r="B11" s="240"/>
      <c r="C11" s="238"/>
      <c r="D11" s="23" t="s">
        <v>6</v>
      </c>
      <c r="E11" s="27">
        <f>90</f>
        <v>90</v>
      </c>
      <c r="F11" s="6">
        <f t="shared" si="0"/>
        <v>540</v>
      </c>
      <c r="G11" s="19">
        <f t="shared" si="1"/>
        <v>16416</v>
      </c>
      <c r="H11" s="26">
        <f t="shared" si="2"/>
        <v>196992</v>
      </c>
    </row>
    <row r="12" spans="2:15" ht="42" customHeight="1">
      <c r="B12" s="240"/>
      <c r="C12" s="238"/>
      <c r="D12" s="23" t="s">
        <v>16</v>
      </c>
      <c r="E12" s="27">
        <v>83</v>
      </c>
      <c r="F12" s="6">
        <f t="shared" si="0"/>
        <v>498</v>
      </c>
      <c r="G12" s="19">
        <f t="shared" si="1"/>
        <v>15139.199999999999</v>
      </c>
      <c r="H12" s="26">
        <f t="shared" si="2"/>
        <v>181670.39999999999</v>
      </c>
    </row>
    <row r="13" spans="2:15" ht="32.25" customHeight="1">
      <c r="B13" s="240"/>
      <c r="C13" s="238"/>
      <c r="D13" s="23" t="s">
        <v>8</v>
      </c>
      <c r="E13" s="25">
        <v>27</v>
      </c>
      <c r="F13" s="19">
        <v>164</v>
      </c>
      <c r="G13" s="19">
        <v>5000</v>
      </c>
      <c r="H13" s="46">
        <v>20014</v>
      </c>
    </row>
    <row r="14" spans="2:15" ht="33" customHeight="1">
      <c r="B14" s="240"/>
      <c r="C14" s="238"/>
      <c r="D14" s="23" t="s">
        <v>17</v>
      </c>
      <c r="E14" s="45">
        <f>E13+E12+E11</f>
        <v>200</v>
      </c>
      <c r="F14" s="45">
        <f t="shared" ref="F14:H14" si="4">F13+F12+F11</f>
        <v>1202</v>
      </c>
      <c r="G14" s="45">
        <f t="shared" si="4"/>
        <v>36555.199999999997</v>
      </c>
      <c r="H14" s="45">
        <f t="shared" si="4"/>
        <v>398676.4</v>
      </c>
      <c r="M14" s="43" t="s">
        <v>39</v>
      </c>
    </row>
    <row r="15" spans="2:15" ht="24" customHeight="1">
      <c r="B15" s="240"/>
      <c r="C15" s="238"/>
      <c r="D15" s="23" t="s">
        <v>7</v>
      </c>
      <c r="E15" s="33"/>
      <c r="F15" s="1"/>
      <c r="G15" s="1"/>
      <c r="H15" s="34"/>
      <c r="I15" s="44"/>
      <c r="J15" s="1"/>
      <c r="K15" s="1"/>
      <c r="L15" s="34"/>
    </row>
    <row r="16" spans="2:15" ht="30.75" customHeight="1">
      <c r="B16" s="240"/>
      <c r="C16" s="238"/>
      <c r="D16" s="23" t="s">
        <v>9</v>
      </c>
      <c r="E16" s="33"/>
      <c r="F16" s="1"/>
      <c r="G16" s="1"/>
      <c r="H16" s="34"/>
      <c r="I16" s="33"/>
      <c r="J16" s="1"/>
      <c r="K16" s="1"/>
      <c r="L16" s="34"/>
    </row>
    <row r="17" spans="2:12" ht="44.25" customHeight="1">
      <c r="B17" s="240"/>
      <c r="C17" s="238"/>
      <c r="D17" s="41" t="s">
        <v>29</v>
      </c>
      <c r="E17" s="35">
        <v>11</v>
      </c>
      <c r="F17" s="6">
        <v>66</v>
      </c>
      <c r="G17" s="21">
        <v>2006.4</v>
      </c>
      <c r="H17" s="36">
        <v>24076.799999999999</v>
      </c>
      <c r="I17" s="33"/>
      <c r="J17" s="1"/>
      <c r="K17" s="1"/>
      <c r="L17" s="34"/>
    </row>
    <row r="18" spans="2:12" ht="27.75" customHeight="1">
      <c r="B18" s="240"/>
      <c r="C18" s="238"/>
      <c r="D18" s="42" t="s">
        <v>30</v>
      </c>
      <c r="E18" s="35">
        <v>12.42</v>
      </c>
      <c r="F18" s="6">
        <v>819.72</v>
      </c>
      <c r="G18" s="6">
        <v>24919.488000000001</v>
      </c>
      <c r="H18" s="36">
        <v>299033.85600000003</v>
      </c>
      <c r="I18" s="33"/>
      <c r="J18" s="1"/>
      <c r="K18" s="1"/>
      <c r="L18" s="34"/>
    </row>
    <row r="19" spans="2:12" ht="38.25">
      <c r="B19" s="240"/>
      <c r="C19" s="238"/>
      <c r="D19" s="43" t="s">
        <v>20</v>
      </c>
      <c r="E19" s="35"/>
      <c r="F19" s="6">
        <v>3</v>
      </c>
      <c r="G19" s="6">
        <v>80</v>
      </c>
      <c r="H19" s="36">
        <v>960</v>
      </c>
      <c r="I19" s="33"/>
      <c r="J19" s="1"/>
      <c r="K19" s="1"/>
      <c r="L19" s="34"/>
    </row>
    <row r="20" spans="2:12" ht="28.5" customHeight="1">
      <c r="B20" s="240"/>
      <c r="C20" s="238"/>
      <c r="D20" s="43" t="s">
        <v>22</v>
      </c>
      <c r="E20" s="35"/>
      <c r="F20" s="6">
        <v>13</v>
      </c>
      <c r="G20" s="6">
        <v>300</v>
      </c>
      <c r="H20" s="36">
        <v>3600</v>
      </c>
      <c r="I20" s="33"/>
      <c r="J20" s="1"/>
      <c r="K20" s="1"/>
      <c r="L20" s="34"/>
    </row>
    <row r="21" spans="2:12">
      <c r="B21" s="240"/>
      <c r="C21" s="238"/>
      <c r="D21" s="42" t="s">
        <v>21</v>
      </c>
      <c r="E21" s="35"/>
      <c r="F21" s="6">
        <v>36</v>
      </c>
      <c r="G21" s="6">
        <v>960</v>
      </c>
      <c r="H21" s="26">
        <v>11520</v>
      </c>
      <c r="I21" s="28"/>
      <c r="J21" s="20"/>
      <c r="K21" s="20"/>
      <c r="L21" s="29"/>
    </row>
    <row r="22" spans="2:12" ht="27.75" customHeight="1" thickBot="1">
      <c r="B22" s="241"/>
      <c r="C22" s="238"/>
      <c r="D22" s="43" t="s">
        <v>23</v>
      </c>
      <c r="E22" s="30"/>
      <c r="F22" s="31"/>
      <c r="G22" s="31"/>
      <c r="H22" s="32"/>
      <c r="I22" s="30"/>
      <c r="J22" s="31"/>
      <c r="K22" s="31"/>
      <c r="L22" s="32"/>
    </row>
    <row r="33" spans="1:13" ht="14.25" customHeight="1"/>
    <row r="34" spans="1:13">
      <c r="A34" s="228" t="s">
        <v>18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</row>
    <row r="35" spans="1:13" ht="38.25">
      <c r="A35" s="8" t="s">
        <v>13</v>
      </c>
      <c r="B35" s="9" t="s">
        <v>19</v>
      </c>
      <c r="C35" s="10" t="s">
        <v>29</v>
      </c>
      <c r="D35" s="9" t="s">
        <v>30</v>
      </c>
      <c r="E35" s="10" t="s">
        <v>20</v>
      </c>
      <c r="F35" s="10" t="s">
        <v>22</v>
      </c>
      <c r="G35" s="9" t="s">
        <v>21</v>
      </c>
      <c r="H35" s="10" t="s">
        <v>23</v>
      </c>
      <c r="I35" s="230" t="s">
        <v>31</v>
      </c>
      <c r="J35" s="231"/>
      <c r="K35" s="1"/>
      <c r="L35" s="1"/>
      <c r="M35" s="1"/>
    </row>
    <row r="36" spans="1:13">
      <c r="A36" s="3" t="s">
        <v>15</v>
      </c>
      <c r="B36" s="1">
        <v>22337</v>
      </c>
      <c r="C36" s="11">
        <v>11</v>
      </c>
      <c r="D36" s="1">
        <v>12.42</v>
      </c>
      <c r="E36" s="1"/>
      <c r="F36" s="1"/>
      <c r="G36" s="1"/>
      <c r="H36" s="1"/>
      <c r="I36" s="1" t="s">
        <v>26</v>
      </c>
      <c r="J36" s="1">
        <v>457878</v>
      </c>
      <c r="K36" s="1"/>
      <c r="L36" s="1"/>
      <c r="M36" s="4"/>
    </row>
    <row r="37" spans="1:13">
      <c r="A37" s="5" t="s">
        <v>10</v>
      </c>
      <c r="B37" s="1">
        <f>B36*6</f>
        <v>134022</v>
      </c>
      <c r="C37" s="1">
        <f>C36*6</f>
        <v>66</v>
      </c>
      <c r="D37" s="1">
        <f>D36*C37</f>
        <v>819.72</v>
      </c>
      <c r="E37" s="11">
        <f>E38/30.4</f>
        <v>2.6315789473684212</v>
      </c>
      <c r="F37" s="11">
        <f>3*12</f>
        <v>36</v>
      </c>
      <c r="G37" s="12">
        <f>G38/24</f>
        <v>4.1666666666666664E-2</v>
      </c>
      <c r="H37" s="11">
        <f>H38/24</f>
        <v>12.5</v>
      </c>
      <c r="I37" s="1" t="s">
        <v>27</v>
      </c>
      <c r="J37" s="1">
        <v>199534</v>
      </c>
      <c r="K37" s="1" t="s">
        <v>24</v>
      </c>
      <c r="L37" s="14">
        <v>36480</v>
      </c>
      <c r="M37" s="4"/>
    </row>
    <row r="38" spans="1:13" ht="30">
      <c r="A38" s="5" t="s">
        <v>11</v>
      </c>
      <c r="B38" s="1">
        <f>B37*30.4</f>
        <v>4074268.8</v>
      </c>
      <c r="C38" s="7">
        <f>C37*30.4</f>
        <v>2006.3999999999999</v>
      </c>
      <c r="D38" s="7">
        <f>D37*30.4</f>
        <v>24919.488000000001</v>
      </c>
      <c r="E38" s="1">
        <v>80</v>
      </c>
      <c r="F38" s="7">
        <f>E38*12</f>
        <v>960</v>
      </c>
      <c r="G38" s="12">
        <f>G39/12</f>
        <v>1</v>
      </c>
      <c r="H38" s="13">
        <v>300</v>
      </c>
      <c r="I38" s="16" t="s">
        <v>33</v>
      </c>
      <c r="J38" s="1">
        <v>178885</v>
      </c>
      <c r="K38" s="1" t="s">
        <v>25</v>
      </c>
      <c r="L38" s="15">
        <f>H38+F38+D38</f>
        <v>26179.488000000001</v>
      </c>
      <c r="M38" s="1"/>
    </row>
    <row r="39" spans="1:13" ht="24.75">
      <c r="A39" s="5" t="s">
        <v>12</v>
      </c>
      <c r="B39" s="1">
        <f>B38*12</f>
        <v>48891225.599999994</v>
      </c>
      <c r="C39" s="1">
        <f>C38*12</f>
        <v>24076.799999999999</v>
      </c>
      <c r="D39" s="1">
        <f>D38*12</f>
        <v>299033.85600000003</v>
      </c>
      <c r="E39" s="1">
        <f>E38*12</f>
        <v>960</v>
      </c>
      <c r="F39" s="1">
        <f>E39*12</f>
        <v>11520</v>
      </c>
      <c r="G39" s="1">
        <v>12</v>
      </c>
      <c r="H39" s="1">
        <f>H38*12</f>
        <v>3600</v>
      </c>
      <c r="I39" s="1" t="s">
        <v>28</v>
      </c>
      <c r="J39" s="7">
        <v>657412</v>
      </c>
      <c r="K39" s="1" t="s">
        <v>32</v>
      </c>
      <c r="L39" s="17">
        <f>L37-L38</f>
        <v>10300.511999999999</v>
      </c>
      <c r="M39" s="1"/>
    </row>
    <row r="44" spans="1:13" ht="15.75" thickBot="1"/>
    <row r="45" spans="1:13">
      <c r="B45" s="56">
        <v>22337</v>
      </c>
      <c r="C45" s="57">
        <v>11</v>
      </c>
      <c r="D45" s="58">
        <v>12.42</v>
      </c>
      <c r="E45" s="58"/>
      <c r="F45" s="58"/>
      <c r="G45" s="58"/>
      <c r="H45" s="58"/>
      <c r="I45" s="58"/>
    </row>
    <row r="46" spans="1:13">
      <c r="B46" s="53">
        <f>B45*6</f>
        <v>134022</v>
      </c>
      <c r="C46" s="24">
        <f>C45*6</f>
        <v>66</v>
      </c>
      <c r="D46" s="1">
        <f>D45*C46</f>
        <v>819.72</v>
      </c>
      <c r="E46" s="11">
        <f>E47/30.4</f>
        <v>2.6315789473684212</v>
      </c>
      <c r="F46" s="11">
        <f>3*12</f>
        <v>36</v>
      </c>
      <c r="G46" s="11"/>
      <c r="H46" s="12">
        <f>H47/24</f>
        <v>4.1666666666666664E-2</v>
      </c>
      <c r="I46" s="11">
        <f>I47/24</f>
        <v>12.5</v>
      </c>
    </row>
    <row r="47" spans="1:13">
      <c r="B47" s="53">
        <f>B46*30.4</f>
        <v>4074268.8</v>
      </c>
      <c r="C47" s="52">
        <f>C46*30.4</f>
        <v>2006.3999999999999</v>
      </c>
      <c r="D47" s="7">
        <f>D46*30.4</f>
        <v>24919.488000000001</v>
      </c>
      <c r="E47" s="1">
        <v>80</v>
      </c>
      <c r="F47" s="7">
        <f>E47*12</f>
        <v>960</v>
      </c>
      <c r="G47" s="7"/>
      <c r="H47" s="12">
        <f>H48/12</f>
        <v>1</v>
      </c>
      <c r="I47" s="13">
        <v>300</v>
      </c>
    </row>
    <row r="48" spans="1:13" ht="15.75" thickBot="1">
      <c r="B48" s="54">
        <f>B47*12</f>
        <v>48891225.599999994</v>
      </c>
      <c r="C48" s="59">
        <f>C47*12</f>
        <v>24076.799999999999</v>
      </c>
      <c r="D48" s="55">
        <f>D47*12</f>
        <v>299033.85600000003</v>
      </c>
      <c r="E48" s="55">
        <f>E47*12</f>
        <v>960</v>
      </c>
      <c r="F48" s="55">
        <f>E48*12</f>
        <v>11520</v>
      </c>
      <c r="G48" s="55"/>
      <c r="H48" s="55">
        <v>12</v>
      </c>
      <c r="I48" s="55">
        <f>I47*12</f>
        <v>3600</v>
      </c>
    </row>
  </sheetData>
  <mergeCells count="9">
    <mergeCell ref="B4:L4"/>
    <mergeCell ref="M6:O6"/>
    <mergeCell ref="A34:M34"/>
    <mergeCell ref="I35:J35"/>
    <mergeCell ref="E5:H5"/>
    <mergeCell ref="I5:L5"/>
    <mergeCell ref="B5:D5"/>
    <mergeCell ref="C7:C22"/>
    <mergeCell ref="B7:B2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2018-10-15T06:57:41Z</dcterms:modified>
</cp:coreProperties>
</file>