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20" windowWidth="20115" windowHeight="7440" tabRatio="875" firstSheet="5" activeTab="17"/>
  </bookViews>
  <sheets>
    <sheet name="E + L" sheetId="9" r:id="rId1"/>
    <sheet name="EC + G" sheetId="1" r:id="rId2"/>
    <sheet name="EC + O" sheetId="2" r:id="rId3"/>
    <sheet name="EC + CG" sheetId="3" r:id="rId4"/>
    <sheet name="ML + L (Combined)" sheetId="27" r:id="rId5"/>
    <sheet name="ML + G (Combined)" sheetId="19" r:id="rId6"/>
    <sheet name="ML + O (Combined)" sheetId="24" r:id="rId7"/>
    <sheet name="ML + CG (combined)" sheetId="17" r:id="rId8"/>
    <sheet name="ML GL" sheetId="29" r:id="rId9"/>
    <sheet name="Y + L" sheetId="6" r:id="rId10"/>
    <sheet name="Y + O" sheetId="11" r:id="rId11"/>
    <sheet name="Y + G" sheetId="7" r:id="rId12"/>
    <sheet name="Y + CG" sheetId="12" r:id="rId13"/>
    <sheet name="E. Coli" sheetId="13" r:id="rId14"/>
    <sheet name="ML" sheetId="14" r:id="rId15"/>
    <sheet name="Yeast" sheetId="15" r:id="rId16"/>
    <sheet name="E.Coli GL" sheetId="28" r:id="rId17"/>
    <sheet name="Yeast GL" sheetId="30" r:id="rId18"/>
    <sheet name="E.Coli GO" sheetId="31" r:id="rId19"/>
  </sheets>
  <calcPr calcId="145621"/>
</workbook>
</file>

<file path=xl/calcChain.xml><?xml version="1.0" encoding="utf-8"?>
<calcChain xmlns="http://schemas.openxmlformats.org/spreadsheetml/2006/main">
  <c r="C4" i="31" l="1"/>
  <c r="C5" i="31"/>
  <c r="C6" i="31"/>
  <c r="C3" i="31"/>
  <c r="B4" i="31"/>
  <c r="B5" i="31"/>
  <c r="B6" i="31"/>
  <c r="B3" i="31"/>
  <c r="N14" i="29" l="1"/>
  <c r="N13" i="29"/>
  <c r="N12" i="29"/>
  <c r="N11" i="29"/>
  <c r="M14" i="29"/>
  <c r="B5" i="29" s="1"/>
  <c r="M13" i="29"/>
  <c r="M12" i="29"/>
  <c r="B3" i="29" s="1"/>
  <c r="M11" i="29"/>
  <c r="L14" i="29"/>
  <c r="L13" i="29"/>
  <c r="L12" i="29"/>
  <c r="L11" i="29"/>
  <c r="B2" i="29"/>
  <c r="B4" i="29"/>
  <c r="F13" i="28"/>
  <c r="F12" i="28"/>
  <c r="B4" i="28" s="1"/>
  <c r="F11" i="28"/>
  <c r="B3" i="28" s="1"/>
  <c r="F10" i="28"/>
  <c r="E13" i="28"/>
  <c r="E12" i="28"/>
  <c r="E11" i="28"/>
  <c r="E10" i="28"/>
  <c r="D13" i="28"/>
  <c r="D12" i="28"/>
  <c r="D11" i="28"/>
  <c r="D10" i="28"/>
  <c r="B2" i="28" s="1"/>
  <c r="C11" i="28" l="1"/>
  <c r="C12" i="28"/>
  <c r="C13" i="28"/>
  <c r="C10" i="28"/>
  <c r="K12" i="29"/>
  <c r="K13" i="29"/>
  <c r="K14" i="29"/>
  <c r="K11" i="29"/>
  <c r="B5" i="28" l="1"/>
  <c r="C2" i="3" l="1"/>
  <c r="C3" i="3"/>
  <c r="C4" i="3"/>
  <c r="C5" i="3"/>
  <c r="C6" i="3"/>
  <c r="C7" i="3"/>
  <c r="C8" i="3"/>
  <c r="C3" i="2"/>
  <c r="C4" i="2"/>
  <c r="C5" i="2"/>
  <c r="C6" i="2"/>
  <c r="C7" i="2"/>
  <c r="C8" i="2"/>
  <c r="C2" i="2"/>
  <c r="C3" i="1"/>
  <c r="C4" i="1"/>
  <c r="C5" i="1"/>
  <c r="C6" i="1"/>
  <c r="C7" i="1"/>
  <c r="C8" i="1"/>
  <c r="C2" i="1"/>
  <c r="C4" i="9"/>
  <c r="C5" i="9"/>
  <c r="C6" i="9"/>
  <c r="C7" i="9"/>
  <c r="C8" i="9"/>
  <c r="C3" i="9"/>
  <c r="C8" i="27" l="1"/>
  <c r="B8" i="27"/>
  <c r="C7" i="27"/>
  <c r="B7" i="27"/>
  <c r="C6" i="27"/>
  <c r="B6" i="27"/>
  <c r="C5" i="27"/>
  <c r="B5" i="27"/>
  <c r="C4" i="27"/>
  <c r="B4" i="27"/>
  <c r="C3" i="27"/>
  <c r="B3" i="27"/>
  <c r="C2" i="27"/>
  <c r="B2" i="27"/>
  <c r="C3" i="24"/>
  <c r="C4" i="24"/>
  <c r="C5" i="24"/>
  <c r="C6" i="24"/>
  <c r="C7" i="24"/>
  <c r="C8" i="24"/>
  <c r="B3" i="24"/>
  <c r="B4" i="24"/>
  <c r="B5" i="24"/>
  <c r="B6" i="24"/>
  <c r="B7" i="24"/>
  <c r="B8" i="24"/>
  <c r="B2" i="24"/>
  <c r="C2" i="24"/>
  <c r="C2" i="17"/>
  <c r="B3" i="17"/>
  <c r="B4" i="17"/>
  <c r="B5" i="17"/>
  <c r="B6" i="17"/>
  <c r="B7" i="17"/>
  <c r="B8" i="17"/>
  <c r="B2" i="17"/>
  <c r="C3" i="17"/>
  <c r="C4" i="17"/>
  <c r="C5" i="17"/>
  <c r="C6" i="17"/>
  <c r="C7" i="17"/>
  <c r="C8" i="17"/>
  <c r="C3" i="19" l="1"/>
  <c r="C4" i="19"/>
  <c r="C5" i="19"/>
  <c r="C6" i="19"/>
  <c r="C7" i="19"/>
  <c r="C8" i="19"/>
  <c r="C2" i="19"/>
  <c r="B3" i="19"/>
  <c r="B4" i="19"/>
  <c r="B5" i="19"/>
  <c r="B6" i="19"/>
  <c r="B7" i="19"/>
  <c r="B8" i="19"/>
  <c r="B2" i="19"/>
</calcChain>
</file>

<file path=xl/sharedStrings.xml><?xml version="1.0" encoding="utf-8"?>
<sst xmlns="http://schemas.openxmlformats.org/spreadsheetml/2006/main" count="230" uniqueCount="49">
  <si>
    <t>E.Coli + Garlic</t>
  </si>
  <si>
    <t>0 Min</t>
  </si>
  <si>
    <t>20 Min</t>
  </si>
  <si>
    <t>40 Min</t>
  </si>
  <si>
    <t>60 Min</t>
  </si>
  <si>
    <t>80 Min</t>
  </si>
  <si>
    <t>100 Min</t>
  </si>
  <si>
    <t>E.Coli + Onion</t>
  </si>
  <si>
    <t>120 Min</t>
  </si>
  <si>
    <t>E.Coli + CG</t>
  </si>
  <si>
    <t>ML + Garlic</t>
  </si>
  <si>
    <t>ML + CG</t>
  </si>
  <si>
    <t>Yeast + Lime</t>
  </si>
  <si>
    <t>Colonies</t>
  </si>
  <si>
    <t>Yeast + Garlic</t>
  </si>
  <si>
    <t>E.Coli + Lime</t>
  </si>
  <si>
    <t>Yeast + Onion</t>
  </si>
  <si>
    <t>Yeast + CG</t>
  </si>
  <si>
    <t>Lime</t>
  </si>
  <si>
    <t>Garlic</t>
  </si>
  <si>
    <t>Onion</t>
  </si>
  <si>
    <t>Coffee Grounds</t>
  </si>
  <si>
    <t>Garlic (Att 1)</t>
  </si>
  <si>
    <t>Coffee Grounds (Att 1)</t>
  </si>
  <si>
    <t>Coffee Grounds(Att 2)</t>
  </si>
  <si>
    <t>Garlic (Att 2)</t>
  </si>
  <si>
    <t>Attempt 1</t>
  </si>
  <si>
    <t>Attempt 2</t>
  </si>
  <si>
    <t>STD ERROR</t>
  </si>
  <si>
    <t>Attempt 3</t>
  </si>
  <si>
    <t>Attempt 4</t>
  </si>
  <si>
    <t>ML + O</t>
  </si>
  <si>
    <t>Adjusted Numbers</t>
  </si>
  <si>
    <t>CFU</t>
  </si>
  <si>
    <t>Adjusted numbers</t>
  </si>
  <si>
    <t>0 MIn</t>
  </si>
  <si>
    <t>Yeast + GL</t>
  </si>
  <si>
    <t>GL</t>
  </si>
  <si>
    <t>L</t>
  </si>
  <si>
    <t>Garlic + Lime</t>
  </si>
  <si>
    <t>ML + L</t>
  </si>
  <si>
    <t>STD</t>
  </si>
  <si>
    <t>Garlic + Onion</t>
  </si>
  <si>
    <t>Att 1</t>
  </si>
  <si>
    <t>Att 2</t>
  </si>
  <si>
    <t>Att 3</t>
  </si>
  <si>
    <t>Average CFU</t>
  </si>
  <si>
    <t>Colony Numbers</t>
  </si>
  <si>
    <t>WHERE THE PONG IS THE GRAPH???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</si>
</sst>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+mj-lt"/>
              </a:rPr>
              <a:t>E. Coli</a:t>
            </a:r>
            <a:r>
              <a:rPr lang="en-US">
                <a:latin typeface="+mj-lt"/>
              </a:rPr>
              <a:t> + Lime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 + L'!$B$1</c:f>
              <c:strCache>
                <c:ptCount val="1"/>
                <c:pt idx="0">
                  <c:v>CFU</c:v>
                </c:pt>
              </c:strCache>
            </c:strRef>
          </c:tx>
          <c:cat>
            <c:strRef>
              <c:f>'E + L'!$A$2:$A$5</c:f>
              <c:strCache>
                <c:ptCount val="4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</c:strCache>
            </c:strRef>
          </c:cat>
          <c:val>
            <c:numRef>
              <c:f>'E + L'!$B$2:$B$5</c:f>
              <c:numCache>
                <c:formatCode>General</c:formatCode>
                <c:ptCount val="4"/>
                <c:pt idx="0">
                  <c:v>14</c:v>
                </c:pt>
                <c:pt idx="1">
                  <c:v>22.4</c:v>
                </c:pt>
                <c:pt idx="2">
                  <c:v>21.4</c:v>
                </c:pt>
                <c:pt idx="3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29696"/>
        <c:axId val="176451968"/>
      </c:lineChart>
      <c:catAx>
        <c:axId val="17642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451968"/>
        <c:crosses val="autoZero"/>
        <c:auto val="1"/>
        <c:lblAlgn val="ctr"/>
        <c:lblOffset val="100"/>
        <c:noMultiLvlLbl val="0"/>
      </c:catAx>
      <c:valAx>
        <c:axId val="17645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x10^7 CFU/ml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429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>
                <a:latin typeface="+mj-lt"/>
              </a:rPr>
              <a:t>Yeast</a:t>
            </a:r>
            <a:r>
              <a:rPr lang="en-SG" baseline="0">
                <a:latin typeface="+mj-lt"/>
              </a:rPr>
              <a:t> + Lime</a:t>
            </a:r>
            <a:endParaRPr lang="en-SG"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+ L'!$B$1</c:f>
              <c:strCache>
                <c:ptCount val="1"/>
                <c:pt idx="0">
                  <c:v>Colonies</c:v>
                </c:pt>
              </c:strCache>
            </c:strRef>
          </c:tx>
          <c:cat>
            <c:strRef>
              <c:f>'Y + L'!$A$2:$A$8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'Y + L'!$B$2:$B$8</c:f>
              <c:numCache>
                <c:formatCode>General</c:formatCode>
                <c:ptCount val="7"/>
                <c:pt idx="0">
                  <c:v>14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65920"/>
        <c:axId val="192067456"/>
      </c:lineChart>
      <c:catAx>
        <c:axId val="192065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067456"/>
        <c:crosses val="autoZero"/>
        <c:auto val="1"/>
        <c:lblAlgn val="ctr"/>
        <c:lblOffset val="100"/>
        <c:noMultiLvlLbl val="0"/>
      </c:catAx>
      <c:valAx>
        <c:axId val="19206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Colony 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2065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Yeast + Onion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+ O'!$B$1</c:f>
              <c:strCache>
                <c:ptCount val="1"/>
                <c:pt idx="0">
                  <c:v>Colonies</c:v>
                </c:pt>
              </c:strCache>
            </c:strRef>
          </c:tx>
          <c:cat>
            <c:strRef>
              <c:f>'Y + O'!$A$2:$A$8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'Y + O'!$B$2:$B$8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02784"/>
        <c:axId val="192104320"/>
      </c:lineChart>
      <c:catAx>
        <c:axId val="192102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104320"/>
        <c:crosses val="autoZero"/>
        <c:auto val="1"/>
        <c:lblAlgn val="ctr"/>
        <c:lblOffset val="100"/>
        <c:noMultiLvlLbl val="0"/>
      </c:catAx>
      <c:valAx>
        <c:axId val="19210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Colony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102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Yeast + Garlic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+ G'!$B$1</c:f>
              <c:strCache>
                <c:ptCount val="1"/>
                <c:pt idx="0">
                  <c:v>Colonies</c:v>
                </c:pt>
              </c:strCache>
            </c:strRef>
          </c:tx>
          <c:cat>
            <c:strRef>
              <c:f>'Y + G'!$A$2:$A$8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'Y + G'!$B$2:$B$8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38656"/>
        <c:axId val="192440192"/>
      </c:lineChart>
      <c:catAx>
        <c:axId val="192438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440192"/>
        <c:crosses val="autoZero"/>
        <c:auto val="1"/>
        <c:lblAlgn val="ctr"/>
        <c:lblOffset val="100"/>
        <c:noMultiLvlLbl val="0"/>
      </c:catAx>
      <c:valAx>
        <c:axId val="192440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Colony 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24386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Yeast</a:t>
            </a:r>
            <a:r>
              <a:rPr lang="en-US" baseline="0">
                <a:latin typeface="+mj-lt"/>
              </a:rPr>
              <a:t> + Coffee Grounds</a:t>
            </a:r>
            <a:endParaRPr lang="en-US"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+ CG'!$B$1</c:f>
              <c:strCache>
                <c:ptCount val="1"/>
                <c:pt idx="0">
                  <c:v>Colonies</c:v>
                </c:pt>
              </c:strCache>
            </c:strRef>
          </c:tx>
          <c:cat>
            <c:strRef>
              <c:f>'Y + CG'!$A$2:$A$8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'Y + CG'!$B$2:$B$8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26208"/>
        <c:axId val="194127744"/>
      </c:lineChart>
      <c:catAx>
        <c:axId val="194126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4127744"/>
        <c:crosses val="autoZero"/>
        <c:auto val="1"/>
        <c:lblAlgn val="ctr"/>
        <c:lblOffset val="100"/>
        <c:noMultiLvlLbl val="0"/>
      </c:catAx>
      <c:valAx>
        <c:axId val="19412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Colony 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4126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>
                <a:latin typeface="+mj-lt"/>
              </a:rPr>
              <a:t>E.Coli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'E. Coli'!$B$1</c:f>
              <c:strCache>
                <c:ptCount val="1"/>
                <c:pt idx="0">
                  <c:v>Lime</c:v>
                </c:pt>
              </c:strCache>
            </c:strRef>
          </c:tx>
          <c:cat>
            <c:strRef>
              <c:f>'E. Coli'!$A$2:$A$8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'E. Coli'!$B$2:$B$8</c:f>
              <c:numCache>
                <c:formatCode>General</c:formatCode>
                <c:ptCount val="7"/>
                <c:pt idx="0">
                  <c:v>140</c:v>
                </c:pt>
                <c:pt idx="1">
                  <c:v>224</c:v>
                </c:pt>
                <c:pt idx="2">
                  <c:v>214</c:v>
                </c:pt>
                <c:pt idx="3">
                  <c:v>210</c:v>
                </c:pt>
                <c:pt idx="4">
                  <c:v>118</c:v>
                </c:pt>
                <c:pt idx="5">
                  <c:v>59</c:v>
                </c:pt>
                <c:pt idx="6">
                  <c:v>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'E. Coli'!$C$1</c:f>
              <c:strCache>
                <c:ptCount val="1"/>
                <c:pt idx="0">
                  <c:v>Garlic</c:v>
                </c:pt>
              </c:strCache>
            </c:strRef>
          </c:tx>
          <c:cat>
            <c:strRef>
              <c:f>'E. Coli'!$A$2:$A$8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'E. Coli'!$C$2:$C$8</c:f>
              <c:numCache>
                <c:formatCode>General</c:formatCode>
                <c:ptCount val="7"/>
                <c:pt idx="0">
                  <c:v>7</c:v>
                </c:pt>
                <c:pt idx="1">
                  <c:v>17</c:v>
                </c:pt>
                <c:pt idx="2">
                  <c:v>90</c:v>
                </c:pt>
                <c:pt idx="3">
                  <c:v>75</c:v>
                </c:pt>
                <c:pt idx="4">
                  <c:v>613</c:v>
                </c:pt>
                <c:pt idx="5">
                  <c:v>240</c:v>
                </c:pt>
                <c:pt idx="6">
                  <c:v>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'E. Coli'!$D$1</c:f>
              <c:strCache>
                <c:ptCount val="1"/>
                <c:pt idx="0">
                  <c:v>Onion</c:v>
                </c:pt>
              </c:strCache>
            </c:strRef>
          </c:tx>
          <c:cat>
            <c:strRef>
              <c:f>'E. Coli'!$A$2:$A$8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'E. Coli'!$D$2:$D$8</c:f>
              <c:numCache>
                <c:formatCode>General</c:formatCode>
                <c:ptCount val="7"/>
                <c:pt idx="0">
                  <c:v>209</c:v>
                </c:pt>
                <c:pt idx="1">
                  <c:v>146</c:v>
                </c:pt>
                <c:pt idx="2">
                  <c:v>301</c:v>
                </c:pt>
                <c:pt idx="3">
                  <c:v>123</c:v>
                </c:pt>
                <c:pt idx="4">
                  <c:v>56</c:v>
                </c:pt>
                <c:pt idx="5">
                  <c:v>244</c:v>
                </c:pt>
                <c:pt idx="6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'E. Coli'!$E$1</c:f>
              <c:strCache>
                <c:ptCount val="1"/>
                <c:pt idx="0">
                  <c:v>Coffee Grounds</c:v>
                </c:pt>
              </c:strCache>
            </c:strRef>
          </c:tx>
          <c:cat>
            <c:strRef>
              <c:f>'E. Coli'!$A$2:$A$8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'E. Coli'!$E$2:$E$8</c:f>
              <c:numCache>
                <c:formatCode>General</c:formatCode>
                <c:ptCount val="7"/>
                <c:pt idx="0">
                  <c:v>532</c:v>
                </c:pt>
                <c:pt idx="1">
                  <c:v>352</c:v>
                </c:pt>
                <c:pt idx="2">
                  <c:v>120</c:v>
                </c:pt>
                <c:pt idx="3">
                  <c:v>506</c:v>
                </c:pt>
                <c:pt idx="4">
                  <c:v>342</c:v>
                </c:pt>
                <c:pt idx="5">
                  <c:v>432</c:v>
                </c:pt>
                <c:pt idx="6">
                  <c:v>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0944"/>
        <c:axId val="193905024"/>
      </c:lineChart>
      <c:catAx>
        <c:axId val="193890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905024"/>
        <c:crosses val="autoZero"/>
        <c:auto val="1"/>
        <c:lblAlgn val="ctr"/>
        <c:lblOffset val="100"/>
        <c:noMultiLvlLbl val="0"/>
      </c:catAx>
      <c:valAx>
        <c:axId val="19390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Colony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890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>
                <a:latin typeface="+mj-lt"/>
              </a:rPr>
              <a:t>Yeast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Yeast!$B$1</c:f>
              <c:strCache>
                <c:ptCount val="1"/>
                <c:pt idx="0">
                  <c:v>Lime</c:v>
                </c:pt>
              </c:strCache>
            </c:strRef>
          </c:tx>
          <c:cat>
            <c:strRef>
              <c:f>Yeast!$A$2:$A$8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Yeast!$B$2:$B$8</c:f>
              <c:numCache>
                <c:formatCode>General</c:formatCode>
                <c:ptCount val="7"/>
                <c:pt idx="0">
                  <c:v>14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Yeast!$C$1</c:f>
              <c:strCache>
                <c:ptCount val="1"/>
                <c:pt idx="0">
                  <c:v>Garlic</c:v>
                </c:pt>
              </c:strCache>
            </c:strRef>
          </c:tx>
          <c:cat>
            <c:strRef>
              <c:f>Yeast!$A$2:$A$8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Yeast!$C$2:$C$8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Yeast!$D$1</c:f>
              <c:strCache>
                <c:ptCount val="1"/>
                <c:pt idx="0">
                  <c:v>Onion</c:v>
                </c:pt>
              </c:strCache>
            </c:strRef>
          </c:tx>
          <c:cat>
            <c:strRef>
              <c:f>Yeast!$A$2:$A$8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Yeast!$D$2:$D$8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Yeast!$E$1</c:f>
              <c:strCache>
                <c:ptCount val="1"/>
                <c:pt idx="0">
                  <c:v>Coffee Grounds</c:v>
                </c:pt>
              </c:strCache>
            </c:strRef>
          </c:tx>
          <c:cat>
            <c:strRef>
              <c:f>Yeast!$A$2:$A$8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Yeast!$E$2:$E$8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90208"/>
        <c:axId val="181791744"/>
      </c:lineChart>
      <c:catAx>
        <c:axId val="181790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791744"/>
        <c:crosses val="autoZero"/>
        <c:auto val="1"/>
        <c:lblAlgn val="ctr"/>
        <c:lblOffset val="100"/>
        <c:noMultiLvlLbl val="0"/>
      </c:catAx>
      <c:valAx>
        <c:axId val="18179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Colony 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790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  <a:latin typeface="+mj-lt"/>
              </a:rPr>
              <a:t>E. Coli</a:t>
            </a:r>
            <a:endParaRPr lang="en-SG">
              <a:effectLst/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'E.Coli GL'!$B$1</c:f>
              <c:strCache>
                <c:ptCount val="1"/>
                <c:pt idx="0">
                  <c:v>Garlic + Lime</c:v>
                </c:pt>
              </c:strCache>
            </c:strRef>
          </c:tx>
          <c:cat>
            <c:strRef>
              <c:f>'E.Coli GL'!$A$2:$A$5</c:f>
              <c:strCache>
                <c:ptCount val="4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</c:strCache>
            </c:strRef>
          </c:cat>
          <c:val>
            <c:numRef>
              <c:f>'E.Coli GL'!$B$2:$B$5</c:f>
              <c:numCache>
                <c:formatCode>General</c:formatCode>
                <c:ptCount val="4"/>
                <c:pt idx="0">
                  <c:v>7.8666666666666663</c:v>
                </c:pt>
                <c:pt idx="1">
                  <c:v>9.4333333333333336</c:v>
                </c:pt>
                <c:pt idx="2">
                  <c:v>26.5</c:v>
                </c:pt>
                <c:pt idx="3">
                  <c:v>21.400000000000002</c:v>
                </c:pt>
              </c:numCache>
            </c:numRef>
          </c:val>
          <c:smooth val="0"/>
        </c:ser>
        <c:ser>
          <c:idx val="1"/>
          <c:order val="1"/>
          <c:tx>
            <c:v>Garlic</c:v>
          </c:tx>
          <c:val>
            <c:numRef>
              <c:f>'EC + G'!$B$2:$B$5</c:f>
              <c:numCache>
                <c:formatCode>General</c:formatCode>
                <c:ptCount val="4"/>
                <c:pt idx="0">
                  <c:v>0.7</c:v>
                </c:pt>
                <c:pt idx="1">
                  <c:v>1.7</c:v>
                </c:pt>
                <c:pt idx="2">
                  <c:v>9</c:v>
                </c:pt>
                <c:pt idx="3">
                  <c:v>7.5</c:v>
                </c:pt>
              </c:numCache>
            </c:numRef>
          </c:val>
          <c:smooth val="0"/>
        </c:ser>
        <c:ser>
          <c:idx val="2"/>
          <c:order val="2"/>
          <c:tx>
            <c:v>Lime</c:v>
          </c:tx>
          <c:val>
            <c:numRef>
              <c:f>'E + L'!$B$2:$B$5</c:f>
              <c:numCache>
                <c:formatCode>General</c:formatCode>
                <c:ptCount val="4"/>
                <c:pt idx="0">
                  <c:v>14</c:v>
                </c:pt>
                <c:pt idx="1">
                  <c:v>22.4</c:v>
                </c:pt>
                <c:pt idx="2">
                  <c:v>21.4</c:v>
                </c:pt>
                <c:pt idx="3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9840"/>
        <c:axId val="194105728"/>
      </c:lineChart>
      <c:catAx>
        <c:axId val="194099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4105728"/>
        <c:crosses val="autoZero"/>
        <c:auto val="1"/>
        <c:lblAlgn val="ctr"/>
        <c:lblOffset val="100"/>
        <c:noMultiLvlLbl val="0"/>
      </c:catAx>
      <c:valAx>
        <c:axId val="19410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x10^7 CFU/ml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4099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Garlic + Onion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'E.Coli GO'!$B$2</c:f>
              <c:strCache>
                <c:ptCount val="1"/>
                <c:pt idx="0">
                  <c:v>Average CFU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'E.Coli GO'!$C$3:$C$6</c:f>
                <c:numCache>
                  <c:formatCode>General</c:formatCode>
                  <c:ptCount val="4"/>
                  <c:pt idx="0">
                    <c:v>27.633856046523821</c:v>
                  </c:pt>
                  <c:pt idx="1">
                    <c:v>15.166776556378466</c:v>
                  </c:pt>
                  <c:pt idx="2">
                    <c:v>22.082597472016545</c:v>
                  </c:pt>
                  <c:pt idx="3">
                    <c:v>11.681086326955116</c:v>
                  </c:pt>
                </c:numCache>
              </c:numRef>
            </c:plus>
            <c:minus>
              <c:numRef>
                <c:f>'E.Coli GO'!$C$3:$C$6</c:f>
                <c:numCache>
                  <c:formatCode>General</c:formatCode>
                  <c:ptCount val="4"/>
                  <c:pt idx="0">
                    <c:v>27.633856046523821</c:v>
                  </c:pt>
                  <c:pt idx="1">
                    <c:v>15.166776556378466</c:v>
                  </c:pt>
                  <c:pt idx="2">
                    <c:v>22.082597472016545</c:v>
                  </c:pt>
                  <c:pt idx="3">
                    <c:v>11.681086326955116</c:v>
                  </c:pt>
                </c:numCache>
              </c:numRef>
            </c:minus>
          </c:errBars>
          <c:cat>
            <c:strRef>
              <c:f>'E.Coli GO'!$A$3:$A$6</c:f>
              <c:strCache>
                <c:ptCount val="4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</c:strCache>
            </c:strRef>
          </c:cat>
          <c:val>
            <c:numRef>
              <c:f>'E.Coli GO'!$B$3:$B$6</c:f>
              <c:numCache>
                <c:formatCode>General</c:formatCode>
                <c:ptCount val="4"/>
                <c:pt idx="0">
                  <c:v>95.59999999999998</c:v>
                </c:pt>
                <c:pt idx="1">
                  <c:v>58.133333333333333</c:v>
                </c:pt>
                <c:pt idx="2">
                  <c:v>68.966666666666654</c:v>
                </c:pt>
                <c:pt idx="3">
                  <c:v>57.666666666666664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51776"/>
        <c:axId val="194253568"/>
      </c:barChart>
      <c:catAx>
        <c:axId val="194251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4253568"/>
        <c:crosses val="autoZero"/>
        <c:auto val="1"/>
        <c:lblAlgn val="ctr"/>
        <c:lblOffset val="100"/>
        <c:noMultiLvlLbl val="0"/>
      </c:catAx>
      <c:valAx>
        <c:axId val="19425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x10^7 CFU/ml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4251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+mj-lt"/>
              </a:rPr>
              <a:t>E. Coli </a:t>
            </a:r>
            <a:r>
              <a:rPr lang="en-US">
                <a:latin typeface="+mj-lt"/>
              </a:rPr>
              <a:t>+ Garlic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 + G'!$B$1</c:f>
              <c:strCache>
                <c:ptCount val="1"/>
                <c:pt idx="0">
                  <c:v>CFU</c:v>
                </c:pt>
              </c:strCache>
            </c:strRef>
          </c:tx>
          <c:cat>
            <c:strRef>
              <c:f>'EC + G'!$A$2:$A$5</c:f>
              <c:strCache>
                <c:ptCount val="4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</c:strCache>
            </c:strRef>
          </c:cat>
          <c:val>
            <c:numRef>
              <c:f>'EC + G'!$B$2:$B$5</c:f>
              <c:numCache>
                <c:formatCode>General</c:formatCode>
                <c:ptCount val="4"/>
                <c:pt idx="0">
                  <c:v>0.7</c:v>
                </c:pt>
                <c:pt idx="1">
                  <c:v>1.7</c:v>
                </c:pt>
                <c:pt idx="2">
                  <c:v>9</c:v>
                </c:pt>
                <c:pt idx="3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94784"/>
        <c:axId val="178696576"/>
      </c:lineChart>
      <c:catAx>
        <c:axId val="178694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696576"/>
        <c:crosses val="autoZero"/>
        <c:auto val="1"/>
        <c:lblAlgn val="ctr"/>
        <c:lblOffset val="100"/>
        <c:noMultiLvlLbl val="0"/>
      </c:catAx>
      <c:valAx>
        <c:axId val="17869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x10^7 CFU</a:t>
                </a:r>
                <a:r>
                  <a:rPr lang="en-SG" baseline="0">
                    <a:latin typeface="+mj-lt"/>
                  </a:rPr>
                  <a:t>/ml</a:t>
                </a:r>
                <a:endParaRPr lang="en-SG">
                  <a:latin typeface="+mj-lt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694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+mj-lt"/>
              </a:rPr>
              <a:t>E.</a:t>
            </a:r>
            <a:r>
              <a:rPr lang="en-US" i="1" baseline="0">
                <a:latin typeface="+mj-lt"/>
              </a:rPr>
              <a:t> Coli </a:t>
            </a:r>
            <a:r>
              <a:rPr lang="en-US" baseline="0">
                <a:latin typeface="+mj-lt"/>
              </a:rPr>
              <a:t>+ Onion</a:t>
            </a:r>
            <a:endParaRPr lang="en-US"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 + O'!$B$1</c:f>
              <c:strCache>
                <c:ptCount val="1"/>
                <c:pt idx="0">
                  <c:v>CFU</c:v>
                </c:pt>
              </c:strCache>
            </c:strRef>
          </c:tx>
          <c:cat>
            <c:strRef>
              <c:f>'EC + O'!$A$2:$A$8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'EC + O'!$B$2:$B$8</c:f>
              <c:numCache>
                <c:formatCode>General</c:formatCode>
                <c:ptCount val="7"/>
                <c:pt idx="0">
                  <c:v>20.9</c:v>
                </c:pt>
                <c:pt idx="1">
                  <c:v>14.6</c:v>
                </c:pt>
                <c:pt idx="2">
                  <c:v>30.1</c:v>
                </c:pt>
                <c:pt idx="3">
                  <c:v>12.3</c:v>
                </c:pt>
                <c:pt idx="4">
                  <c:v>5.6</c:v>
                </c:pt>
                <c:pt idx="5">
                  <c:v>24.4</c:v>
                </c:pt>
                <c:pt idx="6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22176"/>
        <c:axId val="179536256"/>
      </c:lineChart>
      <c:catAx>
        <c:axId val="179522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536256"/>
        <c:crosses val="autoZero"/>
        <c:auto val="1"/>
        <c:lblAlgn val="ctr"/>
        <c:lblOffset val="100"/>
        <c:noMultiLvlLbl val="0"/>
      </c:catAx>
      <c:valAx>
        <c:axId val="17953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x10^7</a:t>
                </a:r>
                <a:r>
                  <a:rPr lang="en-SG" baseline="0">
                    <a:latin typeface="+mj-lt"/>
                  </a:rPr>
                  <a:t> CFU/ml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9522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>
                <a:latin typeface="+mj-lt"/>
              </a:rPr>
              <a:t>E.</a:t>
            </a:r>
            <a:r>
              <a:rPr lang="en-US" i="1" baseline="0">
                <a:latin typeface="+mj-lt"/>
              </a:rPr>
              <a:t> Coli </a:t>
            </a:r>
            <a:r>
              <a:rPr lang="en-US" baseline="0">
                <a:latin typeface="+mj-lt"/>
              </a:rPr>
              <a:t>+ Coffee Grounds</a:t>
            </a:r>
            <a:endParaRPr lang="en-US"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 + CG'!$B$1</c:f>
              <c:strCache>
                <c:ptCount val="1"/>
                <c:pt idx="0">
                  <c:v>CFU</c:v>
                </c:pt>
              </c:strCache>
            </c:strRef>
          </c:tx>
          <c:cat>
            <c:strRef>
              <c:f>'EC + CG'!$A$2:$A$8</c:f>
              <c:strCache>
                <c:ptCount val="7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  <c:pt idx="4">
                  <c:v>80 Min</c:v>
                </c:pt>
                <c:pt idx="5">
                  <c:v>100 Min</c:v>
                </c:pt>
                <c:pt idx="6">
                  <c:v>120 Min</c:v>
                </c:pt>
              </c:strCache>
            </c:strRef>
          </c:cat>
          <c:val>
            <c:numRef>
              <c:f>'EC + CG'!$B$2:$B$8</c:f>
              <c:numCache>
                <c:formatCode>General</c:formatCode>
                <c:ptCount val="7"/>
                <c:pt idx="0">
                  <c:v>53.2</c:v>
                </c:pt>
                <c:pt idx="1">
                  <c:v>35.200000000000003</c:v>
                </c:pt>
                <c:pt idx="2">
                  <c:v>12</c:v>
                </c:pt>
                <c:pt idx="3">
                  <c:v>50.6</c:v>
                </c:pt>
                <c:pt idx="4">
                  <c:v>34.200000000000003</c:v>
                </c:pt>
                <c:pt idx="5">
                  <c:v>43.2</c:v>
                </c:pt>
                <c:pt idx="6">
                  <c:v>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77536"/>
        <c:axId val="180195712"/>
      </c:lineChart>
      <c:catAx>
        <c:axId val="180177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195712"/>
        <c:crosses val="autoZero"/>
        <c:auto val="1"/>
        <c:lblAlgn val="ctr"/>
        <c:lblOffset val="100"/>
        <c:noMultiLvlLbl val="0"/>
      </c:catAx>
      <c:valAx>
        <c:axId val="18019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x10^7 CFU/ml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0177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  <a:latin typeface="+mj-lt"/>
              </a:rPr>
              <a:t>M. luteus </a:t>
            </a:r>
            <a:r>
              <a:rPr lang="en-US" sz="1800" b="1" i="0" baseline="0">
                <a:effectLst/>
                <a:latin typeface="+mj-lt"/>
              </a:rPr>
              <a:t>+ Lime</a:t>
            </a:r>
            <a:endParaRPr lang="en-SG">
              <a:effectLst/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 + L (Combined)'!$B$1</c:f>
              <c:strCache>
                <c:ptCount val="1"/>
                <c:pt idx="0">
                  <c:v>CFU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'ML + L (Combined)'!$C$2:$C$5</c:f>
                <c:numCache>
                  <c:formatCode>General</c:formatCode>
                  <c:ptCount val="4"/>
                  <c:pt idx="0">
                    <c:v>4.9568134925574974</c:v>
                  </c:pt>
                  <c:pt idx="1">
                    <c:v>3.4510867853474805</c:v>
                  </c:pt>
                  <c:pt idx="2">
                    <c:v>3.9472916171865333</c:v>
                  </c:pt>
                  <c:pt idx="3">
                    <c:v>1.3383239933256481</c:v>
                  </c:pt>
                </c:numCache>
              </c:numRef>
            </c:plus>
            <c:minus>
              <c:numRef>
                <c:f>'ML + L (Combined)'!$C$2:$C$5</c:f>
                <c:numCache>
                  <c:formatCode>General</c:formatCode>
                  <c:ptCount val="4"/>
                  <c:pt idx="0">
                    <c:v>4.9568134925574974</c:v>
                  </c:pt>
                  <c:pt idx="1">
                    <c:v>3.4510867853474805</c:v>
                  </c:pt>
                  <c:pt idx="2">
                    <c:v>3.9472916171865333</c:v>
                  </c:pt>
                  <c:pt idx="3">
                    <c:v>1.3383239933256481</c:v>
                  </c:pt>
                </c:numCache>
              </c:numRef>
            </c:minus>
          </c:errBars>
          <c:cat>
            <c:strRef>
              <c:f>'ML + L (Combined)'!$A$2:$A$5</c:f>
              <c:strCache>
                <c:ptCount val="4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</c:strCache>
            </c:strRef>
          </c:cat>
          <c:val>
            <c:numRef>
              <c:f>'ML + L (Combined)'!$B$2:$B$5</c:f>
              <c:numCache>
                <c:formatCode>General</c:formatCode>
                <c:ptCount val="4"/>
                <c:pt idx="0">
                  <c:v>22.899999999999995</c:v>
                </c:pt>
                <c:pt idx="1">
                  <c:v>15.299999999999999</c:v>
                </c:pt>
                <c:pt idx="2">
                  <c:v>16.133333333333336</c:v>
                </c:pt>
                <c:pt idx="3">
                  <c:v>20.566666666666666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22592"/>
        <c:axId val="180236672"/>
      </c:lineChart>
      <c:catAx>
        <c:axId val="180222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236672"/>
        <c:crosses val="autoZero"/>
        <c:auto val="1"/>
        <c:lblAlgn val="ctr"/>
        <c:lblOffset val="100"/>
        <c:noMultiLvlLbl val="0"/>
      </c:catAx>
      <c:valAx>
        <c:axId val="18023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x10^7</a:t>
                </a:r>
                <a:r>
                  <a:rPr lang="en-SG" baseline="0">
                    <a:latin typeface="+mj-lt"/>
                  </a:rPr>
                  <a:t> CFU/ml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02225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  <a:latin typeface="+mj-lt"/>
              </a:rPr>
              <a:t>M. luteus </a:t>
            </a:r>
            <a:r>
              <a:rPr lang="en-US" sz="1800" b="1" i="0" baseline="0">
                <a:effectLst/>
                <a:latin typeface="+mj-lt"/>
              </a:rPr>
              <a:t>+ Garlic </a:t>
            </a:r>
            <a:endParaRPr lang="en-SG">
              <a:effectLst/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 + G (Combined)'!$B$1</c:f>
              <c:strCache>
                <c:ptCount val="1"/>
                <c:pt idx="0">
                  <c:v>CFU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'ML + G (Combined)'!$C$2:$C$5</c:f>
                <c:numCache>
                  <c:formatCode>General</c:formatCode>
                  <c:ptCount val="4"/>
                  <c:pt idx="0">
                    <c:v>38.549999999999997</c:v>
                  </c:pt>
                  <c:pt idx="1">
                    <c:v>15.499999999999998</c:v>
                  </c:pt>
                  <c:pt idx="2">
                    <c:v>13.999999999999998</c:v>
                  </c:pt>
                  <c:pt idx="3">
                    <c:v>12.25</c:v>
                  </c:pt>
                </c:numCache>
              </c:numRef>
            </c:plus>
            <c:minus>
              <c:numRef>
                <c:f>'ML + G (Combined)'!$C$2:$C$5</c:f>
                <c:numCache>
                  <c:formatCode>General</c:formatCode>
                  <c:ptCount val="4"/>
                  <c:pt idx="0">
                    <c:v>38.549999999999997</c:v>
                  </c:pt>
                  <c:pt idx="1">
                    <c:v>15.499999999999998</c:v>
                  </c:pt>
                  <c:pt idx="2">
                    <c:v>13.999999999999998</c:v>
                  </c:pt>
                  <c:pt idx="3">
                    <c:v>12.25</c:v>
                  </c:pt>
                </c:numCache>
              </c:numRef>
            </c:minus>
          </c:errBars>
          <c:cat>
            <c:strRef>
              <c:f>'ML + G (Combined)'!$A$2:$A$5</c:f>
              <c:strCache>
                <c:ptCount val="4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</c:strCache>
            </c:strRef>
          </c:cat>
          <c:val>
            <c:numRef>
              <c:f>'ML + G (Combined)'!$B$2:$B$5</c:f>
              <c:numCache>
                <c:formatCode>General</c:formatCode>
                <c:ptCount val="4"/>
                <c:pt idx="0">
                  <c:v>38.549999999999997</c:v>
                </c:pt>
                <c:pt idx="1">
                  <c:v>15.5</c:v>
                </c:pt>
                <c:pt idx="2">
                  <c:v>14</c:v>
                </c:pt>
                <c:pt idx="3">
                  <c:v>12.25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25376"/>
        <c:axId val="180327168"/>
      </c:lineChart>
      <c:catAx>
        <c:axId val="180325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327168"/>
        <c:crosses val="autoZero"/>
        <c:auto val="1"/>
        <c:lblAlgn val="ctr"/>
        <c:lblOffset val="100"/>
        <c:noMultiLvlLbl val="0"/>
      </c:catAx>
      <c:valAx>
        <c:axId val="18032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x10^7</a:t>
                </a:r>
                <a:r>
                  <a:rPr lang="en-SG" baseline="0">
                    <a:latin typeface="+mj-lt"/>
                  </a:rPr>
                  <a:t> CFU/ml</a:t>
                </a:r>
                <a:endParaRPr lang="en-SG">
                  <a:latin typeface="+mj-lt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0325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M. Luteus + Onion</a:t>
            </a:r>
            <a:endParaRPr lang="en-SG"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 + O (Combined)'!$B$1</c:f>
              <c:strCache>
                <c:ptCount val="1"/>
                <c:pt idx="0">
                  <c:v>CFU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'ML + O (Combined)'!$C$2:$C$5</c:f>
                <c:numCache>
                  <c:formatCode>General</c:formatCode>
                  <c:ptCount val="4"/>
                  <c:pt idx="0">
                    <c:v>9.0745676358588998</c:v>
                  </c:pt>
                  <c:pt idx="1">
                    <c:v>9.9608121043305413</c:v>
                  </c:pt>
                  <c:pt idx="2">
                    <c:v>5.2430906915673257</c:v>
                  </c:pt>
                  <c:pt idx="3">
                    <c:v>10.983371269534887</c:v>
                  </c:pt>
                </c:numCache>
              </c:numRef>
            </c:plus>
            <c:minus>
              <c:numRef>
                <c:f>'ML + O (Combined)'!$C$2:$C$5</c:f>
                <c:numCache>
                  <c:formatCode>General</c:formatCode>
                  <c:ptCount val="4"/>
                  <c:pt idx="0">
                    <c:v>9.0745676358588998</c:v>
                  </c:pt>
                  <c:pt idx="1">
                    <c:v>9.9608121043305413</c:v>
                  </c:pt>
                  <c:pt idx="2">
                    <c:v>5.2430906915673257</c:v>
                  </c:pt>
                  <c:pt idx="3">
                    <c:v>10.983371269534887</c:v>
                  </c:pt>
                </c:numCache>
              </c:numRef>
            </c:minus>
          </c:errBars>
          <c:cat>
            <c:strRef>
              <c:f>'ML + O (Combined)'!$A$2:$A$5</c:f>
              <c:strCache>
                <c:ptCount val="4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</c:strCache>
            </c:strRef>
          </c:cat>
          <c:val>
            <c:numRef>
              <c:f>'ML + O (Combined)'!$B$2:$B$5</c:f>
              <c:numCache>
                <c:formatCode>General</c:formatCode>
                <c:ptCount val="4"/>
                <c:pt idx="0">
                  <c:v>30.933333333333334</c:v>
                </c:pt>
                <c:pt idx="1">
                  <c:v>29.533333333333331</c:v>
                </c:pt>
                <c:pt idx="2">
                  <c:v>40.300000000000004</c:v>
                </c:pt>
                <c:pt idx="3">
                  <c:v>41.966666666666669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31296"/>
        <c:axId val="181437184"/>
      </c:lineChart>
      <c:catAx>
        <c:axId val="181431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437184"/>
        <c:crosses val="autoZero"/>
        <c:auto val="1"/>
        <c:lblAlgn val="ctr"/>
        <c:lblOffset val="100"/>
        <c:noMultiLvlLbl val="0"/>
      </c:catAx>
      <c:valAx>
        <c:axId val="18143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x10^7 CFU/ml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1431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  <a:latin typeface="+mj-lt"/>
              </a:rPr>
              <a:t>M. Luteus </a:t>
            </a:r>
            <a:r>
              <a:rPr lang="en-US" sz="1800" b="1" i="0" baseline="0">
                <a:effectLst/>
                <a:latin typeface="+mj-lt"/>
              </a:rPr>
              <a:t>+ Coffee Grounds </a:t>
            </a:r>
            <a:endParaRPr lang="en-SG">
              <a:effectLst/>
              <a:latin typeface="+mj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 + CG (combined)'!$B$1</c:f>
              <c:strCache>
                <c:ptCount val="1"/>
                <c:pt idx="0">
                  <c:v>Colonies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'ML + CG (combined)'!$C$2:$C$5</c:f>
                <c:numCache>
                  <c:formatCode>General</c:formatCode>
                  <c:ptCount val="4"/>
                  <c:pt idx="0">
                    <c:v>5.5514262431679109</c:v>
                  </c:pt>
                  <c:pt idx="1">
                    <c:v>5.8701220884521135</c:v>
                  </c:pt>
                  <c:pt idx="2">
                    <c:v>7.7326687932864839</c:v>
                  </c:pt>
                  <c:pt idx="3">
                    <c:v>6.7286080779509447</c:v>
                  </c:pt>
                </c:numCache>
              </c:numRef>
            </c:plus>
            <c:minus>
              <c:numRef>
                <c:f>'ML + CG (combined)'!$C$2:$C$5</c:f>
                <c:numCache>
                  <c:formatCode>General</c:formatCode>
                  <c:ptCount val="4"/>
                  <c:pt idx="0">
                    <c:v>5.5514262431679109</c:v>
                  </c:pt>
                  <c:pt idx="1">
                    <c:v>5.8701220884521135</c:v>
                  </c:pt>
                  <c:pt idx="2">
                    <c:v>7.7326687932864839</c:v>
                  </c:pt>
                  <c:pt idx="3">
                    <c:v>6.7286080779509447</c:v>
                  </c:pt>
                </c:numCache>
              </c:numRef>
            </c:minus>
          </c:errBars>
          <c:cat>
            <c:strRef>
              <c:f>'ML + CG (combined)'!$A$2:$A$5</c:f>
              <c:strCache>
                <c:ptCount val="4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</c:strCache>
            </c:strRef>
          </c:cat>
          <c:val>
            <c:numRef>
              <c:f>'ML + CG (combined)'!$B$2:$B$5</c:f>
              <c:numCache>
                <c:formatCode>General</c:formatCode>
                <c:ptCount val="4"/>
                <c:pt idx="0">
                  <c:v>33.6</c:v>
                </c:pt>
                <c:pt idx="1">
                  <c:v>33.4</c:v>
                </c:pt>
                <c:pt idx="2">
                  <c:v>26.05</c:v>
                </c:pt>
                <c:pt idx="3">
                  <c:v>23.049999999999997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10816"/>
        <c:axId val="190633088"/>
      </c:lineChart>
      <c:catAx>
        <c:axId val="190610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633088"/>
        <c:crosses val="autoZero"/>
        <c:auto val="1"/>
        <c:lblAlgn val="ctr"/>
        <c:lblOffset val="100"/>
        <c:noMultiLvlLbl val="0"/>
      </c:catAx>
      <c:valAx>
        <c:axId val="19063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x10^7</a:t>
                </a:r>
                <a:r>
                  <a:rPr lang="en-SG" baseline="0">
                    <a:latin typeface="+mj-lt"/>
                  </a:rPr>
                  <a:t> CFU/ml</a:t>
                </a:r>
                <a:endParaRPr lang="en-SG">
                  <a:latin typeface="+mj-lt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6108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i="1"/>
              <a:t>M.</a:t>
            </a:r>
            <a:r>
              <a:rPr lang="en-SG" i="1" baseline="0"/>
              <a:t> luteus</a:t>
            </a:r>
            <a:endParaRPr lang="en-SG" i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 GL'!$B$1</c:f>
              <c:strCache>
                <c:ptCount val="1"/>
                <c:pt idx="0">
                  <c:v>Garlic + Lime</c:v>
                </c:pt>
              </c:strCache>
            </c:strRef>
          </c:tx>
          <c:cat>
            <c:strRef>
              <c:f>'ML GL'!$A$2:$A$5</c:f>
              <c:strCache>
                <c:ptCount val="4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</c:strCache>
            </c:strRef>
          </c:cat>
          <c:val>
            <c:numRef>
              <c:f>'ML GL'!$B$2:$B$5</c:f>
              <c:numCache>
                <c:formatCode>General</c:formatCode>
                <c:ptCount val="4"/>
                <c:pt idx="0">
                  <c:v>11.333333333333334</c:v>
                </c:pt>
                <c:pt idx="1">
                  <c:v>33.866666666666667</c:v>
                </c:pt>
                <c:pt idx="2">
                  <c:v>19.966666666666665</c:v>
                </c:pt>
                <c:pt idx="3">
                  <c:v>20.333333333333332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'ML GL'!$C$1</c:f>
              <c:strCache>
                <c:ptCount val="1"/>
                <c:pt idx="0">
                  <c:v>Lime</c:v>
                </c:pt>
              </c:strCache>
            </c:strRef>
          </c:tx>
          <c:cat>
            <c:strRef>
              <c:f>'ML GL'!$A$2:$A$5</c:f>
              <c:strCache>
                <c:ptCount val="4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</c:strCache>
            </c:strRef>
          </c:cat>
          <c:val>
            <c:numRef>
              <c:f>'ML GL'!$C$2:$C$5</c:f>
              <c:numCache>
                <c:formatCode>General</c:formatCode>
                <c:ptCount val="4"/>
                <c:pt idx="0">
                  <c:v>22.899999999999995</c:v>
                </c:pt>
                <c:pt idx="1">
                  <c:v>15.299999999999999</c:v>
                </c:pt>
                <c:pt idx="2">
                  <c:v>16.133333333333336</c:v>
                </c:pt>
                <c:pt idx="3">
                  <c:v>20.566666666666666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'ML GL'!$D$1</c:f>
              <c:strCache>
                <c:ptCount val="1"/>
                <c:pt idx="0">
                  <c:v>Garlic</c:v>
                </c:pt>
              </c:strCache>
            </c:strRef>
          </c:tx>
          <c:cat>
            <c:strRef>
              <c:f>'ML GL'!$A$2:$A$5</c:f>
              <c:strCache>
                <c:ptCount val="4"/>
                <c:pt idx="0">
                  <c:v>0 Min</c:v>
                </c:pt>
                <c:pt idx="1">
                  <c:v>20 Min</c:v>
                </c:pt>
                <c:pt idx="2">
                  <c:v>40 Min</c:v>
                </c:pt>
                <c:pt idx="3">
                  <c:v>60 Min</c:v>
                </c:pt>
              </c:strCache>
            </c:strRef>
          </c:cat>
          <c:val>
            <c:numRef>
              <c:f>'ML GL'!$D$2:$D$5</c:f>
              <c:numCache>
                <c:formatCode>General</c:formatCode>
                <c:ptCount val="4"/>
                <c:pt idx="0">
                  <c:v>38.549999999999997</c:v>
                </c:pt>
                <c:pt idx="1">
                  <c:v>15.5</c:v>
                </c:pt>
                <c:pt idx="2">
                  <c:v>14</c:v>
                </c:pt>
                <c:pt idx="3">
                  <c:v>12.25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69184"/>
        <c:axId val="190670720"/>
      </c:lineChart>
      <c:catAx>
        <c:axId val="190669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670720"/>
        <c:crosses val="autoZero"/>
        <c:auto val="1"/>
        <c:lblAlgn val="ctr"/>
        <c:lblOffset val="100"/>
        <c:noMultiLvlLbl val="0"/>
      </c:catAx>
      <c:valAx>
        <c:axId val="19067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>
                    <a:latin typeface="+mj-lt"/>
                  </a:rPr>
                  <a:t>x10^7 CFU/ml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6691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4</xdr:row>
      <xdr:rowOff>171450</xdr:rowOff>
    </xdr:from>
    <xdr:to>
      <xdr:col>13</xdr:col>
      <xdr:colOff>395287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5</xdr:row>
      <xdr:rowOff>133350</xdr:rowOff>
    </xdr:from>
    <xdr:to>
      <xdr:col>13</xdr:col>
      <xdr:colOff>261937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5</xdr:row>
      <xdr:rowOff>133350</xdr:rowOff>
    </xdr:from>
    <xdr:to>
      <xdr:col>13</xdr:col>
      <xdr:colOff>414337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5</xdr:row>
      <xdr:rowOff>133350</xdr:rowOff>
    </xdr:from>
    <xdr:to>
      <xdr:col>13</xdr:col>
      <xdr:colOff>461962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5</xdr:row>
      <xdr:rowOff>133350</xdr:rowOff>
    </xdr:from>
    <xdr:to>
      <xdr:col>13</xdr:col>
      <xdr:colOff>452437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0</xdr:row>
      <xdr:rowOff>104775</xdr:rowOff>
    </xdr:from>
    <xdr:to>
      <xdr:col>15</xdr:col>
      <xdr:colOff>95250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166686</xdr:colOff>
      <xdr:row>0</xdr:row>
      <xdr:rowOff>76199</xdr:rowOff>
    </xdr:from>
    <xdr:to>
      <xdr:col>15</xdr:col>
      <xdr:colOff>571500</xdr:colOff>
      <xdr:row>21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5</xdr:row>
      <xdr:rowOff>133350</xdr:rowOff>
    </xdr:from>
    <xdr:to>
      <xdr:col>12</xdr:col>
      <xdr:colOff>519112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5</xdr:row>
      <xdr:rowOff>9525</xdr:rowOff>
    </xdr:from>
    <xdr:to>
      <xdr:col>12</xdr:col>
      <xdr:colOff>585787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5</xdr:row>
      <xdr:rowOff>133350</xdr:rowOff>
    </xdr:from>
    <xdr:to>
      <xdr:col>13</xdr:col>
      <xdr:colOff>80962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5</xdr:row>
      <xdr:rowOff>133350</xdr:rowOff>
    </xdr:from>
    <xdr:to>
      <xdr:col>13</xdr:col>
      <xdr:colOff>185737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1</xdr:row>
      <xdr:rowOff>19050</xdr:rowOff>
    </xdr:from>
    <xdr:to>
      <xdr:col>14</xdr:col>
      <xdr:colOff>109537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4</xdr:row>
      <xdr:rowOff>114300</xdr:rowOff>
    </xdr:from>
    <xdr:to>
      <xdr:col>13</xdr:col>
      <xdr:colOff>90487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1</xdr:row>
      <xdr:rowOff>142875</xdr:rowOff>
    </xdr:from>
    <xdr:to>
      <xdr:col>14</xdr:col>
      <xdr:colOff>414337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1</xdr:row>
      <xdr:rowOff>38100</xdr:rowOff>
    </xdr:from>
    <xdr:to>
      <xdr:col>15</xdr:col>
      <xdr:colOff>166687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433386</xdr:colOff>
      <xdr:row>5</xdr:row>
      <xdr:rowOff>133350</xdr:rowOff>
    </xdr:from>
    <xdr:to>
      <xdr:col>16</xdr:col>
      <xdr:colOff>342899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D8"/>
  <sheetViews>
    <sheetView workbookViewId="0">
      <selection activeCell="Q14" sqref="Q14"/>
    </sheetView>
  </sheetViews>
  <sheetFormatPr defaultRowHeight="15" x14ac:dyDescent="0.25"/>
  <cols>
    <col min="1" max="1" width="14.42578125" customWidth="1"/>
    <col min="2" max="2" width="15.7109375" customWidth="1"/>
    <col min="3" max="3" width="17.28515625" customWidth="1"/>
  </cols>
  <sheetData>
    <row r="1" spans="1:4" x14ac:dyDescent="0.25">
      <c r="A1" s="1" t="s">
        <v>15</v>
      </c>
      <c r="B1" s="2" t="s">
        <v>33</v>
      </c>
      <c r="C1" t="s">
        <v>32</v>
      </c>
    </row>
    <row r="2" spans="1:4" x14ac:dyDescent="0.25">
      <c r="A2" t="s">
        <v>1</v>
      </c>
      <c r="B2" s="3">
        <v>14</v>
      </c>
      <c r="C2">
        <v>140000000</v>
      </c>
      <c r="D2" s="3">
        <v>140</v>
      </c>
    </row>
    <row r="3" spans="1:4" x14ac:dyDescent="0.25">
      <c r="A3" t="s">
        <v>2</v>
      </c>
      <c r="B3" s="3">
        <v>22.4</v>
      </c>
      <c r="C3">
        <f>PRODUCT(B3,1000000)</f>
        <v>22400000</v>
      </c>
      <c r="D3" s="3">
        <v>224</v>
      </c>
    </row>
    <row r="4" spans="1:4" x14ac:dyDescent="0.25">
      <c r="A4" t="s">
        <v>3</v>
      </c>
      <c r="B4" s="3">
        <v>21.4</v>
      </c>
      <c r="C4">
        <f t="shared" ref="C4:C8" si="0">PRODUCT(B4,1000000)</f>
        <v>21400000</v>
      </c>
      <c r="D4" s="3">
        <v>214</v>
      </c>
    </row>
    <row r="5" spans="1:4" x14ac:dyDescent="0.25">
      <c r="A5" t="s">
        <v>4</v>
      </c>
      <c r="B5" s="3">
        <v>21</v>
      </c>
      <c r="C5">
        <f t="shared" si="0"/>
        <v>21000000</v>
      </c>
      <c r="D5" s="3">
        <v>210</v>
      </c>
    </row>
    <row r="6" spans="1:4" x14ac:dyDescent="0.25">
      <c r="A6" t="s">
        <v>5</v>
      </c>
      <c r="B6" s="3">
        <v>11.8</v>
      </c>
      <c r="C6">
        <f t="shared" si="0"/>
        <v>11800000</v>
      </c>
      <c r="D6" s="3">
        <v>118</v>
      </c>
    </row>
    <row r="7" spans="1:4" x14ac:dyDescent="0.25">
      <c r="A7" t="s">
        <v>6</v>
      </c>
      <c r="B7" s="3">
        <v>5.9</v>
      </c>
      <c r="C7">
        <f t="shared" si="0"/>
        <v>5900000</v>
      </c>
      <c r="D7" s="3">
        <v>59</v>
      </c>
    </row>
    <row r="8" spans="1:4" x14ac:dyDescent="0.25">
      <c r="A8" s="4" t="s">
        <v>8</v>
      </c>
      <c r="B8" s="5">
        <v>25.1</v>
      </c>
      <c r="C8">
        <f t="shared" si="0"/>
        <v>25100000</v>
      </c>
      <c r="D8" s="5">
        <v>251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C000"/>
  </sheetPr>
  <dimension ref="A1:B8"/>
  <sheetViews>
    <sheetView workbookViewId="0">
      <selection activeCell="G22" sqref="G22"/>
    </sheetView>
  </sheetViews>
  <sheetFormatPr defaultRowHeight="15" x14ac:dyDescent="0.25"/>
  <cols>
    <col min="1" max="1" width="16.42578125" customWidth="1"/>
  </cols>
  <sheetData>
    <row r="1" spans="1:2" x14ac:dyDescent="0.25">
      <c r="A1" s="1" t="s">
        <v>12</v>
      </c>
      <c r="B1" s="6" t="s">
        <v>13</v>
      </c>
    </row>
    <row r="2" spans="1:2" x14ac:dyDescent="0.25">
      <c r="A2" t="s">
        <v>1</v>
      </c>
      <c r="B2" s="7">
        <v>14</v>
      </c>
    </row>
    <row r="3" spans="1:2" x14ac:dyDescent="0.25">
      <c r="A3" t="s">
        <v>2</v>
      </c>
      <c r="B3" s="7">
        <v>3</v>
      </c>
    </row>
    <row r="4" spans="1:2" x14ac:dyDescent="0.25">
      <c r="A4" t="s">
        <v>3</v>
      </c>
      <c r="B4" s="7">
        <v>4</v>
      </c>
    </row>
    <row r="5" spans="1:2" x14ac:dyDescent="0.25">
      <c r="A5" t="s">
        <v>4</v>
      </c>
      <c r="B5" s="7">
        <v>2</v>
      </c>
    </row>
    <row r="6" spans="1:2" x14ac:dyDescent="0.25">
      <c r="A6" t="s">
        <v>5</v>
      </c>
      <c r="B6" s="7">
        <v>3</v>
      </c>
    </row>
    <row r="7" spans="1:2" x14ac:dyDescent="0.25">
      <c r="A7" t="s">
        <v>6</v>
      </c>
      <c r="B7" s="7">
        <v>2</v>
      </c>
    </row>
    <row r="8" spans="1:2" x14ac:dyDescent="0.25">
      <c r="A8" s="4" t="s">
        <v>8</v>
      </c>
      <c r="B8" s="8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C000"/>
  </sheetPr>
  <dimension ref="A1:B8"/>
  <sheetViews>
    <sheetView workbookViewId="0">
      <selection activeCell="J25" sqref="J25"/>
    </sheetView>
  </sheetViews>
  <sheetFormatPr defaultRowHeight="15" x14ac:dyDescent="0.25"/>
  <cols>
    <col min="1" max="1" width="14.140625" customWidth="1"/>
  </cols>
  <sheetData>
    <row r="1" spans="1:2" x14ac:dyDescent="0.25">
      <c r="A1" s="1" t="s">
        <v>16</v>
      </c>
      <c r="B1" s="6" t="s">
        <v>13</v>
      </c>
    </row>
    <row r="2" spans="1:2" x14ac:dyDescent="0.25">
      <c r="A2" t="s">
        <v>1</v>
      </c>
      <c r="B2" s="7">
        <v>8</v>
      </c>
    </row>
    <row r="3" spans="1:2" x14ac:dyDescent="0.25">
      <c r="A3" t="s">
        <v>2</v>
      </c>
      <c r="B3" s="7">
        <v>3</v>
      </c>
    </row>
    <row r="4" spans="1:2" x14ac:dyDescent="0.25">
      <c r="A4" t="s">
        <v>3</v>
      </c>
      <c r="B4" s="7">
        <v>9</v>
      </c>
    </row>
    <row r="5" spans="1:2" x14ac:dyDescent="0.25">
      <c r="A5" t="s">
        <v>4</v>
      </c>
      <c r="B5" s="7">
        <v>4</v>
      </c>
    </row>
    <row r="6" spans="1:2" x14ac:dyDescent="0.25">
      <c r="A6" t="s">
        <v>5</v>
      </c>
      <c r="B6" s="7">
        <v>2</v>
      </c>
    </row>
    <row r="7" spans="1:2" x14ac:dyDescent="0.25">
      <c r="A7" t="s">
        <v>6</v>
      </c>
      <c r="B7" s="7">
        <v>2</v>
      </c>
    </row>
    <row r="8" spans="1:2" x14ac:dyDescent="0.25">
      <c r="A8" s="4" t="s">
        <v>8</v>
      </c>
      <c r="B8" s="8">
        <v>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C000"/>
  </sheetPr>
  <dimension ref="A1:B8"/>
  <sheetViews>
    <sheetView workbookViewId="0">
      <selection activeCell="O25" sqref="O25"/>
    </sheetView>
  </sheetViews>
  <sheetFormatPr defaultRowHeight="15" x14ac:dyDescent="0.25"/>
  <cols>
    <col min="1" max="1" width="13.42578125" customWidth="1"/>
  </cols>
  <sheetData>
    <row r="1" spans="1:2" x14ac:dyDescent="0.25">
      <c r="A1" s="1" t="s">
        <v>14</v>
      </c>
      <c r="B1" s="6" t="s">
        <v>13</v>
      </c>
    </row>
    <row r="2" spans="1:2" x14ac:dyDescent="0.25">
      <c r="A2" t="s">
        <v>1</v>
      </c>
      <c r="B2" s="7">
        <v>0</v>
      </c>
    </row>
    <row r="3" spans="1:2" x14ac:dyDescent="0.25">
      <c r="A3" t="s">
        <v>2</v>
      </c>
      <c r="B3" s="7">
        <v>0</v>
      </c>
    </row>
    <row r="4" spans="1:2" x14ac:dyDescent="0.25">
      <c r="A4" t="s">
        <v>3</v>
      </c>
      <c r="B4" s="7">
        <v>1</v>
      </c>
    </row>
    <row r="5" spans="1:2" x14ac:dyDescent="0.25">
      <c r="A5" t="s">
        <v>4</v>
      </c>
      <c r="B5" s="7">
        <v>2</v>
      </c>
    </row>
    <row r="6" spans="1:2" x14ac:dyDescent="0.25">
      <c r="A6" t="s">
        <v>5</v>
      </c>
      <c r="B6" s="7">
        <v>0</v>
      </c>
    </row>
    <row r="7" spans="1:2" x14ac:dyDescent="0.25">
      <c r="A7" t="s">
        <v>6</v>
      </c>
      <c r="B7" s="7">
        <v>1</v>
      </c>
    </row>
    <row r="8" spans="1:2" x14ac:dyDescent="0.25">
      <c r="A8" s="4" t="s">
        <v>8</v>
      </c>
      <c r="B8" s="8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C000"/>
  </sheetPr>
  <dimension ref="A1:B8"/>
  <sheetViews>
    <sheetView workbookViewId="0">
      <selection activeCell="B2" sqref="B2:B8"/>
    </sheetView>
  </sheetViews>
  <sheetFormatPr defaultRowHeight="15" x14ac:dyDescent="0.25"/>
  <cols>
    <col min="1" max="1" width="13.5703125" customWidth="1"/>
  </cols>
  <sheetData>
    <row r="1" spans="1:2" x14ac:dyDescent="0.25">
      <c r="A1" s="1" t="s">
        <v>17</v>
      </c>
      <c r="B1" s="6" t="s">
        <v>13</v>
      </c>
    </row>
    <row r="2" spans="1:2" x14ac:dyDescent="0.25">
      <c r="A2" t="s">
        <v>1</v>
      </c>
      <c r="B2" s="7">
        <v>3</v>
      </c>
    </row>
    <row r="3" spans="1:2" x14ac:dyDescent="0.25">
      <c r="A3" t="s">
        <v>2</v>
      </c>
      <c r="B3" s="7">
        <v>5</v>
      </c>
    </row>
    <row r="4" spans="1:2" x14ac:dyDescent="0.25">
      <c r="A4" t="s">
        <v>3</v>
      </c>
      <c r="B4" s="7">
        <v>4</v>
      </c>
    </row>
    <row r="5" spans="1:2" x14ac:dyDescent="0.25">
      <c r="A5" t="s">
        <v>4</v>
      </c>
      <c r="B5" s="7">
        <v>5</v>
      </c>
    </row>
    <row r="6" spans="1:2" x14ac:dyDescent="0.25">
      <c r="A6" t="s">
        <v>5</v>
      </c>
      <c r="B6" s="7">
        <v>2</v>
      </c>
    </row>
    <row r="7" spans="1:2" x14ac:dyDescent="0.25">
      <c r="A7" t="s">
        <v>6</v>
      </c>
      <c r="B7" s="7">
        <v>3</v>
      </c>
    </row>
    <row r="8" spans="1:2" x14ac:dyDescent="0.25">
      <c r="A8" s="4" t="s">
        <v>8</v>
      </c>
      <c r="B8" s="8">
        <v>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8"/>
  <sheetViews>
    <sheetView workbookViewId="0">
      <selection activeCell="C5" sqref="C5"/>
    </sheetView>
  </sheetViews>
  <sheetFormatPr defaultRowHeight="15" x14ac:dyDescent="0.25"/>
  <cols>
    <col min="1" max="1" width="9.140625" customWidth="1"/>
    <col min="5" max="5" width="17.7109375" customWidth="1"/>
  </cols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</v>
      </c>
      <c r="B2" s="10">
        <v>140</v>
      </c>
      <c r="C2" s="10">
        <v>7</v>
      </c>
      <c r="D2" s="10">
        <v>209</v>
      </c>
      <c r="E2" s="10">
        <v>532</v>
      </c>
    </row>
    <row r="3" spans="1:5" x14ac:dyDescent="0.25">
      <c r="A3" t="s">
        <v>2</v>
      </c>
      <c r="B3" s="10">
        <v>224</v>
      </c>
      <c r="C3" s="10">
        <v>17</v>
      </c>
      <c r="D3" s="10">
        <v>146</v>
      </c>
      <c r="E3" s="10">
        <v>352</v>
      </c>
    </row>
    <row r="4" spans="1:5" x14ac:dyDescent="0.25">
      <c r="A4" t="s">
        <v>3</v>
      </c>
      <c r="B4" s="10">
        <v>214</v>
      </c>
      <c r="C4" s="10">
        <v>90</v>
      </c>
      <c r="D4" s="10">
        <v>301</v>
      </c>
      <c r="E4" s="10">
        <v>120</v>
      </c>
    </row>
    <row r="5" spans="1:5" x14ac:dyDescent="0.25">
      <c r="A5" t="s">
        <v>4</v>
      </c>
      <c r="B5" s="10">
        <v>210</v>
      </c>
      <c r="C5" s="10">
        <v>75</v>
      </c>
      <c r="D5" s="10">
        <v>123</v>
      </c>
      <c r="E5" s="10">
        <v>506</v>
      </c>
    </row>
    <row r="6" spans="1:5" x14ac:dyDescent="0.25">
      <c r="A6" t="s">
        <v>5</v>
      </c>
      <c r="B6" s="10">
        <v>118</v>
      </c>
      <c r="C6" s="10">
        <v>613</v>
      </c>
      <c r="D6" s="10">
        <v>56</v>
      </c>
      <c r="E6" s="10">
        <v>342</v>
      </c>
    </row>
    <row r="7" spans="1:5" x14ac:dyDescent="0.25">
      <c r="A7" t="s">
        <v>6</v>
      </c>
      <c r="B7" s="10">
        <v>59</v>
      </c>
      <c r="C7" s="10">
        <v>240</v>
      </c>
      <c r="D7" s="10">
        <v>244</v>
      </c>
      <c r="E7" s="10">
        <v>432</v>
      </c>
    </row>
    <row r="8" spans="1:5" x14ac:dyDescent="0.25">
      <c r="A8" s="9" t="s">
        <v>8</v>
      </c>
      <c r="B8" s="10">
        <v>251</v>
      </c>
      <c r="C8" s="10">
        <v>99</v>
      </c>
      <c r="D8" s="10">
        <v>15</v>
      </c>
      <c r="E8" s="10">
        <v>301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8"/>
  <sheetViews>
    <sheetView workbookViewId="0">
      <selection activeCell="Q13" sqref="Q13"/>
    </sheetView>
  </sheetViews>
  <sheetFormatPr defaultRowHeight="15" x14ac:dyDescent="0.25"/>
  <cols>
    <col min="3" max="4" width="12.85546875" customWidth="1"/>
    <col min="6" max="6" width="21.28515625" customWidth="1"/>
    <col min="7" max="7" width="21.42578125" customWidth="1"/>
  </cols>
  <sheetData>
    <row r="1" spans="1:7" x14ac:dyDescent="0.25">
      <c r="B1" t="s">
        <v>18</v>
      </c>
      <c r="C1" t="s">
        <v>22</v>
      </c>
      <c r="D1" t="s">
        <v>25</v>
      </c>
      <c r="E1" t="s">
        <v>20</v>
      </c>
      <c r="F1" t="s">
        <v>23</v>
      </c>
      <c r="G1" t="s">
        <v>24</v>
      </c>
    </row>
    <row r="2" spans="1:7" x14ac:dyDescent="0.25">
      <c r="A2" s="9" t="s">
        <v>1</v>
      </c>
      <c r="B2" s="10"/>
      <c r="C2" s="11">
        <v>0</v>
      </c>
      <c r="D2" s="11"/>
      <c r="E2" s="11">
        <v>486</v>
      </c>
      <c r="F2" s="11">
        <v>277</v>
      </c>
      <c r="G2" s="11">
        <v>293</v>
      </c>
    </row>
    <row r="3" spans="1:7" x14ac:dyDescent="0.25">
      <c r="A3" s="9" t="s">
        <v>2</v>
      </c>
      <c r="B3" s="10"/>
      <c r="C3" s="11">
        <v>0</v>
      </c>
      <c r="D3" s="11"/>
      <c r="E3" s="11">
        <v>486</v>
      </c>
      <c r="F3" s="11">
        <v>392</v>
      </c>
      <c r="G3" s="11">
        <v>278</v>
      </c>
    </row>
    <row r="4" spans="1:7" x14ac:dyDescent="0.25">
      <c r="A4" s="9" t="s">
        <v>3</v>
      </c>
      <c r="B4" s="10"/>
      <c r="C4" s="11">
        <v>0</v>
      </c>
      <c r="D4" s="11"/>
      <c r="E4" s="11">
        <v>500</v>
      </c>
      <c r="F4" s="11">
        <v>168</v>
      </c>
      <c r="G4" s="11">
        <v>301</v>
      </c>
    </row>
    <row r="5" spans="1:7" x14ac:dyDescent="0.25">
      <c r="A5" s="9" t="s">
        <v>4</v>
      </c>
      <c r="B5" s="10"/>
      <c r="C5" s="11">
        <v>0</v>
      </c>
      <c r="D5" s="11"/>
      <c r="E5" s="11">
        <v>529</v>
      </c>
      <c r="F5" s="11">
        <v>265</v>
      </c>
      <c r="G5" s="11">
        <v>153</v>
      </c>
    </row>
    <row r="6" spans="1:7" x14ac:dyDescent="0.25">
      <c r="A6" s="9" t="s">
        <v>5</v>
      </c>
      <c r="B6" s="10"/>
      <c r="C6" s="11">
        <v>0</v>
      </c>
      <c r="D6" s="11"/>
      <c r="E6" s="11">
        <v>275</v>
      </c>
      <c r="F6" s="11">
        <v>125</v>
      </c>
      <c r="G6" s="11">
        <v>291</v>
      </c>
    </row>
    <row r="7" spans="1:7" x14ac:dyDescent="0.25">
      <c r="A7" s="9" t="s">
        <v>6</v>
      </c>
      <c r="B7" s="10"/>
      <c r="C7" s="11">
        <v>0</v>
      </c>
      <c r="D7" s="11"/>
      <c r="E7" s="11">
        <v>620</v>
      </c>
      <c r="F7" s="11">
        <v>81</v>
      </c>
      <c r="G7" s="11">
        <v>250</v>
      </c>
    </row>
    <row r="8" spans="1:7" x14ac:dyDescent="0.25">
      <c r="A8" s="9" t="s">
        <v>8</v>
      </c>
      <c r="B8" s="10"/>
      <c r="C8" s="11">
        <v>0</v>
      </c>
      <c r="D8" s="11"/>
      <c r="E8" s="11">
        <v>454</v>
      </c>
      <c r="F8" s="11">
        <v>95</v>
      </c>
      <c r="G8" s="11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8"/>
  <sheetViews>
    <sheetView workbookViewId="0">
      <selection activeCell="A17" sqref="A17"/>
    </sheetView>
  </sheetViews>
  <sheetFormatPr defaultRowHeight="15" x14ac:dyDescent="0.25"/>
  <cols>
    <col min="5" max="5" width="18.140625" customWidth="1"/>
  </cols>
  <sheetData>
    <row r="1" spans="1:5" x14ac:dyDescent="0.25">
      <c r="A1" s="9"/>
      <c r="B1" s="9" t="s">
        <v>18</v>
      </c>
      <c r="C1" s="9" t="s">
        <v>19</v>
      </c>
      <c r="D1" s="9" t="s">
        <v>20</v>
      </c>
      <c r="E1" s="9" t="s">
        <v>21</v>
      </c>
    </row>
    <row r="2" spans="1:5" x14ac:dyDescent="0.25">
      <c r="A2" s="9" t="s">
        <v>1</v>
      </c>
      <c r="B2" s="11">
        <v>14</v>
      </c>
      <c r="C2" s="11">
        <v>0</v>
      </c>
      <c r="D2" s="11">
        <v>8</v>
      </c>
      <c r="E2" s="11">
        <v>3</v>
      </c>
    </row>
    <row r="3" spans="1:5" x14ac:dyDescent="0.25">
      <c r="A3" s="9" t="s">
        <v>2</v>
      </c>
      <c r="B3" s="11">
        <v>3</v>
      </c>
      <c r="C3" s="11">
        <v>0</v>
      </c>
      <c r="D3" s="11">
        <v>3</v>
      </c>
      <c r="E3" s="11">
        <v>5</v>
      </c>
    </row>
    <row r="4" spans="1:5" x14ac:dyDescent="0.25">
      <c r="A4" s="9" t="s">
        <v>3</v>
      </c>
      <c r="B4" s="11">
        <v>4</v>
      </c>
      <c r="C4" s="11">
        <v>1</v>
      </c>
      <c r="D4" s="11">
        <v>9</v>
      </c>
      <c r="E4" s="11">
        <v>4</v>
      </c>
    </row>
    <row r="5" spans="1:5" x14ac:dyDescent="0.25">
      <c r="A5" s="9" t="s">
        <v>4</v>
      </c>
      <c r="B5" s="11">
        <v>2</v>
      </c>
      <c r="C5" s="11">
        <v>2</v>
      </c>
      <c r="D5" s="11">
        <v>4</v>
      </c>
      <c r="E5" s="11">
        <v>5</v>
      </c>
    </row>
    <row r="6" spans="1:5" x14ac:dyDescent="0.25">
      <c r="A6" s="9" t="s">
        <v>5</v>
      </c>
      <c r="B6" s="11">
        <v>3</v>
      </c>
      <c r="C6" s="11">
        <v>0</v>
      </c>
      <c r="D6" s="11">
        <v>2</v>
      </c>
      <c r="E6" s="11">
        <v>2</v>
      </c>
    </row>
    <row r="7" spans="1:5" x14ac:dyDescent="0.25">
      <c r="A7" s="9" t="s">
        <v>6</v>
      </c>
      <c r="B7" s="11">
        <v>2</v>
      </c>
      <c r="C7" s="11">
        <v>1</v>
      </c>
      <c r="D7" s="11">
        <v>2</v>
      </c>
      <c r="E7" s="11">
        <v>3</v>
      </c>
    </row>
    <row r="8" spans="1:5" x14ac:dyDescent="0.25">
      <c r="A8" s="9" t="s">
        <v>8</v>
      </c>
      <c r="B8" s="11">
        <v>3</v>
      </c>
      <c r="C8" s="11">
        <v>2</v>
      </c>
      <c r="D8" s="11">
        <v>9</v>
      </c>
      <c r="E8" s="11">
        <v>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sqref="A1:F13"/>
    </sheetView>
  </sheetViews>
  <sheetFormatPr defaultRowHeight="15" x14ac:dyDescent="0.25"/>
  <cols>
    <col min="1" max="1" width="12.140625" customWidth="1"/>
    <col min="2" max="2" width="14" customWidth="1"/>
    <col min="3" max="3" width="10.85546875" customWidth="1"/>
    <col min="4" max="4" width="10.42578125" customWidth="1"/>
    <col min="5" max="5" width="11.5703125" customWidth="1"/>
    <col min="6" max="6" width="10.42578125" customWidth="1"/>
  </cols>
  <sheetData>
    <row r="1" spans="1:12" x14ac:dyDescent="0.25">
      <c r="A1" s="9"/>
      <c r="B1" s="9" t="s">
        <v>39</v>
      </c>
    </row>
    <row r="2" spans="1:12" x14ac:dyDescent="0.25">
      <c r="A2" s="9" t="s">
        <v>1</v>
      </c>
      <c r="B2" s="9">
        <f>AVERAGE(D10:F10)</f>
        <v>7.8666666666666663</v>
      </c>
    </row>
    <row r="3" spans="1:12" x14ac:dyDescent="0.25">
      <c r="A3" s="9" t="s">
        <v>2</v>
      </c>
      <c r="B3" s="9">
        <f>AVERAGE(D11:F11)</f>
        <v>9.4333333333333336</v>
      </c>
    </row>
    <row r="4" spans="1:12" x14ac:dyDescent="0.25">
      <c r="A4" s="9" t="s">
        <v>3</v>
      </c>
      <c r="B4" s="9">
        <f>AVERAGE(D12:F12)</f>
        <v>26.5</v>
      </c>
    </row>
    <row r="5" spans="1:12" x14ac:dyDescent="0.25">
      <c r="A5" s="9" t="s">
        <v>4</v>
      </c>
      <c r="B5" s="9">
        <f>AVERAGE(D13:F13)</f>
        <v>21.400000000000002</v>
      </c>
    </row>
    <row r="6" spans="1:12" x14ac:dyDescent="0.25">
      <c r="A6" s="9"/>
      <c r="B6" s="9"/>
      <c r="C6" s="9"/>
      <c r="D6" s="11"/>
      <c r="E6" s="11"/>
      <c r="F6" s="11"/>
    </row>
    <row r="7" spans="1:12" x14ac:dyDescent="0.25">
      <c r="A7" s="9"/>
      <c r="B7" s="9"/>
      <c r="C7" s="9"/>
      <c r="D7" s="11"/>
      <c r="E7" s="11"/>
      <c r="F7" s="11"/>
    </row>
    <row r="8" spans="1:12" x14ac:dyDescent="0.25">
      <c r="A8" s="9"/>
      <c r="B8" s="9"/>
      <c r="C8" s="9"/>
      <c r="D8" s="11"/>
      <c r="E8" s="11"/>
      <c r="F8" s="11"/>
    </row>
    <row r="9" spans="1:12" x14ac:dyDescent="0.25">
      <c r="B9" t="s">
        <v>37</v>
      </c>
      <c r="C9" s="9" t="s">
        <v>28</v>
      </c>
      <c r="D9" s="11" t="s">
        <v>26</v>
      </c>
      <c r="E9" s="11" t="s">
        <v>27</v>
      </c>
      <c r="F9" s="12" t="s">
        <v>29</v>
      </c>
    </row>
    <row r="10" spans="1:12" x14ac:dyDescent="0.25">
      <c r="C10" s="9">
        <f>STDEV(D10:F10)/SQRT(3)</f>
        <v>3.2671768309114282</v>
      </c>
      <c r="D10">
        <f>137/10</f>
        <v>13.7</v>
      </c>
      <c r="E10">
        <f>24/10</f>
        <v>2.4</v>
      </c>
      <c r="F10">
        <f>75/10</f>
        <v>7.5</v>
      </c>
    </row>
    <row r="11" spans="1:12" x14ac:dyDescent="0.25">
      <c r="C11" s="9">
        <f t="shared" ref="C11:C13" si="0">STDEV(D11:F11)/SQRT(3)</f>
        <v>4.2529728164870493</v>
      </c>
      <c r="D11">
        <f>165/10</f>
        <v>16.5</v>
      </c>
      <c r="E11">
        <f>18/10</f>
        <v>1.8</v>
      </c>
      <c r="F11">
        <f>100/10</f>
        <v>10</v>
      </c>
      <c r="L11" s="12"/>
    </row>
    <row r="12" spans="1:12" x14ac:dyDescent="0.25">
      <c r="C12" s="9">
        <f t="shared" si="0"/>
        <v>10.954603294201638</v>
      </c>
      <c r="D12">
        <f>121/10</f>
        <v>12.1</v>
      </c>
      <c r="E12">
        <f>480/10</f>
        <v>48</v>
      </c>
      <c r="F12">
        <f>194/10</f>
        <v>19.399999999999999</v>
      </c>
      <c r="L12" s="11"/>
    </row>
    <row r="13" spans="1:12" x14ac:dyDescent="0.25">
      <c r="C13" s="9">
        <f t="shared" si="0"/>
        <v>3.3181320046074103</v>
      </c>
      <c r="D13">
        <f>280/10</f>
        <v>28</v>
      </c>
      <c r="E13">
        <f>175/10</f>
        <v>17.5</v>
      </c>
      <c r="F13">
        <f>187/10</f>
        <v>18.7</v>
      </c>
      <c r="L13" s="11"/>
    </row>
    <row r="14" spans="1:12" x14ac:dyDescent="0.25">
      <c r="L14" s="11"/>
    </row>
    <row r="15" spans="1:12" x14ac:dyDescent="0.25">
      <c r="B15" t="s">
        <v>38</v>
      </c>
      <c r="L15" s="11"/>
    </row>
    <row r="16" spans="1:12" x14ac:dyDescent="0.25">
      <c r="L16" s="11"/>
    </row>
    <row r="17" spans="12:12" x14ac:dyDescent="0.25">
      <c r="L17" s="11"/>
    </row>
    <row r="18" spans="12:12" x14ac:dyDescent="0.25">
      <c r="L18" s="1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J12" sqref="J12"/>
    </sheetView>
  </sheetViews>
  <sheetFormatPr defaultRowHeight="15" x14ac:dyDescent="0.25"/>
  <cols>
    <col min="1" max="1" width="14" customWidth="1"/>
  </cols>
  <sheetData>
    <row r="1" spans="1:14" x14ac:dyDescent="0.25">
      <c r="A1" t="s">
        <v>36</v>
      </c>
    </row>
    <row r="3" spans="1:14" x14ac:dyDescent="0.25">
      <c r="A3" t="s">
        <v>26</v>
      </c>
      <c r="B3" t="s">
        <v>35</v>
      </c>
    </row>
    <row r="4" spans="1:14" x14ac:dyDescent="0.25">
      <c r="A4" t="s">
        <v>26</v>
      </c>
      <c r="B4" t="s">
        <v>2</v>
      </c>
    </row>
    <row r="5" spans="1:14" x14ac:dyDescent="0.25">
      <c r="A5" t="s">
        <v>26</v>
      </c>
      <c r="B5" t="s">
        <v>3</v>
      </c>
    </row>
    <row r="6" spans="1:14" x14ac:dyDescent="0.25">
      <c r="A6" t="s">
        <v>26</v>
      </c>
      <c r="B6" t="s">
        <v>4</v>
      </c>
      <c r="E6" t="s">
        <v>48</v>
      </c>
    </row>
    <row r="8" spans="1:14" x14ac:dyDescent="0.25">
      <c r="A8" t="s">
        <v>27</v>
      </c>
      <c r="B8" t="s">
        <v>35</v>
      </c>
      <c r="I8" s="9"/>
      <c r="J8" s="9"/>
      <c r="K8" s="9"/>
      <c r="L8" s="11"/>
      <c r="M8" s="11"/>
      <c r="N8" s="12"/>
    </row>
    <row r="9" spans="1:14" x14ac:dyDescent="0.25">
      <c r="A9" t="s">
        <v>27</v>
      </c>
      <c r="B9" t="s">
        <v>2</v>
      </c>
      <c r="I9" s="9"/>
      <c r="J9" s="9"/>
      <c r="K9" s="9"/>
    </row>
    <row r="10" spans="1:14" x14ac:dyDescent="0.25">
      <c r="A10" t="s">
        <v>27</v>
      </c>
      <c r="B10" t="s">
        <v>3</v>
      </c>
      <c r="I10" s="9"/>
      <c r="J10" s="9"/>
      <c r="K10" s="9"/>
    </row>
    <row r="11" spans="1:14" x14ac:dyDescent="0.25">
      <c r="A11" t="s">
        <v>27</v>
      </c>
      <c r="B11" t="s">
        <v>4</v>
      </c>
      <c r="I11" s="9"/>
      <c r="J11" s="9"/>
      <c r="K11" s="9"/>
    </row>
    <row r="12" spans="1:14" x14ac:dyDescent="0.25">
      <c r="I12" s="9"/>
      <c r="J12" s="9"/>
      <c r="K12" s="9"/>
    </row>
    <row r="13" spans="1:14" x14ac:dyDescent="0.25">
      <c r="A13" t="s">
        <v>29</v>
      </c>
      <c r="B13" t="s">
        <v>35</v>
      </c>
    </row>
    <row r="14" spans="1:14" x14ac:dyDescent="0.25">
      <c r="A14" t="s">
        <v>29</v>
      </c>
      <c r="B14" t="s">
        <v>2</v>
      </c>
    </row>
    <row r="15" spans="1:14" x14ac:dyDescent="0.25">
      <c r="A15" t="s">
        <v>29</v>
      </c>
      <c r="B15" t="s">
        <v>3</v>
      </c>
    </row>
    <row r="16" spans="1:14" x14ac:dyDescent="0.25">
      <c r="A16" t="s">
        <v>29</v>
      </c>
      <c r="B16" t="s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K25" sqref="K25"/>
    </sheetView>
  </sheetViews>
  <sheetFormatPr defaultRowHeight="15" x14ac:dyDescent="0.25"/>
  <cols>
    <col min="1" max="1" width="13.7109375" customWidth="1"/>
    <col min="2" max="2" width="13.140625" customWidth="1"/>
    <col min="3" max="3" width="13" customWidth="1"/>
    <col min="4" max="4" width="9.28515625" customWidth="1"/>
  </cols>
  <sheetData>
    <row r="1" spans="1:7" x14ac:dyDescent="0.25">
      <c r="A1" s="9" t="s">
        <v>42</v>
      </c>
      <c r="D1" t="s">
        <v>47</v>
      </c>
    </row>
    <row r="2" spans="1:7" x14ac:dyDescent="0.25">
      <c r="A2" s="9"/>
      <c r="B2" s="9" t="s">
        <v>46</v>
      </c>
      <c r="C2" s="9" t="s">
        <v>28</v>
      </c>
      <c r="D2" t="s">
        <v>43</v>
      </c>
      <c r="E2" t="s">
        <v>44</v>
      </c>
      <c r="F2" t="s">
        <v>45</v>
      </c>
    </row>
    <row r="3" spans="1:7" x14ac:dyDescent="0.25">
      <c r="A3" s="9" t="s">
        <v>1</v>
      </c>
      <c r="B3" s="9">
        <f>AVERAGE(D3:F3)</f>
        <v>95.59999999999998</v>
      </c>
      <c r="C3" s="9">
        <f>STDEV(D3:F3)/SQRT(3)</f>
        <v>27.633856046523821</v>
      </c>
      <c r="D3">
        <v>144.1</v>
      </c>
      <c r="E3">
        <v>94.3</v>
      </c>
      <c r="F3">
        <v>48.4</v>
      </c>
    </row>
    <row r="4" spans="1:7" x14ac:dyDescent="0.25">
      <c r="A4" s="9" t="s">
        <v>2</v>
      </c>
      <c r="B4" s="9">
        <f t="shared" ref="B4:B6" si="0">AVERAGE(D4:F4)</f>
        <v>58.133333333333333</v>
      </c>
      <c r="C4" s="9">
        <f t="shared" ref="C4:C6" si="1">STDEV(D4:F4)/SQRT(3)</f>
        <v>15.166776556378466</v>
      </c>
      <c r="D4">
        <v>27.8</v>
      </c>
      <c r="E4">
        <v>73.400000000000006</v>
      </c>
      <c r="F4">
        <v>73.2</v>
      </c>
    </row>
    <row r="5" spans="1:7" x14ac:dyDescent="0.25">
      <c r="A5" s="9" t="s">
        <v>3</v>
      </c>
      <c r="B5" s="9">
        <f t="shared" si="0"/>
        <v>68.966666666666654</v>
      </c>
      <c r="C5" s="9">
        <f t="shared" si="1"/>
        <v>22.082597472016545</v>
      </c>
      <c r="D5">
        <v>26</v>
      </c>
      <c r="E5">
        <v>99.3</v>
      </c>
      <c r="F5">
        <v>81.599999999999994</v>
      </c>
    </row>
    <row r="6" spans="1:7" x14ac:dyDescent="0.25">
      <c r="A6" s="9" t="s">
        <v>4</v>
      </c>
      <c r="B6" s="9">
        <f t="shared" si="0"/>
        <v>57.666666666666664</v>
      </c>
      <c r="C6" s="9">
        <f t="shared" si="1"/>
        <v>11.681086326955116</v>
      </c>
      <c r="D6">
        <v>35</v>
      </c>
      <c r="E6">
        <v>73.900000000000006</v>
      </c>
      <c r="F6">
        <v>64.099999999999994</v>
      </c>
    </row>
    <row r="7" spans="1:7" x14ac:dyDescent="0.25">
      <c r="A7" s="9"/>
      <c r="B7" s="9"/>
      <c r="C7" s="9"/>
      <c r="D7" s="9"/>
      <c r="E7" s="11"/>
      <c r="F7" s="11"/>
      <c r="G7" s="11"/>
    </row>
    <row r="8" spans="1:7" x14ac:dyDescent="0.25">
      <c r="A8" s="9"/>
      <c r="B8" s="9"/>
      <c r="C8" s="9"/>
      <c r="D8" s="9"/>
      <c r="E8" s="11"/>
      <c r="F8" s="11"/>
      <c r="G8" s="11"/>
    </row>
    <row r="9" spans="1:7" x14ac:dyDescent="0.25">
      <c r="A9" s="9"/>
      <c r="B9" s="9"/>
      <c r="C9" s="9"/>
      <c r="D9" s="9"/>
      <c r="E9" s="11"/>
      <c r="F9" s="11"/>
      <c r="G9" s="11"/>
    </row>
    <row r="10" spans="1:7" x14ac:dyDescent="0.25">
      <c r="D10" s="9"/>
      <c r="E10" s="11"/>
      <c r="F10" s="11"/>
      <c r="G10" s="12"/>
    </row>
    <row r="11" spans="1:7" x14ac:dyDescent="0.25">
      <c r="D11" s="9"/>
    </row>
    <row r="12" spans="1:7" x14ac:dyDescent="0.25">
      <c r="D12" s="9"/>
    </row>
    <row r="13" spans="1:7" x14ac:dyDescent="0.25">
      <c r="D13" s="9"/>
    </row>
    <row r="14" spans="1:7" x14ac:dyDescent="0.25">
      <c r="D14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D8"/>
  <sheetViews>
    <sheetView workbookViewId="0">
      <selection activeCell="B25" sqref="B25"/>
    </sheetView>
  </sheetViews>
  <sheetFormatPr defaultRowHeight="15" x14ac:dyDescent="0.25"/>
  <cols>
    <col min="1" max="1" width="16.5703125" customWidth="1"/>
    <col min="3" max="3" width="17.5703125" customWidth="1"/>
  </cols>
  <sheetData>
    <row r="1" spans="1:4" x14ac:dyDescent="0.25">
      <c r="A1" s="1" t="s">
        <v>0</v>
      </c>
      <c r="B1" s="2" t="s">
        <v>33</v>
      </c>
      <c r="C1" t="s">
        <v>34</v>
      </c>
    </row>
    <row r="2" spans="1:4" x14ac:dyDescent="0.25">
      <c r="A2" t="s">
        <v>1</v>
      </c>
      <c r="B2" s="3">
        <v>0.7</v>
      </c>
      <c r="C2">
        <f>PRODUCT(B2,1000000)</f>
        <v>700000</v>
      </c>
      <c r="D2" s="3">
        <v>7</v>
      </c>
    </row>
    <row r="3" spans="1:4" x14ac:dyDescent="0.25">
      <c r="A3" t="s">
        <v>2</v>
      </c>
      <c r="B3" s="3">
        <v>1.7</v>
      </c>
      <c r="C3">
        <f t="shared" ref="C3:C8" si="0">PRODUCT(B3,1000000)</f>
        <v>1700000</v>
      </c>
      <c r="D3" s="3">
        <v>17</v>
      </c>
    </row>
    <row r="4" spans="1:4" x14ac:dyDescent="0.25">
      <c r="A4" t="s">
        <v>3</v>
      </c>
      <c r="B4" s="3">
        <v>9</v>
      </c>
      <c r="C4">
        <f t="shared" si="0"/>
        <v>9000000</v>
      </c>
      <c r="D4" s="3">
        <v>90</v>
      </c>
    </row>
    <row r="5" spans="1:4" x14ac:dyDescent="0.25">
      <c r="A5" t="s">
        <v>4</v>
      </c>
      <c r="B5" s="3">
        <v>7.5</v>
      </c>
      <c r="C5">
        <f t="shared" si="0"/>
        <v>7500000</v>
      </c>
      <c r="D5" s="3">
        <v>75</v>
      </c>
    </row>
    <row r="6" spans="1:4" x14ac:dyDescent="0.25">
      <c r="A6" t="s">
        <v>5</v>
      </c>
      <c r="B6" s="3">
        <v>61.3</v>
      </c>
      <c r="C6">
        <f t="shared" si="0"/>
        <v>61300000</v>
      </c>
      <c r="D6" s="3">
        <v>613</v>
      </c>
    </row>
    <row r="7" spans="1:4" x14ac:dyDescent="0.25">
      <c r="A7" t="s">
        <v>6</v>
      </c>
      <c r="B7" s="3">
        <v>24</v>
      </c>
      <c r="C7">
        <f t="shared" si="0"/>
        <v>24000000</v>
      </c>
      <c r="D7" s="3">
        <v>240</v>
      </c>
    </row>
    <row r="8" spans="1:4" x14ac:dyDescent="0.25">
      <c r="A8" s="4" t="s">
        <v>8</v>
      </c>
      <c r="B8" s="5">
        <v>9.9</v>
      </c>
      <c r="C8">
        <f t="shared" si="0"/>
        <v>9900000</v>
      </c>
      <c r="D8" s="5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D8"/>
  <sheetViews>
    <sheetView workbookViewId="0">
      <selection activeCell="C27" sqref="C27"/>
    </sheetView>
  </sheetViews>
  <sheetFormatPr defaultRowHeight="15" x14ac:dyDescent="0.25"/>
  <cols>
    <col min="1" max="1" width="19.140625" customWidth="1"/>
    <col min="3" max="3" width="17.7109375" customWidth="1"/>
  </cols>
  <sheetData>
    <row r="1" spans="1:4" x14ac:dyDescent="0.25">
      <c r="A1" s="1" t="s">
        <v>7</v>
      </c>
      <c r="B1" s="2" t="s">
        <v>33</v>
      </c>
      <c r="C1" t="s">
        <v>34</v>
      </c>
    </row>
    <row r="2" spans="1:4" x14ac:dyDescent="0.25">
      <c r="A2" t="s">
        <v>1</v>
      </c>
      <c r="B2" s="3">
        <v>20.9</v>
      </c>
      <c r="C2">
        <f>PRODUCT(B2,1000000)</f>
        <v>20900000</v>
      </c>
      <c r="D2" s="3">
        <v>209</v>
      </c>
    </row>
    <row r="3" spans="1:4" x14ac:dyDescent="0.25">
      <c r="A3" t="s">
        <v>2</v>
      </c>
      <c r="B3" s="3">
        <v>14.6</v>
      </c>
      <c r="C3">
        <f t="shared" ref="C3:C8" si="0">PRODUCT(B3,1000000)</f>
        <v>14600000</v>
      </c>
      <c r="D3" s="3">
        <v>146</v>
      </c>
    </row>
    <row r="4" spans="1:4" x14ac:dyDescent="0.25">
      <c r="A4" t="s">
        <v>3</v>
      </c>
      <c r="B4" s="3">
        <v>30.1</v>
      </c>
      <c r="C4">
        <f t="shared" si="0"/>
        <v>30100000</v>
      </c>
      <c r="D4" s="3">
        <v>301</v>
      </c>
    </row>
    <row r="5" spans="1:4" x14ac:dyDescent="0.25">
      <c r="A5" t="s">
        <v>4</v>
      </c>
      <c r="B5" s="3">
        <v>12.3</v>
      </c>
      <c r="C5">
        <f t="shared" si="0"/>
        <v>12300000</v>
      </c>
      <c r="D5" s="3">
        <v>123</v>
      </c>
    </row>
    <row r="6" spans="1:4" x14ac:dyDescent="0.25">
      <c r="A6" t="s">
        <v>5</v>
      </c>
      <c r="B6" s="3">
        <v>5.6</v>
      </c>
      <c r="C6">
        <f t="shared" si="0"/>
        <v>5600000</v>
      </c>
      <c r="D6" s="3">
        <v>56</v>
      </c>
    </row>
    <row r="7" spans="1:4" x14ac:dyDescent="0.25">
      <c r="A7" t="s">
        <v>6</v>
      </c>
      <c r="B7" s="3">
        <v>24.4</v>
      </c>
      <c r="C7">
        <f t="shared" si="0"/>
        <v>24400000</v>
      </c>
      <c r="D7" s="3">
        <v>244</v>
      </c>
    </row>
    <row r="8" spans="1:4" x14ac:dyDescent="0.25">
      <c r="A8" s="4" t="s">
        <v>8</v>
      </c>
      <c r="B8" s="5">
        <v>1.5</v>
      </c>
      <c r="C8">
        <f t="shared" si="0"/>
        <v>1500000</v>
      </c>
      <c r="D8" s="5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D8"/>
  <sheetViews>
    <sheetView topLeftCell="B1" workbookViewId="0">
      <selection activeCell="B2" sqref="B2:B8"/>
    </sheetView>
  </sheetViews>
  <sheetFormatPr defaultRowHeight="15" x14ac:dyDescent="0.25"/>
  <cols>
    <col min="1" max="1" width="17.5703125" customWidth="1"/>
    <col min="3" max="3" width="18.140625" customWidth="1"/>
  </cols>
  <sheetData>
    <row r="1" spans="1:4" x14ac:dyDescent="0.25">
      <c r="A1" s="1" t="s">
        <v>9</v>
      </c>
      <c r="B1" s="2" t="s">
        <v>33</v>
      </c>
      <c r="C1" t="s">
        <v>34</v>
      </c>
    </row>
    <row r="2" spans="1:4" x14ac:dyDescent="0.25">
      <c r="A2" t="s">
        <v>1</v>
      </c>
      <c r="B2" s="3">
        <v>53.2</v>
      </c>
      <c r="C2">
        <f>PRODUCT(B2,1000000)</f>
        <v>53200000</v>
      </c>
      <c r="D2" s="3">
        <v>532</v>
      </c>
    </row>
    <row r="3" spans="1:4" x14ac:dyDescent="0.25">
      <c r="A3" t="s">
        <v>2</v>
      </c>
      <c r="B3" s="3">
        <v>35.200000000000003</v>
      </c>
      <c r="C3">
        <f t="shared" ref="C3:C8" si="0">PRODUCT(B3,1000000)</f>
        <v>35200000</v>
      </c>
      <c r="D3" s="3">
        <v>352</v>
      </c>
    </row>
    <row r="4" spans="1:4" x14ac:dyDescent="0.25">
      <c r="A4" t="s">
        <v>3</v>
      </c>
      <c r="B4" s="3">
        <v>12</v>
      </c>
      <c r="C4">
        <f t="shared" si="0"/>
        <v>12000000</v>
      </c>
      <c r="D4" s="3">
        <v>120</v>
      </c>
    </row>
    <row r="5" spans="1:4" x14ac:dyDescent="0.25">
      <c r="A5" t="s">
        <v>4</v>
      </c>
      <c r="B5" s="3">
        <v>50.6</v>
      </c>
      <c r="C5">
        <f t="shared" si="0"/>
        <v>50600000</v>
      </c>
      <c r="D5" s="3">
        <v>506</v>
      </c>
    </row>
    <row r="6" spans="1:4" x14ac:dyDescent="0.25">
      <c r="A6" t="s">
        <v>5</v>
      </c>
      <c r="B6" s="3">
        <v>34.200000000000003</v>
      </c>
      <c r="C6">
        <f t="shared" si="0"/>
        <v>34200000</v>
      </c>
      <c r="D6" s="3">
        <v>342</v>
      </c>
    </row>
    <row r="7" spans="1:4" x14ac:dyDescent="0.25">
      <c r="A7" t="s">
        <v>6</v>
      </c>
      <c r="B7" s="3">
        <v>43.2</v>
      </c>
      <c r="C7">
        <f t="shared" si="0"/>
        <v>43200000</v>
      </c>
      <c r="D7" s="3">
        <v>432</v>
      </c>
    </row>
    <row r="8" spans="1:4" x14ac:dyDescent="0.25">
      <c r="A8" s="4" t="s">
        <v>8</v>
      </c>
      <c r="B8" s="5">
        <v>30.1</v>
      </c>
      <c r="C8">
        <f t="shared" si="0"/>
        <v>30100000</v>
      </c>
      <c r="D8" s="5">
        <v>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9"/>
  <sheetViews>
    <sheetView workbookViewId="0">
      <selection activeCell="P5" sqref="P5"/>
    </sheetView>
  </sheetViews>
  <sheetFormatPr defaultRowHeight="15" x14ac:dyDescent="0.25"/>
  <cols>
    <col min="1" max="1" width="9.140625" customWidth="1"/>
    <col min="2" max="2" width="13.85546875" customWidth="1"/>
    <col min="3" max="3" width="14.85546875" customWidth="1"/>
    <col min="4" max="4" width="11.85546875" customWidth="1"/>
    <col min="5" max="5" width="13.42578125" customWidth="1"/>
    <col min="6" max="6" width="11.140625" customWidth="1"/>
  </cols>
  <sheetData>
    <row r="1" spans="1:6" x14ac:dyDescent="0.25">
      <c r="A1" s="9" t="s">
        <v>40</v>
      </c>
      <c r="B1" s="9" t="s">
        <v>33</v>
      </c>
      <c r="C1" s="9" t="s">
        <v>28</v>
      </c>
      <c r="D1" s="11" t="s">
        <v>26</v>
      </c>
      <c r="E1" s="11" t="s">
        <v>27</v>
      </c>
      <c r="F1" s="12" t="s">
        <v>29</v>
      </c>
    </row>
    <row r="2" spans="1:6" x14ac:dyDescent="0.25">
      <c r="A2" s="9" t="s">
        <v>1</v>
      </c>
      <c r="B2" s="9">
        <f>AVERAGE(D2:F2)</f>
        <v>22.899999999999995</v>
      </c>
      <c r="C2" s="9">
        <f>STDEV(D2:F2)/SQRT(3)</f>
        <v>4.9568134925574974</v>
      </c>
      <c r="D2" s="11">
        <v>18.399999999999999</v>
      </c>
      <c r="E2" s="11">
        <v>32.799999999999997</v>
      </c>
      <c r="F2" s="11">
        <v>17.5</v>
      </c>
    </row>
    <row r="3" spans="1:6" x14ac:dyDescent="0.25">
      <c r="A3" s="9" t="s">
        <v>2</v>
      </c>
      <c r="B3" s="9">
        <f t="shared" ref="B3:B8" si="0">AVERAGE(D3:F3)</f>
        <v>15.299999999999999</v>
      </c>
      <c r="C3" s="9">
        <f t="shared" ref="C3:C8" si="1">STDEV(D3:F3)/SQRT(3)</f>
        <v>3.4510867853474805</v>
      </c>
      <c r="D3" s="11">
        <v>8.4</v>
      </c>
      <c r="E3" s="11">
        <v>18.600000000000001</v>
      </c>
      <c r="F3" s="11">
        <v>18.899999999999999</v>
      </c>
    </row>
    <row r="4" spans="1:6" x14ac:dyDescent="0.25">
      <c r="A4" s="9" t="s">
        <v>3</v>
      </c>
      <c r="B4" s="9">
        <f t="shared" si="0"/>
        <v>16.133333333333336</v>
      </c>
      <c r="C4" s="9">
        <f t="shared" si="1"/>
        <v>3.9472916171865333</v>
      </c>
      <c r="D4" s="11">
        <v>10.4</v>
      </c>
      <c r="E4" s="11">
        <v>23.7</v>
      </c>
      <c r="F4" s="11">
        <v>14.3</v>
      </c>
    </row>
    <row r="5" spans="1:6" x14ac:dyDescent="0.25">
      <c r="A5" s="9" t="s">
        <v>4</v>
      </c>
      <c r="B5" s="9">
        <f t="shared" si="0"/>
        <v>20.566666666666666</v>
      </c>
      <c r="C5" s="9">
        <f t="shared" si="1"/>
        <v>1.3383239933256481</v>
      </c>
      <c r="D5" s="11">
        <v>22.7</v>
      </c>
      <c r="E5" s="11">
        <v>18.100000000000001</v>
      </c>
      <c r="F5" s="11">
        <v>20.9</v>
      </c>
    </row>
    <row r="6" spans="1:6" x14ac:dyDescent="0.25">
      <c r="A6" s="13" t="s">
        <v>5</v>
      </c>
      <c r="B6" s="13">
        <f t="shared" si="0"/>
        <v>23.866666666666664</v>
      </c>
      <c r="C6" s="13">
        <f t="shared" si="1"/>
        <v>6.6786558860630381</v>
      </c>
      <c r="D6" s="14">
        <v>36.4</v>
      </c>
      <c r="E6" s="14">
        <v>13.6</v>
      </c>
      <c r="F6" s="14">
        <v>21.6</v>
      </c>
    </row>
    <row r="7" spans="1:6" x14ac:dyDescent="0.25">
      <c r="A7" s="13" t="s">
        <v>6</v>
      </c>
      <c r="B7" s="13">
        <f t="shared" si="0"/>
        <v>40.633333333333333</v>
      </c>
      <c r="C7" s="13">
        <f t="shared" si="1"/>
        <v>7.6097160116378717</v>
      </c>
      <c r="D7" s="14">
        <v>55</v>
      </c>
      <c r="E7" s="14">
        <v>29.1</v>
      </c>
      <c r="F7" s="14">
        <v>37.799999999999997</v>
      </c>
    </row>
    <row r="8" spans="1:6" x14ac:dyDescent="0.25">
      <c r="A8" s="13" t="s">
        <v>8</v>
      </c>
      <c r="B8" s="13">
        <f t="shared" si="0"/>
        <v>52.066666666666663</v>
      </c>
      <c r="C8" s="13">
        <f t="shared" si="1"/>
        <v>9.7864418684445571</v>
      </c>
      <c r="D8" s="14">
        <v>51.9</v>
      </c>
      <c r="E8" s="14">
        <v>35.200000000000003</v>
      </c>
      <c r="F8" s="14">
        <v>69.099999999999994</v>
      </c>
    </row>
    <row r="9" spans="1:6" x14ac:dyDescent="0.25">
      <c r="A9" s="9"/>
      <c r="B9" s="9"/>
      <c r="C9" s="9"/>
      <c r="D9" s="9"/>
      <c r="E9" s="9"/>
      <c r="F9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E22"/>
  <sheetViews>
    <sheetView workbookViewId="0">
      <selection activeCell="M5" sqref="M5"/>
    </sheetView>
  </sheetViews>
  <sheetFormatPr defaultRowHeight="15" x14ac:dyDescent="0.25"/>
  <cols>
    <col min="1" max="3" width="13.28515625" customWidth="1"/>
    <col min="4" max="4" width="11.28515625" customWidth="1"/>
    <col min="5" max="5" width="12.42578125" customWidth="1"/>
  </cols>
  <sheetData>
    <row r="1" spans="1:5" x14ac:dyDescent="0.25">
      <c r="A1" s="9" t="s">
        <v>10</v>
      </c>
      <c r="B1" s="9" t="s">
        <v>33</v>
      </c>
      <c r="C1" s="9" t="s">
        <v>28</v>
      </c>
      <c r="D1" s="11" t="s">
        <v>26</v>
      </c>
      <c r="E1" s="11" t="s">
        <v>27</v>
      </c>
    </row>
    <row r="2" spans="1:5" x14ac:dyDescent="0.25">
      <c r="A2" s="9" t="s">
        <v>1</v>
      </c>
      <c r="B2" s="9">
        <f>AVERAGE(D2:E2)</f>
        <v>38.549999999999997</v>
      </c>
      <c r="C2" s="9">
        <f>STDEV(D2:E2)/SQRT(2)</f>
        <v>38.549999999999997</v>
      </c>
      <c r="D2" s="11">
        <v>0</v>
      </c>
      <c r="E2" s="11">
        <v>77.099999999999994</v>
      </c>
    </row>
    <row r="3" spans="1:5" x14ac:dyDescent="0.25">
      <c r="A3" s="9" t="s">
        <v>2</v>
      </c>
      <c r="B3" s="9">
        <f t="shared" ref="B3:B8" si="0">AVERAGE(D3:E3)</f>
        <v>15.5</v>
      </c>
      <c r="C3" s="9">
        <f t="shared" ref="C3:C8" si="1">STDEV(D3:E3)/SQRT(2)</f>
        <v>15.499999999999998</v>
      </c>
      <c r="D3" s="11">
        <v>0</v>
      </c>
      <c r="E3" s="11">
        <v>31</v>
      </c>
    </row>
    <row r="4" spans="1:5" x14ac:dyDescent="0.25">
      <c r="A4" s="9" t="s">
        <v>3</v>
      </c>
      <c r="B4" s="9">
        <f t="shared" si="0"/>
        <v>14</v>
      </c>
      <c r="C4" s="9">
        <f t="shared" si="1"/>
        <v>13.999999999999998</v>
      </c>
      <c r="D4" s="11">
        <v>0</v>
      </c>
      <c r="E4" s="11">
        <v>28</v>
      </c>
    </row>
    <row r="5" spans="1:5" x14ac:dyDescent="0.25">
      <c r="A5" s="9" t="s">
        <v>4</v>
      </c>
      <c r="B5" s="9">
        <f t="shared" si="0"/>
        <v>12.25</v>
      </c>
      <c r="C5" s="9">
        <f t="shared" si="1"/>
        <v>12.25</v>
      </c>
      <c r="D5" s="11">
        <v>0</v>
      </c>
      <c r="E5" s="11">
        <v>24.5</v>
      </c>
    </row>
    <row r="6" spans="1:5" x14ac:dyDescent="0.25">
      <c r="A6" s="13" t="s">
        <v>5</v>
      </c>
      <c r="B6" s="13">
        <f t="shared" si="0"/>
        <v>9</v>
      </c>
      <c r="C6" s="13">
        <f t="shared" si="1"/>
        <v>9</v>
      </c>
      <c r="D6" s="14">
        <v>0</v>
      </c>
      <c r="E6" s="14">
        <v>18</v>
      </c>
    </row>
    <row r="7" spans="1:5" x14ac:dyDescent="0.25">
      <c r="A7" s="13" t="s">
        <v>6</v>
      </c>
      <c r="B7" s="13">
        <f t="shared" si="0"/>
        <v>29.15</v>
      </c>
      <c r="C7" s="13">
        <f t="shared" si="1"/>
        <v>29.15</v>
      </c>
      <c r="D7" s="14">
        <v>0</v>
      </c>
      <c r="E7" s="14">
        <v>58.3</v>
      </c>
    </row>
    <row r="8" spans="1:5" x14ac:dyDescent="0.25">
      <c r="A8" s="13" t="s">
        <v>8</v>
      </c>
      <c r="B8" s="13">
        <f t="shared" si="0"/>
        <v>4.2</v>
      </c>
      <c r="C8" s="13">
        <f t="shared" si="1"/>
        <v>4.1999999999999993</v>
      </c>
      <c r="D8" s="14">
        <v>0</v>
      </c>
      <c r="E8" s="14">
        <v>8.4</v>
      </c>
    </row>
    <row r="15" spans="1:5" x14ac:dyDescent="0.25">
      <c r="E15" s="11" t="s">
        <v>27</v>
      </c>
    </row>
    <row r="16" spans="1:5" x14ac:dyDescent="0.25">
      <c r="E16" s="11">
        <v>771</v>
      </c>
    </row>
    <row r="17" spans="5:5" x14ac:dyDescent="0.25">
      <c r="E17" s="11">
        <v>310</v>
      </c>
    </row>
    <row r="18" spans="5:5" x14ac:dyDescent="0.25">
      <c r="E18" s="11">
        <v>280</v>
      </c>
    </row>
    <row r="19" spans="5:5" x14ac:dyDescent="0.25">
      <c r="E19" s="11">
        <v>245</v>
      </c>
    </row>
    <row r="20" spans="5:5" x14ac:dyDescent="0.25">
      <c r="E20" s="11">
        <v>180</v>
      </c>
    </row>
    <row r="21" spans="5:5" x14ac:dyDescent="0.25">
      <c r="E21" s="11">
        <v>583</v>
      </c>
    </row>
    <row r="22" spans="5:5" x14ac:dyDescent="0.25">
      <c r="E22" s="11">
        <v>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9"/>
  <sheetViews>
    <sheetView workbookViewId="0">
      <selection activeCell="D6" sqref="D6"/>
    </sheetView>
  </sheetViews>
  <sheetFormatPr defaultRowHeight="15" x14ac:dyDescent="0.25"/>
  <cols>
    <col min="1" max="1" width="12" customWidth="1"/>
    <col min="2" max="2" width="13.140625" customWidth="1"/>
    <col min="3" max="3" width="13" customWidth="1"/>
    <col min="4" max="4" width="12.5703125" customWidth="1"/>
    <col min="5" max="5" width="13.42578125" customWidth="1"/>
    <col min="6" max="6" width="13.28515625" customWidth="1"/>
  </cols>
  <sheetData>
    <row r="1" spans="1:6" x14ac:dyDescent="0.25">
      <c r="A1" s="9" t="s">
        <v>31</v>
      </c>
      <c r="B1" s="9" t="s">
        <v>33</v>
      </c>
      <c r="C1" s="9" t="s">
        <v>28</v>
      </c>
      <c r="D1" s="11" t="s">
        <v>26</v>
      </c>
      <c r="E1" s="11" t="s">
        <v>27</v>
      </c>
      <c r="F1" s="12" t="s">
        <v>29</v>
      </c>
    </row>
    <row r="2" spans="1:6" x14ac:dyDescent="0.25">
      <c r="A2" s="9" t="s">
        <v>1</v>
      </c>
      <c r="B2" s="9">
        <f>AVERAGE(D2:F2)</f>
        <v>30.933333333333334</v>
      </c>
      <c r="C2" s="9">
        <f>STDEV(D2:F2)/SQRT(3)</f>
        <v>9.0745676358588998</v>
      </c>
      <c r="D2" s="11">
        <v>48.6</v>
      </c>
      <c r="E2" s="11">
        <v>18.5</v>
      </c>
      <c r="F2" s="11">
        <v>25.7</v>
      </c>
    </row>
    <row r="3" spans="1:6" x14ac:dyDescent="0.25">
      <c r="A3" s="9" t="s">
        <v>2</v>
      </c>
      <c r="B3" s="9">
        <f t="shared" ref="B3:B8" si="0">AVERAGE(D3:F3)</f>
        <v>29.533333333333331</v>
      </c>
      <c r="C3" s="9">
        <f t="shared" ref="C3:C8" si="1">STDEV(D3:F3)/SQRT(3)</f>
        <v>9.9608121043305413</v>
      </c>
      <c r="D3" s="11">
        <v>48.6</v>
      </c>
      <c r="E3" s="11">
        <v>15</v>
      </c>
      <c r="F3" s="11">
        <v>25</v>
      </c>
    </row>
    <row r="4" spans="1:6" x14ac:dyDescent="0.25">
      <c r="A4" s="9" t="s">
        <v>3</v>
      </c>
      <c r="B4" s="9">
        <f t="shared" si="0"/>
        <v>40.300000000000004</v>
      </c>
      <c r="C4" s="9">
        <f t="shared" si="1"/>
        <v>5.2430906915673257</v>
      </c>
      <c r="D4" s="11">
        <v>50</v>
      </c>
      <c r="E4" s="11">
        <v>38.9</v>
      </c>
      <c r="F4" s="11">
        <v>32</v>
      </c>
    </row>
    <row r="5" spans="1:6" x14ac:dyDescent="0.25">
      <c r="A5" s="9" t="s">
        <v>4</v>
      </c>
      <c r="B5" s="9">
        <f t="shared" si="0"/>
        <v>41.966666666666669</v>
      </c>
      <c r="C5" s="9">
        <f t="shared" si="1"/>
        <v>10.983371269534887</v>
      </c>
      <c r="D5" s="11">
        <v>52.9</v>
      </c>
      <c r="E5" s="11">
        <v>53</v>
      </c>
      <c r="F5" s="11">
        <v>20</v>
      </c>
    </row>
    <row r="6" spans="1:6" x14ac:dyDescent="0.25">
      <c r="A6" s="13" t="s">
        <v>5</v>
      </c>
      <c r="B6" s="13">
        <f t="shared" si="0"/>
        <v>31.566666666666663</v>
      </c>
      <c r="C6" s="13">
        <f t="shared" si="1"/>
        <v>2.7864752725341937</v>
      </c>
      <c r="D6" s="14">
        <v>27.5</v>
      </c>
      <c r="E6" s="14">
        <v>30.3</v>
      </c>
      <c r="F6" s="14">
        <v>36.9</v>
      </c>
    </row>
    <row r="7" spans="1:6" x14ac:dyDescent="0.25">
      <c r="A7" s="13" t="s">
        <v>6</v>
      </c>
      <c r="B7" s="13">
        <f t="shared" si="0"/>
        <v>36.866666666666667</v>
      </c>
      <c r="C7" s="13">
        <f t="shared" si="1"/>
        <v>13.020155315680555</v>
      </c>
      <c r="D7" s="14">
        <v>62</v>
      </c>
      <c r="E7" s="14">
        <v>30.2</v>
      </c>
      <c r="F7" s="14">
        <v>18.399999999999999</v>
      </c>
    </row>
    <row r="8" spans="1:6" x14ac:dyDescent="0.25">
      <c r="A8" s="13" t="s">
        <v>8</v>
      </c>
      <c r="B8" s="13">
        <f t="shared" si="0"/>
        <v>37.199999999999996</v>
      </c>
      <c r="C8" s="13">
        <f t="shared" si="1"/>
        <v>6.9873695575182957</v>
      </c>
      <c r="D8" s="14">
        <v>45.4</v>
      </c>
      <c r="E8" s="14">
        <v>42.9</v>
      </c>
      <c r="F8" s="14">
        <v>23.3</v>
      </c>
    </row>
    <row r="12" spans="1:6" x14ac:dyDescent="0.25">
      <c r="D12" s="11" t="s">
        <v>26</v>
      </c>
      <c r="E12" s="11" t="s">
        <v>27</v>
      </c>
      <c r="F12" s="12" t="s">
        <v>29</v>
      </c>
    </row>
    <row r="13" spans="1:6" x14ac:dyDescent="0.25">
      <c r="D13" s="11">
        <v>486</v>
      </c>
      <c r="E13" s="11">
        <v>185</v>
      </c>
      <c r="F13" s="11">
        <v>257</v>
      </c>
    </row>
    <row r="14" spans="1:6" x14ac:dyDescent="0.25">
      <c r="D14" s="11">
        <v>486</v>
      </c>
      <c r="E14" s="11">
        <v>150</v>
      </c>
      <c r="F14" s="11">
        <v>250</v>
      </c>
    </row>
    <row r="15" spans="1:6" x14ac:dyDescent="0.25">
      <c r="D15" s="11">
        <v>500</v>
      </c>
      <c r="E15" s="11">
        <v>389</v>
      </c>
      <c r="F15" s="11">
        <v>320</v>
      </c>
    </row>
    <row r="16" spans="1:6" x14ac:dyDescent="0.25">
      <c r="D16" s="11">
        <v>529</v>
      </c>
      <c r="E16" s="11">
        <v>530</v>
      </c>
      <c r="F16" s="11">
        <v>200</v>
      </c>
    </row>
    <row r="17" spans="4:6" x14ac:dyDescent="0.25">
      <c r="D17" s="11">
        <v>275</v>
      </c>
      <c r="E17" s="11">
        <v>303</v>
      </c>
      <c r="F17" s="11">
        <v>369</v>
      </c>
    </row>
    <row r="18" spans="4:6" x14ac:dyDescent="0.25">
      <c r="D18" s="11">
        <v>620</v>
      </c>
      <c r="E18" s="11">
        <v>302</v>
      </c>
      <c r="F18" s="11">
        <v>184</v>
      </c>
    </row>
    <row r="19" spans="4:6" x14ac:dyDescent="0.25">
      <c r="D19" s="11">
        <v>454</v>
      </c>
      <c r="E19" s="11">
        <v>429</v>
      </c>
      <c r="F19" s="11">
        <v>233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/>
  </sheetPr>
  <dimension ref="A1:G17"/>
  <sheetViews>
    <sheetView workbookViewId="0">
      <selection activeCell="A2" sqref="A2:A5"/>
    </sheetView>
  </sheetViews>
  <sheetFormatPr defaultRowHeight="15" x14ac:dyDescent="0.25"/>
  <cols>
    <col min="1" max="1" width="13" customWidth="1"/>
    <col min="2" max="2" width="11.28515625" customWidth="1"/>
    <col min="3" max="3" width="14" customWidth="1"/>
    <col min="4" max="4" width="10.42578125" customWidth="1"/>
    <col min="5" max="5" width="12.85546875" customWidth="1"/>
    <col min="6" max="6" width="13.42578125" customWidth="1"/>
    <col min="7" max="7" width="15.7109375" customWidth="1"/>
  </cols>
  <sheetData>
    <row r="1" spans="1:7" x14ac:dyDescent="0.25">
      <c r="A1" s="9" t="s">
        <v>11</v>
      </c>
      <c r="B1" s="9" t="s">
        <v>13</v>
      </c>
      <c r="C1" s="9" t="s">
        <v>28</v>
      </c>
      <c r="D1" s="11" t="s">
        <v>26</v>
      </c>
      <c r="E1" s="11" t="s">
        <v>27</v>
      </c>
      <c r="F1" s="12" t="s">
        <v>29</v>
      </c>
      <c r="G1" s="12" t="s">
        <v>30</v>
      </c>
    </row>
    <row r="2" spans="1:7" x14ac:dyDescent="0.25">
      <c r="A2" s="9" t="s">
        <v>1</v>
      </c>
      <c r="B2" s="9">
        <f>AVERAGE(D2:G2)</f>
        <v>33.6</v>
      </c>
      <c r="C2" s="9">
        <f>STDEV(D2:G2)/SQRT(4)</f>
        <v>5.5514262431679109</v>
      </c>
      <c r="D2" s="11">
        <v>27.7</v>
      </c>
      <c r="E2" s="11">
        <v>29.3</v>
      </c>
      <c r="F2" s="11">
        <v>50.2</v>
      </c>
      <c r="G2" s="11">
        <v>27.2</v>
      </c>
    </row>
    <row r="3" spans="1:7" x14ac:dyDescent="0.25">
      <c r="A3" s="9" t="s">
        <v>2</v>
      </c>
      <c r="B3" s="9">
        <f t="shared" ref="B3:B8" si="0">AVERAGE(D3:G3)</f>
        <v>33.4</v>
      </c>
      <c r="C3" s="9">
        <f t="shared" ref="C3:C8" si="1">STDEV(D3:G3)/SQRT(4)</f>
        <v>5.8701220884521135</v>
      </c>
      <c r="D3" s="11">
        <v>39.200000000000003</v>
      </c>
      <c r="E3" s="11">
        <v>27.8</v>
      </c>
      <c r="F3" s="11">
        <v>20.100000000000001</v>
      </c>
      <c r="G3" s="11">
        <v>46.5</v>
      </c>
    </row>
    <row r="4" spans="1:7" x14ac:dyDescent="0.25">
      <c r="A4" s="9" t="s">
        <v>3</v>
      </c>
      <c r="B4" s="9">
        <f t="shared" si="0"/>
        <v>26.05</v>
      </c>
      <c r="C4" s="9">
        <f t="shared" si="1"/>
        <v>7.7326687932864839</v>
      </c>
      <c r="D4" s="11">
        <v>16.8</v>
      </c>
      <c r="E4" s="11">
        <v>30.1</v>
      </c>
      <c r="F4" s="11">
        <v>11.3</v>
      </c>
      <c r="G4" s="11">
        <v>46</v>
      </c>
    </row>
    <row r="5" spans="1:7" x14ac:dyDescent="0.25">
      <c r="A5" s="9" t="s">
        <v>4</v>
      </c>
      <c r="B5" s="9">
        <f t="shared" si="0"/>
        <v>23.049999999999997</v>
      </c>
      <c r="C5" s="9">
        <f t="shared" si="1"/>
        <v>6.7286080779509447</v>
      </c>
      <c r="D5" s="11">
        <v>26.5</v>
      </c>
      <c r="E5" s="11">
        <v>15.3</v>
      </c>
      <c r="F5" s="11">
        <v>10</v>
      </c>
      <c r="G5" s="11">
        <v>40.4</v>
      </c>
    </row>
    <row r="6" spans="1:7" x14ac:dyDescent="0.25">
      <c r="A6" s="13" t="s">
        <v>5</v>
      </c>
      <c r="B6" s="13">
        <f t="shared" si="0"/>
        <v>23.2</v>
      </c>
      <c r="C6" s="13">
        <f t="shared" si="1"/>
        <v>4.1144055868780516</v>
      </c>
      <c r="D6" s="14">
        <v>12.5</v>
      </c>
      <c r="E6" s="14">
        <v>29.1</v>
      </c>
      <c r="F6" s="14">
        <v>21</v>
      </c>
      <c r="G6" s="14">
        <v>30.2</v>
      </c>
    </row>
    <row r="7" spans="1:7" x14ac:dyDescent="0.25">
      <c r="A7" s="13" t="s">
        <v>6</v>
      </c>
      <c r="B7" s="13">
        <f t="shared" si="0"/>
        <v>22.9</v>
      </c>
      <c r="C7" s="13">
        <f t="shared" si="1"/>
        <v>5.0598089555502677</v>
      </c>
      <c r="D7" s="14">
        <v>8.1</v>
      </c>
      <c r="E7" s="14">
        <v>25</v>
      </c>
      <c r="F7" s="14">
        <v>28</v>
      </c>
      <c r="G7" s="14">
        <v>30.5</v>
      </c>
    </row>
    <row r="8" spans="1:7" x14ac:dyDescent="0.25">
      <c r="A8" s="13" t="s">
        <v>8</v>
      </c>
      <c r="B8" s="13">
        <f t="shared" si="0"/>
        <v>19.649999999999999</v>
      </c>
      <c r="C8" s="13">
        <f t="shared" si="1"/>
        <v>5.9733435639793342</v>
      </c>
      <c r="D8" s="14">
        <v>9.5</v>
      </c>
      <c r="E8" s="14">
        <v>9.8000000000000007</v>
      </c>
      <c r="F8" s="14">
        <v>25.9</v>
      </c>
      <c r="G8" s="14">
        <v>33.4</v>
      </c>
    </row>
    <row r="11" spans="1:7" x14ac:dyDescent="0.25">
      <c r="D11" s="11">
        <v>277</v>
      </c>
      <c r="E11" s="11">
        <v>293</v>
      </c>
      <c r="F11" s="11">
        <v>502</v>
      </c>
      <c r="G11" s="11">
        <v>272</v>
      </c>
    </row>
    <row r="12" spans="1:7" x14ac:dyDescent="0.25">
      <c r="D12" s="11">
        <v>392</v>
      </c>
      <c r="E12" s="11">
        <v>278</v>
      </c>
      <c r="F12" s="11">
        <v>201</v>
      </c>
      <c r="G12" s="11">
        <v>465</v>
      </c>
    </row>
    <row r="13" spans="1:7" x14ac:dyDescent="0.25">
      <c r="D13" s="11">
        <v>168</v>
      </c>
      <c r="E13" s="11">
        <v>301</v>
      </c>
      <c r="F13" s="11">
        <v>113</v>
      </c>
      <c r="G13" s="11">
        <v>460</v>
      </c>
    </row>
    <row r="14" spans="1:7" x14ac:dyDescent="0.25">
      <c r="D14" s="11">
        <v>265</v>
      </c>
      <c r="E14" s="11">
        <v>153</v>
      </c>
      <c r="F14" s="11">
        <v>100</v>
      </c>
      <c r="G14" s="11">
        <v>404</v>
      </c>
    </row>
    <row r="15" spans="1:7" x14ac:dyDescent="0.25">
      <c r="D15" s="11">
        <v>125</v>
      </c>
      <c r="E15" s="11">
        <v>291</v>
      </c>
      <c r="F15" s="11">
        <v>210</v>
      </c>
      <c r="G15" s="11">
        <v>302</v>
      </c>
    </row>
    <row r="16" spans="1:7" x14ac:dyDescent="0.25">
      <c r="D16" s="11">
        <v>81</v>
      </c>
      <c r="E16" s="11">
        <v>250</v>
      </c>
      <c r="F16" s="11">
        <v>280</v>
      </c>
      <c r="G16" s="11">
        <v>305</v>
      </c>
    </row>
    <row r="17" spans="4:7" x14ac:dyDescent="0.25">
      <c r="D17" s="11">
        <v>95</v>
      </c>
      <c r="E17" s="11">
        <v>98</v>
      </c>
      <c r="F17" s="11">
        <v>259</v>
      </c>
      <c r="G17" s="11">
        <v>334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4"/>
  <sheetViews>
    <sheetView topLeftCell="A3" workbookViewId="0">
      <selection activeCell="S10" sqref="S10"/>
    </sheetView>
  </sheetViews>
  <sheetFormatPr defaultRowHeight="15" x14ac:dyDescent="0.25"/>
  <cols>
    <col min="1" max="1" width="11.5703125" customWidth="1"/>
    <col min="2" max="2" width="11.7109375" customWidth="1"/>
    <col min="3" max="3" width="12.140625" customWidth="1"/>
    <col min="4" max="4" width="10.42578125" customWidth="1"/>
    <col min="11" max="11" width="10.5703125" customWidth="1"/>
  </cols>
  <sheetData>
    <row r="1" spans="1:14" x14ac:dyDescent="0.25">
      <c r="A1" s="9"/>
      <c r="B1" s="9" t="s">
        <v>39</v>
      </c>
      <c r="C1" t="s">
        <v>18</v>
      </c>
      <c r="D1" t="s">
        <v>19</v>
      </c>
    </row>
    <row r="2" spans="1:14" x14ac:dyDescent="0.25">
      <c r="A2" s="9" t="s">
        <v>1</v>
      </c>
      <c r="B2" s="9">
        <f>AVERAGE(L11:N11)</f>
        <v>11.333333333333334</v>
      </c>
      <c r="C2" s="9">
        <v>22.899999999999995</v>
      </c>
      <c r="D2" s="9">
        <v>38.549999999999997</v>
      </c>
    </row>
    <row r="3" spans="1:14" x14ac:dyDescent="0.25">
      <c r="A3" s="9" t="s">
        <v>2</v>
      </c>
      <c r="B3" s="9">
        <f>AVERAGE(L12:N12)</f>
        <v>33.866666666666667</v>
      </c>
      <c r="C3" s="9">
        <v>15.299999999999999</v>
      </c>
      <c r="D3" s="9">
        <v>15.5</v>
      </c>
    </row>
    <row r="4" spans="1:14" x14ac:dyDescent="0.25">
      <c r="A4" s="9" t="s">
        <v>3</v>
      </c>
      <c r="B4" s="9">
        <f>AVERAGE(L13:N13)</f>
        <v>19.966666666666665</v>
      </c>
      <c r="C4" s="9">
        <v>16.133333333333336</v>
      </c>
      <c r="D4" s="9">
        <v>14</v>
      </c>
    </row>
    <row r="5" spans="1:14" x14ac:dyDescent="0.25">
      <c r="A5" s="9" t="s">
        <v>4</v>
      </c>
      <c r="B5" s="9">
        <f>AVERAGE(L14:N14)</f>
        <v>20.333333333333332</v>
      </c>
      <c r="C5" s="9">
        <v>20.566666666666666</v>
      </c>
      <c r="D5" s="9">
        <v>12.25</v>
      </c>
    </row>
    <row r="7" spans="1:14" x14ac:dyDescent="0.25">
      <c r="B7" t="s">
        <v>41</v>
      </c>
      <c r="C7" t="s">
        <v>41</v>
      </c>
      <c r="D7" t="s">
        <v>41</v>
      </c>
    </row>
    <row r="8" spans="1:14" x14ac:dyDescent="0.25">
      <c r="B8" s="9">
        <v>4.5681262874156383</v>
      </c>
      <c r="C8" s="9">
        <v>4.9568134925574974</v>
      </c>
      <c r="D8" s="9">
        <v>38.549999999999997</v>
      </c>
    </row>
    <row r="9" spans="1:14" x14ac:dyDescent="0.25">
      <c r="B9" s="9">
        <v>21.817144125154826</v>
      </c>
      <c r="C9" s="9">
        <v>3.4510867853474805</v>
      </c>
      <c r="D9" s="9">
        <v>15.499999999999998</v>
      </c>
    </row>
    <row r="10" spans="1:14" x14ac:dyDescent="0.25">
      <c r="B10" s="9">
        <v>6.5300161646898802</v>
      </c>
      <c r="C10" s="9">
        <v>3.9472916171865333</v>
      </c>
      <c r="D10" s="9">
        <v>13.999999999999998</v>
      </c>
      <c r="J10" t="s">
        <v>37</v>
      </c>
      <c r="K10" s="9" t="s">
        <v>28</v>
      </c>
      <c r="L10" s="11" t="s">
        <v>26</v>
      </c>
      <c r="M10" s="11" t="s">
        <v>27</v>
      </c>
      <c r="N10" s="12" t="s">
        <v>29</v>
      </c>
    </row>
    <row r="11" spans="1:14" x14ac:dyDescent="0.25">
      <c r="B11" s="9">
        <v>2.1403530342238288</v>
      </c>
      <c r="C11" s="9">
        <v>1.3383239933256481</v>
      </c>
      <c r="D11" s="9">
        <v>12.25</v>
      </c>
      <c r="K11" s="9">
        <f>STDEV(L11:N11)/SQRT(3)</f>
        <v>4.5681262874156383</v>
      </c>
      <c r="L11">
        <f>22/10</f>
        <v>2.2000000000000002</v>
      </c>
      <c r="M11">
        <f>157/10</f>
        <v>15.7</v>
      </c>
      <c r="N11">
        <f>161/10</f>
        <v>16.100000000000001</v>
      </c>
    </row>
    <row r="12" spans="1:14" x14ac:dyDescent="0.25">
      <c r="K12" s="9">
        <f t="shared" ref="K12:K14" si="0">STDEV(L12:N12)/SQRT(3)</f>
        <v>21.817144125154826</v>
      </c>
      <c r="L12">
        <f>13/10</f>
        <v>1.3</v>
      </c>
      <c r="M12">
        <f>753/10</f>
        <v>75.3</v>
      </c>
      <c r="N12">
        <f>250/10</f>
        <v>25</v>
      </c>
    </row>
    <row r="13" spans="1:14" x14ac:dyDescent="0.25">
      <c r="K13" s="9">
        <f t="shared" si="0"/>
        <v>6.5300161646898802</v>
      </c>
      <c r="L13">
        <f>278/10</f>
        <v>27.8</v>
      </c>
      <c r="M13">
        <f>70/10</f>
        <v>7</v>
      </c>
      <c r="N13">
        <f>251/10</f>
        <v>25.1</v>
      </c>
    </row>
    <row r="14" spans="1:14" x14ac:dyDescent="0.25">
      <c r="K14" s="9">
        <f t="shared" si="0"/>
        <v>2.1403530342238288</v>
      </c>
      <c r="L14">
        <f>185/10</f>
        <v>18.5</v>
      </c>
      <c r="M14">
        <f>246/10</f>
        <v>24.6</v>
      </c>
      <c r="N14">
        <f>179/10</f>
        <v>17.899999999999999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 + L</vt:lpstr>
      <vt:lpstr>EC + G</vt:lpstr>
      <vt:lpstr>EC + O</vt:lpstr>
      <vt:lpstr>EC + CG</vt:lpstr>
      <vt:lpstr>ML + L (Combined)</vt:lpstr>
      <vt:lpstr>ML + G (Combined)</vt:lpstr>
      <vt:lpstr>ML + O (Combined)</vt:lpstr>
      <vt:lpstr>ML + CG (combined)</vt:lpstr>
      <vt:lpstr>ML GL</vt:lpstr>
      <vt:lpstr>Y + L</vt:lpstr>
      <vt:lpstr>Y + O</vt:lpstr>
      <vt:lpstr>Y + G</vt:lpstr>
      <vt:lpstr>Y + CG</vt:lpstr>
      <vt:lpstr>E. Coli</vt:lpstr>
      <vt:lpstr>ML</vt:lpstr>
      <vt:lpstr>Yeast</vt:lpstr>
      <vt:lpstr>E.Coli GL</vt:lpstr>
      <vt:lpstr>Yeast GL</vt:lpstr>
      <vt:lpstr>E.Coli 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Yudong</dc:creator>
  <cp:lastModifiedBy>TanHE</cp:lastModifiedBy>
  <dcterms:created xsi:type="dcterms:W3CDTF">2012-06-07T10:31:28Z</dcterms:created>
  <dcterms:modified xsi:type="dcterms:W3CDTF">2012-08-13T06:59:11Z</dcterms:modified>
</cp:coreProperties>
</file>