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\Dropbox8\Dropbox\AOS 2014\Results\"/>
    </mc:Choice>
  </mc:AlternateContent>
  <bookViews>
    <workbookView xWindow="0" yWindow="0" windowWidth="20490" windowHeight="7755" tabRatio="751" firstSheet="2" activeTab="4"/>
  </bookViews>
  <sheets>
    <sheet name="Live (Cu2+)" sheetId="1" r:id="rId1"/>
    <sheet name="Dead (Cu2+)" sheetId="4" r:id="rId2"/>
    <sheet name="Live (Sr2+)" sheetId="2" r:id="rId3"/>
    <sheet name="Point to Point" sheetId="7" r:id="rId4"/>
    <sheet name="1.3ppm Comparison (Cu2+)" sheetId="5" r:id="rId5"/>
    <sheet name="25ppm Comparison (Cu2+)" sheetId="6" r:id="rId6"/>
    <sheet name="AOS Sheet 1" sheetId="8" r:id="rId7"/>
    <sheet name="AOS Sheet 2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5" l="1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C15" i="9"/>
  <c r="B15" i="9"/>
  <c r="H14" i="9"/>
  <c r="C14" i="9"/>
  <c r="B14" i="9"/>
  <c r="H11" i="9"/>
  <c r="H10" i="9"/>
  <c r="H9" i="9"/>
  <c r="H8" i="9"/>
  <c r="H7" i="9"/>
  <c r="H6" i="9"/>
  <c r="H5" i="9"/>
  <c r="H4" i="9"/>
  <c r="V12" i="8"/>
  <c r="X12" i="8" s="1"/>
  <c r="D12" i="8"/>
  <c r="F12" i="8" s="1"/>
  <c r="V11" i="8"/>
  <c r="X11" i="8" s="1"/>
  <c r="D11" i="8"/>
  <c r="F11" i="8" s="1"/>
  <c r="AB10" i="8"/>
  <c r="AD10" i="8" s="1"/>
  <c r="AF10" i="8" s="1"/>
  <c r="V10" i="8"/>
  <c r="X10" i="8" s="1"/>
  <c r="R10" i="8"/>
  <c r="J10" i="8"/>
  <c r="L10" i="8" s="1"/>
  <c r="N10" i="8" s="1"/>
  <c r="D10" i="8"/>
  <c r="F10" i="8" s="1"/>
  <c r="AS9" i="8"/>
  <c r="AU9" i="8" s="1"/>
  <c r="AW9" i="8" s="1"/>
  <c r="AM9" i="8"/>
  <c r="AO9" i="8" s="1"/>
  <c r="AB9" i="8"/>
  <c r="AD9" i="8" s="1"/>
  <c r="AF9" i="8" s="1"/>
  <c r="V9" i="8"/>
  <c r="X9" i="8" s="1"/>
  <c r="R9" i="8"/>
  <c r="J9" i="8"/>
  <c r="L9" i="8" s="1"/>
  <c r="N9" i="8" s="1"/>
  <c r="D9" i="8"/>
  <c r="F9" i="8" s="1"/>
  <c r="AS8" i="8"/>
  <c r="AU8" i="8" s="1"/>
  <c r="AW8" i="8" s="1"/>
  <c r="AM8" i="8"/>
  <c r="AO8" i="8" s="1"/>
  <c r="AB8" i="8"/>
  <c r="AD8" i="8" s="1"/>
  <c r="AF8" i="8" s="1"/>
  <c r="V8" i="8"/>
  <c r="X8" i="8" s="1"/>
  <c r="R8" i="8"/>
  <c r="J8" i="8"/>
  <c r="L8" i="8" s="1"/>
  <c r="N8" i="8" s="1"/>
  <c r="D8" i="8"/>
  <c r="F8" i="8" s="1"/>
  <c r="AS7" i="8"/>
  <c r="AU7" i="8" s="1"/>
  <c r="AW7" i="8" s="1"/>
  <c r="AM7" i="8"/>
  <c r="AO7" i="8" s="1"/>
  <c r="AB7" i="8"/>
  <c r="AD7" i="8" s="1"/>
  <c r="AF7" i="8" s="1"/>
  <c r="V7" i="8"/>
  <c r="X7" i="8" s="1"/>
  <c r="R7" i="8"/>
  <c r="J7" i="8"/>
  <c r="L7" i="8" s="1"/>
  <c r="N7" i="8" s="1"/>
  <c r="D7" i="8"/>
  <c r="F7" i="8" s="1"/>
  <c r="AS6" i="8"/>
  <c r="AU6" i="8" s="1"/>
  <c r="AW6" i="8" s="1"/>
  <c r="AM6" i="8"/>
  <c r="AO6" i="8" s="1"/>
  <c r="AB6" i="8"/>
  <c r="AD6" i="8" s="1"/>
  <c r="AF6" i="8" s="1"/>
  <c r="V6" i="8"/>
  <c r="X6" i="8" s="1"/>
  <c r="R6" i="8"/>
  <c r="J6" i="8"/>
  <c r="L6" i="8" s="1"/>
  <c r="N6" i="8" s="1"/>
  <c r="D6" i="8"/>
  <c r="F6" i="8" s="1"/>
  <c r="AS5" i="8"/>
  <c r="AU5" i="8" s="1"/>
  <c r="AW5" i="8" s="1"/>
  <c r="AM5" i="8"/>
  <c r="AO5" i="8" s="1"/>
  <c r="AB5" i="8"/>
  <c r="AD5" i="8" s="1"/>
  <c r="AF5" i="8" s="1"/>
  <c r="V5" i="8"/>
  <c r="X5" i="8" s="1"/>
  <c r="R5" i="8"/>
  <c r="J5" i="8"/>
  <c r="L5" i="8" s="1"/>
  <c r="N5" i="8" s="1"/>
  <c r="D5" i="8"/>
  <c r="F5" i="8" s="1"/>
  <c r="K29" i="2" l="1"/>
  <c r="K30" i="2" s="1"/>
  <c r="J29" i="2"/>
  <c r="J30" i="2" s="1"/>
  <c r="K28" i="2"/>
  <c r="J28" i="2"/>
  <c r="L26" i="2"/>
  <c r="M26" i="2" s="1"/>
  <c r="N25" i="2"/>
  <c r="L25" i="2"/>
  <c r="M25" i="2" s="1"/>
  <c r="L24" i="2"/>
  <c r="N24" i="2" s="1"/>
  <c r="L23" i="2"/>
  <c r="N23" i="2" s="1"/>
  <c r="L22" i="2"/>
  <c r="M22" i="2" s="1"/>
  <c r="L21" i="2"/>
  <c r="N21" i="2" s="1"/>
  <c r="L20" i="2"/>
  <c r="C29" i="2"/>
  <c r="C30" i="2" s="1"/>
  <c r="C28" i="2"/>
  <c r="B29" i="2"/>
  <c r="B30" i="2" s="1"/>
  <c r="B28" i="2"/>
  <c r="D26" i="2"/>
  <c r="F26" i="2" s="1"/>
  <c r="D25" i="2"/>
  <c r="E25" i="2" s="1"/>
  <c r="D24" i="2"/>
  <c r="F24" i="2" s="1"/>
  <c r="D23" i="2"/>
  <c r="E23" i="2" s="1"/>
  <c r="D22" i="2"/>
  <c r="F22" i="2" s="1"/>
  <c r="D21" i="2"/>
  <c r="E21" i="2" s="1"/>
  <c r="D20" i="2"/>
  <c r="D29" i="2" s="1"/>
  <c r="D30" i="2" s="1"/>
  <c r="D28" i="2" l="1"/>
  <c r="N26" i="2"/>
  <c r="N22" i="2"/>
  <c r="L28" i="2"/>
  <c r="M21" i="2"/>
  <c r="L29" i="2"/>
  <c r="L30" i="2" s="1"/>
  <c r="M20" i="2"/>
  <c r="M24" i="2"/>
  <c r="N20" i="2"/>
  <c r="M23" i="2"/>
  <c r="E26" i="2"/>
  <c r="E24" i="2"/>
  <c r="F23" i="2"/>
  <c r="E22" i="2"/>
  <c r="E20" i="2"/>
  <c r="F20" i="2"/>
  <c r="F21" i="2"/>
  <c r="F25" i="2"/>
  <c r="N35" i="6"/>
  <c r="O33" i="6"/>
  <c r="O34" i="6" s="1"/>
  <c r="O32" i="6"/>
  <c r="K33" i="6"/>
  <c r="K34" i="6" s="1"/>
  <c r="K32" i="6"/>
  <c r="J35" i="6"/>
  <c r="F35" i="6"/>
  <c r="F35" i="5"/>
  <c r="G33" i="6"/>
  <c r="G34" i="6" s="1"/>
  <c r="G32" i="6"/>
  <c r="C33" i="6"/>
  <c r="C34" i="6" s="1"/>
  <c r="C32" i="6"/>
  <c r="O33" i="5"/>
  <c r="O34" i="5" s="1"/>
  <c r="G33" i="5"/>
  <c r="G34" i="5" s="1"/>
  <c r="G32" i="5"/>
  <c r="C33" i="5"/>
  <c r="C34" i="5" s="1"/>
  <c r="C32" i="5"/>
  <c r="K44" i="4"/>
  <c r="J44" i="4"/>
  <c r="K42" i="4"/>
  <c r="K43" i="4"/>
  <c r="L41" i="4"/>
  <c r="M41" i="4" s="1"/>
  <c r="N41" i="4"/>
  <c r="L40" i="4"/>
  <c r="M40" i="4"/>
  <c r="N40" i="4"/>
  <c r="L39" i="4"/>
  <c r="M39" i="4"/>
  <c r="N39" i="4"/>
  <c r="L38" i="4"/>
  <c r="N38" i="4" s="1"/>
  <c r="L37" i="4"/>
  <c r="J42" i="4"/>
  <c r="J43" i="4"/>
  <c r="C42" i="4"/>
  <c r="C43" i="4"/>
  <c r="C44" i="4" s="1"/>
  <c r="D41" i="4"/>
  <c r="E41" i="4" s="1"/>
  <c r="D40" i="4"/>
  <c r="F40" i="4" s="1"/>
  <c r="E40" i="4"/>
  <c r="D39" i="4"/>
  <c r="E39" i="4" s="1"/>
  <c r="F39" i="4"/>
  <c r="D38" i="4"/>
  <c r="E38" i="4"/>
  <c r="F38" i="4"/>
  <c r="D37" i="4"/>
  <c r="F37" i="4" s="1"/>
  <c r="B44" i="4"/>
  <c r="B42" i="4"/>
  <c r="B43" i="4"/>
  <c r="E37" i="4" l="1"/>
  <c r="F41" i="4"/>
  <c r="M38" i="4"/>
  <c r="F28" i="2"/>
  <c r="F29" i="2"/>
  <c r="F30" i="2" s="1"/>
  <c r="E29" i="2"/>
  <c r="E30" i="2" s="1"/>
  <c r="E28" i="2"/>
  <c r="M29" i="2"/>
  <c r="M30" i="2" s="1"/>
  <c r="M28" i="2"/>
  <c r="N29" i="2"/>
  <c r="N30" i="2" s="1"/>
  <c r="N28" i="2"/>
  <c r="N35" i="5"/>
  <c r="O32" i="5"/>
  <c r="M37" i="4"/>
  <c r="N37" i="4"/>
  <c r="C87" i="1"/>
  <c r="C88" i="1"/>
  <c r="C89" i="1" s="1"/>
  <c r="B88" i="1"/>
  <c r="B89" i="1" s="1"/>
  <c r="B87" i="1"/>
  <c r="J87" i="1"/>
  <c r="J88" i="1"/>
  <c r="J89" i="1" s="1"/>
  <c r="N33" i="5" l="1"/>
  <c r="N34" i="5" s="1"/>
  <c r="N32" i="5"/>
  <c r="N33" i="6"/>
  <c r="N34" i="6" s="1"/>
  <c r="N32" i="6"/>
  <c r="J33" i="6"/>
  <c r="J34" i="6" s="1"/>
  <c r="J32" i="6"/>
  <c r="F32" i="6"/>
  <c r="B32" i="6"/>
  <c r="B3" i="6"/>
  <c r="B35" i="6" s="1"/>
  <c r="K11" i="5"/>
  <c r="K10" i="5"/>
  <c r="K9" i="5"/>
  <c r="K8" i="5"/>
  <c r="K7" i="5"/>
  <c r="K6" i="5"/>
  <c r="K5" i="5"/>
  <c r="K4" i="5"/>
  <c r="K3" i="5"/>
  <c r="K2" i="5"/>
  <c r="J33" i="5"/>
  <c r="J34" i="5" s="1"/>
  <c r="J32" i="5"/>
  <c r="F33" i="5"/>
  <c r="F34" i="5" s="1"/>
  <c r="F32" i="5"/>
  <c r="B34" i="5"/>
  <c r="B33" i="5"/>
  <c r="B32" i="5"/>
  <c r="L59" i="1"/>
  <c r="M59" i="1" s="1"/>
  <c r="L60" i="1"/>
  <c r="N60" i="1" s="1"/>
  <c r="M60" i="1"/>
  <c r="L61" i="1"/>
  <c r="M61" i="1"/>
  <c r="N61" i="1"/>
  <c r="L62" i="1"/>
  <c r="M62" i="1" s="1"/>
  <c r="L63" i="1"/>
  <c r="M63" i="1" s="1"/>
  <c r="L64" i="1"/>
  <c r="N64" i="1" s="1"/>
  <c r="M64" i="1"/>
  <c r="L65" i="1"/>
  <c r="M65" i="1"/>
  <c r="N65" i="1"/>
  <c r="L66" i="1"/>
  <c r="M66" i="1" s="1"/>
  <c r="L67" i="1"/>
  <c r="M67" i="1" s="1"/>
  <c r="L68" i="1"/>
  <c r="N68" i="1" s="1"/>
  <c r="M68" i="1"/>
  <c r="L69" i="1"/>
  <c r="M69" i="1"/>
  <c r="N69" i="1"/>
  <c r="L70" i="1"/>
  <c r="M70" i="1" s="1"/>
  <c r="L71" i="1"/>
  <c r="M71" i="1" s="1"/>
  <c r="L72" i="1"/>
  <c r="N72" i="1" s="1"/>
  <c r="M72" i="1"/>
  <c r="L73" i="1"/>
  <c r="M73" i="1"/>
  <c r="N73" i="1"/>
  <c r="L74" i="1"/>
  <c r="M74" i="1" s="1"/>
  <c r="L75" i="1"/>
  <c r="M75" i="1" s="1"/>
  <c r="L76" i="1"/>
  <c r="N76" i="1" s="1"/>
  <c r="M76" i="1"/>
  <c r="L77" i="1"/>
  <c r="M77" i="1"/>
  <c r="N77" i="1"/>
  <c r="L78" i="1"/>
  <c r="M78" i="1" s="1"/>
  <c r="L79" i="1"/>
  <c r="M79" i="1" s="1"/>
  <c r="L80" i="1"/>
  <c r="N80" i="1" s="1"/>
  <c r="M80" i="1"/>
  <c r="L81" i="1"/>
  <c r="M81" i="1"/>
  <c r="N81" i="1"/>
  <c r="L82" i="1"/>
  <c r="N82" i="1" s="1"/>
  <c r="L83" i="1"/>
  <c r="M83" i="1" s="1"/>
  <c r="L84" i="1"/>
  <c r="N84" i="1" s="1"/>
  <c r="L85" i="1"/>
  <c r="M85" i="1"/>
  <c r="N85" i="1"/>
  <c r="L86" i="1"/>
  <c r="M86" i="1"/>
  <c r="N86" i="1"/>
  <c r="L57" i="1"/>
  <c r="F60" i="1"/>
  <c r="F61" i="1"/>
  <c r="F64" i="1"/>
  <c r="F65" i="1"/>
  <c r="F68" i="1"/>
  <c r="F69" i="1"/>
  <c r="F72" i="1"/>
  <c r="F73" i="1"/>
  <c r="F76" i="1"/>
  <c r="F77" i="1"/>
  <c r="F80" i="1"/>
  <c r="F81" i="1"/>
  <c r="F84" i="1"/>
  <c r="F85" i="1"/>
  <c r="E86" i="1"/>
  <c r="E57" i="1"/>
  <c r="D57" i="1"/>
  <c r="D86" i="1"/>
  <c r="F86" i="1" s="1"/>
  <c r="D58" i="1"/>
  <c r="E58" i="1" s="1"/>
  <c r="D59" i="1"/>
  <c r="F59" i="1" s="1"/>
  <c r="D60" i="1"/>
  <c r="E60" i="1" s="1"/>
  <c r="D61" i="1"/>
  <c r="E61" i="1" s="1"/>
  <c r="D62" i="1"/>
  <c r="E62" i="1" s="1"/>
  <c r="D63" i="1"/>
  <c r="F63" i="1" s="1"/>
  <c r="D64" i="1"/>
  <c r="E64" i="1" s="1"/>
  <c r="D65" i="1"/>
  <c r="E65" i="1" s="1"/>
  <c r="D66" i="1"/>
  <c r="E66" i="1" s="1"/>
  <c r="D67" i="1"/>
  <c r="F67" i="1" s="1"/>
  <c r="D68" i="1"/>
  <c r="E68" i="1" s="1"/>
  <c r="D69" i="1"/>
  <c r="E69" i="1" s="1"/>
  <c r="D70" i="1"/>
  <c r="E70" i="1" s="1"/>
  <c r="D71" i="1"/>
  <c r="F71" i="1" s="1"/>
  <c r="D72" i="1"/>
  <c r="E72" i="1" s="1"/>
  <c r="D73" i="1"/>
  <c r="E73" i="1" s="1"/>
  <c r="D74" i="1"/>
  <c r="E74" i="1" s="1"/>
  <c r="D75" i="1"/>
  <c r="F75" i="1" s="1"/>
  <c r="D76" i="1"/>
  <c r="E76" i="1" s="1"/>
  <c r="D77" i="1"/>
  <c r="E77" i="1" s="1"/>
  <c r="D78" i="1"/>
  <c r="E78" i="1" s="1"/>
  <c r="D79" i="1"/>
  <c r="F79" i="1" s="1"/>
  <c r="D80" i="1"/>
  <c r="E80" i="1" s="1"/>
  <c r="D81" i="1"/>
  <c r="E81" i="1" s="1"/>
  <c r="D82" i="1"/>
  <c r="E82" i="1" s="1"/>
  <c r="D83" i="1"/>
  <c r="F83" i="1" s="1"/>
  <c r="D84" i="1"/>
  <c r="E84" i="1" s="1"/>
  <c r="D85" i="1"/>
  <c r="E85" i="1" s="1"/>
  <c r="K58" i="1"/>
  <c r="K88" i="1" s="1"/>
  <c r="K89" i="1" s="1"/>
  <c r="F29" i="4"/>
  <c r="F30" i="4"/>
  <c r="F33" i="4"/>
  <c r="F34" i="4"/>
  <c r="L36" i="4"/>
  <c r="M36" i="4" s="1"/>
  <c r="L35" i="4"/>
  <c r="M35" i="4" s="1"/>
  <c r="L34" i="4"/>
  <c r="M34" i="4" s="1"/>
  <c r="L33" i="4"/>
  <c r="M33" i="4" s="1"/>
  <c r="L32" i="4"/>
  <c r="M32" i="4" s="1"/>
  <c r="L31" i="4"/>
  <c r="M31" i="4" s="1"/>
  <c r="L30" i="4"/>
  <c r="M30" i="4" s="1"/>
  <c r="L29" i="4"/>
  <c r="M29" i="4" s="1"/>
  <c r="L28" i="4"/>
  <c r="M28" i="4" s="1"/>
  <c r="L27" i="4"/>
  <c r="E32" i="4"/>
  <c r="D27" i="4"/>
  <c r="E27" i="4" s="1"/>
  <c r="D28" i="4"/>
  <c r="F28" i="4" s="1"/>
  <c r="D29" i="4"/>
  <c r="E29" i="4" s="1"/>
  <c r="D30" i="4"/>
  <c r="E30" i="4" s="1"/>
  <c r="D31" i="4"/>
  <c r="E31" i="4" s="1"/>
  <c r="D32" i="4"/>
  <c r="F32" i="4" s="1"/>
  <c r="D33" i="4"/>
  <c r="E33" i="4" s="1"/>
  <c r="D34" i="4"/>
  <c r="E34" i="4" s="1"/>
  <c r="D35" i="4"/>
  <c r="F35" i="4" s="1"/>
  <c r="D36" i="4"/>
  <c r="F36" i="4" s="1"/>
  <c r="N36" i="4" l="1"/>
  <c r="E63" i="1"/>
  <c r="N29" i="4"/>
  <c r="E35" i="4"/>
  <c r="M27" i="4"/>
  <c r="L42" i="4"/>
  <c r="L43" i="4"/>
  <c r="L44" i="4" s="1"/>
  <c r="F31" i="4"/>
  <c r="N27" i="4"/>
  <c r="N31" i="4"/>
  <c r="N35" i="4"/>
  <c r="D87" i="1"/>
  <c r="D88" i="1"/>
  <c r="D89" i="1" s="1"/>
  <c r="F82" i="1"/>
  <c r="F78" i="1"/>
  <c r="F74" i="1"/>
  <c r="F70" i="1"/>
  <c r="F66" i="1"/>
  <c r="F62" i="1"/>
  <c r="F58" i="1"/>
  <c r="M84" i="1"/>
  <c r="M82" i="1"/>
  <c r="N78" i="1"/>
  <c r="N74" i="1"/>
  <c r="N70" i="1"/>
  <c r="N66" i="1"/>
  <c r="N62" i="1"/>
  <c r="E83" i="1"/>
  <c r="E75" i="1"/>
  <c r="E71" i="1"/>
  <c r="E67" i="1"/>
  <c r="N57" i="1"/>
  <c r="L87" i="1"/>
  <c r="L58" i="1"/>
  <c r="L88" i="1" s="1"/>
  <c r="L89" i="1" s="1"/>
  <c r="N28" i="4"/>
  <c r="E79" i="1"/>
  <c r="E88" i="1" s="1"/>
  <c r="E89" i="1" s="1"/>
  <c r="K87" i="1"/>
  <c r="D43" i="4"/>
  <c r="D44" i="4" s="1"/>
  <c r="D42" i="4"/>
  <c r="N32" i="4"/>
  <c r="E59" i="1"/>
  <c r="F27" i="4"/>
  <c r="N33" i="4"/>
  <c r="E36" i="4"/>
  <c r="E28" i="4"/>
  <c r="E43" i="4" s="1"/>
  <c r="E44" i="4" s="1"/>
  <c r="N30" i="4"/>
  <c r="N34" i="4"/>
  <c r="F57" i="1"/>
  <c r="K33" i="5"/>
  <c r="K34" i="5" s="1"/>
  <c r="K32" i="5"/>
  <c r="J35" i="5"/>
  <c r="B33" i="6"/>
  <c r="B34" i="6" s="1"/>
  <c r="F33" i="6"/>
  <c r="F34" i="6" s="1"/>
  <c r="N83" i="1"/>
  <c r="N79" i="1"/>
  <c r="N75" i="1"/>
  <c r="N71" i="1"/>
  <c r="N67" i="1"/>
  <c r="N63" i="1"/>
  <c r="N59" i="1"/>
  <c r="M57" i="1"/>
  <c r="K4" i="1"/>
  <c r="J4" i="1"/>
  <c r="J3" i="1"/>
  <c r="E87" i="1" l="1"/>
  <c r="F42" i="4"/>
  <c r="F43" i="4"/>
  <c r="F44" i="4" s="1"/>
  <c r="N42" i="4"/>
  <c r="N43" i="4"/>
  <c r="N44" i="4" s="1"/>
  <c r="M43" i="4"/>
  <c r="M44" i="4" s="1"/>
  <c r="M42" i="4"/>
  <c r="N88" i="1"/>
  <c r="N89" i="1" s="1"/>
  <c r="N87" i="1"/>
  <c r="E42" i="4"/>
  <c r="F87" i="1"/>
  <c r="F88" i="1"/>
  <c r="F89" i="1" s="1"/>
  <c r="M58" i="1"/>
  <c r="M88" i="1" s="1"/>
  <c r="M89" i="1" s="1"/>
  <c r="N58" i="1"/>
  <c r="M87" i="1" l="1"/>
</calcChain>
</file>

<file path=xl/sharedStrings.xml><?xml version="1.0" encoding="utf-8"?>
<sst xmlns="http://schemas.openxmlformats.org/spreadsheetml/2006/main" count="299" uniqueCount="70">
  <si>
    <t>Day 1</t>
  </si>
  <si>
    <t>Concentration/ppm</t>
  </si>
  <si>
    <t>Day 5</t>
  </si>
  <si>
    <t>Day 3</t>
  </si>
  <si>
    <t>Day 4</t>
  </si>
  <si>
    <t>Absorbance</t>
  </si>
  <si>
    <t>960ppm</t>
  </si>
  <si>
    <t>Day 11</t>
  </si>
  <si>
    <t>Day 12</t>
  </si>
  <si>
    <t>Control</t>
  </si>
  <si>
    <t>Day 6</t>
  </si>
  <si>
    <t>960 ppm</t>
  </si>
  <si>
    <t>13.74 ppm</t>
  </si>
  <si>
    <t>Concentration / ppm</t>
  </si>
  <si>
    <t xml:space="preserve">Day 1 </t>
  </si>
  <si>
    <t>CTRL</t>
  </si>
  <si>
    <t>Initial Conc: 1.30 ppm</t>
  </si>
  <si>
    <t>Initial Conc: 25 ppm</t>
  </si>
  <si>
    <t>1dp due to dilution before measuring results</t>
  </si>
  <si>
    <t>Initial Conc: 1.3 ppm</t>
  </si>
  <si>
    <t>Average</t>
  </si>
  <si>
    <t>1.3 ppm Readings</t>
  </si>
  <si>
    <t>25 ppm Readings</t>
  </si>
  <si>
    <t>1.3 ppm Reading</t>
  </si>
  <si>
    <t xml:space="preserve"> </t>
  </si>
  <si>
    <t>Absorbed</t>
  </si>
  <si>
    <t>Capacity (mg/g)</t>
  </si>
  <si>
    <t>Efficiency</t>
  </si>
  <si>
    <t xml:space="preserve">Efficiency </t>
  </si>
  <si>
    <t>25 ppm Reading</t>
  </si>
  <si>
    <t>STDEV</t>
  </si>
  <si>
    <t>Error</t>
  </si>
  <si>
    <t>Live</t>
  </si>
  <si>
    <t>Dead</t>
  </si>
  <si>
    <t>Day 5 Reading</t>
  </si>
  <si>
    <t>Day 5 Readings Average/ppm</t>
  </si>
  <si>
    <t>Biosorption Efficiency (%)</t>
  </si>
  <si>
    <t>Capacity</t>
  </si>
  <si>
    <t>Biosorption Efficiency</t>
  </si>
  <si>
    <t>Biosorption Capacity</t>
  </si>
  <si>
    <t>1.3 ppm</t>
  </si>
  <si>
    <t>25 ppm</t>
  </si>
  <si>
    <t>p-value</t>
  </si>
  <si>
    <t>Not significant</t>
  </si>
  <si>
    <t>Minimum measured was 3.9ppm</t>
  </si>
  <si>
    <t>960 ppm Reading</t>
  </si>
  <si>
    <t>13.74 ppm Reading</t>
  </si>
  <si>
    <t>Negative</t>
  </si>
  <si>
    <t>Procedural</t>
  </si>
  <si>
    <t>Human</t>
  </si>
  <si>
    <t>Max</t>
  </si>
  <si>
    <t>AU</t>
  </si>
  <si>
    <t>ppm</t>
  </si>
  <si>
    <t>tube absorbed</t>
  </si>
  <si>
    <t>au</t>
  </si>
  <si>
    <t>t*5</t>
  </si>
  <si>
    <t>Ppm</t>
  </si>
  <si>
    <t>Au</t>
  </si>
  <si>
    <t>urchins adsorbed</t>
  </si>
  <si>
    <t>5* ppm</t>
  </si>
  <si>
    <t>Urchins adsorbed</t>
  </si>
  <si>
    <t>tank absorbed</t>
  </si>
  <si>
    <t>DEAD(AOS)</t>
  </si>
  <si>
    <t>LIVE(AOS)</t>
  </si>
  <si>
    <t>HumanC</t>
  </si>
  <si>
    <t>MaxC</t>
  </si>
  <si>
    <t>HumanExp</t>
  </si>
  <si>
    <t>MaxExp</t>
  </si>
  <si>
    <t>DEAD (HCI)</t>
  </si>
  <si>
    <t>LIVE (HCI)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</si>
</sst>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0" applyNumberFormat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9" applyNumberFormat="0" applyAlignment="0" applyProtection="0"/>
  </cellStyleXfs>
  <cellXfs count="28">
    <xf numFmtId="0" fontId="0" fillId="0" borderId="0" xfId="0"/>
    <xf numFmtId="16" fontId="0" fillId="0" borderId="0" xfId="0" applyNumberFormat="1"/>
    <xf numFmtId="16" fontId="0" fillId="0" borderId="1" xfId="0" applyNumberFormat="1" applyBorder="1"/>
    <xf numFmtId="0" fontId="0" fillId="0" borderId="4" xfId="0" applyBorder="1"/>
    <xf numFmtId="16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10" borderId="0" xfId="7" applyAlignment="1"/>
    <xf numFmtId="0" fontId="0" fillId="0" borderId="0" xfId="0" applyAlignment="1">
      <alignment horizontal="center"/>
    </xf>
    <xf numFmtId="0" fontId="5" fillId="8" borderId="0" xfId="5" applyAlignment="1"/>
    <xf numFmtId="0" fontId="5" fillId="6" borderId="0" xfId="3" applyAlignment="1"/>
    <xf numFmtId="0" fontId="2" fillId="9" borderId="0" xfId="6" applyAlignment="1"/>
    <xf numFmtId="0" fontId="2" fillId="7" borderId="0" xfId="4" applyAlignment="1"/>
    <xf numFmtId="0" fontId="0" fillId="0" borderId="0" xfId="0" applyAlignment="1"/>
    <xf numFmtId="164" fontId="0" fillId="0" borderId="0" xfId="0" applyNumberFormat="1" applyAlignment="1"/>
    <xf numFmtId="0" fontId="3" fillId="2" borderId="0" xfId="1"/>
    <xf numFmtId="0" fontId="7" fillId="4" borderId="0" xfId="8"/>
    <xf numFmtId="164" fontId="0" fillId="0" borderId="0" xfId="0" applyNumberFormat="1"/>
    <xf numFmtId="0" fontId="8" fillId="5" borderId="9" xfId="9"/>
    <xf numFmtId="0" fontId="7" fillId="4" borderId="9" xfId="8" applyBorder="1"/>
    <xf numFmtId="0" fontId="4" fillId="3" borderId="0" xfId="2"/>
    <xf numFmtId="164" fontId="4" fillId="3" borderId="0" xfId="2" applyNumberFormat="1"/>
  </cellXfs>
  <cellStyles count="10">
    <cellStyle name="20% - Accent3" xfId="4" builtinId="38"/>
    <cellStyle name="20% - Accent4" xfId="6" builtinId="42"/>
    <cellStyle name="Accent3" xfId="3" builtinId="37"/>
    <cellStyle name="Accent4" xfId="5" builtinId="41"/>
    <cellStyle name="Accent5 2" xfId="7"/>
    <cellStyle name="Bad" xfId="2" builtinId="27"/>
    <cellStyle name="Good" xfId="1" builtinId="26"/>
    <cellStyle name="Input 2" xfId="9"/>
    <cellStyle name="Neutral 2" xf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1.3 ppm </a:t>
            </a:r>
            <a:r>
              <a:rPr lang="en-SG" sz="1400" b="1" i="0" u="none" strike="noStrike" cap="none" baseline="0">
                <a:effectLst/>
              </a:rPr>
              <a:t>Cu</a:t>
            </a:r>
            <a:r>
              <a:rPr lang="en-SG" sz="1400" b="1" i="0" u="none" strike="noStrike" cap="none" baseline="30000">
                <a:effectLst/>
              </a:rPr>
              <a:t>2+</a:t>
            </a:r>
            <a:r>
              <a:rPr lang="en-SG"/>
              <a:t> over 5 days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'Point to Point'!$A$2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'Point to Point'!$G$8:$H$8</c:f>
                <c:numCache>
                  <c:formatCode>General</c:formatCode>
                  <c:ptCount val="2"/>
                  <c:pt idx="0">
                    <c:v>4.3399595668791235E-3</c:v>
                  </c:pt>
                  <c:pt idx="1">
                    <c:v>9.5694677304267103E-3</c:v>
                  </c:pt>
                </c:numCache>
              </c:numRef>
            </c:plus>
            <c:minus>
              <c:numRef>
                <c:f>'Point to Point'!$G$8:$H$8</c:f>
                <c:numCache>
                  <c:formatCode>General</c:formatCode>
                  <c:ptCount val="2"/>
                  <c:pt idx="0">
                    <c:v>4.3399595668791235E-3</c:v>
                  </c:pt>
                  <c:pt idx="1">
                    <c:v>9.5694677304267103E-3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'Point to Point'!$B$1:$C$1</c:f>
              <c:strCache>
                <c:ptCount val="2"/>
                <c:pt idx="0">
                  <c:v>Day 1</c:v>
                </c:pt>
                <c:pt idx="1">
                  <c:v>Day 5</c:v>
                </c:pt>
              </c:strCache>
            </c:strRef>
          </c:cat>
          <c:val>
            <c:numRef>
              <c:f>'Point to Point'!$B$2:$C$2</c:f>
              <c:numCache>
                <c:formatCode>General</c:formatCode>
                <c:ptCount val="2"/>
                <c:pt idx="0">
                  <c:v>1.2993333333333332</c:v>
                </c:pt>
                <c:pt idx="1">
                  <c:v>5.1000000000000024E-2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'Point to Point'!$A$3</c:f>
              <c:strCache>
                <c:ptCount val="1"/>
                <c:pt idx="0">
                  <c:v>Dead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'Point to Point'!$G$5:$H$5</c:f>
                <c:numCache>
                  <c:formatCode>General</c:formatCode>
                  <c:ptCount val="2"/>
                  <c:pt idx="0">
                    <c:v>3.0341966327760012E-3</c:v>
                  </c:pt>
                  <c:pt idx="1">
                    <c:v>1.1240516284815674E-2</c:v>
                  </c:pt>
                </c:numCache>
              </c:numRef>
            </c:plus>
            <c:minus>
              <c:numRef>
                <c:f>'Point to Point'!$G$5:$H$5</c:f>
                <c:numCache>
                  <c:formatCode>General</c:formatCode>
                  <c:ptCount val="2"/>
                  <c:pt idx="0">
                    <c:v>3.0341966327760012E-3</c:v>
                  </c:pt>
                  <c:pt idx="1">
                    <c:v>1.1240516284815674E-2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'Point to Point'!$B$1:$C$1</c:f>
              <c:strCache>
                <c:ptCount val="2"/>
                <c:pt idx="0">
                  <c:v>Day 1</c:v>
                </c:pt>
                <c:pt idx="1">
                  <c:v>Day 5</c:v>
                </c:pt>
              </c:strCache>
            </c:strRef>
          </c:cat>
          <c:val>
            <c:numRef>
              <c:f>'Point to Point'!$B$3:$C$3</c:f>
              <c:numCache>
                <c:formatCode>General</c:formatCode>
                <c:ptCount val="2"/>
                <c:pt idx="0">
                  <c:v>1.2966666666666666</c:v>
                </c:pt>
                <c:pt idx="1">
                  <c:v>3.3333333333333333E-2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96467760"/>
        <c:axId val="-1296465040"/>
      </c:lineChart>
      <c:catAx>
        <c:axId val="-12964677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6465040"/>
        <c:crosses val="autoZero"/>
        <c:auto val="1"/>
        <c:lblAlgn val="ctr"/>
        <c:lblOffset val="100"/>
        <c:noMultiLvlLbl val="0"/>
      </c:catAx>
      <c:valAx>
        <c:axId val="-12964650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64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25 ppm Cu</a:t>
            </a:r>
            <a:r>
              <a:rPr lang="en-SG" baseline="30000"/>
              <a:t>2+</a:t>
            </a:r>
            <a:r>
              <a:rPr lang="en-SG" baseline="0"/>
              <a:t> </a:t>
            </a:r>
            <a:r>
              <a:rPr lang="en-SG"/>
              <a:t>over 5 days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'Point to Point'!$A$6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'Point to Point'!$K$5:$L$5</c:f>
                <c:numCache>
                  <c:formatCode>General</c:formatCode>
                  <c:ptCount val="2"/>
                  <c:pt idx="0">
                    <c:v>3.4914862437758813E-2</c:v>
                  </c:pt>
                  <c:pt idx="1">
                    <c:v>0.23115005776842906</c:v>
                  </c:pt>
                </c:numCache>
              </c:numRef>
            </c:plus>
            <c:minus>
              <c:numRef>
                <c:f>'Point to Point'!$K$5:$L$5</c:f>
                <c:numCache>
                  <c:formatCode>General</c:formatCode>
                  <c:ptCount val="2"/>
                  <c:pt idx="0">
                    <c:v>3.4914862437758813E-2</c:v>
                  </c:pt>
                  <c:pt idx="1">
                    <c:v>0.23115005776842906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'Point to Point'!$B$5:$C$5</c:f>
              <c:strCache>
                <c:ptCount val="2"/>
                <c:pt idx="0">
                  <c:v>Day 1</c:v>
                </c:pt>
                <c:pt idx="1">
                  <c:v>Day 5</c:v>
                </c:pt>
              </c:strCache>
            </c:strRef>
          </c:cat>
          <c:val>
            <c:numRef>
              <c:f>'Point to Point'!$B$6:$C$6</c:f>
              <c:numCache>
                <c:formatCode>General</c:formatCode>
                <c:ptCount val="2"/>
                <c:pt idx="0">
                  <c:v>24.936666666666667</c:v>
                </c:pt>
                <c:pt idx="1">
                  <c:v>6.1733333333333329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'Point to Point'!$A$7</c:f>
              <c:strCache>
                <c:ptCount val="1"/>
                <c:pt idx="0">
                  <c:v>Dead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'Point to Point'!$K$8:$L$8</c:f>
                <c:numCache>
                  <c:formatCode>General</c:formatCode>
                  <c:ptCount val="2"/>
                  <c:pt idx="0">
                    <c:v>3.7859388972001903E-2</c:v>
                  </c:pt>
                  <c:pt idx="1">
                    <c:v>0.29972209350218282</c:v>
                  </c:pt>
                </c:numCache>
              </c:numRef>
            </c:plus>
            <c:minus>
              <c:numRef>
                <c:f>'Point to Point'!$K$8:$L$8</c:f>
                <c:numCache>
                  <c:formatCode>General</c:formatCode>
                  <c:ptCount val="2"/>
                  <c:pt idx="0">
                    <c:v>3.7859388972001903E-2</c:v>
                  </c:pt>
                  <c:pt idx="1">
                    <c:v>0.29972209350218282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'Point to Point'!$B$5:$C$5</c:f>
              <c:strCache>
                <c:ptCount val="2"/>
                <c:pt idx="0">
                  <c:v>Day 1</c:v>
                </c:pt>
                <c:pt idx="1">
                  <c:v>Day 5</c:v>
                </c:pt>
              </c:strCache>
            </c:strRef>
          </c:cat>
          <c:val>
            <c:numRef>
              <c:f>'Point to Point'!$B$7:$C$7</c:f>
              <c:numCache>
                <c:formatCode>General</c:formatCode>
                <c:ptCount val="2"/>
                <c:pt idx="0">
                  <c:v>24.94</c:v>
                </c:pt>
                <c:pt idx="1">
                  <c:v>7.3013333333333348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0575552"/>
        <c:axId val="-1180567936"/>
      </c:lineChart>
      <c:catAx>
        <c:axId val="-1180575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67936"/>
        <c:crosses val="autoZero"/>
        <c:auto val="1"/>
        <c:lblAlgn val="ctr"/>
        <c:lblOffset val="100"/>
        <c:noMultiLvlLbl val="0"/>
      </c:catAx>
      <c:valAx>
        <c:axId val="-1180567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'1.3ppm Comparison (Cu2+)'!$A$32</c:f>
              <c:strCache>
                <c:ptCount val="1"/>
                <c:pt idx="0">
                  <c:v>Day 5 Readings Average/ppm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'1.3ppm Comparison (Cu2+)'!$B$34:$C$34</c:f>
                <c:numCache>
                  <c:formatCode>General</c:formatCode>
                  <c:ptCount val="2"/>
                  <c:pt idx="0">
                    <c:v>9.5694677304267103E-3</c:v>
                  </c:pt>
                  <c:pt idx="1">
                    <c:v>1.1240516284815674E-2</c:v>
                  </c:pt>
                </c:numCache>
              </c:numRef>
            </c:plus>
            <c:minus>
              <c:numRef>
                <c:f>'1.3ppm Comparison (Cu2+)'!$B$34:$C$34</c:f>
                <c:numCache>
                  <c:formatCode>General</c:formatCode>
                  <c:ptCount val="2"/>
                  <c:pt idx="0">
                    <c:v>9.5694677304267103E-3</c:v>
                  </c:pt>
                  <c:pt idx="1">
                    <c:v>1.1240516284815674E-2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'1.3ppm Comparison (Cu2+)'!$B$1:$C$1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'1.3ppm Comparison (Cu2+)'!$B$32:$C$32</c:f>
              <c:numCache>
                <c:formatCode>General</c:formatCode>
                <c:ptCount val="2"/>
                <c:pt idx="0">
                  <c:v>5.1000000000000024E-2</c:v>
                </c:pt>
                <c:pt idx="1">
                  <c:v>3.3333333333333333E-2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180577184"/>
        <c:axId val="-1180565216"/>
      </c:barChart>
      <c:catAx>
        <c:axId val="-118057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65216"/>
        <c:crosses val="autoZero"/>
        <c:auto val="1"/>
        <c:lblAlgn val="ctr"/>
        <c:lblOffset val="100"/>
        <c:noMultiLvlLbl val="0"/>
      </c:catAx>
      <c:valAx>
        <c:axId val="-11805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71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'1.3ppm Comparison (Cu2+)'!$E$32</c:f>
              <c:strCache>
                <c:ptCount val="1"/>
                <c:pt idx="0">
                  <c:v>Biosorption Efficiency (%)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'1.3ppm Comparison (Cu2+)'!$F$34:$G$34</c:f>
                <c:numCache>
                  <c:formatCode>General</c:formatCode>
                  <c:ptCount val="2"/>
                  <c:pt idx="0">
                    <c:v>0.7349066427386568</c:v>
                  </c:pt>
                  <c:pt idx="1">
                    <c:v>0.8685196428901838</c:v>
                  </c:pt>
                </c:numCache>
              </c:numRef>
            </c:plus>
            <c:minus>
              <c:numRef>
                <c:f>'1.3ppm Comparison (Cu2+)'!$F$34:$G$34</c:f>
                <c:numCache>
                  <c:formatCode>General</c:formatCode>
                  <c:ptCount val="2"/>
                  <c:pt idx="0">
                    <c:v>0.7349066427386568</c:v>
                  </c:pt>
                  <c:pt idx="1">
                    <c:v>0.8685196428901838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'1.3ppm Comparison (Cu2+)'!$F$1:$G$1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'1.3ppm Comparison (Cu2+)'!$F$32:$G$32</c:f>
              <c:numCache>
                <c:formatCode>General</c:formatCode>
                <c:ptCount val="2"/>
                <c:pt idx="0">
                  <c:v>96.074388446319816</c:v>
                </c:pt>
                <c:pt idx="1">
                  <c:v>97.430209988149812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1180575008"/>
        <c:axId val="-1180569024"/>
      </c:barChart>
      <c:catAx>
        <c:axId val="-11805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69024"/>
        <c:crosses val="autoZero"/>
        <c:auto val="1"/>
        <c:lblAlgn val="ctr"/>
        <c:lblOffset val="100"/>
        <c:noMultiLvlLbl val="0"/>
      </c:catAx>
      <c:valAx>
        <c:axId val="-11805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50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'1.3ppm Comparison (Cu2+)'!$I$32</c:f>
              <c:strCache>
                <c:ptCount val="1"/>
                <c:pt idx="0">
                  <c:v>Biosorption Capacity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'1.3ppm Comparison (Cu2+)'!$J$34:$K$34</c:f>
                <c:numCache>
                  <c:formatCode>General</c:formatCode>
                  <c:ptCount val="2"/>
                  <c:pt idx="0">
                    <c:v>1.0472551241312489E-3</c:v>
                  </c:pt>
                  <c:pt idx="1">
                    <c:v>8.2506419182686641E-2</c:v>
                  </c:pt>
                </c:numCache>
              </c:numRef>
            </c:plus>
            <c:minus>
              <c:numRef>
                <c:f>'1.3ppm Comparison (Cu2+)'!$J$34:$K$34</c:f>
                <c:numCache>
                  <c:formatCode>General</c:formatCode>
                  <c:ptCount val="2"/>
                  <c:pt idx="0">
                    <c:v>1.0472551241312489E-3</c:v>
                  </c:pt>
                  <c:pt idx="1">
                    <c:v>8.2506419182686641E-2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'1.3ppm Comparison (Cu2+)'!$J$1:$K$1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'1.3ppm Comparison (Cu2+)'!$J$32:$K$32</c:f>
              <c:numCache>
                <c:formatCode>General</c:formatCode>
                <c:ptCount val="2"/>
                <c:pt idx="0">
                  <c:v>0.12483333333333331</c:v>
                </c:pt>
                <c:pt idx="1">
                  <c:v>0.40806666666666669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0572832"/>
        <c:axId val="-1180566304"/>
      </c:barChart>
      <c:catAx>
        <c:axId val="-11805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66304"/>
        <c:crosses val="autoZero"/>
        <c:auto val="1"/>
        <c:lblAlgn val="ctr"/>
        <c:lblOffset val="100"/>
        <c:noMultiLvlLbl val="0"/>
      </c:catAx>
      <c:valAx>
        <c:axId val="-11805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'1.3ppm Comparison (Cu2+)'!$M$32</c:f>
              <c:strCache>
                <c:ptCount val="1"/>
                <c:pt idx="0">
                  <c:v>Absorbed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'1.3ppm Comparison (Cu2+)'!$N$34:$O$34</c:f>
                <c:numCache>
                  <c:formatCode>General</c:formatCode>
                  <c:ptCount val="2"/>
                  <c:pt idx="0">
                    <c:v>1.0472551241312493E-2</c:v>
                  </c:pt>
                  <c:pt idx="1">
                    <c:v>1.153325075665456E-2</c:v>
                  </c:pt>
                </c:numCache>
              </c:numRef>
            </c:plus>
            <c:minus>
              <c:numRef>
                <c:f>'1.3ppm Comparison (Cu2+)'!$N$34:$O$34</c:f>
                <c:numCache>
                  <c:formatCode>General</c:formatCode>
                  <c:ptCount val="2"/>
                  <c:pt idx="0">
                    <c:v>1.0472551241312493E-2</c:v>
                  </c:pt>
                  <c:pt idx="1">
                    <c:v>1.153325075665456E-2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'1.3ppm Comparison (Cu2+)'!$N$1:$O$1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'1.3ppm Comparison (Cu2+)'!$N$32:$O$32</c:f>
              <c:numCache>
                <c:formatCode>General</c:formatCode>
                <c:ptCount val="2"/>
                <c:pt idx="0">
                  <c:v>1.2483333333333333</c:v>
                </c:pt>
                <c:pt idx="1">
                  <c:v>1.2633333333333332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0574464"/>
        <c:axId val="-1180576640"/>
      </c:barChart>
      <c:catAx>
        <c:axId val="-11805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6640"/>
        <c:crosses val="autoZero"/>
        <c:auto val="1"/>
        <c:lblAlgn val="ctr"/>
        <c:lblOffset val="100"/>
        <c:noMultiLvlLbl val="0"/>
      </c:catAx>
      <c:valAx>
        <c:axId val="-11805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'25ppm Comparison (Cu2+)'!$A$32</c:f>
              <c:strCache>
                <c:ptCount val="1"/>
                <c:pt idx="0">
                  <c:v>Day 5 Readings Average/ppm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'25ppm Comparison (Cu2+)'!$B$34:$C$34</c:f>
                <c:numCache>
                  <c:formatCode>General</c:formatCode>
                  <c:ptCount val="2"/>
                  <c:pt idx="0">
                    <c:v>0.24070792781587022</c:v>
                  </c:pt>
                  <c:pt idx="1">
                    <c:v>0.23115005776842906</c:v>
                  </c:pt>
                </c:numCache>
              </c:numRef>
            </c:plus>
            <c:minus>
              <c:numRef>
                <c:f>'25ppm Comparison (Cu2+)'!$B$34:$C$34</c:f>
                <c:numCache>
                  <c:formatCode>General</c:formatCode>
                  <c:ptCount val="2"/>
                  <c:pt idx="0">
                    <c:v>0.24070792781587022</c:v>
                  </c:pt>
                  <c:pt idx="1">
                    <c:v>0.23115005776842906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'25ppm Comparison (Cu2+)'!$J$1:$K$1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'25ppm Comparison (Cu2+)'!$B$32:$C$32</c:f>
              <c:numCache>
                <c:formatCode>General</c:formatCode>
                <c:ptCount val="2"/>
                <c:pt idx="0">
                  <c:v>6.1733333333333329</c:v>
                </c:pt>
                <c:pt idx="1">
                  <c:v>7.3013333333333348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0579904"/>
        <c:axId val="-1180571744"/>
      </c:barChart>
      <c:catAx>
        <c:axId val="-118057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1744"/>
        <c:crosses val="autoZero"/>
        <c:auto val="1"/>
        <c:lblAlgn val="ctr"/>
        <c:lblOffset val="100"/>
        <c:noMultiLvlLbl val="0"/>
      </c:catAx>
      <c:valAx>
        <c:axId val="-11805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'25ppm Comparison (Cu2+)'!$E$32</c:f>
              <c:strCache>
                <c:ptCount val="1"/>
                <c:pt idx="0">
                  <c:v>Biosorption Efficiency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'25ppm Comparison (Cu2+)'!$F$34:$G$34</c:f>
                <c:numCache>
                  <c:formatCode>General</c:formatCode>
                  <c:ptCount val="2"/>
                  <c:pt idx="0">
                    <c:v>0.95579029049492858</c:v>
                  </c:pt>
                  <c:pt idx="1">
                    <c:v>0.93673389729145906</c:v>
                  </c:pt>
                </c:numCache>
              </c:numRef>
            </c:plus>
            <c:minus>
              <c:numRef>
                <c:f>'25ppm Comparison (Cu2+)'!$F$34:$G$34</c:f>
                <c:numCache>
                  <c:formatCode>General</c:formatCode>
                  <c:ptCount val="2"/>
                  <c:pt idx="0">
                    <c:v>0.95579029049492858</c:v>
                  </c:pt>
                  <c:pt idx="1">
                    <c:v>0.93673389729145906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'25ppm Comparison (Cu2+)'!$F$1:$G$1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'25ppm Comparison (Cu2+)'!$F$32:$G$32</c:f>
              <c:numCache>
                <c:formatCode>General</c:formatCode>
                <c:ptCount val="2"/>
                <c:pt idx="0">
                  <c:v>75.250800909011929</c:v>
                </c:pt>
                <c:pt idx="1">
                  <c:v>70.719152736879025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0570112"/>
        <c:axId val="-1180578272"/>
      </c:barChart>
      <c:catAx>
        <c:axId val="-11805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8272"/>
        <c:crosses val="autoZero"/>
        <c:auto val="1"/>
        <c:lblAlgn val="ctr"/>
        <c:lblOffset val="100"/>
        <c:noMultiLvlLbl val="0"/>
      </c:catAx>
      <c:valAx>
        <c:axId val="-11805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'25ppm Comparison (Cu2+)'!$I$32</c:f>
              <c:strCache>
                <c:ptCount val="1"/>
                <c:pt idx="0">
                  <c:v>Biosorption Capacity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'25ppm Comparison (Cu2+)'!$J$34:$K$34</c:f>
                <c:numCache>
                  <c:formatCode>General</c:formatCode>
                  <c:ptCount val="2"/>
                  <c:pt idx="0">
                    <c:v>2.3605733442132144E-2</c:v>
                  </c:pt>
                  <c:pt idx="1">
                    <c:v>2.4211344579539721E-2</c:v>
                  </c:pt>
                </c:numCache>
              </c:numRef>
            </c:plus>
            <c:minus>
              <c:numRef>
                <c:f>'25ppm Comparison (Cu2+)'!$J$34:$K$34</c:f>
                <c:numCache>
                  <c:formatCode>General</c:formatCode>
                  <c:ptCount val="2"/>
                  <c:pt idx="0">
                    <c:v>2.3605733442132144E-2</c:v>
                  </c:pt>
                  <c:pt idx="1">
                    <c:v>2.4211344579539721E-2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'25ppm Comparison (Cu2+)'!$J$1:$K$1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'25ppm Comparison (Cu2+)'!$J$32:$K$32</c:f>
              <c:numCache>
                <c:formatCode>General</c:formatCode>
                <c:ptCount val="2"/>
                <c:pt idx="0">
                  <c:v>1.8763333333333334</c:v>
                </c:pt>
                <c:pt idx="1">
                  <c:v>1.7638666666666667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0568480"/>
        <c:axId val="-1179645264"/>
      </c:barChart>
      <c:catAx>
        <c:axId val="-118056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9645264"/>
        <c:crosses val="autoZero"/>
        <c:auto val="1"/>
        <c:lblAlgn val="ctr"/>
        <c:lblOffset val="100"/>
        <c:noMultiLvlLbl val="0"/>
      </c:catAx>
      <c:valAx>
        <c:axId val="-11796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6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'25ppm Comparison (Cu2+)'!$M$32</c:f>
              <c:strCache>
                <c:ptCount val="1"/>
                <c:pt idx="0">
                  <c:v>Absorbed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'25ppm Comparison (Cu2+)'!$N$34:$O$34</c:f>
                <c:numCache>
                  <c:formatCode>General</c:formatCode>
                  <c:ptCount val="2"/>
                  <c:pt idx="0">
                    <c:v>0.2360573344213214</c:v>
                  </c:pt>
                  <c:pt idx="1">
                    <c:v>0.24211344579539706</c:v>
                  </c:pt>
                </c:numCache>
              </c:numRef>
            </c:plus>
            <c:minus>
              <c:numRef>
                <c:f>'25ppm Comparison (Cu2+)'!$N$34:$O$34</c:f>
                <c:numCache>
                  <c:formatCode>General</c:formatCode>
                  <c:ptCount val="2"/>
                  <c:pt idx="0">
                    <c:v>0.2360573344213214</c:v>
                  </c:pt>
                  <c:pt idx="1">
                    <c:v>0.24211344579539706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'25ppm Comparison (Cu2+)'!$N$1:$O$1</c:f>
              <c:strCache>
                <c:ptCount val="2"/>
                <c:pt idx="0">
                  <c:v>Live</c:v>
                </c:pt>
                <c:pt idx="1">
                  <c:v>Dead</c:v>
                </c:pt>
              </c:strCache>
            </c:strRef>
          </c:cat>
          <c:val>
            <c:numRef>
              <c:f>'25ppm Comparison (Cu2+)'!$N$32:$O$32</c:f>
              <c:numCache>
                <c:formatCode>General</c:formatCode>
                <c:ptCount val="2"/>
                <c:pt idx="0">
                  <c:v>18.763333333333335</c:v>
                </c:pt>
                <c:pt idx="1">
                  <c:v>17.638666666666666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79641456"/>
        <c:axId val="-1179650704"/>
      </c:barChart>
      <c:catAx>
        <c:axId val="-117964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9650704"/>
        <c:crosses val="autoZero"/>
        <c:auto val="1"/>
        <c:lblAlgn val="ctr"/>
        <c:lblOffset val="100"/>
        <c:noMultiLvlLbl val="0"/>
      </c:catAx>
      <c:valAx>
        <c:axId val="-11796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964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8</xdr:row>
      <xdr:rowOff>161925</xdr:rowOff>
    </xdr:from>
    <xdr:to>
      <xdr:col>6</xdr:col>
      <xdr:colOff>438150</xdr:colOff>
      <xdr:row>23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8</xdr:row>
      <xdr:rowOff>180975</xdr:rowOff>
    </xdr:from>
    <xdr:to>
      <xdr:col>13</xdr:col>
      <xdr:colOff>514349</xdr:colOff>
      <xdr:row>23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35</xdr:row>
      <xdr:rowOff>100012</xdr:rowOff>
    </xdr:from>
    <xdr:to>
      <xdr:col>6</xdr:col>
      <xdr:colOff>604837</xdr:colOff>
      <xdr:row>49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35</xdr:row>
      <xdr:rowOff>119062</xdr:rowOff>
    </xdr:from>
    <xdr:to>
      <xdr:col>14</xdr:col>
      <xdr:colOff>571500</xdr:colOff>
      <xdr:row>50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404812</xdr:colOff>
      <xdr:row>51</xdr:row>
      <xdr:rowOff>147637</xdr:rowOff>
    </xdr:from>
    <xdr:to>
      <xdr:col>6</xdr:col>
      <xdr:colOff>280987</xdr:colOff>
      <xdr:row>66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195262</xdr:colOff>
      <xdr:row>51</xdr:row>
      <xdr:rowOff>185737</xdr:rowOff>
    </xdr:from>
    <xdr:to>
      <xdr:col>14</xdr:col>
      <xdr:colOff>500062</xdr:colOff>
      <xdr:row>66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37</xdr:row>
      <xdr:rowOff>23812</xdr:rowOff>
    </xdr:from>
    <xdr:to>
      <xdr:col>7</xdr:col>
      <xdr:colOff>600075</xdr:colOff>
      <xdr:row>51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261937</xdr:colOff>
      <xdr:row>37</xdr:row>
      <xdr:rowOff>23812</xdr:rowOff>
    </xdr:from>
    <xdr:to>
      <xdr:col>15</xdr:col>
      <xdr:colOff>566737</xdr:colOff>
      <xdr:row>51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261937</xdr:colOff>
      <xdr:row>52</xdr:row>
      <xdr:rowOff>19049</xdr:rowOff>
    </xdr:from>
    <xdr:to>
      <xdr:col>7</xdr:col>
      <xdr:colOff>566737</xdr:colOff>
      <xdr:row>66</xdr:row>
      <xdr:rowOff>71436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338137</xdr:colOff>
      <xdr:row>52</xdr:row>
      <xdr:rowOff>52387</xdr:rowOff>
    </xdr:from>
    <xdr:to>
      <xdr:col>16</xdr:col>
      <xdr:colOff>33337</xdr:colOff>
      <xdr:row>66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43" workbookViewId="0">
      <selection activeCell="A55" sqref="A55:F89"/>
    </sheetView>
  </sheetViews>
  <sheetFormatPr defaultRowHeight="15" x14ac:dyDescent="0.25"/>
  <cols>
    <col min="3" max="3" width="11" customWidth="1"/>
    <col min="4" max="4" width="10.42578125" customWidth="1"/>
    <col min="5" max="5" width="12.5703125" customWidth="1"/>
    <col min="6" max="6" width="16.85546875" customWidth="1"/>
    <col min="9" max="9" width="9.140625" customWidth="1"/>
    <col min="10" max="10" width="12" customWidth="1"/>
    <col min="11" max="11" width="10.28515625" customWidth="1"/>
    <col min="12" max="12" width="10.42578125" customWidth="1"/>
    <col min="13" max="13" width="12" customWidth="1"/>
    <col min="14" max="14" width="16.28515625" customWidth="1"/>
  </cols>
  <sheetData>
    <row r="1" spans="1:12" x14ac:dyDescent="0.25">
      <c r="A1" s="2">
        <v>41775</v>
      </c>
      <c r="B1" s="11" t="s">
        <v>1</v>
      </c>
      <c r="C1" s="11"/>
      <c r="D1" s="11"/>
      <c r="E1" s="12"/>
      <c r="H1" s="2">
        <v>41774</v>
      </c>
      <c r="I1" s="11" t="s">
        <v>1</v>
      </c>
      <c r="J1" s="11"/>
      <c r="K1" s="11"/>
      <c r="L1" s="12"/>
    </row>
    <row r="2" spans="1:12" x14ac:dyDescent="0.25">
      <c r="A2" s="3"/>
      <c r="B2" s="4" t="s">
        <v>0</v>
      </c>
      <c r="C2" s="5" t="s">
        <v>3</v>
      </c>
      <c r="D2" s="5" t="s">
        <v>4</v>
      </c>
      <c r="E2" s="6" t="s">
        <v>7</v>
      </c>
      <c r="H2" s="3"/>
      <c r="I2" s="4" t="s">
        <v>0</v>
      </c>
      <c r="J2" s="5" t="s">
        <v>4</v>
      </c>
      <c r="K2" s="5" t="s">
        <v>2</v>
      </c>
      <c r="L2" s="6" t="s">
        <v>8</v>
      </c>
    </row>
    <row r="3" spans="1:12" x14ac:dyDescent="0.25">
      <c r="A3" s="3">
        <v>1</v>
      </c>
      <c r="B3" s="5">
        <v>1.3</v>
      </c>
      <c r="C3" s="5">
        <v>0.7</v>
      </c>
      <c r="D3" s="5">
        <v>0.45</v>
      </c>
      <c r="E3" s="6">
        <v>0.28000000000000003</v>
      </c>
      <c r="H3" s="3">
        <v>1</v>
      </c>
      <c r="I3" s="5">
        <v>25</v>
      </c>
      <c r="J3" s="5">
        <f>2.91*2</f>
        <v>5.82</v>
      </c>
      <c r="K3" s="5">
        <v>4.2300000000000004</v>
      </c>
      <c r="L3" s="6">
        <v>3.66</v>
      </c>
    </row>
    <row r="4" spans="1:12" x14ac:dyDescent="0.25">
      <c r="A4" s="7">
        <v>2</v>
      </c>
      <c r="B4" s="8">
        <v>1.3</v>
      </c>
      <c r="C4" s="8">
        <v>1.02</v>
      </c>
      <c r="D4" s="8">
        <v>0.54</v>
      </c>
      <c r="E4" s="9">
        <v>0.11</v>
      </c>
      <c r="H4" s="3">
        <v>2</v>
      </c>
      <c r="I4" s="5">
        <v>25</v>
      </c>
      <c r="J4" s="5">
        <f>3.13*2</f>
        <v>6.26</v>
      </c>
      <c r="K4" s="5">
        <f>2.69*2</f>
        <v>5.38</v>
      </c>
      <c r="L4" s="6">
        <v>4.5</v>
      </c>
    </row>
    <row r="5" spans="1:12" x14ac:dyDescent="0.25">
      <c r="H5" s="7">
        <v>3</v>
      </c>
      <c r="I5" s="8">
        <v>25</v>
      </c>
      <c r="J5" s="8">
        <v>5.41</v>
      </c>
      <c r="K5" s="8">
        <v>4.3899999999999997</v>
      </c>
      <c r="L5" s="9">
        <v>3.66</v>
      </c>
    </row>
    <row r="6" spans="1:12" x14ac:dyDescent="0.25">
      <c r="A6" s="1"/>
    </row>
    <row r="7" spans="1:12" x14ac:dyDescent="0.25">
      <c r="A7" s="1">
        <v>41779</v>
      </c>
      <c r="C7" t="s">
        <v>13</v>
      </c>
      <c r="G7" s="1">
        <v>41786</v>
      </c>
      <c r="I7" t="s">
        <v>13</v>
      </c>
    </row>
    <row r="8" spans="1:12" x14ac:dyDescent="0.25">
      <c r="B8" t="s">
        <v>14</v>
      </c>
      <c r="C8" t="s">
        <v>2</v>
      </c>
      <c r="H8" t="s">
        <v>14</v>
      </c>
      <c r="I8" t="s">
        <v>2</v>
      </c>
    </row>
    <row r="9" spans="1:12" x14ac:dyDescent="0.25">
      <c r="A9">
        <v>1</v>
      </c>
      <c r="B9">
        <v>24.8</v>
      </c>
      <c r="C9">
        <v>5.3</v>
      </c>
      <c r="G9">
        <v>1</v>
      </c>
      <c r="H9">
        <v>24.9</v>
      </c>
      <c r="I9">
        <v>7.2</v>
      </c>
    </row>
    <row r="10" spans="1:12" x14ac:dyDescent="0.25">
      <c r="A10">
        <v>2</v>
      </c>
      <c r="B10">
        <v>25.1</v>
      </c>
      <c r="C10">
        <v>5.6</v>
      </c>
      <c r="G10">
        <v>2</v>
      </c>
      <c r="H10">
        <v>24.8</v>
      </c>
      <c r="I10">
        <v>6.4</v>
      </c>
    </row>
    <row r="11" spans="1:12" x14ac:dyDescent="0.25">
      <c r="A11">
        <v>3</v>
      </c>
      <c r="B11">
        <v>24.9</v>
      </c>
      <c r="C11">
        <v>6.9</v>
      </c>
      <c r="G11">
        <v>3</v>
      </c>
      <c r="H11">
        <v>25.2</v>
      </c>
      <c r="I11">
        <v>7.8</v>
      </c>
    </row>
    <row r="12" spans="1:12" x14ac:dyDescent="0.25">
      <c r="G12">
        <v>4</v>
      </c>
      <c r="H12">
        <v>25</v>
      </c>
      <c r="I12">
        <v>6.9</v>
      </c>
    </row>
    <row r="13" spans="1:12" x14ac:dyDescent="0.25">
      <c r="G13">
        <v>5</v>
      </c>
      <c r="H13">
        <v>24.8</v>
      </c>
      <c r="I13">
        <v>7.4</v>
      </c>
    </row>
    <row r="14" spans="1:12" x14ac:dyDescent="0.25">
      <c r="A14" t="s">
        <v>15</v>
      </c>
      <c r="B14">
        <v>24.9</v>
      </c>
      <c r="C14">
        <v>25</v>
      </c>
      <c r="G14" t="s">
        <v>15</v>
      </c>
      <c r="H14">
        <v>24.9</v>
      </c>
      <c r="I14">
        <v>25</v>
      </c>
    </row>
    <row r="15" spans="1:12" x14ac:dyDescent="0.25">
      <c r="I15" t="s">
        <v>18</v>
      </c>
    </row>
    <row r="16" spans="1:12" x14ac:dyDescent="0.25">
      <c r="A16" t="s">
        <v>17</v>
      </c>
      <c r="G16" t="s">
        <v>17</v>
      </c>
    </row>
    <row r="20" spans="1:11" x14ac:dyDescent="0.25">
      <c r="A20" s="1">
        <v>41779</v>
      </c>
      <c r="C20" t="s">
        <v>13</v>
      </c>
      <c r="I20" s="1">
        <v>41796</v>
      </c>
      <c r="K20" t="s">
        <v>13</v>
      </c>
    </row>
    <row r="21" spans="1:11" x14ac:dyDescent="0.25">
      <c r="B21" t="s">
        <v>14</v>
      </c>
      <c r="C21" t="s">
        <v>2</v>
      </c>
      <c r="J21" t="s">
        <v>14</v>
      </c>
      <c r="K21" t="s">
        <v>2</v>
      </c>
    </row>
    <row r="22" spans="1:11" x14ac:dyDescent="0.25">
      <c r="A22">
        <v>1</v>
      </c>
      <c r="B22">
        <v>24.8</v>
      </c>
      <c r="C22">
        <v>8.5</v>
      </c>
      <c r="I22">
        <v>1</v>
      </c>
      <c r="J22">
        <v>24.5</v>
      </c>
      <c r="K22">
        <v>4.8</v>
      </c>
    </row>
    <row r="23" spans="1:11" x14ac:dyDescent="0.25">
      <c r="A23">
        <v>2</v>
      </c>
      <c r="B23">
        <v>25.1</v>
      </c>
      <c r="C23">
        <v>9.6999999999999993</v>
      </c>
      <c r="I23">
        <v>2</v>
      </c>
      <c r="J23">
        <v>25.3</v>
      </c>
      <c r="K23">
        <v>7.2</v>
      </c>
    </row>
    <row r="24" spans="1:11" x14ac:dyDescent="0.25">
      <c r="A24">
        <v>3</v>
      </c>
      <c r="B24">
        <v>24.9</v>
      </c>
      <c r="C24">
        <v>7.4</v>
      </c>
      <c r="I24">
        <v>3</v>
      </c>
      <c r="J24">
        <v>24.7</v>
      </c>
      <c r="K24">
        <v>6.4</v>
      </c>
    </row>
    <row r="25" spans="1:11" x14ac:dyDescent="0.25">
      <c r="I25">
        <v>4</v>
      </c>
      <c r="J25">
        <v>25.2</v>
      </c>
      <c r="K25">
        <v>6.2</v>
      </c>
    </row>
    <row r="26" spans="1:11" x14ac:dyDescent="0.25">
      <c r="I26">
        <v>5</v>
      </c>
      <c r="J26">
        <v>24.8</v>
      </c>
      <c r="K26">
        <v>5.7</v>
      </c>
    </row>
    <row r="27" spans="1:11" x14ac:dyDescent="0.25">
      <c r="A27" t="s">
        <v>15</v>
      </c>
      <c r="B27">
        <v>24.9</v>
      </c>
      <c r="C27">
        <v>25</v>
      </c>
      <c r="I27" t="s">
        <v>15</v>
      </c>
      <c r="J27">
        <v>25.9</v>
      </c>
      <c r="K27">
        <v>25</v>
      </c>
    </row>
    <row r="28" spans="1:11" x14ac:dyDescent="0.25">
      <c r="C28" t="s">
        <v>18</v>
      </c>
      <c r="K28" t="s">
        <v>18</v>
      </c>
    </row>
    <row r="29" spans="1:11" x14ac:dyDescent="0.25">
      <c r="A29" t="s">
        <v>17</v>
      </c>
      <c r="I29" t="s">
        <v>17</v>
      </c>
    </row>
    <row r="32" spans="1:11" x14ac:dyDescent="0.25">
      <c r="A32" s="1">
        <v>41803</v>
      </c>
      <c r="C32" t="s">
        <v>13</v>
      </c>
      <c r="I32" s="1">
        <v>41796</v>
      </c>
      <c r="K32" t="s">
        <v>13</v>
      </c>
    </row>
    <row r="33" spans="1:11" x14ac:dyDescent="0.25">
      <c r="B33" t="s">
        <v>14</v>
      </c>
      <c r="C33" t="s">
        <v>2</v>
      </c>
      <c r="J33" t="s">
        <v>14</v>
      </c>
      <c r="K33" t="s">
        <v>2</v>
      </c>
    </row>
    <row r="34" spans="1:11" x14ac:dyDescent="0.25">
      <c r="A34">
        <v>1</v>
      </c>
      <c r="B34">
        <v>24.5</v>
      </c>
      <c r="C34">
        <v>5.3</v>
      </c>
      <c r="I34">
        <v>1</v>
      </c>
      <c r="J34">
        <v>1.32</v>
      </c>
      <c r="K34">
        <v>0.01</v>
      </c>
    </row>
    <row r="35" spans="1:11" x14ac:dyDescent="0.25">
      <c r="A35">
        <v>2</v>
      </c>
      <c r="B35">
        <v>25.3</v>
      </c>
      <c r="C35">
        <v>7.7</v>
      </c>
      <c r="I35">
        <v>2</v>
      </c>
      <c r="J35">
        <v>1.27</v>
      </c>
      <c r="K35">
        <v>0.06</v>
      </c>
    </row>
    <row r="36" spans="1:11" x14ac:dyDescent="0.25">
      <c r="A36">
        <v>3</v>
      </c>
      <c r="B36">
        <v>24.7</v>
      </c>
      <c r="C36">
        <v>5.7</v>
      </c>
      <c r="I36">
        <v>3</v>
      </c>
      <c r="J36">
        <v>1.3</v>
      </c>
      <c r="K36">
        <v>0.01</v>
      </c>
    </row>
    <row r="37" spans="1:11" x14ac:dyDescent="0.25">
      <c r="A37">
        <v>4</v>
      </c>
      <c r="B37">
        <v>25.2</v>
      </c>
      <c r="C37">
        <v>4.2</v>
      </c>
      <c r="I37">
        <v>4</v>
      </c>
      <c r="J37">
        <v>1.31</v>
      </c>
      <c r="K37">
        <v>0.02</v>
      </c>
    </row>
    <row r="38" spans="1:11" x14ac:dyDescent="0.25">
      <c r="A38">
        <v>5</v>
      </c>
      <c r="B38">
        <v>24.8</v>
      </c>
      <c r="C38">
        <v>6</v>
      </c>
      <c r="I38">
        <v>5</v>
      </c>
      <c r="J38">
        <v>1.29</v>
      </c>
      <c r="K38">
        <v>0.09</v>
      </c>
    </row>
    <row r="39" spans="1:11" x14ac:dyDescent="0.25">
      <c r="A39" t="s">
        <v>15</v>
      </c>
      <c r="B39">
        <v>25.9</v>
      </c>
      <c r="C39">
        <v>25</v>
      </c>
      <c r="I39" t="s">
        <v>15</v>
      </c>
      <c r="J39">
        <v>1.31</v>
      </c>
      <c r="K39">
        <v>1.31</v>
      </c>
    </row>
    <row r="40" spans="1:11" x14ac:dyDescent="0.25">
      <c r="C40" t="s">
        <v>18</v>
      </c>
    </row>
    <row r="41" spans="1:11" x14ac:dyDescent="0.25">
      <c r="A41" t="s">
        <v>17</v>
      </c>
      <c r="I41" t="s">
        <v>19</v>
      </c>
    </row>
    <row r="44" spans="1:11" x14ac:dyDescent="0.25">
      <c r="A44" s="1">
        <v>41810</v>
      </c>
      <c r="C44" t="s">
        <v>13</v>
      </c>
      <c r="I44" s="1">
        <v>41810</v>
      </c>
      <c r="K44" t="s">
        <v>13</v>
      </c>
    </row>
    <row r="45" spans="1:11" x14ac:dyDescent="0.25">
      <c r="B45" t="s">
        <v>14</v>
      </c>
      <c r="C45" t="s">
        <v>2</v>
      </c>
      <c r="J45" t="s">
        <v>14</v>
      </c>
      <c r="K45" t="s">
        <v>2</v>
      </c>
    </row>
    <row r="46" spans="1:11" x14ac:dyDescent="0.25">
      <c r="A46">
        <v>1</v>
      </c>
      <c r="B46">
        <v>1.31</v>
      </c>
      <c r="C46">
        <v>0.03</v>
      </c>
      <c r="I46">
        <v>1</v>
      </c>
      <c r="J46">
        <v>24.9</v>
      </c>
      <c r="K46">
        <v>5.7</v>
      </c>
    </row>
    <row r="47" spans="1:11" x14ac:dyDescent="0.25">
      <c r="A47">
        <v>2</v>
      </c>
      <c r="B47">
        <v>1.28</v>
      </c>
      <c r="C47">
        <v>0.01</v>
      </c>
      <c r="I47">
        <v>2</v>
      </c>
      <c r="J47">
        <v>25</v>
      </c>
      <c r="K47">
        <v>4.8</v>
      </c>
    </row>
    <row r="48" spans="1:11" x14ac:dyDescent="0.25">
      <c r="A48">
        <v>3</v>
      </c>
      <c r="B48">
        <v>1.24</v>
      </c>
      <c r="C48">
        <v>0.05</v>
      </c>
      <c r="I48">
        <v>3</v>
      </c>
      <c r="J48">
        <v>24.8</v>
      </c>
      <c r="K48">
        <v>5.3</v>
      </c>
    </row>
    <row r="49" spans="1:14" x14ac:dyDescent="0.25">
      <c r="A49">
        <v>4</v>
      </c>
      <c r="B49">
        <v>1.33</v>
      </c>
      <c r="C49">
        <v>0.02</v>
      </c>
      <c r="I49">
        <v>4</v>
      </c>
      <c r="J49">
        <v>25.1</v>
      </c>
      <c r="K49">
        <v>6.6</v>
      </c>
    </row>
    <row r="50" spans="1:14" x14ac:dyDescent="0.25">
      <c r="A50">
        <v>5</v>
      </c>
      <c r="B50">
        <v>1.32</v>
      </c>
      <c r="C50">
        <v>7.0000000000000007E-2</v>
      </c>
      <c r="I50">
        <v>5</v>
      </c>
      <c r="J50">
        <v>24.9</v>
      </c>
      <c r="K50">
        <v>5.9</v>
      </c>
    </row>
    <row r="51" spans="1:14" x14ac:dyDescent="0.25">
      <c r="A51" t="s">
        <v>15</v>
      </c>
      <c r="B51">
        <v>1.32</v>
      </c>
      <c r="C51">
        <v>1.29</v>
      </c>
      <c r="I51" t="s">
        <v>15</v>
      </c>
      <c r="J51">
        <v>24.9</v>
      </c>
      <c r="K51">
        <v>24.6</v>
      </c>
    </row>
    <row r="52" spans="1:14" x14ac:dyDescent="0.25">
      <c r="K52" t="s">
        <v>18</v>
      </c>
    </row>
    <row r="53" spans="1:14" x14ac:dyDescent="0.25">
      <c r="A53" t="s">
        <v>19</v>
      </c>
      <c r="I53" t="s">
        <v>17</v>
      </c>
    </row>
    <row r="55" spans="1:14" x14ac:dyDescent="0.25">
      <c r="A55" t="s">
        <v>23</v>
      </c>
      <c r="I55" t="s">
        <v>29</v>
      </c>
    </row>
    <row r="56" spans="1:14" x14ac:dyDescent="0.25">
      <c r="B56" t="s">
        <v>0</v>
      </c>
      <c r="C56" t="s">
        <v>2</v>
      </c>
      <c r="D56" t="s">
        <v>25</v>
      </c>
      <c r="E56" t="s">
        <v>27</v>
      </c>
      <c r="F56" t="s">
        <v>26</v>
      </c>
      <c r="J56" t="s">
        <v>0</v>
      </c>
      <c r="K56" t="s">
        <v>2</v>
      </c>
      <c r="L56" t="s">
        <v>25</v>
      </c>
      <c r="M56" t="s">
        <v>27</v>
      </c>
      <c r="N56" t="s">
        <v>26</v>
      </c>
    </row>
    <row r="57" spans="1:14" x14ac:dyDescent="0.25">
      <c r="A57">
        <v>1</v>
      </c>
      <c r="B57" s="5">
        <v>1.3</v>
      </c>
      <c r="C57">
        <v>0.28000000000000003</v>
      </c>
      <c r="D57">
        <f>B57-C57</f>
        <v>1.02</v>
      </c>
      <c r="E57">
        <f>(D57/B57)*100</f>
        <v>78.461538461538467</v>
      </c>
      <c r="F57">
        <f>0.5*(D57)/5</f>
        <v>0.10200000000000001</v>
      </c>
      <c r="I57">
        <v>1</v>
      </c>
      <c r="J57" s="5">
        <v>25</v>
      </c>
      <c r="K57" s="5">
        <v>4.2300000000000004</v>
      </c>
      <c r="L57">
        <f>J57-K57</f>
        <v>20.77</v>
      </c>
      <c r="M57">
        <f>(L57/J57)*100</f>
        <v>83.08</v>
      </c>
      <c r="N57">
        <f>0.5*(L57)/5</f>
        <v>2.077</v>
      </c>
    </row>
    <row r="58" spans="1:14" x14ac:dyDescent="0.25">
      <c r="A58">
        <v>2</v>
      </c>
      <c r="B58" s="5">
        <v>1.3</v>
      </c>
      <c r="C58">
        <v>0.11</v>
      </c>
      <c r="D58">
        <f t="shared" ref="D58:D86" si="0">B58-C58</f>
        <v>1.19</v>
      </c>
      <c r="E58">
        <f t="shared" ref="E58:E86" si="1">(D58/B58)*100</f>
        <v>91.538461538461533</v>
      </c>
      <c r="F58">
        <f t="shared" ref="F58:F86" si="2">0.5*(D58)/5</f>
        <v>0.11899999999999999</v>
      </c>
      <c r="I58">
        <v>2</v>
      </c>
      <c r="J58" s="5">
        <v>25</v>
      </c>
      <c r="K58" s="5">
        <f>2.69*2</f>
        <v>5.38</v>
      </c>
      <c r="L58">
        <f t="shared" ref="L58:L86" si="3">J58-K58</f>
        <v>19.62</v>
      </c>
      <c r="M58">
        <f t="shared" ref="M58:M86" si="4">(L58/J58)*100</f>
        <v>78.48</v>
      </c>
      <c r="N58">
        <f t="shared" ref="N58:N86" si="5">0.5*(L58)/5</f>
        <v>1.9620000000000002</v>
      </c>
    </row>
    <row r="59" spans="1:14" x14ac:dyDescent="0.25">
      <c r="A59">
        <v>3</v>
      </c>
      <c r="B59">
        <v>1.32</v>
      </c>
      <c r="C59">
        <v>0.01</v>
      </c>
      <c r="D59">
        <f t="shared" si="0"/>
        <v>1.31</v>
      </c>
      <c r="E59">
        <f t="shared" si="1"/>
        <v>99.242424242424249</v>
      </c>
      <c r="F59">
        <f t="shared" si="2"/>
        <v>0.13100000000000001</v>
      </c>
      <c r="I59">
        <v>3</v>
      </c>
      <c r="J59" s="5">
        <v>25</v>
      </c>
      <c r="K59" s="5">
        <v>4.3899999999999997</v>
      </c>
      <c r="L59">
        <f t="shared" si="3"/>
        <v>20.61</v>
      </c>
      <c r="M59">
        <f t="shared" si="4"/>
        <v>82.44</v>
      </c>
      <c r="N59">
        <f t="shared" si="5"/>
        <v>2.0609999999999999</v>
      </c>
    </row>
    <row r="60" spans="1:14" x14ac:dyDescent="0.25">
      <c r="A60">
        <v>4</v>
      </c>
      <c r="B60">
        <v>1.27</v>
      </c>
      <c r="C60">
        <v>0.06</v>
      </c>
      <c r="D60">
        <f t="shared" si="0"/>
        <v>1.21</v>
      </c>
      <c r="E60">
        <f t="shared" si="1"/>
        <v>95.275590551181097</v>
      </c>
      <c r="F60">
        <f t="shared" si="2"/>
        <v>0.121</v>
      </c>
      <c r="I60">
        <v>4</v>
      </c>
      <c r="J60">
        <v>24.8</v>
      </c>
      <c r="K60">
        <v>5.3</v>
      </c>
      <c r="L60">
        <f t="shared" si="3"/>
        <v>19.5</v>
      </c>
      <c r="M60">
        <f t="shared" si="4"/>
        <v>78.629032258064512</v>
      </c>
      <c r="N60">
        <f t="shared" si="5"/>
        <v>1.95</v>
      </c>
    </row>
    <row r="61" spans="1:14" x14ac:dyDescent="0.25">
      <c r="A61">
        <v>5</v>
      </c>
      <c r="B61">
        <v>1.3</v>
      </c>
      <c r="C61">
        <v>0.01</v>
      </c>
      <c r="D61">
        <f t="shared" si="0"/>
        <v>1.29</v>
      </c>
      <c r="E61">
        <f t="shared" si="1"/>
        <v>99.230769230769226</v>
      </c>
      <c r="F61">
        <f t="shared" si="2"/>
        <v>0.129</v>
      </c>
      <c r="I61">
        <v>5</v>
      </c>
      <c r="J61">
        <v>25.1</v>
      </c>
      <c r="K61">
        <v>5.6</v>
      </c>
      <c r="L61">
        <f t="shared" si="3"/>
        <v>19.5</v>
      </c>
      <c r="M61">
        <f t="shared" si="4"/>
        <v>77.689243027888438</v>
      </c>
      <c r="N61">
        <f t="shared" si="5"/>
        <v>1.95</v>
      </c>
    </row>
    <row r="62" spans="1:14" x14ac:dyDescent="0.25">
      <c r="A62">
        <v>6</v>
      </c>
      <c r="B62">
        <v>1.31</v>
      </c>
      <c r="C62">
        <v>0.02</v>
      </c>
      <c r="D62">
        <f t="shared" si="0"/>
        <v>1.29</v>
      </c>
      <c r="E62">
        <f t="shared" si="1"/>
        <v>98.473282442748086</v>
      </c>
      <c r="F62">
        <f t="shared" si="2"/>
        <v>0.129</v>
      </c>
      <c r="I62">
        <v>6</v>
      </c>
      <c r="J62">
        <v>24.9</v>
      </c>
      <c r="K62">
        <v>6.9</v>
      </c>
      <c r="L62">
        <f t="shared" si="3"/>
        <v>18</v>
      </c>
      <c r="M62">
        <f t="shared" si="4"/>
        <v>72.289156626506028</v>
      </c>
      <c r="N62">
        <f t="shared" si="5"/>
        <v>1.8</v>
      </c>
    </row>
    <row r="63" spans="1:14" x14ac:dyDescent="0.25">
      <c r="A63">
        <v>7</v>
      </c>
      <c r="B63">
        <v>1.29</v>
      </c>
      <c r="C63">
        <v>0.09</v>
      </c>
      <c r="D63">
        <f t="shared" si="0"/>
        <v>1.2</v>
      </c>
      <c r="E63">
        <f t="shared" si="1"/>
        <v>93.023255813953483</v>
      </c>
      <c r="F63">
        <f t="shared" si="2"/>
        <v>0.12</v>
      </c>
      <c r="I63">
        <v>7</v>
      </c>
      <c r="J63">
        <v>24.9</v>
      </c>
      <c r="K63">
        <v>7.2</v>
      </c>
      <c r="L63">
        <f t="shared" si="3"/>
        <v>17.7</v>
      </c>
      <c r="M63">
        <f t="shared" si="4"/>
        <v>71.084337349397586</v>
      </c>
      <c r="N63">
        <f t="shared" si="5"/>
        <v>1.77</v>
      </c>
    </row>
    <row r="64" spans="1:14" x14ac:dyDescent="0.25">
      <c r="A64">
        <v>8</v>
      </c>
      <c r="B64">
        <v>1.31</v>
      </c>
      <c r="C64">
        <v>0.03</v>
      </c>
      <c r="D64">
        <f t="shared" si="0"/>
        <v>1.28</v>
      </c>
      <c r="E64">
        <f t="shared" si="1"/>
        <v>97.70992366412213</v>
      </c>
      <c r="F64">
        <f t="shared" si="2"/>
        <v>0.128</v>
      </c>
      <c r="I64">
        <v>8</v>
      </c>
      <c r="J64">
        <v>24.8</v>
      </c>
      <c r="K64">
        <v>6.4</v>
      </c>
      <c r="L64">
        <f t="shared" si="3"/>
        <v>18.399999999999999</v>
      </c>
      <c r="M64">
        <f t="shared" si="4"/>
        <v>74.193548387096769</v>
      </c>
      <c r="N64">
        <f t="shared" si="5"/>
        <v>1.8399999999999999</v>
      </c>
    </row>
    <row r="65" spans="1:14" x14ac:dyDescent="0.25">
      <c r="A65">
        <v>9</v>
      </c>
      <c r="B65">
        <v>1.28</v>
      </c>
      <c r="C65">
        <v>0.01</v>
      </c>
      <c r="D65">
        <f t="shared" si="0"/>
        <v>1.27</v>
      </c>
      <c r="E65">
        <f t="shared" si="1"/>
        <v>99.21875</v>
      </c>
      <c r="F65">
        <f t="shared" si="2"/>
        <v>0.127</v>
      </c>
      <c r="I65">
        <v>9</v>
      </c>
      <c r="J65">
        <v>25.2</v>
      </c>
      <c r="K65">
        <v>7.8</v>
      </c>
      <c r="L65">
        <f t="shared" si="3"/>
        <v>17.399999999999999</v>
      </c>
      <c r="M65">
        <f t="shared" si="4"/>
        <v>69.047619047619051</v>
      </c>
      <c r="N65">
        <f t="shared" si="5"/>
        <v>1.7399999999999998</v>
      </c>
    </row>
    <row r="66" spans="1:14" x14ac:dyDescent="0.25">
      <c r="A66">
        <v>10</v>
      </c>
      <c r="B66">
        <v>1.24</v>
      </c>
      <c r="C66">
        <v>0.05</v>
      </c>
      <c r="D66">
        <f t="shared" si="0"/>
        <v>1.19</v>
      </c>
      <c r="E66">
        <f t="shared" si="1"/>
        <v>95.967741935483858</v>
      </c>
      <c r="F66">
        <f t="shared" si="2"/>
        <v>0.11899999999999999</v>
      </c>
      <c r="I66">
        <v>10</v>
      </c>
      <c r="J66">
        <v>25</v>
      </c>
      <c r="K66">
        <v>6.9</v>
      </c>
      <c r="L66">
        <f t="shared" si="3"/>
        <v>18.100000000000001</v>
      </c>
      <c r="M66">
        <f t="shared" si="4"/>
        <v>72.400000000000006</v>
      </c>
      <c r="N66">
        <f t="shared" si="5"/>
        <v>1.81</v>
      </c>
    </row>
    <row r="67" spans="1:14" x14ac:dyDescent="0.25">
      <c r="A67">
        <v>11</v>
      </c>
      <c r="B67">
        <v>1.33</v>
      </c>
      <c r="C67">
        <v>0.02</v>
      </c>
      <c r="D67">
        <f t="shared" si="0"/>
        <v>1.31</v>
      </c>
      <c r="E67">
        <f t="shared" si="1"/>
        <v>98.496240601503757</v>
      </c>
      <c r="F67">
        <f t="shared" si="2"/>
        <v>0.13100000000000001</v>
      </c>
      <c r="I67">
        <v>11</v>
      </c>
      <c r="J67">
        <v>24.8</v>
      </c>
      <c r="K67">
        <v>7.4</v>
      </c>
      <c r="L67">
        <f t="shared" si="3"/>
        <v>17.399999999999999</v>
      </c>
      <c r="M67">
        <f t="shared" si="4"/>
        <v>70.161290322580641</v>
      </c>
      <c r="N67">
        <f t="shared" si="5"/>
        <v>1.7399999999999998</v>
      </c>
    </row>
    <row r="68" spans="1:14" x14ac:dyDescent="0.25">
      <c r="A68">
        <v>12</v>
      </c>
      <c r="B68">
        <v>1.32</v>
      </c>
      <c r="C68">
        <v>7.0000000000000007E-2</v>
      </c>
      <c r="D68">
        <f t="shared" si="0"/>
        <v>1.25</v>
      </c>
      <c r="E68">
        <f t="shared" si="1"/>
        <v>94.696969696969688</v>
      </c>
      <c r="F68">
        <f t="shared" si="2"/>
        <v>0.125</v>
      </c>
      <c r="I68">
        <v>12</v>
      </c>
      <c r="J68">
        <v>24.8</v>
      </c>
      <c r="K68">
        <v>8.5</v>
      </c>
      <c r="L68">
        <f t="shared" si="3"/>
        <v>16.3</v>
      </c>
      <c r="M68">
        <f t="shared" si="4"/>
        <v>65.725806451612897</v>
      </c>
      <c r="N68">
        <f t="shared" si="5"/>
        <v>1.6300000000000001</v>
      </c>
    </row>
    <row r="69" spans="1:14" x14ac:dyDescent="0.25">
      <c r="A69">
        <v>13</v>
      </c>
      <c r="B69">
        <v>1.31</v>
      </c>
      <c r="C69">
        <v>0.1</v>
      </c>
      <c r="D69">
        <f t="shared" si="0"/>
        <v>1.21</v>
      </c>
      <c r="E69">
        <f t="shared" si="1"/>
        <v>92.36641221374046</v>
      </c>
      <c r="F69">
        <f t="shared" si="2"/>
        <v>0.121</v>
      </c>
      <c r="I69">
        <v>13</v>
      </c>
      <c r="J69">
        <v>25.1</v>
      </c>
      <c r="K69">
        <v>9.6999999999999993</v>
      </c>
      <c r="L69">
        <f t="shared" si="3"/>
        <v>15.400000000000002</v>
      </c>
      <c r="M69">
        <f t="shared" si="4"/>
        <v>61.354581673306775</v>
      </c>
      <c r="N69">
        <f t="shared" si="5"/>
        <v>1.5400000000000003</v>
      </c>
    </row>
    <row r="70" spans="1:14" x14ac:dyDescent="0.25">
      <c r="A70">
        <v>14</v>
      </c>
      <c r="B70">
        <v>1.34</v>
      </c>
      <c r="C70">
        <v>0.11</v>
      </c>
      <c r="D70">
        <f t="shared" si="0"/>
        <v>1.23</v>
      </c>
      <c r="E70">
        <f t="shared" si="1"/>
        <v>91.791044776119406</v>
      </c>
      <c r="F70">
        <f t="shared" si="2"/>
        <v>0.123</v>
      </c>
      <c r="I70">
        <v>14</v>
      </c>
      <c r="J70">
        <v>24.9</v>
      </c>
      <c r="K70">
        <v>7.4</v>
      </c>
      <c r="L70">
        <f t="shared" si="3"/>
        <v>17.5</v>
      </c>
      <c r="M70">
        <f t="shared" si="4"/>
        <v>70.281124497991982</v>
      </c>
      <c r="N70">
        <f t="shared" si="5"/>
        <v>1.75</v>
      </c>
    </row>
    <row r="71" spans="1:14" x14ac:dyDescent="0.25">
      <c r="A71">
        <v>15</v>
      </c>
      <c r="B71">
        <v>1.27</v>
      </c>
      <c r="C71">
        <v>0.08</v>
      </c>
      <c r="D71">
        <f t="shared" si="0"/>
        <v>1.19</v>
      </c>
      <c r="E71">
        <f t="shared" si="1"/>
        <v>93.700787401574786</v>
      </c>
      <c r="F71">
        <f t="shared" si="2"/>
        <v>0.11899999999999999</v>
      </c>
      <c r="I71">
        <v>15</v>
      </c>
      <c r="J71">
        <v>24.5</v>
      </c>
      <c r="K71">
        <v>4.8</v>
      </c>
      <c r="L71">
        <f t="shared" si="3"/>
        <v>19.7</v>
      </c>
      <c r="M71">
        <f t="shared" si="4"/>
        <v>80.408163265306115</v>
      </c>
      <c r="N71">
        <f t="shared" si="5"/>
        <v>1.97</v>
      </c>
    </row>
    <row r="72" spans="1:14" x14ac:dyDescent="0.25">
      <c r="A72">
        <v>16</v>
      </c>
      <c r="B72">
        <v>1.29</v>
      </c>
      <c r="C72">
        <v>0.05</v>
      </c>
      <c r="D72">
        <f t="shared" si="0"/>
        <v>1.24</v>
      </c>
      <c r="E72">
        <f t="shared" si="1"/>
        <v>96.124031007751938</v>
      </c>
      <c r="F72">
        <f t="shared" si="2"/>
        <v>0.124</v>
      </c>
      <c r="I72">
        <v>16</v>
      </c>
      <c r="J72">
        <v>25.3</v>
      </c>
      <c r="K72">
        <v>7.2</v>
      </c>
      <c r="L72">
        <f t="shared" si="3"/>
        <v>18.100000000000001</v>
      </c>
      <c r="M72">
        <f t="shared" si="4"/>
        <v>71.541501976284593</v>
      </c>
      <c r="N72">
        <f t="shared" si="5"/>
        <v>1.81</v>
      </c>
    </row>
    <row r="73" spans="1:14" x14ac:dyDescent="0.25">
      <c r="A73">
        <v>17</v>
      </c>
      <c r="B73">
        <v>1.28</v>
      </c>
      <c r="C73">
        <v>0.04</v>
      </c>
      <c r="D73">
        <f t="shared" si="0"/>
        <v>1.24</v>
      </c>
      <c r="E73">
        <f t="shared" si="1"/>
        <v>96.875</v>
      </c>
      <c r="F73">
        <f t="shared" si="2"/>
        <v>0.124</v>
      </c>
      <c r="I73">
        <v>17</v>
      </c>
      <c r="J73">
        <v>24.7</v>
      </c>
      <c r="K73">
        <v>6.4</v>
      </c>
      <c r="L73">
        <f t="shared" si="3"/>
        <v>18.299999999999997</v>
      </c>
      <c r="M73">
        <f t="shared" si="4"/>
        <v>74.089068825910914</v>
      </c>
      <c r="N73">
        <f t="shared" si="5"/>
        <v>1.8299999999999996</v>
      </c>
    </row>
    <row r="74" spans="1:14" x14ac:dyDescent="0.25">
      <c r="A74">
        <v>18</v>
      </c>
      <c r="B74">
        <v>1.3</v>
      </c>
      <c r="C74">
        <v>0.05</v>
      </c>
      <c r="D74">
        <f t="shared" si="0"/>
        <v>1.25</v>
      </c>
      <c r="E74">
        <f t="shared" si="1"/>
        <v>96.153846153846146</v>
      </c>
      <c r="F74">
        <f t="shared" si="2"/>
        <v>0.125</v>
      </c>
      <c r="I74">
        <v>18</v>
      </c>
      <c r="J74">
        <v>25.2</v>
      </c>
      <c r="K74">
        <v>6.2</v>
      </c>
      <c r="L74">
        <f t="shared" si="3"/>
        <v>19</v>
      </c>
      <c r="M74">
        <f t="shared" si="4"/>
        <v>75.396825396825392</v>
      </c>
      <c r="N74">
        <f t="shared" si="5"/>
        <v>1.9</v>
      </c>
    </row>
    <row r="75" spans="1:14" x14ac:dyDescent="0.25">
      <c r="A75">
        <v>19</v>
      </c>
      <c r="B75">
        <v>1.31</v>
      </c>
      <c r="C75">
        <v>0.03</v>
      </c>
      <c r="D75">
        <f t="shared" si="0"/>
        <v>1.28</v>
      </c>
      <c r="E75">
        <f t="shared" si="1"/>
        <v>97.70992366412213</v>
      </c>
      <c r="F75">
        <f t="shared" si="2"/>
        <v>0.128</v>
      </c>
      <c r="I75">
        <v>19</v>
      </c>
      <c r="J75">
        <v>24.8</v>
      </c>
      <c r="K75">
        <v>5.7</v>
      </c>
      <c r="L75">
        <f t="shared" si="3"/>
        <v>19.100000000000001</v>
      </c>
      <c r="M75">
        <f t="shared" si="4"/>
        <v>77.016129032258064</v>
      </c>
      <c r="N75">
        <f t="shared" si="5"/>
        <v>1.9100000000000001</v>
      </c>
    </row>
    <row r="76" spans="1:14" x14ac:dyDescent="0.25">
      <c r="A76">
        <v>20</v>
      </c>
      <c r="B76">
        <v>1.32</v>
      </c>
      <c r="C76">
        <v>0.01</v>
      </c>
      <c r="D76">
        <f t="shared" si="0"/>
        <v>1.31</v>
      </c>
      <c r="E76">
        <f t="shared" si="1"/>
        <v>99.242424242424249</v>
      </c>
      <c r="F76">
        <f t="shared" si="2"/>
        <v>0.13100000000000001</v>
      </c>
      <c r="I76">
        <v>20</v>
      </c>
      <c r="J76">
        <v>24.5</v>
      </c>
      <c r="K76">
        <v>5.3</v>
      </c>
      <c r="L76">
        <f t="shared" si="3"/>
        <v>19.2</v>
      </c>
      <c r="M76">
        <f t="shared" si="4"/>
        <v>78.367346938775512</v>
      </c>
      <c r="N76">
        <f t="shared" si="5"/>
        <v>1.92</v>
      </c>
    </row>
    <row r="77" spans="1:14" x14ac:dyDescent="0.25">
      <c r="A77">
        <v>21</v>
      </c>
      <c r="B77">
        <v>1.27</v>
      </c>
      <c r="C77">
        <v>0.02</v>
      </c>
      <c r="D77">
        <f t="shared" si="0"/>
        <v>1.25</v>
      </c>
      <c r="E77">
        <f t="shared" si="1"/>
        <v>98.425196850393704</v>
      </c>
      <c r="F77">
        <f t="shared" si="2"/>
        <v>0.125</v>
      </c>
      <c r="I77">
        <v>21</v>
      </c>
      <c r="J77">
        <v>25.3</v>
      </c>
      <c r="K77">
        <v>7.7</v>
      </c>
      <c r="L77">
        <f t="shared" si="3"/>
        <v>17.600000000000001</v>
      </c>
      <c r="M77">
        <f t="shared" si="4"/>
        <v>69.565217391304358</v>
      </c>
      <c r="N77">
        <f t="shared" si="5"/>
        <v>1.7600000000000002</v>
      </c>
    </row>
    <row r="78" spans="1:14" x14ac:dyDescent="0.25">
      <c r="A78">
        <v>22</v>
      </c>
      <c r="B78">
        <v>1.25</v>
      </c>
      <c r="C78">
        <v>0.03</v>
      </c>
      <c r="D78">
        <f t="shared" si="0"/>
        <v>1.22</v>
      </c>
      <c r="E78">
        <f t="shared" si="1"/>
        <v>97.6</v>
      </c>
      <c r="F78">
        <f t="shared" si="2"/>
        <v>0.122</v>
      </c>
      <c r="I78">
        <v>22</v>
      </c>
      <c r="J78">
        <v>24.7</v>
      </c>
      <c r="K78">
        <v>5.7</v>
      </c>
      <c r="L78">
        <f t="shared" si="3"/>
        <v>19</v>
      </c>
      <c r="M78">
        <f t="shared" si="4"/>
        <v>76.923076923076934</v>
      </c>
      <c r="N78">
        <f t="shared" si="5"/>
        <v>1.9</v>
      </c>
    </row>
    <row r="79" spans="1:14" x14ac:dyDescent="0.25">
      <c r="A79">
        <v>23</v>
      </c>
      <c r="B79">
        <v>1.29</v>
      </c>
      <c r="C79">
        <v>0.02</v>
      </c>
      <c r="D79">
        <f t="shared" si="0"/>
        <v>1.27</v>
      </c>
      <c r="E79">
        <f t="shared" si="1"/>
        <v>98.449612403100772</v>
      </c>
      <c r="F79">
        <f t="shared" si="2"/>
        <v>0.127</v>
      </c>
      <c r="I79">
        <v>23</v>
      </c>
      <c r="J79">
        <v>25.2</v>
      </c>
      <c r="K79">
        <v>4.2</v>
      </c>
      <c r="L79">
        <f t="shared" si="3"/>
        <v>21</v>
      </c>
      <c r="M79">
        <f t="shared" si="4"/>
        <v>83.333333333333343</v>
      </c>
      <c r="N79">
        <f t="shared" si="5"/>
        <v>2.1</v>
      </c>
    </row>
    <row r="80" spans="1:14" x14ac:dyDescent="0.25">
      <c r="A80">
        <v>24</v>
      </c>
      <c r="B80">
        <v>1.31</v>
      </c>
      <c r="C80">
        <v>0.04</v>
      </c>
      <c r="D80">
        <f t="shared" si="0"/>
        <v>1.27</v>
      </c>
      <c r="E80">
        <f t="shared" si="1"/>
        <v>96.946564885496173</v>
      </c>
      <c r="F80">
        <f t="shared" si="2"/>
        <v>0.127</v>
      </c>
      <c r="I80">
        <v>24</v>
      </c>
      <c r="J80">
        <v>24.8</v>
      </c>
      <c r="K80">
        <v>6</v>
      </c>
      <c r="L80">
        <f t="shared" si="3"/>
        <v>18.8</v>
      </c>
      <c r="M80">
        <f t="shared" si="4"/>
        <v>75.806451612903231</v>
      </c>
      <c r="N80">
        <f t="shared" si="5"/>
        <v>1.8800000000000001</v>
      </c>
    </row>
    <row r="81" spans="1:14" x14ac:dyDescent="0.25">
      <c r="A81">
        <v>25</v>
      </c>
      <c r="B81">
        <v>1.34</v>
      </c>
      <c r="C81">
        <v>0.03</v>
      </c>
      <c r="D81">
        <f t="shared" si="0"/>
        <v>1.31</v>
      </c>
      <c r="E81">
        <f t="shared" si="1"/>
        <v>97.761194029850742</v>
      </c>
      <c r="F81">
        <f t="shared" si="2"/>
        <v>0.13100000000000001</v>
      </c>
      <c r="I81">
        <v>25</v>
      </c>
      <c r="J81">
        <v>24.9</v>
      </c>
      <c r="K81">
        <v>5.7</v>
      </c>
      <c r="L81">
        <f t="shared" si="3"/>
        <v>19.2</v>
      </c>
      <c r="M81">
        <f t="shared" si="4"/>
        <v>77.108433734939766</v>
      </c>
      <c r="N81">
        <f t="shared" si="5"/>
        <v>1.92</v>
      </c>
    </row>
    <row r="82" spans="1:14" x14ac:dyDescent="0.25">
      <c r="A82">
        <v>26</v>
      </c>
      <c r="B82">
        <v>1.32</v>
      </c>
      <c r="C82">
        <v>0.02</v>
      </c>
      <c r="D82">
        <f t="shared" si="0"/>
        <v>1.3</v>
      </c>
      <c r="E82">
        <f t="shared" si="1"/>
        <v>98.484848484848484</v>
      </c>
      <c r="F82">
        <f t="shared" si="2"/>
        <v>0.13</v>
      </c>
      <c r="I82">
        <v>26</v>
      </c>
      <c r="J82">
        <v>25</v>
      </c>
      <c r="K82">
        <v>4.8</v>
      </c>
      <c r="L82">
        <f t="shared" si="3"/>
        <v>20.2</v>
      </c>
      <c r="M82">
        <f t="shared" si="4"/>
        <v>80.8</v>
      </c>
      <c r="N82">
        <f t="shared" si="5"/>
        <v>2.02</v>
      </c>
    </row>
    <row r="83" spans="1:14" x14ac:dyDescent="0.25">
      <c r="A83">
        <v>27</v>
      </c>
      <c r="B83">
        <v>1.31</v>
      </c>
      <c r="C83">
        <v>0.03</v>
      </c>
      <c r="D83">
        <f t="shared" si="0"/>
        <v>1.28</v>
      </c>
      <c r="E83">
        <f t="shared" si="1"/>
        <v>97.70992366412213</v>
      </c>
      <c r="F83">
        <f t="shared" si="2"/>
        <v>0.128</v>
      </c>
      <c r="I83">
        <v>27</v>
      </c>
      <c r="J83">
        <v>24.8</v>
      </c>
      <c r="K83">
        <v>5.3</v>
      </c>
      <c r="L83">
        <f t="shared" si="3"/>
        <v>19.5</v>
      </c>
      <c r="M83">
        <f t="shared" si="4"/>
        <v>78.629032258064512</v>
      </c>
      <c r="N83">
        <f t="shared" si="5"/>
        <v>1.95</v>
      </c>
    </row>
    <row r="84" spans="1:14" x14ac:dyDescent="0.25">
      <c r="A84">
        <v>28</v>
      </c>
      <c r="B84">
        <v>1.31</v>
      </c>
      <c r="C84">
        <v>0.05</v>
      </c>
      <c r="D84">
        <f t="shared" si="0"/>
        <v>1.26</v>
      </c>
      <c r="E84">
        <f t="shared" si="1"/>
        <v>96.183206106870216</v>
      </c>
      <c r="F84">
        <f t="shared" si="2"/>
        <v>0.126</v>
      </c>
      <c r="I84">
        <v>28</v>
      </c>
      <c r="J84">
        <v>25.1</v>
      </c>
      <c r="K84">
        <v>6.6</v>
      </c>
      <c r="L84">
        <f t="shared" si="3"/>
        <v>18.5</v>
      </c>
      <c r="M84">
        <f t="shared" si="4"/>
        <v>73.705179282868528</v>
      </c>
      <c r="N84">
        <f t="shared" si="5"/>
        <v>1.85</v>
      </c>
    </row>
    <row r="85" spans="1:14" x14ac:dyDescent="0.25">
      <c r="A85">
        <v>29</v>
      </c>
      <c r="B85">
        <v>1.3</v>
      </c>
      <c r="C85">
        <v>0.04</v>
      </c>
      <c r="D85">
        <f t="shared" si="0"/>
        <v>1.26</v>
      </c>
      <c r="E85">
        <f t="shared" si="1"/>
        <v>96.92307692307692</v>
      </c>
      <c r="F85">
        <f t="shared" si="2"/>
        <v>0.126</v>
      </c>
      <c r="I85">
        <v>29</v>
      </c>
      <c r="J85">
        <v>24.9</v>
      </c>
      <c r="K85">
        <v>5.9</v>
      </c>
      <c r="L85">
        <f t="shared" si="3"/>
        <v>19</v>
      </c>
      <c r="M85">
        <f t="shared" si="4"/>
        <v>76.305220883534147</v>
      </c>
      <c r="N85">
        <f t="shared" si="5"/>
        <v>1.9</v>
      </c>
    </row>
    <row r="86" spans="1:14" x14ac:dyDescent="0.25">
      <c r="A86">
        <v>30</v>
      </c>
      <c r="B86">
        <v>1.29</v>
      </c>
      <c r="C86">
        <v>0.02</v>
      </c>
      <c r="D86">
        <f t="shared" si="0"/>
        <v>1.27</v>
      </c>
      <c r="E86">
        <f t="shared" si="1"/>
        <v>98.449612403100772</v>
      </c>
      <c r="F86">
        <f t="shared" si="2"/>
        <v>0.127</v>
      </c>
      <c r="I86">
        <v>30</v>
      </c>
      <c r="J86">
        <v>25.1</v>
      </c>
      <c r="K86">
        <v>4.5999999999999996</v>
      </c>
      <c r="L86">
        <f t="shared" si="3"/>
        <v>20.5</v>
      </c>
      <c r="M86">
        <f t="shared" si="4"/>
        <v>81.673306772908361</v>
      </c>
      <c r="N86">
        <f t="shared" si="5"/>
        <v>2.0499999999999998</v>
      </c>
    </row>
    <row r="87" spans="1:14" x14ac:dyDescent="0.25">
      <c r="A87" t="s">
        <v>20</v>
      </c>
      <c r="B87">
        <f>AVERAGE(B57:B86)</f>
        <v>1.2993333333333332</v>
      </c>
      <c r="C87">
        <f t="shared" ref="C87:F87" si="6">AVERAGE(C57:C86)</f>
        <v>5.1000000000000024E-2</v>
      </c>
      <c r="D87">
        <f t="shared" si="6"/>
        <v>1.2483333333333333</v>
      </c>
      <c r="E87">
        <f t="shared" si="6"/>
        <v>96.074388446319816</v>
      </c>
      <c r="F87">
        <f t="shared" si="6"/>
        <v>0.12483333333333331</v>
      </c>
      <c r="I87" t="s">
        <v>20</v>
      </c>
      <c r="J87">
        <f>AVERAGE(J57:J86)</f>
        <v>24.936666666666667</v>
      </c>
      <c r="K87">
        <f>AVERAGE(K57:K86)</f>
        <v>6.1733333333333329</v>
      </c>
      <c r="L87">
        <f t="shared" ref="L87:N87" si="7">AVERAGE(L57:L86)</f>
        <v>18.763333333333335</v>
      </c>
      <c r="M87">
        <f t="shared" si="7"/>
        <v>75.250800909011929</v>
      </c>
      <c r="N87">
        <f t="shared" si="7"/>
        <v>1.8763333333333334</v>
      </c>
    </row>
    <row r="88" spans="1:14" x14ac:dyDescent="0.25">
      <c r="A88" t="s">
        <v>30</v>
      </c>
      <c r="B88">
        <f>STDEV(B57:B86)</f>
        <v>2.3770937534400467E-2</v>
      </c>
      <c r="C88">
        <f t="shared" ref="C88:F88" si="8">STDEV(C57:C86)</f>
        <v>5.2414133392724757E-2</v>
      </c>
      <c r="D88">
        <f t="shared" si="8"/>
        <v>5.7360525494955801E-2</v>
      </c>
      <c r="E88">
        <f t="shared" si="8"/>
        <v>4.0252494588835255</v>
      </c>
      <c r="F88">
        <f t="shared" si="8"/>
        <v>5.7360525494955785E-3</v>
      </c>
      <c r="I88" t="s">
        <v>30</v>
      </c>
      <c r="J88">
        <f>STDEV(J57:J86)</f>
        <v>0.20591818484673657</v>
      </c>
      <c r="K88">
        <f>STDEV(K57:K86)</f>
        <v>1.3184116183507735</v>
      </c>
      <c r="L88">
        <f t="shared" ref="L88:N88" si="9">STDEV(L57:L86)</f>
        <v>1.2929392692709845</v>
      </c>
      <c r="M88">
        <f t="shared" si="9"/>
        <v>5.2350790234848796</v>
      </c>
      <c r="N88">
        <f t="shared" si="9"/>
        <v>0.12929392692709846</v>
      </c>
    </row>
    <row r="89" spans="1:14" x14ac:dyDescent="0.25">
      <c r="A89" t="s">
        <v>31</v>
      </c>
      <c r="B89">
        <f>B88/SQRT(COUNT(B57:B86))</f>
        <v>4.3399595668791235E-3</v>
      </c>
      <c r="C89">
        <f t="shared" ref="C89:F89" si="10">C88/SQRT(COUNT(C57:C86))</f>
        <v>9.5694677304267103E-3</v>
      </c>
      <c r="D89">
        <f t="shared" si="10"/>
        <v>1.0472551241312493E-2</v>
      </c>
      <c r="E89">
        <f t="shared" si="10"/>
        <v>0.7349066427386568</v>
      </c>
      <c r="F89">
        <f t="shared" si="10"/>
        <v>1.0472551241312489E-3</v>
      </c>
      <c r="I89" t="s">
        <v>31</v>
      </c>
      <c r="J89">
        <f>J88/SQRT(COUNT(J57:J86))</f>
        <v>3.7595344947025364E-2</v>
      </c>
      <c r="K89">
        <f>K88/SQRT(COUNT(K57:K86))</f>
        <v>0.24070792781587022</v>
      </c>
      <c r="L89">
        <f t="shared" ref="L89:N89" si="11">L88/SQRT(COUNT(L57:L86))</f>
        <v>0.2360573344213214</v>
      </c>
      <c r="M89">
        <f t="shared" si="11"/>
        <v>0.95579029049492858</v>
      </c>
      <c r="N89">
        <f t="shared" si="11"/>
        <v>2.3605733442132144E-2</v>
      </c>
    </row>
    <row r="91" spans="1:14" x14ac:dyDescent="0.25">
      <c r="K91" t="s">
        <v>44</v>
      </c>
    </row>
  </sheetData>
  <mergeCells count="2">
    <mergeCell ref="I1:L1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26" workbookViewId="0">
      <selection activeCell="D44" sqref="D44"/>
    </sheetView>
  </sheetViews>
  <sheetFormatPr defaultRowHeight="15" x14ac:dyDescent="0.25"/>
  <cols>
    <col min="4" max="4" width="10.85546875" customWidth="1"/>
    <col min="5" max="5" width="13" customWidth="1"/>
    <col min="6" max="6" width="15.28515625" customWidth="1"/>
    <col min="7" max="7" width="11.28515625" customWidth="1"/>
    <col min="13" max="13" width="12" customWidth="1"/>
    <col min="14" max="14" width="15" customWidth="1"/>
    <col min="15" max="15" width="17.140625" customWidth="1"/>
  </cols>
  <sheetData>
    <row r="1" spans="1:11" x14ac:dyDescent="0.25">
      <c r="A1" s="1">
        <v>41813</v>
      </c>
      <c r="C1" t="s">
        <v>13</v>
      </c>
      <c r="I1" s="1">
        <v>41815</v>
      </c>
      <c r="K1" t="s">
        <v>13</v>
      </c>
    </row>
    <row r="2" spans="1:11" x14ac:dyDescent="0.25">
      <c r="B2" t="s">
        <v>14</v>
      </c>
      <c r="C2" t="s">
        <v>2</v>
      </c>
      <c r="J2" t="s">
        <v>14</v>
      </c>
      <c r="K2" t="s">
        <v>2</v>
      </c>
    </row>
    <row r="3" spans="1:11" x14ac:dyDescent="0.25">
      <c r="A3">
        <v>1</v>
      </c>
      <c r="B3">
        <v>1.3</v>
      </c>
      <c r="C3">
        <v>0.08</v>
      </c>
      <c r="I3">
        <v>1</v>
      </c>
      <c r="J3">
        <v>24.8</v>
      </c>
      <c r="K3">
        <v>8.1999999999999993</v>
      </c>
    </row>
    <row r="4" spans="1:11" x14ac:dyDescent="0.25">
      <c r="A4">
        <v>2</v>
      </c>
      <c r="B4">
        <v>1.29</v>
      </c>
      <c r="C4">
        <v>0.02</v>
      </c>
      <c r="I4">
        <v>2</v>
      </c>
      <c r="J4">
        <v>24.9</v>
      </c>
      <c r="K4">
        <v>6</v>
      </c>
    </row>
    <row r="5" spans="1:11" x14ac:dyDescent="0.25">
      <c r="A5">
        <v>3</v>
      </c>
      <c r="B5">
        <v>1.3</v>
      </c>
      <c r="C5">
        <v>0</v>
      </c>
      <c r="I5">
        <v>3</v>
      </c>
      <c r="J5">
        <v>24.8</v>
      </c>
      <c r="K5">
        <v>7.3</v>
      </c>
    </row>
    <row r="6" spans="1:11" x14ac:dyDescent="0.25">
      <c r="A6">
        <v>4</v>
      </c>
      <c r="B6">
        <v>1.31</v>
      </c>
      <c r="C6">
        <v>0</v>
      </c>
      <c r="I6">
        <v>4</v>
      </c>
      <c r="J6">
        <v>24.9</v>
      </c>
      <c r="K6">
        <v>8.9</v>
      </c>
    </row>
    <row r="7" spans="1:11" x14ac:dyDescent="0.25">
      <c r="A7">
        <v>5</v>
      </c>
      <c r="B7">
        <v>1.28</v>
      </c>
      <c r="C7">
        <v>0.01</v>
      </c>
      <c r="I7">
        <v>5</v>
      </c>
      <c r="J7">
        <v>24.8</v>
      </c>
      <c r="K7">
        <v>7.1</v>
      </c>
    </row>
    <row r="8" spans="1:11" x14ac:dyDescent="0.25">
      <c r="A8" t="s">
        <v>15</v>
      </c>
      <c r="B8">
        <v>1.3</v>
      </c>
      <c r="C8">
        <v>1.31</v>
      </c>
      <c r="I8" t="s">
        <v>15</v>
      </c>
      <c r="J8">
        <v>24.8</v>
      </c>
      <c r="K8">
        <v>24.5</v>
      </c>
    </row>
    <row r="9" spans="1:11" x14ac:dyDescent="0.25">
      <c r="K9" t="s">
        <v>18</v>
      </c>
    </row>
    <row r="10" spans="1:11" x14ac:dyDescent="0.25">
      <c r="A10" t="s">
        <v>16</v>
      </c>
      <c r="I10" t="s">
        <v>17</v>
      </c>
    </row>
    <row r="14" spans="1:11" x14ac:dyDescent="0.25">
      <c r="A14" s="1">
        <v>41817</v>
      </c>
      <c r="C14" t="s">
        <v>13</v>
      </c>
      <c r="I14" s="1">
        <v>41815</v>
      </c>
      <c r="K14" t="s">
        <v>13</v>
      </c>
    </row>
    <row r="15" spans="1:11" x14ac:dyDescent="0.25">
      <c r="B15" t="s">
        <v>14</v>
      </c>
      <c r="C15" t="s">
        <v>2</v>
      </c>
      <c r="J15" t="s">
        <v>14</v>
      </c>
      <c r="K15" t="s">
        <v>2</v>
      </c>
    </row>
    <row r="16" spans="1:11" x14ac:dyDescent="0.25">
      <c r="A16">
        <v>1</v>
      </c>
      <c r="B16">
        <v>1.28</v>
      </c>
      <c r="C16">
        <v>0.03</v>
      </c>
      <c r="I16">
        <v>1</v>
      </c>
      <c r="J16">
        <v>25.1</v>
      </c>
      <c r="K16">
        <v>7.7</v>
      </c>
    </row>
    <row r="17" spans="1:14" x14ac:dyDescent="0.25">
      <c r="A17">
        <v>2</v>
      </c>
      <c r="B17">
        <v>1.29</v>
      </c>
      <c r="C17">
        <v>0.02</v>
      </c>
      <c r="I17">
        <v>2</v>
      </c>
      <c r="J17">
        <v>24.9</v>
      </c>
      <c r="K17">
        <v>6.5</v>
      </c>
    </row>
    <row r="18" spans="1:14" x14ac:dyDescent="0.25">
      <c r="A18">
        <v>3</v>
      </c>
      <c r="B18">
        <v>1.31</v>
      </c>
      <c r="C18">
        <v>0.01</v>
      </c>
      <c r="I18">
        <v>3</v>
      </c>
      <c r="J18">
        <v>25.1</v>
      </c>
      <c r="K18">
        <v>8.5</v>
      </c>
    </row>
    <row r="19" spans="1:14" x14ac:dyDescent="0.25">
      <c r="A19">
        <v>4</v>
      </c>
      <c r="B19">
        <v>1.31</v>
      </c>
      <c r="C19">
        <v>0.03</v>
      </c>
      <c r="I19">
        <v>4</v>
      </c>
      <c r="J19">
        <v>24.8</v>
      </c>
      <c r="K19">
        <v>8.4</v>
      </c>
    </row>
    <row r="20" spans="1:14" x14ac:dyDescent="0.25">
      <c r="A20">
        <v>5</v>
      </c>
      <c r="B20">
        <v>1.29</v>
      </c>
      <c r="C20">
        <v>0.02</v>
      </c>
      <c r="I20">
        <v>5</v>
      </c>
      <c r="J20">
        <v>25</v>
      </c>
      <c r="K20">
        <v>6.9</v>
      </c>
    </row>
    <row r="21" spans="1:14" x14ac:dyDescent="0.25">
      <c r="A21" t="s">
        <v>15</v>
      </c>
      <c r="B21">
        <v>1.29</v>
      </c>
      <c r="C21">
        <v>1.29</v>
      </c>
      <c r="I21" t="s">
        <v>15</v>
      </c>
      <c r="J21">
        <v>24.9</v>
      </c>
      <c r="K21">
        <v>24.8</v>
      </c>
    </row>
    <row r="22" spans="1:14" x14ac:dyDescent="0.25">
      <c r="K22" t="s">
        <v>18</v>
      </c>
    </row>
    <row r="23" spans="1:14" x14ac:dyDescent="0.25">
      <c r="A23" t="s">
        <v>16</v>
      </c>
      <c r="I23" t="s">
        <v>17</v>
      </c>
    </row>
    <row r="25" spans="1:14" x14ac:dyDescent="0.25">
      <c r="A25" t="s">
        <v>21</v>
      </c>
      <c r="I25" t="s">
        <v>22</v>
      </c>
    </row>
    <row r="26" spans="1:14" x14ac:dyDescent="0.25">
      <c r="B26" t="s">
        <v>0</v>
      </c>
      <c r="C26" t="s">
        <v>2</v>
      </c>
      <c r="D26" t="s">
        <v>25</v>
      </c>
      <c r="E26" t="s">
        <v>27</v>
      </c>
      <c r="F26" t="s">
        <v>26</v>
      </c>
      <c r="I26" t="s">
        <v>24</v>
      </c>
      <c r="J26" t="s">
        <v>0</v>
      </c>
      <c r="K26" t="s">
        <v>2</v>
      </c>
      <c r="L26" t="s">
        <v>25</v>
      </c>
      <c r="M26" t="s">
        <v>28</v>
      </c>
      <c r="N26" t="s">
        <v>26</v>
      </c>
    </row>
    <row r="27" spans="1:14" x14ac:dyDescent="0.25">
      <c r="A27">
        <v>1</v>
      </c>
      <c r="B27">
        <v>1.3</v>
      </c>
      <c r="C27">
        <v>0.08</v>
      </c>
      <c r="D27">
        <f>B27-C27</f>
        <v>1.22</v>
      </c>
      <c r="E27">
        <f>(D27/B27)*100</f>
        <v>93.84615384615384</v>
      </c>
      <c r="F27">
        <f>0.01*(D27)/0.1</f>
        <v>0.122</v>
      </c>
      <c r="I27">
        <v>1</v>
      </c>
      <c r="J27">
        <v>24.8</v>
      </c>
      <c r="K27">
        <v>8.1999999999999993</v>
      </c>
      <c r="L27">
        <f>J27-K27</f>
        <v>16.600000000000001</v>
      </c>
      <c r="M27">
        <f>(L27/J27)*100</f>
        <v>66.935483870967744</v>
      </c>
      <c r="N27">
        <f>0.01*(L27)/0.1</f>
        <v>1.66</v>
      </c>
    </row>
    <row r="28" spans="1:14" x14ac:dyDescent="0.25">
      <c r="A28">
        <v>2</v>
      </c>
      <c r="B28">
        <v>1.29</v>
      </c>
      <c r="C28">
        <v>0.02</v>
      </c>
      <c r="D28">
        <f t="shared" ref="D28:D41" si="0">B28-C28</f>
        <v>1.27</v>
      </c>
      <c r="E28">
        <f t="shared" ref="E28:E41" si="1">(D28/B28)*100</f>
        <v>98.449612403100772</v>
      </c>
      <c r="F28">
        <f t="shared" ref="F28:F41" si="2">0.01*(D28)/0.1</f>
        <v>0.127</v>
      </c>
      <c r="I28">
        <v>2</v>
      </c>
      <c r="J28">
        <v>24.9</v>
      </c>
      <c r="K28">
        <v>6</v>
      </c>
      <c r="L28">
        <f t="shared" ref="L28:L41" si="3">J28-K28</f>
        <v>18.899999999999999</v>
      </c>
      <c r="M28">
        <f t="shared" ref="M28:M41" si="4">(L28/J28)*100</f>
        <v>75.903614457831324</v>
      </c>
      <c r="N28">
        <f t="shared" ref="N28:N41" si="5">0.01*(L28)/0.1</f>
        <v>1.89</v>
      </c>
    </row>
    <row r="29" spans="1:14" x14ac:dyDescent="0.25">
      <c r="A29">
        <v>3</v>
      </c>
      <c r="B29">
        <v>1.3</v>
      </c>
      <c r="C29">
        <v>0</v>
      </c>
      <c r="D29">
        <f t="shared" si="0"/>
        <v>1.3</v>
      </c>
      <c r="E29">
        <f t="shared" si="1"/>
        <v>100</v>
      </c>
      <c r="F29">
        <f t="shared" si="2"/>
        <v>0.13</v>
      </c>
      <c r="I29">
        <v>3</v>
      </c>
      <c r="J29">
        <v>24.8</v>
      </c>
      <c r="K29">
        <v>7.3</v>
      </c>
      <c r="L29">
        <f t="shared" si="3"/>
        <v>17.5</v>
      </c>
      <c r="M29">
        <f t="shared" si="4"/>
        <v>70.564516129032256</v>
      </c>
      <c r="N29">
        <f t="shared" si="5"/>
        <v>1.75</v>
      </c>
    </row>
    <row r="30" spans="1:14" x14ac:dyDescent="0.25">
      <c r="A30">
        <v>4</v>
      </c>
      <c r="B30">
        <v>1.31</v>
      </c>
      <c r="C30">
        <v>0</v>
      </c>
      <c r="D30">
        <f t="shared" si="0"/>
        <v>1.31</v>
      </c>
      <c r="E30">
        <f t="shared" si="1"/>
        <v>100</v>
      </c>
      <c r="F30">
        <f t="shared" si="2"/>
        <v>0.13100000000000001</v>
      </c>
      <c r="I30">
        <v>4</v>
      </c>
      <c r="J30">
        <v>24.9</v>
      </c>
      <c r="K30">
        <v>8.9</v>
      </c>
      <c r="L30">
        <f t="shared" si="3"/>
        <v>15.999999999999998</v>
      </c>
      <c r="M30">
        <f t="shared" si="4"/>
        <v>64.257028112449802</v>
      </c>
      <c r="N30">
        <f t="shared" si="5"/>
        <v>1.5999999999999996</v>
      </c>
    </row>
    <row r="31" spans="1:14" x14ac:dyDescent="0.25">
      <c r="A31">
        <v>5</v>
      </c>
      <c r="B31">
        <v>1.28</v>
      </c>
      <c r="C31">
        <v>0.01</v>
      </c>
      <c r="D31">
        <f t="shared" si="0"/>
        <v>1.27</v>
      </c>
      <c r="E31">
        <f t="shared" si="1"/>
        <v>99.21875</v>
      </c>
      <c r="F31">
        <f t="shared" si="2"/>
        <v>0.127</v>
      </c>
      <c r="I31">
        <v>5</v>
      </c>
      <c r="J31">
        <v>24.8</v>
      </c>
      <c r="K31">
        <v>7.1</v>
      </c>
      <c r="L31">
        <f t="shared" si="3"/>
        <v>17.700000000000003</v>
      </c>
      <c r="M31">
        <f t="shared" si="4"/>
        <v>71.370967741935502</v>
      </c>
      <c r="N31">
        <f t="shared" si="5"/>
        <v>1.77</v>
      </c>
    </row>
    <row r="32" spans="1:14" x14ac:dyDescent="0.25">
      <c r="A32">
        <v>6</v>
      </c>
      <c r="B32">
        <v>1.28</v>
      </c>
      <c r="C32">
        <v>0.03</v>
      </c>
      <c r="D32">
        <f t="shared" si="0"/>
        <v>1.25</v>
      </c>
      <c r="E32">
        <f t="shared" si="1"/>
        <v>97.65625</v>
      </c>
      <c r="F32">
        <f t="shared" si="2"/>
        <v>0.125</v>
      </c>
      <c r="I32">
        <v>6</v>
      </c>
      <c r="J32">
        <v>25.1</v>
      </c>
      <c r="K32">
        <v>7.7</v>
      </c>
      <c r="L32">
        <f t="shared" si="3"/>
        <v>17.400000000000002</v>
      </c>
      <c r="M32">
        <f t="shared" si="4"/>
        <v>69.322709163346616</v>
      </c>
      <c r="N32">
        <f t="shared" si="5"/>
        <v>1.74</v>
      </c>
    </row>
    <row r="33" spans="1:14" x14ac:dyDescent="0.25">
      <c r="A33">
        <v>7</v>
      </c>
      <c r="B33">
        <v>1.29</v>
      </c>
      <c r="C33">
        <v>0.02</v>
      </c>
      <c r="D33">
        <f t="shared" si="0"/>
        <v>1.27</v>
      </c>
      <c r="E33">
        <f t="shared" si="1"/>
        <v>98.449612403100772</v>
      </c>
      <c r="F33">
        <f t="shared" si="2"/>
        <v>0.127</v>
      </c>
      <c r="I33">
        <v>7</v>
      </c>
      <c r="J33">
        <v>24.9</v>
      </c>
      <c r="K33">
        <v>6.5</v>
      </c>
      <c r="L33">
        <f t="shared" si="3"/>
        <v>18.399999999999999</v>
      </c>
      <c r="M33">
        <f t="shared" si="4"/>
        <v>73.895582329317264</v>
      </c>
      <c r="N33">
        <f t="shared" si="5"/>
        <v>1.8399999999999999</v>
      </c>
    </row>
    <row r="34" spans="1:14" x14ac:dyDescent="0.25">
      <c r="A34">
        <v>8</v>
      </c>
      <c r="B34">
        <v>1.31</v>
      </c>
      <c r="C34">
        <v>0.01</v>
      </c>
      <c r="D34">
        <f t="shared" si="0"/>
        <v>1.3</v>
      </c>
      <c r="E34">
        <f t="shared" si="1"/>
        <v>99.236641221374043</v>
      </c>
      <c r="F34">
        <f t="shared" si="2"/>
        <v>0.13</v>
      </c>
      <c r="I34">
        <v>8</v>
      </c>
      <c r="J34">
        <v>25.1</v>
      </c>
      <c r="K34">
        <v>8.5</v>
      </c>
      <c r="L34">
        <f t="shared" si="3"/>
        <v>16.600000000000001</v>
      </c>
      <c r="M34">
        <f t="shared" si="4"/>
        <v>66.135458167330668</v>
      </c>
      <c r="N34">
        <f t="shared" si="5"/>
        <v>1.66</v>
      </c>
    </row>
    <row r="35" spans="1:14" x14ac:dyDescent="0.25">
      <c r="A35">
        <v>9</v>
      </c>
      <c r="B35">
        <v>1.31</v>
      </c>
      <c r="C35">
        <v>0.03</v>
      </c>
      <c r="D35">
        <f t="shared" si="0"/>
        <v>1.28</v>
      </c>
      <c r="E35">
        <f t="shared" si="1"/>
        <v>97.70992366412213</v>
      </c>
      <c r="F35">
        <f t="shared" si="2"/>
        <v>0.128</v>
      </c>
      <c r="I35">
        <v>9</v>
      </c>
      <c r="J35">
        <v>24.8</v>
      </c>
      <c r="K35">
        <v>8.4</v>
      </c>
      <c r="L35">
        <f t="shared" si="3"/>
        <v>16.399999999999999</v>
      </c>
      <c r="M35">
        <f t="shared" si="4"/>
        <v>66.129032258064512</v>
      </c>
      <c r="N35">
        <f t="shared" si="5"/>
        <v>1.6399999999999997</v>
      </c>
    </row>
    <row r="36" spans="1:14" x14ac:dyDescent="0.25">
      <c r="A36">
        <v>10</v>
      </c>
      <c r="B36">
        <v>1.29</v>
      </c>
      <c r="C36">
        <v>0.02</v>
      </c>
      <c r="D36">
        <f t="shared" si="0"/>
        <v>1.27</v>
      </c>
      <c r="E36">
        <f t="shared" si="1"/>
        <v>98.449612403100772</v>
      </c>
      <c r="F36">
        <f t="shared" si="2"/>
        <v>0.127</v>
      </c>
      <c r="I36">
        <v>10</v>
      </c>
      <c r="J36">
        <v>25</v>
      </c>
      <c r="K36">
        <v>6.9</v>
      </c>
      <c r="L36">
        <f t="shared" si="3"/>
        <v>18.100000000000001</v>
      </c>
      <c r="M36">
        <f t="shared" si="4"/>
        <v>72.400000000000006</v>
      </c>
      <c r="N36">
        <f t="shared" si="5"/>
        <v>1.81</v>
      </c>
    </row>
    <row r="37" spans="1:14" x14ac:dyDescent="0.25">
      <c r="A37">
        <v>11</v>
      </c>
      <c r="B37">
        <v>1.3</v>
      </c>
      <c r="C37">
        <v>0</v>
      </c>
      <c r="D37">
        <f t="shared" si="0"/>
        <v>1.3</v>
      </c>
      <c r="E37">
        <f t="shared" si="1"/>
        <v>100</v>
      </c>
      <c r="F37">
        <f t="shared" si="2"/>
        <v>0.13</v>
      </c>
      <c r="I37">
        <v>11</v>
      </c>
      <c r="J37">
        <v>24.8</v>
      </c>
      <c r="K37">
        <v>7</v>
      </c>
      <c r="L37">
        <f t="shared" si="3"/>
        <v>17.8</v>
      </c>
      <c r="M37">
        <f t="shared" si="4"/>
        <v>71.774193548387103</v>
      </c>
      <c r="N37">
        <f t="shared" si="5"/>
        <v>1.78</v>
      </c>
    </row>
    <row r="38" spans="1:14" x14ac:dyDescent="0.25">
      <c r="A38">
        <v>12</v>
      </c>
      <c r="B38">
        <v>1.31</v>
      </c>
      <c r="C38">
        <v>0.04</v>
      </c>
      <c r="D38">
        <f t="shared" si="0"/>
        <v>1.27</v>
      </c>
      <c r="E38">
        <f t="shared" si="1"/>
        <v>96.946564885496173</v>
      </c>
      <c r="F38">
        <f t="shared" si="2"/>
        <v>0.127</v>
      </c>
      <c r="I38">
        <v>12</v>
      </c>
      <c r="J38">
        <v>25.1</v>
      </c>
      <c r="K38">
        <v>6.32</v>
      </c>
      <c r="L38">
        <f t="shared" si="3"/>
        <v>18.78</v>
      </c>
      <c r="M38">
        <f t="shared" si="4"/>
        <v>74.820717131474098</v>
      </c>
      <c r="N38">
        <f t="shared" si="5"/>
        <v>1.8780000000000001</v>
      </c>
    </row>
    <row r="39" spans="1:14" x14ac:dyDescent="0.25">
      <c r="A39">
        <v>13</v>
      </c>
      <c r="B39">
        <v>1.28</v>
      </c>
      <c r="C39">
        <v>0</v>
      </c>
      <c r="D39">
        <f t="shared" si="0"/>
        <v>1.28</v>
      </c>
      <c r="E39">
        <f t="shared" si="1"/>
        <v>100</v>
      </c>
      <c r="F39">
        <f t="shared" si="2"/>
        <v>0.128</v>
      </c>
      <c r="I39">
        <v>13</v>
      </c>
      <c r="J39">
        <v>25</v>
      </c>
      <c r="K39">
        <v>7.4</v>
      </c>
      <c r="L39">
        <f t="shared" si="3"/>
        <v>17.600000000000001</v>
      </c>
      <c r="M39">
        <f t="shared" si="4"/>
        <v>70.400000000000006</v>
      </c>
      <c r="N39">
        <f t="shared" si="5"/>
        <v>1.76</v>
      </c>
    </row>
    <row r="40" spans="1:14" x14ac:dyDescent="0.25">
      <c r="A40">
        <v>14</v>
      </c>
      <c r="B40">
        <v>1.31</v>
      </c>
      <c r="C40">
        <v>0.08</v>
      </c>
      <c r="D40">
        <f t="shared" si="0"/>
        <v>1.23</v>
      </c>
      <c r="E40">
        <f t="shared" si="1"/>
        <v>93.89312977099236</v>
      </c>
      <c r="F40">
        <f t="shared" si="2"/>
        <v>0.123</v>
      </c>
      <c r="I40">
        <v>14</v>
      </c>
      <c r="J40">
        <v>24.9</v>
      </c>
      <c r="K40">
        <v>7.2</v>
      </c>
      <c r="L40">
        <f t="shared" si="3"/>
        <v>17.7</v>
      </c>
      <c r="M40">
        <f t="shared" si="4"/>
        <v>71.084337349397586</v>
      </c>
      <c r="N40">
        <f t="shared" si="5"/>
        <v>1.7699999999999998</v>
      </c>
    </row>
    <row r="41" spans="1:14" x14ac:dyDescent="0.25">
      <c r="A41">
        <v>15</v>
      </c>
      <c r="B41">
        <v>1.29</v>
      </c>
      <c r="C41">
        <v>0.16</v>
      </c>
      <c r="D41">
        <f t="shared" si="0"/>
        <v>1.1300000000000001</v>
      </c>
      <c r="E41">
        <f t="shared" si="1"/>
        <v>87.596899224806208</v>
      </c>
      <c r="F41">
        <f t="shared" si="2"/>
        <v>0.113</v>
      </c>
      <c r="I41">
        <v>15</v>
      </c>
      <c r="J41">
        <v>25.2</v>
      </c>
      <c r="K41">
        <v>6.1</v>
      </c>
      <c r="L41">
        <f t="shared" si="3"/>
        <v>19.100000000000001</v>
      </c>
      <c r="M41">
        <f t="shared" si="4"/>
        <v>75.793650793650798</v>
      </c>
      <c r="N41">
        <f t="shared" si="5"/>
        <v>1.9100000000000001</v>
      </c>
    </row>
    <row r="42" spans="1:14" x14ac:dyDescent="0.25">
      <c r="A42" t="s">
        <v>20</v>
      </c>
      <c r="B42">
        <f>AVERAGE(B27:B41)</f>
        <v>1.2966666666666666</v>
      </c>
      <c r="C42">
        <f>AVERAGE(C27:C41)</f>
        <v>3.3333333333333333E-2</v>
      </c>
      <c r="D42">
        <f>AVERAGE(D27:D41)</f>
        <v>1.2633333333333332</v>
      </c>
      <c r="E42">
        <f>AVERAGE(E27:E41)</f>
        <v>97.430209988149812</v>
      </c>
      <c r="F42">
        <f>AVERAGE(F27:F41)</f>
        <v>0.12633333333333335</v>
      </c>
      <c r="I42" t="s">
        <v>20</v>
      </c>
      <c r="J42">
        <f>AVERAGE(J27:J41)</f>
        <v>24.94</v>
      </c>
      <c r="K42">
        <f>AVERAGE(K27:K41)</f>
        <v>7.3013333333333348</v>
      </c>
      <c r="L42">
        <f>AVERAGE(L27:L41)</f>
        <v>17.638666666666666</v>
      </c>
      <c r="M42">
        <f>AVERAGE(M27:M41)</f>
        <v>70.719152736879025</v>
      </c>
      <c r="N42">
        <f>AVERAGE(N27:N41)</f>
        <v>1.7638666666666667</v>
      </c>
    </row>
    <row r="43" spans="1:14" x14ac:dyDescent="0.25">
      <c r="A43" t="s">
        <v>30</v>
      </c>
      <c r="B43">
        <f>STDEV(B27:B41)</f>
        <v>1.1751393027860074E-2</v>
      </c>
      <c r="C43">
        <f>STDEV(C27:C41)</f>
        <v>4.3534332373864372E-2</v>
      </c>
      <c r="D43">
        <f>STDEV(D27:D41)</f>
        <v>4.46680881081572E-2</v>
      </c>
      <c r="E43">
        <f>STDEV(E27:E41)</f>
        <v>3.3637621127676951</v>
      </c>
      <c r="F43">
        <f>STDEV(F27:F41)</f>
        <v>4.4668088108157219E-3</v>
      </c>
      <c r="I43" t="s">
        <v>30</v>
      </c>
      <c r="J43">
        <f>STDEV(J27:J41)</f>
        <v>0.13522468075656277</v>
      </c>
      <c r="K43">
        <f>STDEV(K27:K41)</f>
        <v>0.89524032421200817</v>
      </c>
      <c r="L43">
        <f>STDEV(L27:L41)</f>
        <v>0.93770134345846501</v>
      </c>
      <c r="M43">
        <f>STDEV(M27:M41)</f>
        <v>3.6279547840377901</v>
      </c>
      <c r="N43">
        <f>STDEV(N27:N41)</f>
        <v>9.3770134345846551E-2</v>
      </c>
    </row>
    <row r="44" spans="1:14" x14ac:dyDescent="0.25">
      <c r="A44" t="s">
        <v>31</v>
      </c>
      <c r="B44">
        <f>B43/SQRT(COUNT(B27:B41))</f>
        <v>3.0341966327760012E-3</v>
      </c>
      <c r="C44">
        <f t="shared" ref="C44:F44" si="6">C43/SQRT(COUNT(C27:C41))</f>
        <v>1.1240516284815674E-2</v>
      </c>
      <c r="D44">
        <f t="shared" si="6"/>
        <v>1.153325075665456E-2</v>
      </c>
      <c r="E44">
        <f t="shared" si="6"/>
        <v>0.8685196428901838</v>
      </c>
      <c r="F44">
        <f t="shared" si="6"/>
        <v>1.1533250756654565E-3</v>
      </c>
      <c r="I44" t="s">
        <v>31</v>
      </c>
      <c r="J44">
        <f>J43/SQRT(COUNT(J27:J41))</f>
        <v>3.4914862437758813E-2</v>
      </c>
      <c r="K44">
        <f t="shared" ref="K44:N44" si="7">K43/SQRT(COUNT(K27:K41))</f>
        <v>0.23115005776842906</v>
      </c>
      <c r="L44">
        <f t="shared" si="7"/>
        <v>0.24211344579539706</v>
      </c>
      <c r="M44">
        <f t="shared" si="7"/>
        <v>0.93673389729145906</v>
      </c>
      <c r="N44">
        <f t="shared" si="7"/>
        <v>2.4211344579539721E-2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L29" sqref="L29"/>
    </sheetView>
  </sheetViews>
  <sheetFormatPr defaultRowHeight="15" x14ac:dyDescent="0.25"/>
  <cols>
    <col min="1" max="1" width="12.140625" customWidth="1"/>
    <col min="9" max="9" width="12.7109375" customWidth="1"/>
    <col min="10" max="10" width="11.7109375" customWidth="1"/>
  </cols>
  <sheetData>
    <row r="1" spans="1:13" x14ac:dyDescent="0.25">
      <c r="A1" s="2">
        <v>41774</v>
      </c>
      <c r="B1" s="11" t="s">
        <v>5</v>
      </c>
      <c r="C1" s="11"/>
      <c r="D1" s="11"/>
      <c r="E1" s="12"/>
      <c r="I1" s="2">
        <v>41775</v>
      </c>
      <c r="J1" s="11" t="s">
        <v>5</v>
      </c>
      <c r="K1" s="11"/>
      <c r="L1" s="11"/>
      <c r="M1" s="12"/>
    </row>
    <row r="2" spans="1:13" x14ac:dyDescent="0.25">
      <c r="A2" s="3" t="s">
        <v>6</v>
      </c>
      <c r="B2" s="4" t="s">
        <v>0</v>
      </c>
      <c r="C2" s="5" t="s">
        <v>4</v>
      </c>
      <c r="D2" s="5" t="s">
        <v>2</v>
      </c>
      <c r="E2" s="6" t="s">
        <v>8</v>
      </c>
      <c r="I2" s="3">
        <v>13.74</v>
      </c>
      <c r="J2" s="4" t="s">
        <v>0</v>
      </c>
      <c r="K2" s="5" t="s">
        <v>3</v>
      </c>
      <c r="L2" s="5" t="s">
        <v>4</v>
      </c>
      <c r="M2" s="6" t="s">
        <v>7</v>
      </c>
    </row>
    <row r="3" spans="1:13" x14ac:dyDescent="0.25">
      <c r="A3" s="3">
        <v>1</v>
      </c>
      <c r="B3" s="5">
        <v>1.9893000000000001</v>
      </c>
      <c r="C3" s="5">
        <v>1.9651000000000001</v>
      </c>
      <c r="D3" s="5">
        <v>1.8563000000000001</v>
      </c>
      <c r="E3" s="6">
        <v>1.792</v>
      </c>
      <c r="I3" s="3">
        <v>1</v>
      </c>
      <c r="J3" s="5">
        <v>0.79300000000000004</v>
      </c>
      <c r="K3" s="5">
        <v>0.22700000000000001</v>
      </c>
      <c r="L3" s="5">
        <v>0.33329999999999999</v>
      </c>
      <c r="M3" s="6">
        <v>1.002</v>
      </c>
    </row>
    <row r="4" spans="1:13" x14ac:dyDescent="0.25">
      <c r="A4" s="3">
        <v>2</v>
      </c>
      <c r="B4" s="5">
        <v>1.746</v>
      </c>
      <c r="C4" s="5">
        <v>1.3742000000000001</v>
      </c>
      <c r="D4" s="5">
        <v>1.5694999999999999</v>
      </c>
      <c r="E4" s="6">
        <v>1.7829999999999999</v>
      </c>
      <c r="I4" s="7">
        <v>2</v>
      </c>
      <c r="J4" s="8">
        <v>0.59699999999999998</v>
      </c>
      <c r="K4" s="8">
        <v>1.0536000000000001</v>
      </c>
      <c r="L4" s="8">
        <v>1.5765</v>
      </c>
      <c r="M4" s="9">
        <v>3.4359999999999999</v>
      </c>
    </row>
    <row r="5" spans="1:13" x14ac:dyDescent="0.25">
      <c r="A5" s="7">
        <v>3</v>
      </c>
      <c r="B5" s="8">
        <v>3.1082000000000001</v>
      </c>
      <c r="C5" s="8">
        <v>2.9611000000000001</v>
      </c>
      <c r="D5" s="8">
        <v>3.0055999999999998</v>
      </c>
      <c r="E5" s="9">
        <v>3.2149999999999999</v>
      </c>
    </row>
    <row r="6" spans="1:13" ht="14.25" customHeight="1" x14ac:dyDescent="0.25">
      <c r="I6" s="1">
        <v>41792</v>
      </c>
      <c r="J6" t="s">
        <v>5</v>
      </c>
    </row>
    <row r="7" spans="1:13" x14ac:dyDescent="0.25">
      <c r="A7" s="2">
        <v>41786</v>
      </c>
      <c r="B7" s="11" t="s">
        <v>5</v>
      </c>
      <c r="C7" s="11"/>
      <c r="D7" s="12"/>
      <c r="I7" t="s">
        <v>12</v>
      </c>
      <c r="J7" t="s">
        <v>2</v>
      </c>
    </row>
    <row r="8" spans="1:13" x14ac:dyDescent="0.25">
      <c r="A8" s="3" t="s">
        <v>11</v>
      </c>
      <c r="B8" s="5" t="s">
        <v>0</v>
      </c>
      <c r="C8" s="5" t="s">
        <v>3</v>
      </c>
      <c r="D8" s="6" t="s">
        <v>10</v>
      </c>
      <c r="I8">
        <v>1</v>
      </c>
      <c r="J8">
        <v>4.0899999999999999E-2</v>
      </c>
    </row>
    <row r="9" spans="1:13" x14ac:dyDescent="0.25">
      <c r="A9" s="3">
        <v>1</v>
      </c>
      <c r="B9" s="5">
        <v>0.26900000000000002</v>
      </c>
      <c r="C9" s="5">
        <v>0.88900000000000001</v>
      </c>
      <c r="D9" s="6">
        <v>1.974</v>
      </c>
      <c r="I9">
        <v>2</v>
      </c>
      <c r="J9">
        <v>4.2799999999999998E-2</v>
      </c>
    </row>
    <row r="10" spans="1:13" x14ac:dyDescent="0.25">
      <c r="A10" s="3">
        <v>2</v>
      </c>
      <c r="B10" s="5">
        <v>1.7350000000000001</v>
      </c>
      <c r="C10" s="5">
        <v>1.9450000000000001</v>
      </c>
      <c r="D10" s="6">
        <v>2.7092000000000001</v>
      </c>
      <c r="I10">
        <v>3</v>
      </c>
      <c r="J10">
        <v>3.09E-2</v>
      </c>
    </row>
    <row r="11" spans="1:13" x14ac:dyDescent="0.25">
      <c r="A11" s="3">
        <v>3</v>
      </c>
      <c r="B11" s="5">
        <v>1.92</v>
      </c>
      <c r="C11" s="5">
        <v>2.371</v>
      </c>
      <c r="D11" s="6">
        <v>2.2229999999999999</v>
      </c>
      <c r="I11">
        <v>4</v>
      </c>
      <c r="J11">
        <v>4.41E-2</v>
      </c>
    </row>
    <row r="12" spans="1:13" x14ac:dyDescent="0.25">
      <c r="A12" s="3">
        <v>4</v>
      </c>
      <c r="B12" s="5">
        <v>0.81599999999999995</v>
      </c>
      <c r="C12" s="5">
        <v>0.90400000000000003</v>
      </c>
      <c r="D12" s="6">
        <v>1.0590999999999999</v>
      </c>
      <c r="I12">
        <v>5</v>
      </c>
      <c r="J12">
        <v>2.69E-2</v>
      </c>
    </row>
    <row r="13" spans="1:13" x14ac:dyDescent="0.25">
      <c r="A13" s="3">
        <v>5</v>
      </c>
      <c r="B13" s="5">
        <v>1.363</v>
      </c>
      <c r="C13" s="5">
        <v>0.72399999999999998</v>
      </c>
      <c r="D13" s="6">
        <v>1.2705</v>
      </c>
      <c r="I13" t="s">
        <v>9</v>
      </c>
      <c r="J13">
        <v>0</v>
      </c>
    </row>
    <row r="14" spans="1:13" x14ac:dyDescent="0.25">
      <c r="A14" s="7" t="s">
        <v>9</v>
      </c>
      <c r="B14" s="8">
        <v>1.3299999999999999E-2</v>
      </c>
      <c r="C14" s="8">
        <v>1.2999999999999999E-2</v>
      </c>
      <c r="D14" s="9">
        <v>1.2699999999999999E-2</v>
      </c>
    </row>
    <row r="18" spans="1:14" x14ac:dyDescent="0.25">
      <c r="A18" t="s">
        <v>45</v>
      </c>
      <c r="I18" t="s">
        <v>46</v>
      </c>
    </row>
    <row r="19" spans="1:14" x14ac:dyDescent="0.25">
      <c r="B19" t="s">
        <v>0</v>
      </c>
      <c r="C19" t="s">
        <v>2</v>
      </c>
      <c r="D19" t="s">
        <v>25</v>
      </c>
      <c r="E19" t="s">
        <v>27</v>
      </c>
      <c r="F19" t="s">
        <v>26</v>
      </c>
      <c r="J19" t="s">
        <v>0</v>
      </c>
      <c r="K19" t="s">
        <v>2</v>
      </c>
      <c r="L19" t="s">
        <v>25</v>
      </c>
      <c r="M19" t="s">
        <v>27</v>
      </c>
      <c r="N19" t="s">
        <v>26</v>
      </c>
    </row>
    <row r="20" spans="1:14" x14ac:dyDescent="0.25">
      <c r="A20">
        <v>1</v>
      </c>
      <c r="B20" s="5">
        <v>33.119999999999997</v>
      </c>
      <c r="C20">
        <v>0.28000000000000003</v>
      </c>
      <c r="D20">
        <f>B20-C20</f>
        <v>32.839999999999996</v>
      </c>
      <c r="E20">
        <f>(D20/B20)*100</f>
        <v>99.154589371980677</v>
      </c>
      <c r="F20">
        <f>0.5*(D20)/5</f>
        <v>3.2839999999999998</v>
      </c>
      <c r="I20">
        <v>1</v>
      </c>
      <c r="J20" s="5">
        <v>13.22</v>
      </c>
      <c r="K20">
        <v>5.55</v>
      </c>
      <c r="L20">
        <f>J20-K20</f>
        <v>7.6700000000000008</v>
      </c>
      <c r="M20">
        <f>(L20/J20)*100</f>
        <v>58.01815431164902</v>
      </c>
      <c r="N20">
        <f>0.5*(L20)/5</f>
        <v>0.76700000000000013</v>
      </c>
    </row>
    <row r="21" spans="1:14" x14ac:dyDescent="0.25">
      <c r="A21">
        <v>2</v>
      </c>
      <c r="B21" s="5">
        <v>29.1</v>
      </c>
      <c r="C21">
        <v>0.11</v>
      </c>
      <c r="D21">
        <f t="shared" ref="D21:D26" si="0">B21-C21</f>
        <v>28.990000000000002</v>
      </c>
      <c r="E21">
        <f t="shared" ref="E21:E26" si="1">(D21/B21)*100</f>
        <v>99.621993127147761</v>
      </c>
      <c r="F21">
        <f t="shared" ref="F21:F26" si="2">0.5*(D21)/5</f>
        <v>2.899</v>
      </c>
      <c r="I21">
        <v>2</v>
      </c>
      <c r="J21" s="5">
        <v>9.9499999999999993</v>
      </c>
      <c r="K21">
        <v>26.28</v>
      </c>
      <c r="L21">
        <f t="shared" ref="L21:L26" si="3">J21-K21</f>
        <v>-16.330000000000002</v>
      </c>
      <c r="M21">
        <f t="shared" ref="M21:M26" si="4">(L21/J21)*100</f>
        <v>-164.1206030150754</v>
      </c>
      <c r="N21">
        <f t="shared" ref="N21:N26" si="5">0.5*(L21)/5</f>
        <v>-1.6330000000000002</v>
      </c>
    </row>
    <row r="22" spans="1:14" x14ac:dyDescent="0.25">
      <c r="A22">
        <v>3</v>
      </c>
      <c r="B22">
        <v>51.8</v>
      </c>
      <c r="C22">
        <v>0.01</v>
      </c>
      <c r="D22">
        <f t="shared" si="0"/>
        <v>51.79</v>
      </c>
      <c r="E22">
        <f t="shared" si="1"/>
        <v>99.980694980694977</v>
      </c>
      <c r="F22">
        <f t="shared" si="2"/>
        <v>5.1790000000000003</v>
      </c>
      <c r="I22">
        <v>3</v>
      </c>
      <c r="J22">
        <v>11.27</v>
      </c>
      <c r="K22">
        <v>0.68</v>
      </c>
      <c r="L22">
        <f t="shared" si="3"/>
        <v>10.59</v>
      </c>
      <c r="M22">
        <f t="shared" si="4"/>
        <v>93.966282165039928</v>
      </c>
      <c r="N22">
        <f t="shared" si="5"/>
        <v>1.0589999999999999</v>
      </c>
    </row>
    <row r="23" spans="1:14" x14ac:dyDescent="0.25">
      <c r="A23">
        <v>4</v>
      </c>
      <c r="B23">
        <v>4.4800000000000004</v>
      </c>
      <c r="C23">
        <v>0.06</v>
      </c>
      <c r="D23">
        <f t="shared" si="0"/>
        <v>4.4200000000000008</v>
      </c>
      <c r="E23">
        <f t="shared" si="1"/>
        <v>98.660714285714292</v>
      </c>
      <c r="F23">
        <f t="shared" si="2"/>
        <v>0.44200000000000006</v>
      </c>
      <c r="I23">
        <v>4</v>
      </c>
      <c r="J23">
        <v>12.1</v>
      </c>
      <c r="K23">
        <v>0.71299999999999997</v>
      </c>
      <c r="L23">
        <f t="shared" si="3"/>
        <v>11.387</v>
      </c>
      <c r="M23">
        <f t="shared" si="4"/>
        <v>94.107438016528931</v>
      </c>
      <c r="N23">
        <f t="shared" si="5"/>
        <v>1.1387</v>
      </c>
    </row>
    <row r="24" spans="1:14" x14ac:dyDescent="0.25">
      <c r="A24">
        <v>5</v>
      </c>
      <c r="B24">
        <v>28.9</v>
      </c>
      <c r="C24">
        <v>0.01</v>
      </c>
      <c r="D24">
        <f t="shared" si="0"/>
        <v>28.889999999999997</v>
      </c>
      <c r="E24">
        <f t="shared" si="1"/>
        <v>99.965397923875429</v>
      </c>
      <c r="F24">
        <f t="shared" si="2"/>
        <v>2.8889999999999998</v>
      </c>
      <c r="I24">
        <v>5</v>
      </c>
      <c r="J24">
        <v>10.84</v>
      </c>
      <c r="K24">
        <v>0.52</v>
      </c>
      <c r="L24">
        <f t="shared" si="3"/>
        <v>10.32</v>
      </c>
      <c r="M24">
        <f t="shared" si="4"/>
        <v>95.20295202952029</v>
      </c>
      <c r="N24">
        <f t="shared" si="5"/>
        <v>1.032</v>
      </c>
    </row>
    <row r="25" spans="1:14" x14ac:dyDescent="0.25">
      <c r="A25">
        <v>6</v>
      </c>
      <c r="B25">
        <v>32</v>
      </c>
      <c r="C25">
        <v>0.02</v>
      </c>
      <c r="D25">
        <f t="shared" si="0"/>
        <v>31.98</v>
      </c>
      <c r="E25">
        <f t="shared" si="1"/>
        <v>99.9375</v>
      </c>
      <c r="F25">
        <f t="shared" si="2"/>
        <v>3.198</v>
      </c>
      <c r="I25">
        <v>6</v>
      </c>
      <c r="J25">
        <v>11.96</v>
      </c>
      <c r="K25">
        <v>0.74</v>
      </c>
      <c r="L25">
        <f t="shared" si="3"/>
        <v>11.22</v>
      </c>
      <c r="M25">
        <f t="shared" si="4"/>
        <v>93.812709030100336</v>
      </c>
      <c r="N25">
        <f t="shared" si="5"/>
        <v>1.1220000000000001</v>
      </c>
    </row>
    <row r="26" spans="1:14" x14ac:dyDescent="0.25">
      <c r="A26">
        <v>7</v>
      </c>
      <c r="B26">
        <v>22.72</v>
      </c>
      <c r="C26">
        <v>0.09</v>
      </c>
      <c r="D26">
        <f t="shared" si="0"/>
        <v>22.63</v>
      </c>
      <c r="E26">
        <f t="shared" si="1"/>
        <v>99.603873239436624</v>
      </c>
      <c r="F26">
        <f t="shared" si="2"/>
        <v>2.2629999999999999</v>
      </c>
      <c r="I26">
        <v>7</v>
      </c>
      <c r="J26">
        <v>13.17</v>
      </c>
      <c r="K26">
        <v>0.45</v>
      </c>
      <c r="L26">
        <f t="shared" si="3"/>
        <v>12.72</v>
      </c>
      <c r="M26">
        <f t="shared" si="4"/>
        <v>96.583143507972665</v>
      </c>
      <c r="N26">
        <f t="shared" si="5"/>
        <v>1.272</v>
      </c>
    </row>
    <row r="28" spans="1:14" x14ac:dyDescent="0.25">
      <c r="A28" t="s">
        <v>20</v>
      </c>
      <c r="B28">
        <f>AVERAGE(B20:B26)</f>
        <v>28.874285714285715</v>
      </c>
      <c r="C28">
        <f>AVERAGE(C20:C26)</f>
        <v>8.2857142857142865E-2</v>
      </c>
      <c r="D28">
        <f>AVERAGE(D20:D26)</f>
        <v>28.791428571428572</v>
      </c>
      <c r="E28">
        <f>AVERAGE(E20:E26)</f>
        <v>99.560680418407102</v>
      </c>
      <c r="F28">
        <f>AVERAGE(F20:F26)</f>
        <v>2.8791428571428566</v>
      </c>
      <c r="I28" t="s">
        <v>20</v>
      </c>
      <c r="J28">
        <f>AVERAGE(J20:J26)</f>
        <v>11.787142857142857</v>
      </c>
      <c r="K28">
        <f>AVERAGE(K20:K26)</f>
        <v>4.9904285714285734</v>
      </c>
      <c r="L28">
        <f>AVERAGE(L20:L26)</f>
        <v>6.7967142857142857</v>
      </c>
      <c r="M28">
        <f>AVERAGE(M20:M26)</f>
        <v>52.510010863676534</v>
      </c>
      <c r="N28">
        <f>AVERAGE(N20:N26)</f>
        <v>0.67967142857142859</v>
      </c>
    </row>
    <row r="29" spans="1:14" x14ac:dyDescent="0.25">
      <c r="A29" t="s">
        <v>30</v>
      </c>
      <c r="B29">
        <f>STDEV(B20:B26)</f>
        <v>14.061724475970047</v>
      </c>
      <c r="C29">
        <f>STDEV(C20:C26)</f>
        <v>9.5518634432290361E-2</v>
      </c>
      <c r="D29">
        <f>STDEV(D20:D26)</f>
        <v>14.068114572288909</v>
      </c>
      <c r="E29">
        <f>STDEV(E20:E26)</f>
        <v>0.49374003531912658</v>
      </c>
      <c r="F29">
        <f>STDEV(F20:F26)</f>
        <v>1.4068114572288921</v>
      </c>
      <c r="I29" t="s">
        <v>30</v>
      </c>
      <c r="J29">
        <f>STDEV(J20:J26)</f>
        <v>1.1994959258748972</v>
      </c>
      <c r="K29">
        <f>STDEV(K20:K26)</f>
        <v>9.5664476837389465</v>
      </c>
      <c r="L29">
        <f>STDEV(L20:L26)</f>
        <v>10.31286893019729</v>
      </c>
      <c r="M29">
        <f>STDEV(M20:M26)</f>
        <v>96.504897986212853</v>
      </c>
      <c r="N29">
        <f>STDEV(N20:N26)</f>
        <v>1.031286893019729</v>
      </c>
    </row>
    <row r="30" spans="1:14" x14ac:dyDescent="0.25">
      <c r="A30" t="s">
        <v>31</v>
      </c>
      <c r="B30">
        <f>B29/SQRT(COUNT(B20:B26))</f>
        <v>5.314832281160971</v>
      </c>
      <c r="C30">
        <f>C29/SQRT(COUNT(C20:C26))</f>
        <v>3.6102650325761654E-2</v>
      </c>
      <c r="D30">
        <f>D29/SQRT(COUNT(D20:D26))</f>
        <v>5.317247510548607</v>
      </c>
      <c r="E30">
        <f>E29/SQRT(COUNT(E20:E26))</f>
        <v>0.1866161922529509</v>
      </c>
      <c r="F30">
        <f>F29/SQRT(COUNT(F20:F26))</f>
        <v>0.53172475105486117</v>
      </c>
      <c r="I30" t="s">
        <v>31</v>
      </c>
      <c r="J30">
        <f>J29/SQRT(COUNT(J20:J26))</f>
        <v>0.4533668455000206</v>
      </c>
      <c r="K30">
        <f>K29/SQRT(COUNT(K20:K26))</f>
        <v>3.6157773573547334</v>
      </c>
      <c r="L30">
        <f>L29/SQRT(COUNT(L20:L26))</f>
        <v>3.8978980704152515</v>
      </c>
      <c r="M30">
        <f>M29/SQRT(COUNT(M20:M26))</f>
        <v>36.47542291016817</v>
      </c>
      <c r="N30">
        <f>N29/SQRT(COUNT(N20:N26))</f>
        <v>0.38978980704152516</v>
      </c>
    </row>
  </sheetData>
  <mergeCells count="3">
    <mergeCell ref="B7:D7"/>
    <mergeCell ref="B1:E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P11" sqref="P11"/>
    </sheetView>
  </sheetViews>
  <sheetFormatPr defaultRowHeight="15" x14ac:dyDescent="0.25"/>
  <sheetData>
    <row r="1" spans="1:12" x14ac:dyDescent="0.25">
      <c r="A1" t="s">
        <v>40</v>
      </c>
      <c r="B1" t="s">
        <v>0</v>
      </c>
      <c r="C1" t="s">
        <v>2</v>
      </c>
    </row>
    <row r="2" spans="1:12" x14ac:dyDescent="0.25">
      <c r="A2" t="s">
        <v>32</v>
      </c>
      <c r="B2">
        <v>1.2993333333333332</v>
      </c>
      <c r="C2">
        <v>5.1000000000000024E-2</v>
      </c>
      <c r="F2" t="s">
        <v>40</v>
      </c>
      <c r="J2" t="s">
        <v>41</v>
      </c>
    </row>
    <row r="3" spans="1:12" x14ac:dyDescent="0.25">
      <c r="A3" t="s">
        <v>33</v>
      </c>
      <c r="B3">
        <v>1.2966666666666666</v>
      </c>
      <c r="C3">
        <v>3.3333333333333333E-2</v>
      </c>
      <c r="F3" t="s">
        <v>33</v>
      </c>
      <c r="J3" t="s">
        <v>32</v>
      </c>
    </row>
    <row r="4" spans="1:12" x14ac:dyDescent="0.25">
      <c r="F4" t="s">
        <v>30</v>
      </c>
      <c r="G4">
        <v>1.1751393027860074E-2</v>
      </c>
      <c r="H4">
        <v>4.3534332373864372E-2</v>
      </c>
      <c r="J4" t="s">
        <v>30</v>
      </c>
      <c r="K4">
        <v>0.13522468075656277</v>
      </c>
      <c r="L4">
        <v>0.89524032421200817</v>
      </c>
    </row>
    <row r="5" spans="1:12" x14ac:dyDescent="0.25">
      <c r="A5" t="s">
        <v>41</v>
      </c>
      <c r="B5" t="s">
        <v>0</v>
      </c>
      <c r="C5" t="s">
        <v>2</v>
      </c>
      <c r="F5" t="s">
        <v>31</v>
      </c>
      <c r="G5">
        <v>3.0341966327760012E-3</v>
      </c>
      <c r="H5">
        <v>1.1240516284815674E-2</v>
      </c>
      <c r="J5" t="s">
        <v>31</v>
      </c>
      <c r="K5">
        <v>3.4914862437758813E-2</v>
      </c>
      <c r="L5">
        <v>0.23115005776842906</v>
      </c>
    </row>
    <row r="6" spans="1:12" x14ac:dyDescent="0.25">
      <c r="A6" t="s">
        <v>32</v>
      </c>
      <c r="B6">
        <v>24.936666666666667</v>
      </c>
      <c r="C6">
        <v>6.1733333333333329</v>
      </c>
      <c r="F6" t="s">
        <v>32</v>
      </c>
      <c r="J6" t="s">
        <v>33</v>
      </c>
    </row>
    <row r="7" spans="1:12" x14ac:dyDescent="0.25">
      <c r="A7" t="s">
        <v>33</v>
      </c>
      <c r="B7">
        <v>24.94</v>
      </c>
      <c r="C7">
        <v>7.3013333333333348</v>
      </c>
      <c r="F7" t="s">
        <v>30</v>
      </c>
      <c r="G7">
        <v>2.3770937534400467E-2</v>
      </c>
      <c r="H7">
        <v>5.2414133392724757E-2</v>
      </c>
      <c r="J7" t="s">
        <v>30</v>
      </c>
      <c r="K7">
        <v>0.11972189997378672</v>
      </c>
      <c r="L7">
        <v>0.94780448054085087</v>
      </c>
    </row>
    <row r="8" spans="1:12" x14ac:dyDescent="0.25">
      <c r="F8" t="s">
        <v>31</v>
      </c>
      <c r="G8">
        <v>4.3399595668791235E-3</v>
      </c>
      <c r="H8">
        <v>9.5694677304267103E-3</v>
      </c>
      <c r="J8" t="s">
        <v>31</v>
      </c>
      <c r="K8">
        <v>3.7859388972001903E-2</v>
      </c>
      <c r="L8">
        <v>0.29972209350218282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35" sqref="B35"/>
    </sheetView>
  </sheetViews>
  <sheetFormatPr defaultRowHeight="15" x14ac:dyDescent="0.25"/>
  <cols>
    <col min="1" max="1" width="13.42578125" customWidth="1"/>
    <col min="2" max="2" width="10.5703125" customWidth="1"/>
    <col min="3" max="3" width="11.7109375" customWidth="1"/>
    <col min="5" max="5" width="12.85546875" customWidth="1"/>
    <col min="6" max="6" width="12.7109375" customWidth="1"/>
    <col min="7" max="7" width="10.42578125" customWidth="1"/>
  </cols>
  <sheetData>
    <row r="1" spans="1:15" x14ac:dyDescent="0.25">
      <c r="A1" t="s">
        <v>34</v>
      </c>
      <c r="B1" t="s">
        <v>32</v>
      </c>
      <c r="C1" t="s">
        <v>33</v>
      </c>
      <c r="E1" t="s">
        <v>27</v>
      </c>
      <c r="F1" t="s">
        <v>32</v>
      </c>
      <c r="G1" t="s">
        <v>33</v>
      </c>
      <c r="I1" t="s">
        <v>37</v>
      </c>
      <c r="J1" t="s">
        <v>32</v>
      </c>
      <c r="K1" t="s">
        <v>33</v>
      </c>
      <c r="M1" t="s">
        <v>25</v>
      </c>
      <c r="N1" t="s">
        <v>32</v>
      </c>
      <c r="O1" t="s">
        <v>33</v>
      </c>
    </row>
    <row r="2" spans="1:15" x14ac:dyDescent="0.25">
      <c r="A2">
        <v>1</v>
      </c>
      <c r="B2">
        <v>0.28000000000000003</v>
      </c>
      <c r="C2">
        <v>0.08</v>
      </c>
      <c r="E2">
        <v>1</v>
      </c>
      <c r="F2">
        <v>78.461538461538467</v>
      </c>
      <c r="G2">
        <v>93.84615384615384</v>
      </c>
      <c r="I2">
        <v>1</v>
      </c>
      <c r="J2">
        <v>0.10200000000000001</v>
      </c>
      <c r="K2">
        <f>0.01*(I2)/0.1</f>
        <v>9.9999999999999992E-2</v>
      </c>
      <c r="M2">
        <v>1</v>
      </c>
      <c r="N2">
        <v>1.02</v>
      </c>
      <c r="O2">
        <v>1.22</v>
      </c>
    </row>
    <row r="3" spans="1:15" x14ac:dyDescent="0.25">
      <c r="A3">
        <v>2</v>
      </c>
      <c r="B3">
        <v>0.11</v>
      </c>
      <c r="C3">
        <v>0.02</v>
      </c>
      <c r="E3">
        <v>2</v>
      </c>
      <c r="F3">
        <v>91.538461538461533</v>
      </c>
      <c r="G3">
        <v>98.449612403100772</v>
      </c>
      <c r="I3">
        <v>2</v>
      </c>
      <c r="J3">
        <v>0.11899999999999999</v>
      </c>
      <c r="K3">
        <f t="shared" ref="K3:K11" si="0">0.01*(I3)/0.1</f>
        <v>0.19999999999999998</v>
      </c>
      <c r="M3">
        <v>2</v>
      </c>
      <c r="N3">
        <v>1.19</v>
      </c>
      <c r="O3">
        <v>1.27</v>
      </c>
    </row>
    <row r="4" spans="1:15" x14ac:dyDescent="0.25">
      <c r="A4">
        <v>3</v>
      </c>
      <c r="B4">
        <v>0.01</v>
      </c>
      <c r="C4">
        <v>0</v>
      </c>
      <c r="E4">
        <v>3</v>
      </c>
      <c r="F4">
        <v>99.242424242424249</v>
      </c>
      <c r="G4">
        <v>100</v>
      </c>
      <c r="I4">
        <v>3</v>
      </c>
      <c r="J4">
        <v>0.13100000000000001</v>
      </c>
      <c r="K4">
        <f t="shared" si="0"/>
        <v>0.3</v>
      </c>
      <c r="M4">
        <v>3</v>
      </c>
      <c r="N4">
        <v>1.31</v>
      </c>
      <c r="O4">
        <v>1.3</v>
      </c>
    </row>
    <row r="5" spans="1:15" x14ac:dyDescent="0.25">
      <c r="A5">
        <v>4</v>
      </c>
      <c r="B5">
        <v>0.06</v>
      </c>
      <c r="C5">
        <v>0</v>
      </c>
      <c r="E5">
        <v>4</v>
      </c>
      <c r="F5">
        <v>95.275590551181097</v>
      </c>
      <c r="G5">
        <v>100</v>
      </c>
      <c r="I5">
        <v>4</v>
      </c>
      <c r="J5">
        <v>0.121</v>
      </c>
      <c r="K5">
        <f t="shared" si="0"/>
        <v>0.39999999999999997</v>
      </c>
      <c r="M5">
        <v>4</v>
      </c>
      <c r="N5">
        <v>1.21</v>
      </c>
      <c r="O5">
        <v>1.31</v>
      </c>
    </row>
    <row r="6" spans="1:15" x14ac:dyDescent="0.25">
      <c r="A6">
        <v>5</v>
      </c>
      <c r="B6">
        <v>0.01</v>
      </c>
      <c r="C6">
        <v>0.01</v>
      </c>
      <c r="E6">
        <v>5</v>
      </c>
      <c r="F6">
        <v>99.230769230769226</v>
      </c>
      <c r="G6">
        <v>99.21875</v>
      </c>
      <c r="I6">
        <v>5</v>
      </c>
      <c r="J6">
        <v>0.129</v>
      </c>
      <c r="K6">
        <f t="shared" si="0"/>
        <v>0.5</v>
      </c>
      <c r="M6">
        <v>5</v>
      </c>
      <c r="N6">
        <v>1.29</v>
      </c>
      <c r="O6">
        <v>1.27</v>
      </c>
    </row>
    <row r="7" spans="1:15" x14ac:dyDescent="0.25">
      <c r="A7">
        <v>6</v>
      </c>
      <c r="B7">
        <v>0.02</v>
      </c>
      <c r="C7">
        <v>0.03</v>
      </c>
      <c r="E7">
        <v>6</v>
      </c>
      <c r="F7">
        <v>98.473282442748086</v>
      </c>
      <c r="G7">
        <v>97.65625</v>
      </c>
      <c r="I7">
        <v>6</v>
      </c>
      <c r="J7">
        <v>0.129</v>
      </c>
      <c r="K7">
        <f t="shared" si="0"/>
        <v>0.6</v>
      </c>
      <c r="M7">
        <v>6</v>
      </c>
      <c r="N7">
        <v>1.29</v>
      </c>
      <c r="O7">
        <v>1.25</v>
      </c>
    </row>
    <row r="8" spans="1:15" x14ac:dyDescent="0.25">
      <c r="A8">
        <v>7</v>
      </c>
      <c r="B8">
        <v>0.09</v>
      </c>
      <c r="C8">
        <v>0.02</v>
      </c>
      <c r="E8">
        <v>7</v>
      </c>
      <c r="F8">
        <v>93.023255813953483</v>
      </c>
      <c r="G8">
        <v>98.449612403100772</v>
      </c>
      <c r="I8">
        <v>7</v>
      </c>
      <c r="J8">
        <v>0.12</v>
      </c>
      <c r="K8">
        <f t="shared" si="0"/>
        <v>0.70000000000000007</v>
      </c>
      <c r="M8">
        <v>7</v>
      </c>
      <c r="N8">
        <v>1.2</v>
      </c>
      <c r="O8">
        <v>1.27</v>
      </c>
    </row>
    <row r="9" spans="1:15" x14ac:dyDescent="0.25">
      <c r="A9">
        <v>8</v>
      </c>
      <c r="B9">
        <v>0.03</v>
      </c>
      <c r="C9">
        <v>0.01</v>
      </c>
      <c r="E9">
        <v>8</v>
      </c>
      <c r="F9">
        <v>97.70992366412213</v>
      </c>
      <c r="G9">
        <v>99.236641221374043</v>
      </c>
      <c r="I9">
        <v>8</v>
      </c>
      <c r="J9">
        <v>0.128</v>
      </c>
      <c r="K9">
        <f t="shared" si="0"/>
        <v>0.79999999999999993</v>
      </c>
      <c r="M9">
        <v>8</v>
      </c>
      <c r="N9">
        <v>1.28</v>
      </c>
      <c r="O9">
        <v>1.3</v>
      </c>
    </row>
    <row r="10" spans="1:15" x14ac:dyDescent="0.25">
      <c r="A10">
        <v>9</v>
      </c>
      <c r="B10">
        <v>0.01</v>
      </c>
      <c r="C10">
        <v>0.03</v>
      </c>
      <c r="E10">
        <v>9</v>
      </c>
      <c r="F10">
        <v>99.21875</v>
      </c>
      <c r="G10">
        <v>97.70992366412213</v>
      </c>
      <c r="I10">
        <v>9</v>
      </c>
      <c r="J10">
        <v>0.127</v>
      </c>
      <c r="K10">
        <f t="shared" si="0"/>
        <v>0.89999999999999991</v>
      </c>
      <c r="M10">
        <v>9</v>
      </c>
      <c r="N10">
        <v>1.27</v>
      </c>
      <c r="O10">
        <v>1.28</v>
      </c>
    </row>
    <row r="11" spans="1:15" x14ac:dyDescent="0.25">
      <c r="A11">
        <v>10</v>
      </c>
      <c r="B11">
        <v>0.05</v>
      </c>
      <c r="C11">
        <v>0.02</v>
      </c>
      <c r="E11">
        <v>10</v>
      </c>
      <c r="F11">
        <v>95.967741935483858</v>
      </c>
      <c r="G11">
        <v>98.449612403100772</v>
      </c>
      <c r="I11">
        <v>10</v>
      </c>
      <c r="J11">
        <v>0.11899999999999999</v>
      </c>
      <c r="K11">
        <f t="shared" si="0"/>
        <v>1</v>
      </c>
      <c r="M11">
        <v>10</v>
      </c>
      <c r="N11">
        <v>1.19</v>
      </c>
      <c r="O11">
        <v>1.27</v>
      </c>
    </row>
    <row r="12" spans="1:15" x14ac:dyDescent="0.25">
      <c r="A12">
        <v>11</v>
      </c>
      <c r="B12">
        <v>0.02</v>
      </c>
      <c r="C12">
        <v>0</v>
      </c>
      <c r="E12">
        <v>11</v>
      </c>
      <c r="F12">
        <v>98.496240601503757</v>
      </c>
      <c r="G12">
        <v>100</v>
      </c>
      <c r="I12">
        <v>11</v>
      </c>
      <c r="J12">
        <v>0.13100000000000001</v>
      </c>
      <c r="K12">
        <v>0.13</v>
      </c>
      <c r="M12">
        <v>11</v>
      </c>
      <c r="N12">
        <v>1.31</v>
      </c>
      <c r="O12">
        <v>1.3</v>
      </c>
    </row>
    <row r="13" spans="1:15" x14ac:dyDescent="0.25">
      <c r="A13">
        <v>12</v>
      </c>
      <c r="B13">
        <v>7.0000000000000007E-2</v>
      </c>
      <c r="C13">
        <v>0.04</v>
      </c>
      <c r="E13">
        <v>12</v>
      </c>
      <c r="F13">
        <v>94.696969696969688</v>
      </c>
      <c r="G13">
        <v>96.946564885496173</v>
      </c>
      <c r="I13">
        <v>12</v>
      </c>
      <c r="J13">
        <v>0.125</v>
      </c>
      <c r="K13">
        <v>0.127</v>
      </c>
      <c r="M13">
        <v>12</v>
      </c>
      <c r="N13">
        <v>1.25</v>
      </c>
      <c r="O13">
        <v>1.27</v>
      </c>
    </row>
    <row r="14" spans="1:15" x14ac:dyDescent="0.25">
      <c r="A14">
        <v>13</v>
      </c>
      <c r="B14">
        <v>0.1</v>
      </c>
      <c r="C14">
        <v>0</v>
      </c>
      <c r="E14">
        <v>13</v>
      </c>
      <c r="F14">
        <v>92.36641221374046</v>
      </c>
      <c r="G14">
        <v>100</v>
      </c>
      <c r="I14">
        <v>13</v>
      </c>
      <c r="J14">
        <v>0.121</v>
      </c>
      <c r="K14">
        <v>0.128</v>
      </c>
      <c r="M14">
        <v>13</v>
      </c>
      <c r="N14">
        <v>1.21</v>
      </c>
      <c r="O14">
        <v>1.28</v>
      </c>
    </row>
    <row r="15" spans="1:15" x14ac:dyDescent="0.25">
      <c r="A15">
        <v>14</v>
      </c>
      <c r="B15">
        <v>0.11</v>
      </c>
      <c r="C15">
        <v>0.08</v>
      </c>
      <c r="E15">
        <v>14</v>
      </c>
      <c r="F15">
        <v>91.791044776119406</v>
      </c>
      <c r="G15">
        <v>93.89312977099236</v>
      </c>
      <c r="I15">
        <v>14</v>
      </c>
      <c r="J15">
        <v>0.123</v>
      </c>
      <c r="K15">
        <v>0.123</v>
      </c>
      <c r="M15">
        <v>14</v>
      </c>
      <c r="N15">
        <v>1.23</v>
      </c>
      <c r="O15">
        <v>1.23</v>
      </c>
    </row>
    <row r="16" spans="1:15" x14ac:dyDescent="0.25">
      <c r="A16">
        <v>15</v>
      </c>
      <c r="B16">
        <v>0.08</v>
      </c>
      <c r="C16">
        <v>0.16</v>
      </c>
      <c r="E16">
        <v>15</v>
      </c>
      <c r="F16">
        <v>93.700787401574786</v>
      </c>
      <c r="G16">
        <v>87.596899224806208</v>
      </c>
      <c r="I16">
        <v>15</v>
      </c>
      <c r="J16">
        <v>0.11899999999999999</v>
      </c>
      <c r="K16">
        <v>0.113</v>
      </c>
      <c r="M16">
        <v>15</v>
      </c>
      <c r="N16">
        <v>1.19</v>
      </c>
      <c r="O16">
        <v>1.1300000000000001</v>
      </c>
    </row>
    <row r="17" spans="1:15" x14ac:dyDescent="0.25">
      <c r="A17">
        <v>16</v>
      </c>
      <c r="B17">
        <v>0.05</v>
      </c>
      <c r="E17">
        <v>16</v>
      </c>
      <c r="F17">
        <v>96.124031007751938</v>
      </c>
      <c r="I17">
        <v>16</v>
      </c>
      <c r="J17">
        <v>0.124</v>
      </c>
      <c r="M17">
        <v>16</v>
      </c>
      <c r="N17">
        <v>1.24</v>
      </c>
    </row>
    <row r="18" spans="1:15" x14ac:dyDescent="0.25">
      <c r="A18">
        <v>17</v>
      </c>
      <c r="B18">
        <v>0.04</v>
      </c>
      <c r="E18">
        <v>17</v>
      </c>
      <c r="F18">
        <v>96.875</v>
      </c>
      <c r="I18">
        <v>17</v>
      </c>
      <c r="J18">
        <v>0.124</v>
      </c>
      <c r="M18">
        <v>17</v>
      </c>
      <c r="N18">
        <v>1.24</v>
      </c>
    </row>
    <row r="19" spans="1:15" x14ac:dyDescent="0.25">
      <c r="A19">
        <v>18</v>
      </c>
      <c r="B19">
        <v>0.05</v>
      </c>
      <c r="E19">
        <v>18</v>
      </c>
      <c r="F19">
        <v>96.153846153846146</v>
      </c>
      <c r="I19">
        <v>18</v>
      </c>
      <c r="J19">
        <v>0.125</v>
      </c>
      <c r="M19">
        <v>18</v>
      </c>
      <c r="N19">
        <v>1.25</v>
      </c>
    </row>
    <row r="20" spans="1:15" x14ac:dyDescent="0.25">
      <c r="A20">
        <v>19</v>
      </c>
      <c r="B20">
        <v>0.03</v>
      </c>
      <c r="E20">
        <v>19</v>
      </c>
      <c r="F20">
        <v>97.70992366412213</v>
      </c>
      <c r="I20">
        <v>19</v>
      </c>
      <c r="J20">
        <v>0.128</v>
      </c>
      <c r="M20">
        <v>19</v>
      </c>
      <c r="N20">
        <v>1.28</v>
      </c>
    </row>
    <row r="21" spans="1:15" x14ac:dyDescent="0.25">
      <c r="A21">
        <v>20</v>
      </c>
      <c r="B21">
        <v>0.01</v>
      </c>
      <c r="E21">
        <v>20</v>
      </c>
      <c r="F21">
        <v>99.242424242424249</v>
      </c>
      <c r="I21">
        <v>20</v>
      </c>
      <c r="J21">
        <v>0.13100000000000001</v>
      </c>
      <c r="M21">
        <v>20</v>
      </c>
      <c r="N21">
        <v>1.31</v>
      </c>
    </row>
    <row r="22" spans="1:15" x14ac:dyDescent="0.25">
      <c r="A22">
        <v>21</v>
      </c>
      <c r="B22">
        <v>0.02</v>
      </c>
      <c r="E22">
        <v>21</v>
      </c>
      <c r="F22">
        <v>98.425196850393704</v>
      </c>
      <c r="I22">
        <v>21</v>
      </c>
      <c r="J22">
        <v>0.125</v>
      </c>
      <c r="M22">
        <v>21</v>
      </c>
      <c r="N22">
        <v>1.25</v>
      </c>
    </row>
    <row r="23" spans="1:15" x14ac:dyDescent="0.25">
      <c r="A23">
        <v>22</v>
      </c>
      <c r="B23">
        <v>0.03</v>
      </c>
      <c r="E23">
        <v>22</v>
      </c>
      <c r="F23">
        <v>97.6</v>
      </c>
      <c r="I23">
        <v>22</v>
      </c>
      <c r="J23">
        <v>0.122</v>
      </c>
      <c r="M23">
        <v>22</v>
      </c>
      <c r="N23">
        <v>1.22</v>
      </c>
    </row>
    <row r="24" spans="1:15" x14ac:dyDescent="0.25">
      <c r="A24">
        <v>23</v>
      </c>
      <c r="B24">
        <v>0.02</v>
      </c>
      <c r="E24">
        <v>23</v>
      </c>
      <c r="F24">
        <v>98.449612403100772</v>
      </c>
      <c r="I24">
        <v>23</v>
      </c>
      <c r="J24">
        <v>0.127</v>
      </c>
      <c r="M24">
        <v>23</v>
      </c>
      <c r="N24">
        <v>1.27</v>
      </c>
    </row>
    <row r="25" spans="1:15" x14ac:dyDescent="0.25">
      <c r="A25">
        <v>24</v>
      </c>
      <c r="B25">
        <v>0.04</v>
      </c>
      <c r="E25">
        <v>24</v>
      </c>
      <c r="F25">
        <v>96.946564885496173</v>
      </c>
      <c r="I25">
        <v>24</v>
      </c>
      <c r="J25">
        <v>0.127</v>
      </c>
      <c r="M25">
        <v>24</v>
      </c>
      <c r="N25">
        <v>1.27</v>
      </c>
    </row>
    <row r="26" spans="1:15" x14ac:dyDescent="0.25">
      <c r="A26">
        <v>25</v>
      </c>
      <c r="B26">
        <v>0.03</v>
      </c>
      <c r="E26">
        <v>25</v>
      </c>
      <c r="F26">
        <v>97.761194029850742</v>
      </c>
      <c r="I26">
        <v>25</v>
      </c>
      <c r="J26">
        <v>0.13100000000000001</v>
      </c>
      <c r="M26">
        <v>25</v>
      </c>
      <c r="N26">
        <v>1.31</v>
      </c>
    </row>
    <row r="27" spans="1:15" x14ac:dyDescent="0.25">
      <c r="A27">
        <v>26</v>
      </c>
      <c r="B27">
        <v>0.02</v>
      </c>
      <c r="E27">
        <v>26</v>
      </c>
      <c r="F27">
        <v>98.484848484848484</v>
      </c>
      <c r="I27">
        <v>26</v>
      </c>
      <c r="J27">
        <v>0.13</v>
      </c>
      <c r="M27">
        <v>26</v>
      </c>
      <c r="N27">
        <v>1.3</v>
      </c>
    </row>
    <row r="28" spans="1:15" x14ac:dyDescent="0.25">
      <c r="A28">
        <v>27</v>
      </c>
      <c r="B28">
        <v>0.03</v>
      </c>
      <c r="E28">
        <v>27</v>
      </c>
      <c r="F28">
        <v>97.70992366412213</v>
      </c>
      <c r="I28">
        <v>27</v>
      </c>
      <c r="J28">
        <v>0.128</v>
      </c>
      <c r="M28">
        <v>27</v>
      </c>
      <c r="N28">
        <v>1.28</v>
      </c>
    </row>
    <row r="29" spans="1:15" x14ac:dyDescent="0.25">
      <c r="A29">
        <v>28</v>
      </c>
      <c r="B29">
        <v>0.05</v>
      </c>
      <c r="E29">
        <v>28</v>
      </c>
      <c r="F29">
        <v>96.183206106870216</v>
      </c>
      <c r="I29">
        <v>28</v>
      </c>
      <c r="J29">
        <v>0.126</v>
      </c>
      <c r="M29">
        <v>28</v>
      </c>
      <c r="N29">
        <v>1.26</v>
      </c>
    </row>
    <row r="30" spans="1:15" x14ac:dyDescent="0.25">
      <c r="A30">
        <v>29</v>
      </c>
      <c r="B30">
        <v>0.04</v>
      </c>
      <c r="E30">
        <v>29</v>
      </c>
      <c r="F30">
        <v>96.92307692307692</v>
      </c>
      <c r="I30">
        <v>29</v>
      </c>
      <c r="J30">
        <v>0.126</v>
      </c>
      <c r="M30">
        <v>29</v>
      </c>
      <c r="N30">
        <v>1.26</v>
      </c>
    </row>
    <row r="31" spans="1:15" x14ac:dyDescent="0.25">
      <c r="A31">
        <v>30</v>
      </c>
      <c r="B31">
        <v>0.02</v>
      </c>
      <c r="E31">
        <v>30</v>
      </c>
      <c r="F31">
        <v>98.449612403100772</v>
      </c>
      <c r="I31">
        <v>30</v>
      </c>
      <c r="J31">
        <v>0.127</v>
      </c>
      <c r="M31">
        <v>30</v>
      </c>
      <c r="N31">
        <v>1.27</v>
      </c>
    </row>
    <row r="32" spans="1:15" x14ac:dyDescent="0.25">
      <c r="A32" t="s">
        <v>35</v>
      </c>
      <c r="B32">
        <f>AVERAGE(B2:B31)</f>
        <v>5.1000000000000024E-2</v>
      </c>
      <c r="C32">
        <f>AVERAGE(C1:C16)</f>
        <v>3.3333333333333333E-2</v>
      </c>
      <c r="E32" t="s">
        <v>36</v>
      </c>
      <c r="F32">
        <f>AVERAGE(F2:F31)</f>
        <v>96.074388446319816</v>
      </c>
      <c r="G32">
        <f>AVERAGE(G1:G16)</f>
        <v>97.430209988149812</v>
      </c>
      <c r="I32" t="s">
        <v>39</v>
      </c>
      <c r="J32">
        <f t="shared" ref="J32" si="1">AVERAGE(J2:J31)</f>
        <v>0.12483333333333331</v>
      </c>
      <c r="K32">
        <f>AVERAGE(K2:K16)</f>
        <v>0.40806666666666669</v>
      </c>
      <c r="M32" t="s">
        <v>25</v>
      </c>
      <c r="N32">
        <f t="shared" ref="N32" si="2">AVERAGE(N2:N31)</f>
        <v>1.2483333333333333</v>
      </c>
      <c r="O32">
        <f>AVERAGE(O2:O16)</f>
        <v>1.2633333333333332</v>
      </c>
    </row>
    <row r="33" spans="1:15" x14ac:dyDescent="0.25">
      <c r="A33" t="s">
        <v>30</v>
      </c>
      <c r="B33">
        <f>STDEV(B2:B31)</f>
        <v>5.2414133392724757E-2</v>
      </c>
      <c r="C33">
        <f>STDEV(C1:C16)</f>
        <v>4.3534332373864372E-2</v>
      </c>
      <c r="E33" t="s">
        <v>30</v>
      </c>
      <c r="F33">
        <f>STDEV(F2:F31)</f>
        <v>4.0252494588835255</v>
      </c>
      <c r="G33">
        <f>STDEV(G1:G16)</f>
        <v>3.3637621127676951</v>
      </c>
      <c r="I33" t="s">
        <v>30</v>
      </c>
      <c r="J33">
        <f>STDEV(J2:J31)</f>
        <v>5.7360525494955785E-3</v>
      </c>
      <c r="K33">
        <f>STDEV(K2:K16)</f>
        <v>0.31954598744975354</v>
      </c>
      <c r="M33" t="s">
        <v>30</v>
      </c>
      <c r="N33">
        <f>STDEV(N2:N31)</f>
        <v>5.7360525494955801E-2</v>
      </c>
      <c r="O33">
        <f>STDEV(O2:O16)</f>
        <v>4.46680881081572E-2</v>
      </c>
    </row>
    <row r="34" spans="1:15" x14ac:dyDescent="0.25">
      <c r="A34" t="s">
        <v>31</v>
      </c>
      <c r="B34">
        <f>B33/SQRT(COUNT(B2:B31))</f>
        <v>9.5694677304267103E-3</v>
      </c>
      <c r="C34">
        <f>C33/SQRT(COUNT(C1:C16))</f>
        <v>1.1240516284815674E-2</v>
      </c>
      <c r="E34" t="s">
        <v>31</v>
      </c>
      <c r="F34">
        <f>F33/SQRT(COUNT(F2:F31))</f>
        <v>0.7349066427386568</v>
      </c>
      <c r="G34">
        <f>G33/SQRT(COUNT(G1:G16))</f>
        <v>0.8685196428901838</v>
      </c>
      <c r="I34" t="s">
        <v>31</v>
      </c>
      <c r="J34">
        <f>J33/SQRT(COUNT(J2:J31))</f>
        <v>1.0472551241312489E-3</v>
      </c>
      <c r="K34">
        <f>K33/SQRT(COUNT(K2:K16))</f>
        <v>8.2506419182686641E-2</v>
      </c>
      <c r="M34" t="s">
        <v>31</v>
      </c>
      <c r="N34">
        <f>N33/SQRT(COUNT(N2:N31))</f>
        <v>1.0472551241312493E-2</v>
      </c>
      <c r="O34">
        <f>O33/SQRT(COUNT(O2:O16))</f>
        <v>1.153325075665456E-2</v>
      </c>
    </row>
    <row r="35" spans="1:15" x14ac:dyDescent="0.25">
      <c r="A35" t="s">
        <v>42</v>
      </c>
      <c r="B35">
        <f>_xlfn.T.TEST(B2:B31,C2:C16,2,3)</f>
        <v>0.23987579558194805</v>
      </c>
      <c r="E35" t="s">
        <v>42</v>
      </c>
      <c r="F35">
        <f>_xlfn.T.TEST(F2:F31,G2:G16,2,3)</f>
        <v>0.24186838078261472</v>
      </c>
      <c r="I35" t="s">
        <v>42</v>
      </c>
      <c r="J35">
        <f>_xlfn.T.TEST(J2:J31,K2:K16,2,3)</f>
        <v>4.0405306656074343E-3</v>
      </c>
      <c r="M35" t="s">
        <v>42</v>
      </c>
      <c r="N35">
        <f>_xlfn.T.TEST(N2:N31,O2:O16,2,3)</f>
        <v>0.34220469305661272</v>
      </c>
      <c r="O35" s="10" t="s">
        <v>43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Q5" sqref="Q5"/>
    </sheetView>
  </sheetViews>
  <sheetFormatPr defaultRowHeight="15" x14ac:dyDescent="0.25"/>
  <sheetData>
    <row r="1" spans="1:15" x14ac:dyDescent="0.25">
      <c r="A1" t="s">
        <v>34</v>
      </c>
      <c r="B1" t="s">
        <v>32</v>
      </c>
      <c r="C1" t="s">
        <v>33</v>
      </c>
      <c r="E1" t="s">
        <v>27</v>
      </c>
      <c r="F1" t="s">
        <v>32</v>
      </c>
      <c r="G1" t="s">
        <v>33</v>
      </c>
      <c r="I1" t="s">
        <v>37</v>
      </c>
      <c r="J1" t="s">
        <v>32</v>
      </c>
      <c r="K1" t="s">
        <v>33</v>
      </c>
      <c r="M1" t="s">
        <v>25</v>
      </c>
      <c r="N1" t="s">
        <v>32</v>
      </c>
      <c r="O1" t="s">
        <v>33</v>
      </c>
    </row>
    <row r="2" spans="1:15" x14ac:dyDescent="0.25">
      <c r="A2">
        <v>1</v>
      </c>
      <c r="B2" s="5">
        <v>4.2300000000000004</v>
      </c>
      <c r="C2">
        <v>8.1999999999999993</v>
      </c>
      <c r="E2">
        <v>1</v>
      </c>
      <c r="F2">
        <v>83.08</v>
      </c>
      <c r="G2">
        <v>66.935483870967744</v>
      </c>
      <c r="I2">
        <v>1</v>
      </c>
      <c r="J2">
        <v>2.077</v>
      </c>
      <c r="K2">
        <v>1.66</v>
      </c>
      <c r="M2">
        <v>1</v>
      </c>
      <c r="N2">
        <v>20.77</v>
      </c>
      <c r="O2">
        <v>16.600000000000001</v>
      </c>
    </row>
    <row r="3" spans="1:15" x14ac:dyDescent="0.25">
      <c r="A3">
        <v>2</v>
      </c>
      <c r="B3" s="5">
        <f>2.69*2</f>
        <v>5.38</v>
      </c>
      <c r="C3">
        <v>6</v>
      </c>
      <c r="E3">
        <v>2</v>
      </c>
      <c r="F3">
        <v>78.48</v>
      </c>
      <c r="G3">
        <v>75.903614457831324</v>
      </c>
      <c r="I3">
        <v>2</v>
      </c>
      <c r="J3">
        <v>1.9620000000000002</v>
      </c>
      <c r="K3">
        <v>1.89</v>
      </c>
      <c r="M3">
        <v>2</v>
      </c>
      <c r="N3">
        <v>19.62</v>
      </c>
      <c r="O3">
        <v>18.899999999999999</v>
      </c>
    </row>
    <row r="4" spans="1:15" x14ac:dyDescent="0.25">
      <c r="A4">
        <v>3</v>
      </c>
      <c r="B4" s="5">
        <v>4.3899999999999997</v>
      </c>
      <c r="C4">
        <v>7.3</v>
      </c>
      <c r="E4">
        <v>3</v>
      </c>
      <c r="F4">
        <v>82.44</v>
      </c>
      <c r="G4">
        <v>70.564516129032256</v>
      </c>
      <c r="I4">
        <v>3</v>
      </c>
      <c r="J4">
        <v>2.0609999999999999</v>
      </c>
      <c r="K4">
        <v>1.75</v>
      </c>
      <c r="M4">
        <v>3</v>
      </c>
      <c r="N4">
        <v>20.61</v>
      </c>
      <c r="O4">
        <v>17.5</v>
      </c>
    </row>
    <row r="5" spans="1:15" x14ac:dyDescent="0.25">
      <c r="A5">
        <v>4</v>
      </c>
      <c r="B5">
        <v>5.3</v>
      </c>
      <c r="C5">
        <v>8.9</v>
      </c>
      <c r="E5">
        <v>4</v>
      </c>
      <c r="F5">
        <v>78.629032258064512</v>
      </c>
      <c r="G5">
        <v>64.257028112449802</v>
      </c>
      <c r="I5">
        <v>4</v>
      </c>
      <c r="J5">
        <v>1.95</v>
      </c>
      <c r="K5">
        <v>1.5999999999999996</v>
      </c>
      <c r="M5">
        <v>4</v>
      </c>
      <c r="N5">
        <v>19.5</v>
      </c>
      <c r="O5">
        <v>15.999999999999998</v>
      </c>
    </row>
    <row r="6" spans="1:15" x14ac:dyDescent="0.25">
      <c r="A6">
        <v>5</v>
      </c>
      <c r="B6">
        <v>5.6</v>
      </c>
      <c r="C6">
        <v>7.1</v>
      </c>
      <c r="E6">
        <v>5</v>
      </c>
      <c r="F6">
        <v>77.689243027888438</v>
      </c>
      <c r="G6">
        <v>71.370967741935502</v>
      </c>
      <c r="I6">
        <v>5</v>
      </c>
      <c r="J6">
        <v>1.95</v>
      </c>
      <c r="K6">
        <v>1.77</v>
      </c>
      <c r="M6">
        <v>5</v>
      </c>
      <c r="N6">
        <v>19.5</v>
      </c>
      <c r="O6">
        <v>17.700000000000003</v>
      </c>
    </row>
    <row r="7" spans="1:15" x14ac:dyDescent="0.25">
      <c r="A7">
        <v>6</v>
      </c>
      <c r="B7">
        <v>6.9</v>
      </c>
      <c r="C7">
        <v>7.7</v>
      </c>
      <c r="E7">
        <v>6</v>
      </c>
      <c r="F7">
        <v>72.289156626506028</v>
      </c>
      <c r="G7">
        <v>69.322709163346616</v>
      </c>
      <c r="I7">
        <v>6</v>
      </c>
      <c r="J7">
        <v>1.8</v>
      </c>
      <c r="K7">
        <v>1.74</v>
      </c>
      <c r="M7">
        <v>6</v>
      </c>
      <c r="N7">
        <v>18</v>
      </c>
      <c r="O7">
        <v>17.400000000000002</v>
      </c>
    </row>
    <row r="8" spans="1:15" x14ac:dyDescent="0.25">
      <c r="A8">
        <v>7</v>
      </c>
      <c r="B8">
        <v>7.2</v>
      </c>
      <c r="C8">
        <v>6.5</v>
      </c>
      <c r="E8">
        <v>7</v>
      </c>
      <c r="F8">
        <v>71.084337349397586</v>
      </c>
      <c r="G8">
        <v>73.895582329317264</v>
      </c>
      <c r="I8">
        <v>7</v>
      </c>
      <c r="J8">
        <v>1.77</v>
      </c>
      <c r="K8">
        <v>1.8399999999999999</v>
      </c>
      <c r="M8">
        <v>7</v>
      </c>
      <c r="N8">
        <v>17.7</v>
      </c>
      <c r="O8">
        <v>18.399999999999999</v>
      </c>
    </row>
    <row r="9" spans="1:15" x14ac:dyDescent="0.25">
      <c r="A9">
        <v>8</v>
      </c>
      <c r="B9">
        <v>6.4</v>
      </c>
      <c r="C9">
        <v>8.5</v>
      </c>
      <c r="E9">
        <v>8</v>
      </c>
      <c r="F9">
        <v>74.193548387096769</v>
      </c>
      <c r="G9">
        <v>66.135458167330668</v>
      </c>
      <c r="I9">
        <v>8</v>
      </c>
      <c r="J9">
        <v>1.8399999999999999</v>
      </c>
      <c r="K9">
        <v>1.66</v>
      </c>
      <c r="M9">
        <v>8</v>
      </c>
      <c r="N9">
        <v>18.399999999999999</v>
      </c>
      <c r="O9">
        <v>16.600000000000001</v>
      </c>
    </row>
    <row r="10" spans="1:15" x14ac:dyDescent="0.25">
      <c r="A10">
        <v>9</v>
      </c>
      <c r="B10">
        <v>7.8</v>
      </c>
      <c r="C10">
        <v>8.4</v>
      </c>
      <c r="E10">
        <v>9</v>
      </c>
      <c r="F10">
        <v>69.047619047619051</v>
      </c>
      <c r="G10">
        <v>66.129032258064512</v>
      </c>
      <c r="I10">
        <v>9</v>
      </c>
      <c r="J10">
        <v>1.7399999999999998</v>
      </c>
      <c r="K10">
        <v>1.6399999999999997</v>
      </c>
      <c r="M10">
        <v>9</v>
      </c>
      <c r="N10">
        <v>17.399999999999999</v>
      </c>
      <c r="O10">
        <v>16.399999999999999</v>
      </c>
    </row>
    <row r="11" spans="1:15" x14ac:dyDescent="0.25">
      <c r="A11">
        <v>10</v>
      </c>
      <c r="B11">
        <v>6.9</v>
      </c>
      <c r="C11">
        <v>6.9</v>
      </c>
      <c r="E11">
        <v>10</v>
      </c>
      <c r="F11">
        <v>72.400000000000006</v>
      </c>
      <c r="G11">
        <v>72.400000000000006</v>
      </c>
      <c r="I11">
        <v>10</v>
      </c>
      <c r="J11">
        <v>1.81</v>
      </c>
      <c r="K11">
        <v>1.81</v>
      </c>
      <c r="M11">
        <v>10</v>
      </c>
      <c r="N11">
        <v>18.100000000000001</v>
      </c>
      <c r="O11">
        <v>18.100000000000001</v>
      </c>
    </row>
    <row r="12" spans="1:15" x14ac:dyDescent="0.25">
      <c r="A12">
        <v>11</v>
      </c>
      <c r="B12">
        <v>7.4</v>
      </c>
      <c r="C12">
        <v>7</v>
      </c>
      <c r="E12">
        <v>11</v>
      </c>
      <c r="F12">
        <v>70.161290322580641</v>
      </c>
      <c r="G12">
        <v>71.774193548387103</v>
      </c>
      <c r="I12">
        <v>11</v>
      </c>
      <c r="J12">
        <v>1.7399999999999998</v>
      </c>
      <c r="K12">
        <v>1.78</v>
      </c>
      <c r="M12">
        <v>11</v>
      </c>
      <c r="N12">
        <v>17.399999999999999</v>
      </c>
      <c r="O12">
        <v>17.8</v>
      </c>
    </row>
    <row r="13" spans="1:15" x14ac:dyDescent="0.25">
      <c r="A13">
        <v>12</v>
      </c>
      <c r="B13">
        <v>8.5</v>
      </c>
      <c r="C13">
        <v>6.32</v>
      </c>
      <c r="E13">
        <v>12</v>
      </c>
      <c r="F13">
        <v>65.725806451612897</v>
      </c>
      <c r="G13">
        <v>74.820717131474098</v>
      </c>
      <c r="I13">
        <v>12</v>
      </c>
      <c r="J13">
        <v>1.6300000000000001</v>
      </c>
      <c r="K13">
        <v>1.8780000000000001</v>
      </c>
      <c r="M13">
        <v>12</v>
      </c>
      <c r="N13">
        <v>16.3</v>
      </c>
      <c r="O13">
        <v>18.78</v>
      </c>
    </row>
    <row r="14" spans="1:15" x14ac:dyDescent="0.25">
      <c r="A14">
        <v>13</v>
      </c>
      <c r="B14">
        <v>9.6999999999999993</v>
      </c>
      <c r="C14">
        <v>7.4</v>
      </c>
      <c r="E14">
        <v>13</v>
      </c>
      <c r="F14">
        <v>61.354581673306775</v>
      </c>
      <c r="G14">
        <v>70.400000000000006</v>
      </c>
      <c r="I14">
        <v>13</v>
      </c>
      <c r="J14">
        <v>1.5400000000000003</v>
      </c>
      <c r="K14">
        <v>1.76</v>
      </c>
      <c r="M14">
        <v>13</v>
      </c>
      <c r="N14">
        <v>15.400000000000002</v>
      </c>
      <c r="O14">
        <v>17.600000000000001</v>
      </c>
    </row>
    <row r="15" spans="1:15" x14ac:dyDescent="0.25">
      <c r="A15">
        <v>14</v>
      </c>
      <c r="B15">
        <v>7.4</v>
      </c>
      <c r="C15">
        <v>7.2</v>
      </c>
      <c r="E15">
        <v>14</v>
      </c>
      <c r="F15">
        <v>70.281124497991982</v>
      </c>
      <c r="G15">
        <v>71.084337349397586</v>
      </c>
      <c r="I15">
        <v>14</v>
      </c>
      <c r="J15">
        <v>1.75</v>
      </c>
      <c r="K15">
        <v>1.7699999999999998</v>
      </c>
      <c r="M15">
        <v>14</v>
      </c>
      <c r="N15">
        <v>17.5</v>
      </c>
      <c r="O15">
        <v>17.7</v>
      </c>
    </row>
    <row r="16" spans="1:15" x14ac:dyDescent="0.25">
      <c r="A16">
        <v>15</v>
      </c>
      <c r="B16">
        <v>4.8</v>
      </c>
      <c r="C16">
        <v>6.1</v>
      </c>
      <c r="E16">
        <v>15</v>
      </c>
      <c r="F16">
        <v>80.408163265306115</v>
      </c>
      <c r="G16">
        <v>75.793650793650798</v>
      </c>
      <c r="I16">
        <v>15</v>
      </c>
      <c r="J16">
        <v>1.97</v>
      </c>
      <c r="K16">
        <v>1.9100000000000001</v>
      </c>
      <c r="M16">
        <v>15</v>
      </c>
      <c r="N16">
        <v>19.7</v>
      </c>
      <c r="O16">
        <v>19.100000000000001</v>
      </c>
    </row>
    <row r="17" spans="1:15" x14ac:dyDescent="0.25">
      <c r="A17">
        <v>16</v>
      </c>
      <c r="B17">
        <v>7.2</v>
      </c>
      <c r="E17">
        <v>16</v>
      </c>
      <c r="F17">
        <v>71.541501976284593</v>
      </c>
      <c r="I17">
        <v>16</v>
      </c>
      <c r="J17">
        <v>1.81</v>
      </c>
      <c r="M17">
        <v>16</v>
      </c>
      <c r="N17">
        <v>18.100000000000001</v>
      </c>
    </row>
    <row r="18" spans="1:15" x14ac:dyDescent="0.25">
      <c r="A18">
        <v>17</v>
      </c>
      <c r="B18">
        <v>6.4</v>
      </c>
      <c r="E18">
        <v>17</v>
      </c>
      <c r="F18">
        <v>74.089068825910914</v>
      </c>
      <c r="I18">
        <v>17</v>
      </c>
      <c r="J18">
        <v>1.8299999999999996</v>
      </c>
      <c r="M18">
        <v>17</v>
      </c>
      <c r="N18">
        <v>18.299999999999997</v>
      </c>
    </row>
    <row r="19" spans="1:15" x14ac:dyDescent="0.25">
      <c r="A19">
        <v>18</v>
      </c>
      <c r="B19">
        <v>6.2</v>
      </c>
      <c r="E19">
        <v>18</v>
      </c>
      <c r="F19">
        <v>75.396825396825392</v>
      </c>
      <c r="I19">
        <v>18</v>
      </c>
      <c r="J19">
        <v>1.9</v>
      </c>
      <c r="M19">
        <v>18</v>
      </c>
      <c r="N19">
        <v>19</v>
      </c>
    </row>
    <row r="20" spans="1:15" x14ac:dyDescent="0.25">
      <c r="A20">
        <v>19</v>
      </c>
      <c r="B20">
        <v>5.7</v>
      </c>
      <c r="E20">
        <v>19</v>
      </c>
      <c r="F20">
        <v>77.016129032258064</v>
      </c>
      <c r="I20">
        <v>19</v>
      </c>
      <c r="J20">
        <v>1.9100000000000001</v>
      </c>
      <c r="M20">
        <v>19</v>
      </c>
      <c r="N20">
        <v>19.100000000000001</v>
      </c>
    </row>
    <row r="21" spans="1:15" x14ac:dyDescent="0.25">
      <c r="A21">
        <v>20</v>
      </c>
      <c r="B21">
        <v>5.3</v>
      </c>
      <c r="E21">
        <v>20</v>
      </c>
      <c r="F21">
        <v>78.367346938775512</v>
      </c>
      <c r="I21">
        <v>20</v>
      </c>
      <c r="J21">
        <v>1.92</v>
      </c>
      <c r="M21">
        <v>20</v>
      </c>
      <c r="N21">
        <v>19.2</v>
      </c>
    </row>
    <row r="22" spans="1:15" x14ac:dyDescent="0.25">
      <c r="A22">
        <v>21</v>
      </c>
      <c r="B22">
        <v>7.7</v>
      </c>
      <c r="E22">
        <v>21</v>
      </c>
      <c r="F22">
        <v>69.565217391304358</v>
      </c>
      <c r="I22">
        <v>21</v>
      </c>
      <c r="J22">
        <v>1.7600000000000002</v>
      </c>
      <c r="M22">
        <v>21</v>
      </c>
      <c r="N22">
        <v>17.600000000000001</v>
      </c>
    </row>
    <row r="23" spans="1:15" x14ac:dyDescent="0.25">
      <c r="A23">
        <v>22</v>
      </c>
      <c r="B23">
        <v>5.7</v>
      </c>
      <c r="E23">
        <v>22</v>
      </c>
      <c r="F23">
        <v>76.923076923076934</v>
      </c>
      <c r="I23">
        <v>22</v>
      </c>
      <c r="J23">
        <v>1.9</v>
      </c>
      <c r="M23">
        <v>22</v>
      </c>
      <c r="N23">
        <v>19</v>
      </c>
    </row>
    <row r="24" spans="1:15" x14ac:dyDescent="0.25">
      <c r="A24">
        <v>23</v>
      </c>
      <c r="B24">
        <v>4.2</v>
      </c>
      <c r="E24">
        <v>23</v>
      </c>
      <c r="F24">
        <v>83.333333333333343</v>
      </c>
      <c r="I24">
        <v>23</v>
      </c>
      <c r="J24">
        <v>2.1</v>
      </c>
      <c r="M24">
        <v>23</v>
      </c>
      <c r="N24">
        <v>21</v>
      </c>
    </row>
    <row r="25" spans="1:15" x14ac:dyDescent="0.25">
      <c r="A25">
        <v>24</v>
      </c>
      <c r="B25">
        <v>6</v>
      </c>
      <c r="E25">
        <v>24</v>
      </c>
      <c r="F25">
        <v>75.806451612903231</v>
      </c>
      <c r="I25">
        <v>24</v>
      </c>
      <c r="J25">
        <v>1.8800000000000001</v>
      </c>
      <c r="M25">
        <v>24</v>
      </c>
      <c r="N25">
        <v>18.8</v>
      </c>
    </row>
    <row r="26" spans="1:15" x14ac:dyDescent="0.25">
      <c r="A26">
        <v>25</v>
      </c>
      <c r="B26">
        <v>5.7</v>
      </c>
      <c r="E26">
        <v>25</v>
      </c>
      <c r="F26">
        <v>77.108433734939766</v>
      </c>
      <c r="I26">
        <v>25</v>
      </c>
      <c r="J26">
        <v>1.92</v>
      </c>
      <c r="M26">
        <v>25</v>
      </c>
      <c r="N26">
        <v>19.2</v>
      </c>
    </row>
    <row r="27" spans="1:15" x14ac:dyDescent="0.25">
      <c r="A27">
        <v>26</v>
      </c>
      <c r="B27">
        <v>4.8</v>
      </c>
      <c r="E27">
        <v>26</v>
      </c>
      <c r="F27">
        <v>80.8</v>
      </c>
      <c r="I27">
        <v>26</v>
      </c>
      <c r="J27">
        <v>2.02</v>
      </c>
      <c r="M27">
        <v>26</v>
      </c>
      <c r="N27">
        <v>20.2</v>
      </c>
    </row>
    <row r="28" spans="1:15" x14ac:dyDescent="0.25">
      <c r="A28">
        <v>27</v>
      </c>
      <c r="B28">
        <v>5.3</v>
      </c>
      <c r="E28">
        <v>27</v>
      </c>
      <c r="F28">
        <v>78.629032258064512</v>
      </c>
      <c r="I28">
        <v>27</v>
      </c>
      <c r="J28">
        <v>1.95</v>
      </c>
      <c r="M28">
        <v>27</v>
      </c>
      <c r="N28">
        <v>19.5</v>
      </c>
    </row>
    <row r="29" spans="1:15" x14ac:dyDescent="0.25">
      <c r="A29">
        <v>28</v>
      </c>
      <c r="B29">
        <v>6.6</v>
      </c>
      <c r="E29">
        <v>28</v>
      </c>
      <c r="F29">
        <v>73.705179282868528</v>
      </c>
      <c r="I29">
        <v>28</v>
      </c>
      <c r="J29">
        <v>1.85</v>
      </c>
      <c r="M29">
        <v>28</v>
      </c>
      <c r="N29">
        <v>18.5</v>
      </c>
    </row>
    <row r="30" spans="1:15" x14ac:dyDescent="0.25">
      <c r="A30">
        <v>29</v>
      </c>
      <c r="B30">
        <v>5.9</v>
      </c>
      <c r="E30">
        <v>29</v>
      </c>
      <c r="F30">
        <v>76.305220883534147</v>
      </c>
      <c r="I30">
        <v>29</v>
      </c>
      <c r="J30">
        <v>1.9</v>
      </c>
      <c r="M30">
        <v>29</v>
      </c>
      <c r="N30">
        <v>19</v>
      </c>
    </row>
    <row r="31" spans="1:15" x14ac:dyDescent="0.25">
      <c r="A31">
        <v>30</v>
      </c>
      <c r="B31">
        <v>4.5999999999999996</v>
      </c>
      <c r="E31">
        <v>30</v>
      </c>
      <c r="F31">
        <v>81.673306772908361</v>
      </c>
      <c r="I31">
        <v>30</v>
      </c>
      <c r="J31">
        <v>2.0499999999999998</v>
      </c>
      <c r="M31">
        <v>30</v>
      </c>
      <c r="N31">
        <v>20.5</v>
      </c>
    </row>
    <row r="32" spans="1:15" x14ac:dyDescent="0.25">
      <c r="A32" t="s">
        <v>35</v>
      </c>
      <c r="B32">
        <f>AVERAGE(B2:B31)</f>
        <v>6.1733333333333329</v>
      </c>
      <c r="C32">
        <f>AVERAGE(C1:C16)</f>
        <v>7.3013333333333348</v>
      </c>
      <c r="E32" t="s">
        <v>38</v>
      </c>
      <c r="F32">
        <f t="shared" ref="F32" si="0">AVERAGE(F2:F31)</f>
        <v>75.250800909011929</v>
      </c>
      <c r="G32">
        <f>AVERAGE(G2:G16)</f>
        <v>70.719152736879025</v>
      </c>
      <c r="I32" t="s">
        <v>39</v>
      </c>
      <c r="J32">
        <f t="shared" ref="J32" si="1">AVERAGE(J2:J31)</f>
        <v>1.8763333333333334</v>
      </c>
      <c r="K32">
        <f>AVERAGE(K2:K16)</f>
        <v>1.7638666666666667</v>
      </c>
      <c r="M32" t="s">
        <v>25</v>
      </c>
      <c r="N32">
        <f t="shared" ref="N32" si="2">AVERAGE(N2:N31)</f>
        <v>18.763333333333335</v>
      </c>
      <c r="O32">
        <f>AVERAGE(O2:O16)</f>
        <v>17.638666666666666</v>
      </c>
    </row>
    <row r="33" spans="1:15" x14ac:dyDescent="0.25">
      <c r="A33" t="s">
        <v>30</v>
      </c>
      <c r="B33">
        <f>STDEV(B2:B31)</f>
        <v>1.3184116183507735</v>
      </c>
      <c r="C33">
        <f>STDEV(C1:C16)</f>
        <v>0.89524032421200817</v>
      </c>
      <c r="E33" t="s">
        <v>30</v>
      </c>
      <c r="F33">
        <f t="shared" ref="F33" si="3">STDEV(F2:F31)</f>
        <v>5.2350790234848796</v>
      </c>
      <c r="G33">
        <f>STDEV(G2:G16)</f>
        <v>3.6279547840377901</v>
      </c>
      <c r="I33" t="s">
        <v>30</v>
      </c>
      <c r="J33">
        <f t="shared" ref="J33" si="4">STDEV(J2:J31)</f>
        <v>0.12929392692709846</v>
      </c>
      <c r="K33">
        <f>STDEV(K2:K16)</f>
        <v>9.3770134345846551E-2</v>
      </c>
      <c r="M33" t="s">
        <v>30</v>
      </c>
      <c r="N33">
        <f t="shared" ref="N33" si="5">STDEV(N2:N31)</f>
        <v>1.2929392692709845</v>
      </c>
      <c r="O33">
        <f>STDEV(O2:O16)</f>
        <v>0.93770134345846501</v>
      </c>
    </row>
    <row r="34" spans="1:15" x14ac:dyDescent="0.25">
      <c r="A34" t="s">
        <v>31</v>
      </c>
      <c r="B34">
        <f>B33/SQRT(COUNT(B2:B31))</f>
        <v>0.24070792781587022</v>
      </c>
      <c r="C34">
        <f>C33/SQRT(COUNT(C1:C16))</f>
        <v>0.23115005776842906</v>
      </c>
      <c r="E34" t="s">
        <v>31</v>
      </c>
      <c r="F34">
        <f t="shared" ref="F34" si="6">F33/SQRT(COUNT(F2:F31))</f>
        <v>0.95579029049492858</v>
      </c>
      <c r="G34">
        <f>G33/SQRT(COUNT(G2:G16))</f>
        <v>0.93673389729145906</v>
      </c>
      <c r="I34" t="s">
        <v>31</v>
      </c>
      <c r="J34">
        <f t="shared" ref="J34" si="7">J33/SQRT(COUNT(J2:J31))</f>
        <v>2.3605733442132144E-2</v>
      </c>
      <c r="K34">
        <f>K33/SQRT(COUNT(K2:K16))</f>
        <v>2.4211344579539721E-2</v>
      </c>
      <c r="M34" t="s">
        <v>31</v>
      </c>
      <c r="N34">
        <f t="shared" ref="N34" si="8">N33/SQRT(COUNT(N2:N31))</f>
        <v>0.2360573344213214</v>
      </c>
      <c r="O34">
        <f>O33/SQRT(COUNT(O2:O16))</f>
        <v>0.24211344579539706</v>
      </c>
    </row>
    <row r="35" spans="1:15" x14ac:dyDescent="0.25">
      <c r="A35" t="s">
        <v>42</v>
      </c>
      <c r="B35">
        <f>_xlfn.T.TEST(B2:B31,C2:C16,2,3)</f>
        <v>1.6632510517327346E-3</v>
      </c>
      <c r="E35" t="s">
        <v>42</v>
      </c>
      <c r="F35">
        <f>_xlfn.T.TEST(F2:F31,G2:G16,2,3)</f>
        <v>1.6504670265937314E-3</v>
      </c>
      <c r="I35" t="s">
        <v>42</v>
      </c>
      <c r="J35">
        <f>_xlfn.T.TEST(J2:J31,K2:K16,2,3)</f>
        <v>1.9947308008905229E-3</v>
      </c>
      <c r="M35" t="s">
        <v>42</v>
      </c>
      <c r="N35">
        <f>_xlfn.T.TEST(N2:N31,O2:O16,2,3)</f>
        <v>1.9947308008904721E-3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7"/>
  <sheetViews>
    <sheetView workbookViewId="0">
      <selection activeCell="F14" sqref="F14"/>
    </sheetView>
  </sheetViews>
  <sheetFormatPr defaultColWidth="8.85546875" defaultRowHeight="15" x14ac:dyDescent="0.25"/>
  <cols>
    <col min="1" max="1" width="13.85546875" customWidth="1"/>
  </cols>
  <sheetData>
    <row r="1" spans="2:50" ht="15.75" x14ac:dyDescent="0.25">
      <c r="B1" s="13" t="s">
        <v>33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  <c r="AK1" s="13" t="s">
        <v>32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2:50" x14ac:dyDescent="0.25">
      <c r="B2" s="15" t="s">
        <v>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 t="s">
        <v>48</v>
      </c>
      <c r="Q2" s="16"/>
      <c r="R2" s="16"/>
      <c r="S2" s="16"/>
      <c r="T2" s="15" t="s">
        <v>49</v>
      </c>
      <c r="U2" s="15"/>
      <c r="V2" s="15"/>
      <c r="W2" s="15"/>
      <c r="X2" s="15"/>
      <c r="Y2" s="15"/>
      <c r="Z2" s="16" t="s">
        <v>50</v>
      </c>
      <c r="AA2" s="16"/>
      <c r="AB2" s="16"/>
      <c r="AC2" s="16"/>
      <c r="AD2" s="16"/>
      <c r="AE2" s="16"/>
      <c r="AF2" s="16"/>
      <c r="AG2" s="16"/>
      <c r="AK2" s="15" t="s">
        <v>47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 spans="2:50" x14ac:dyDescent="0.25">
      <c r="B3" s="17" t="s">
        <v>49</v>
      </c>
      <c r="C3" s="17"/>
      <c r="D3" s="17"/>
      <c r="E3" s="17"/>
      <c r="F3" s="17"/>
      <c r="G3" s="17"/>
      <c r="H3" s="18" t="s">
        <v>50</v>
      </c>
      <c r="I3" s="18"/>
      <c r="J3" s="18"/>
      <c r="K3" s="18"/>
      <c r="L3" s="18"/>
      <c r="M3" s="18"/>
      <c r="N3" s="18"/>
      <c r="O3" s="18"/>
      <c r="P3" s="19"/>
      <c r="Q3" s="19"/>
      <c r="R3" s="19"/>
      <c r="S3" s="19"/>
      <c r="AK3" s="17" t="s">
        <v>49</v>
      </c>
      <c r="AL3" s="17"/>
      <c r="AM3" s="17"/>
      <c r="AN3" s="17"/>
      <c r="AO3" s="17"/>
      <c r="AP3" s="17"/>
      <c r="AQ3" s="18" t="s">
        <v>50</v>
      </c>
      <c r="AR3" s="18"/>
      <c r="AS3" s="18"/>
      <c r="AT3" s="18"/>
      <c r="AU3" s="18"/>
      <c r="AV3" s="18"/>
      <c r="AW3" s="18"/>
      <c r="AX3" s="18"/>
    </row>
    <row r="4" spans="2:50" x14ac:dyDescent="0.25">
      <c r="B4" s="19" t="s">
        <v>51</v>
      </c>
      <c r="C4" s="19"/>
      <c r="D4" s="19" t="s">
        <v>52</v>
      </c>
      <c r="E4" s="19"/>
      <c r="F4" s="19" t="s">
        <v>53</v>
      </c>
      <c r="G4" s="19"/>
      <c r="H4" s="19" t="s">
        <v>54</v>
      </c>
      <c r="I4" s="19"/>
      <c r="J4" s="19" t="s">
        <v>52</v>
      </c>
      <c r="K4" s="19"/>
      <c r="L4" s="19" t="s">
        <v>55</v>
      </c>
      <c r="M4" s="19"/>
      <c r="N4" s="19" t="s">
        <v>53</v>
      </c>
      <c r="O4" s="19"/>
      <c r="P4" s="19" t="s">
        <v>51</v>
      </c>
      <c r="Q4" s="19"/>
      <c r="R4" s="19" t="s">
        <v>56</v>
      </c>
      <c r="S4" s="19"/>
      <c r="T4" s="19" t="s">
        <v>57</v>
      </c>
      <c r="U4" s="19"/>
      <c r="V4" s="19" t="s">
        <v>52</v>
      </c>
      <c r="W4" s="19"/>
      <c r="X4" s="19" t="s">
        <v>58</v>
      </c>
      <c r="Y4" s="19"/>
      <c r="Z4" s="19" t="s">
        <v>54</v>
      </c>
      <c r="AA4" s="19"/>
      <c r="AB4" s="19" t="s">
        <v>52</v>
      </c>
      <c r="AC4" s="19"/>
      <c r="AD4" s="19" t="s">
        <v>59</v>
      </c>
      <c r="AE4" s="19"/>
      <c r="AF4" s="19" t="s">
        <v>60</v>
      </c>
      <c r="AG4" s="19"/>
      <c r="AK4" s="19" t="s">
        <v>51</v>
      </c>
      <c r="AL4" s="19"/>
      <c r="AM4" s="19" t="s">
        <v>52</v>
      </c>
      <c r="AN4" s="19"/>
      <c r="AO4" s="19" t="s">
        <v>61</v>
      </c>
      <c r="AP4" s="19"/>
      <c r="AQ4" s="19" t="s">
        <v>54</v>
      </c>
      <c r="AR4" s="19"/>
      <c r="AS4" s="19" t="s">
        <v>52</v>
      </c>
      <c r="AT4" s="19"/>
      <c r="AU4" s="19" t="s">
        <v>55</v>
      </c>
      <c r="AV4" s="19"/>
      <c r="AW4" s="19" t="s">
        <v>61</v>
      </c>
      <c r="AX4" s="19"/>
    </row>
    <row r="5" spans="2:50" x14ac:dyDescent="0.25">
      <c r="B5" s="19">
        <v>0.26400000000000001</v>
      </c>
      <c r="C5" s="19"/>
      <c r="D5" s="20">
        <f t="shared" ref="D5:D12" si="0">(B5-0.004)/0.144</f>
        <v>1.8055555555555558</v>
      </c>
      <c r="E5" s="20"/>
      <c r="F5" s="20">
        <f>1.3-D5</f>
        <v>-0.50555555555555576</v>
      </c>
      <c r="G5" s="20"/>
      <c r="H5" s="19">
        <v>0.69699999999999995</v>
      </c>
      <c r="I5" s="19"/>
      <c r="J5" s="20">
        <f>(H5-0.004)/0.144</f>
        <v>4.8125</v>
      </c>
      <c r="K5" s="20"/>
      <c r="L5" s="20">
        <f>J5*5</f>
        <v>24.0625</v>
      </c>
      <c r="M5" s="20"/>
      <c r="N5" s="20">
        <f>25-L5</f>
        <v>0.9375</v>
      </c>
      <c r="O5" s="20"/>
      <c r="P5" s="19">
        <v>0.01</v>
      </c>
      <c r="Q5" s="19"/>
      <c r="R5" s="20">
        <f t="shared" ref="R5:R10" si="1">(P5-0.004)/0.144</f>
        <v>4.1666666666666671E-2</v>
      </c>
      <c r="S5" s="20"/>
      <c r="T5" s="19">
        <v>4.9000000000000002E-2</v>
      </c>
      <c r="U5" s="19"/>
      <c r="V5" s="20">
        <f t="shared" ref="V5:V12" si="2">(T5-0.004)/0.144</f>
        <v>0.3125</v>
      </c>
      <c r="W5" s="20"/>
      <c r="X5" s="20">
        <f>1.3-V5</f>
        <v>0.98750000000000004</v>
      </c>
      <c r="Y5" s="20"/>
      <c r="Z5" s="19">
        <v>5.3999999999999999E-2</v>
      </c>
      <c r="AA5" s="19"/>
      <c r="AB5" s="20">
        <f>(Z5-0.004)/0.144</f>
        <v>0.34722222222222227</v>
      </c>
      <c r="AC5" s="20"/>
      <c r="AD5" s="20">
        <f>5*AB5</f>
        <v>1.7361111111111114</v>
      </c>
      <c r="AE5" s="20"/>
      <c r="AF5" s="20">
        <f>25-AD5</f>
        <v>23.263888888888889</v>
      </c>
      <c r="AG5" s="19"/>
      <c r="AK5" s="19">
        <v>2.7E-2</v>
      </c>
      <c r="AL5" s="19"/>
      <c r="AM5" s="20">
        <f>(AK5-0.004)/0.144</f>
        <v>0.15972222222222224</v>
      </c>
      <c r="AN5" s="20"/>
      <c r="AO5" s="20">
        <f>1.3-AM5</f>
        <v>1.1402777777777777</v>
      </c>
      <c r="AP5" s="19"/>
      <c r="AQ5" s="19">
        <v>0.77900000000000003</v>
      </c>
      <c r="AR5" s="19"/>
      <c r="AS5" s="20">
        <f>(AQ5-0.004)/0.144</f>
        <v>5.3819444444444446</v>
      </c>
      <c r="AT5" s="20"/>
      <c r="AU5" s="20">
        <f>AS5*5</f>
        <v>26.909722222222221</v>
      </c>
      <c r="AV5" s="20"/>
      <c r="AW5" s="20">
        <f>25-AU5</f>
        <v>-1.9097222222222214</v>
      </c>
      <c r="AX5" s="20"/>
    </row>
    <row r="6" spans="2:50" x14ac:dyDescent="0.25">
      <c r="B6" s="19">
        <v>0.24099999999999999</v>
      </c>
      <c r="C6" s="19"/>
      <c r="D6" s="20">
        <f t="shared" si="0"/>
        <v>1.6458333333333335</v>
      </c>
      <c r="E6" s="20"/>
      <c r="F6" s="20">
        <f t="shared" ref="F6:F12" si="3">1.3-D6</f>
        <v>-0.34583333333333344</v>
      </c>
      <c r="G6" s="20"/>
      <c r="H6" s="19">
        <v>0.66500000000000004</v>
      </c>
      <c r="I6" s="19"/>
      <c r="J6" s="20">
        <f t="shared" ref="J6:J10" si="4">(H6-0.004)/0.144</f>
        <v>4.5902777777777786</v>
      </c>
      <c r="K6" s="20"/>
      <c r="L6" s="20">
        <f t="shared" ref="L6:L10" si="5">J6*5</f>
        <v>22.951388888888893</v>
      </c>
      <c r="M6" s="20"/>
      <c r="N6" s="20">
        <f t="shared" ref="N6:N10" si="6">25-L6</f>
        <v>2.0486111111111072</v>
      </c>
      <c r="O6" s="20"/>
      <c r="P6" s="19">
        <v>1.2999999999999999E-2</v>
      </c>
      <c r="Q6" s="19"/>
      <c r="R6" s="20">
        <f t="shared" si="1"/>
        <v>6.25E-2</v>
      </c>
      <c r="S6" s="20"/>
      <c r="T6" s="19">
        <v>3.2000000000000001E-2</v>
      </c>
      <c r="U6" s="19"/>
      <c r="V6" s="20">
        <f t="shared" si="2"/>
        <v>0.19444444444444448</v>
      </c>
      <c r="W6" s="20"/>
      <c r="X6" s="20">
        <f t="shared" ref="X6:X12" si="7">1.3-V6</f>
        <v>1.1055555555555556</v>
      </c>
      <c r="Y6" s="20"/>
      <c r="Z6" s="19">
        <v>8.4000000000000005E-2</v>
      </c>
      <c r="AA6" s="19"/>
      <c r="AB6" s="20">
        <f t="shared" ref="AB6:AB10" si="8">(Z6-0.004)/0.144</f>
        <v>0.55555555555555558</v>
      </c>
      <c r="AC6" s="20"/>
      <c r="AD6" s="20">
        <f t="shared" ref="AD6:AD10" si="9">5*AB6</f>
        <v>2.7777777777777777</v>
      </c>
      <c r="AE6" s="20"/>
      <c r="AF6" s="20">
        <f t="shared" ref="AF6:AF10" si="10">25-AD6</f>
        <v>22.222222222222221</v>
      </c>
      <c r="AG6" s="19"/>
      <c r="AK6" s="19">
        <v>3.2000000000000001E-2</v>
      </c>
      <c r="AL6" s="19"/>
      <c r="AM6" s="20">
        <f>(AK6-0.004)/0.144</f>
        <v>0.19444444444444448</v>
      </c>
      <c r="AN6" s="20"/>
      <c r="AO6" s="20">
        <f t="shared" ref="AO6:AO9" si="11">1.3-AM6</f>
        <v>1.1055555555555556</v>
      </c>
      <c r="AP6" s="19"/>
      <c r="AQ6" s="19">
        <v>0.58299999999999996</v>
      </c>
      <c r="AR6" s="19"/>
      <c r="AS6" s="20">
        <f t="shared" ref="AS6:AS9" si="12">(AQ6-0.004)/0.144</f>
        <v>4.020833333333333</v>
      </c>
      <c r="AT6" s="20"/>
      <c r="AU6" s="20">
        <f t="shared" ref="AU6:AU9" si="13">AS6*5</f>
        <v>20.104166666666664</v>
      </c>
      <c r="AV6" s="20"/>
      <c r="AW6" s="20">
        <f t="shared" ref="AW6:AW9" si="14">25-AU6</f>
        <v>4.8958333333333357</v>
      </c>
      <c r="AX6" s="20"/>
    </row>
    <row r="7" spans="2:50" x14ac:dyDescent="0.25">
      <c r="B7" s="19">
        <v>0.129</v>
      </c>
      <c r="C7" s="19"/>
      <c r="D7" s="20">
        <f t="shared" si="0"/>
        <v>0.86805555555555558</v>
      </c>
      <c r="E7" s="20"/>
      <c r="F7" s="20">
        <f t="shared" si="3"/>
        <v>0.43194444444444446</v>
      </c>
      <c r="G7" s="20"/>
      <c r="H7" s="19">
        <v>0.72599999999999998</v>
      </c>
      <c r="I7" s="19"/>
      <c r="J7" s="20">
        <f t="shared" si="4"/>
        <v>5.0138888888888893</v>
      </c>
      <c r="K7" s="20"/>
      <c r="L7" s="20">
        <f t="shared" si="5"/>
        <v>25.069444444444446</v>
      </c>
      <c r="M7" s="20"/>
      <c r="N7" s="20">
        <f t="shared" si="6"/>
        <v>-6.9444444444446418E-2</v>
      </c>
      <c r="O7" s="20"/>
      <c r="P7" s="19">
        <v>5.0000000000000001E-3</v>
      </c>
      <c r="Q7" s="19"/>
      <c r="R7" s="20">
        <f t="shared" si="1"/>
        <v>6.9444444444444449E-3</v>
      </c>
      <c r="S7" s="20"/>
      <c r="T7" s="19">
        <v>5.8000000000000003E-2</v>
      </c>
      <c r="U7" s="19"/>
      <c r="V7" s="20">
        <f t="shared" si="2"/>
        <v>0.37500000000000006</v>
      </c>
      <c r="W7" s="20"/>
      <c r="X7" s="20">
        <f t="shared" si="7"/>
        <v>0.92500000000000004</v>
      </c>
      <c r="Y7" s="20"/>
      <c r="Z7" s="19">
        <v>6.8000000000000005E-2</v>
      </c>
      <c r="AA7" s="19"/>
      <c r="AB7" s="20">
        <f t="shared" si="8"/>
        <v>0.44444444444444448</v>
      </c>
      <c r="AC7" s="20"/>
      <c r="AD7" s="20">
        <f t="shared" si="9"/>
        <v>2.2222222222222223</v>
      </c>
      <c r="AE7" s="20"/>
      <c r="AF7" s="20">
        <f t="shared" si="10"/>
        <v>22.777777777777779</v>
      </c>
      <c r="AG7" s="19"/>
      <c r="AK7" s="19">
        <v>2.8000000000000001E-2</v>
      </c>
      <c r="AL7" s="19"/>
      <c r="AM7" s="20">
        <f>(AK7-0.004)/0.144</f>
        <v>0.16666666666666669</v>
      </c>
      <c r="AN7" s="20"/>
      <c r="AO7" s="20">
        <f t="shared" si="11"/>
        <v>1.1333333333333333</v>
      </c>
      <c r="AP7" s="19"/>
      <c r="AQ7" s="19">
        <v>0.55000000000000004</v>
      </c>
      <c r="AR7" s="19"/>
      <c r="AS7" s="20">
        <f t="shared" si="12"/>
        <v>3.7916666666666674</v>
      </c>
      <c r="AT7" s="20"/>
      <c r="AU7" s="20">
        <f t="shared" si="13"/>
        <v>18.958333333333336</v>
      </c>
      <c r="AV7" s="20"/>
      <c r="AW7" s="20">
        <f t="shared" si="14"/>
        <v>6.0416666666666643</v>
      </c>
      <c r="AX7" s="20"/>
    </row>
    <row r="8" spans="2:50" x14ac:dyDescent="0.25">
      <c r="B8" s="19">
        <v>0.30199999999999999</v>
      </c>
      <c r="C8" s="19"/>
      <c r="D8" s="20">
        <f t="shared" si="0"/>
        <v>2.0694444444444446</v>
      </c>
      <c r="E8" s="20"/>
      <c r="F8" s="20">
        <f t="shared" si="3"/>
        <v>-0.7694444444444446</v>
      </c>
      <c r="G8" s="20"/>
      <c r="H8" s="19">
        <v>0.66300000000000003</v>
      </c>
      <c r="I8" s="19"/>
      <c r="J8" s="20">
        <f t="shared" si="4"/>
        <v>4.5763888888888893</v>
      </c>
      <c r="K8" s="20"/>
      <c r="L8" s="20">
        <f t="shared" si="5"/>
        <v>22.881944444444446</v>
      </c>
      <c r="M8" s="20"/>
      <c r="N8" s="20">
        <f t="shared" si="6"/>
        <v>2.1180555555555536</v>
      </c>
      <c r="O8" s="20"/>
      <c r="P8" s="19">
        <v>8.9999999999999993E-3</v>
      </c>
      <c r="Q8" s="19"/>
      <c r="R8" s="20">
        <f t="shared" si="1"/>
        <v>3.4722222222222217E-2</v>
      </c>
      <c r="S8" s="20"/>
      <c r="T8" s="19">
        <v>6.3E-2</v>
      </c>
      <c r="U8" s="19"/>
      <c r="V8" s="20">
        <f t="shared" si="2"/>
        <v>0.40972222222222221</v>
      </c>
      <c r="W8" s="20"/>
      <c r="X8" s="20">
        <f t="shared" si="7"/>
        <v>0.89027777777777783</v>
      </c>
      <c r="Y8" s="20"/>
      <c r="Z8" s="19">
        <v>7.0999999999999994E-2</v>
      </c>
      <c r="AA8" s="19"/>
      <c r="AB8" s="20">
        <f t="shared" si="8"/>
        <v>0.46527777777777773</v>
      </c>
      <c r="AC8" s="20"/>
      <c r="AD8" s="20">
        <f t="shared" si="9"/>
        <v>2.3263888888888888</v>
      </c>
      <c r="AE8" s="20"/>
      <c r="AF8" s="20">
        <f t="shared" si="10"/>
        <v>22.673611111111111</v>
      </c>
      <c r="AG8" s="19"/>
      <c r="AK8" s="19">
        <v>4.2000000000000003E-2</v>
      </c>
      <c r="AL8" s="19"/>
      <c r="AM8" s="20">
        <f t="shared" ref="AM8:AM9" si="15">(AK8-0.004)/0.144</f>
        <v>0.26388888888888895</v>
      </c>
      <c r="AN8" s="20"/>
      <c r="AO8" s="20">
        <f t="shared" si="11"/>
        <v>1.036111111111111</v>
      </c>
      <c r="AP8" s="19"/>
      <c r="AQ8" s="19">
        <v>0.69499999999999995</v>
      </c>
      <c r="AR8" s="19"/>
      <c r="AS8" s="20">
        <f t="shared" si="12"/>
        <v>4.7986111111111107</v>
      </c>
      <c r="AT8" s="20"/>
      <c r="AU8" s="20">
        <f t="shared" si="13"/>
        <v>23.993055555555554</v>
      </c>
      <c r="AV8" s="20"/>
      <c r="AW8" s="20">
        <f t="shared" si="14"/>
        <v>1.0069444444444464</v>
      </c>
      <c r="AX8" s="20"/>
    </row>
    <row r="9" spans="2:50" x14ac:dyDescent="0.25">
      <c r="B9" s="19">
        <v>9.7000000000000003E-2</v>
      </c>
      <c r="C9" s="19"/>
      <c r="D9" s="20">
        <f t="shared" si="0"/>
        <v>0.64583333333333337</v>
      </c>
      <c r="E9" s="20"/>
      <c r="F9" s="20">
        <f t="shared" si="3"/>
        <v>0.65416666666666667</v>
      </c>
      <c r="G9" s="20"/>
      <c r="H9" s="19">
        <v>0.66500000000000004</v>
      </c>
      <c r="I9" s="19"/>
      <c r="J9" s="20">
        <f t="shared" si="4"/>
        <v>4.5902777777777786</v>
      </c>
      <c r="K9" s="20"/>
      <c r="L9" s="20">
        <f t="shared" si="5"/>
        <v>22.951388888888893</v>
      </c>
      <c r="M9" s="20"/>
      <c r="N9" s="20">
        <f t="shared" si="6"/>
        <v>2.0486111111111072</v>
      </c>
      <c r="O9" s="20"/>
      <c r="P9" s="19">
        <v>1.0999999999999999E-2</v>
      </c>
      <c r="Q9" s="19"/>
      <c r="R9" s="20">
        <f t="shared" si="1"/>
        <v>4.8611111111111112E-2</v>
      </c>
      <c r="S9" s="20"/>
      <c r="T9" s="19">
        <v>6.0999999999999999E-2</v>
      </c>
      <c r="U9" s="19"/>
      <c r="V9" s="20">
        <f t="shared" si="2"/>
        <v>0.39583333333333331</v>
      </c>
      <c r="W9" s="20"/>
      <c r="X9" s="20">
        <f t="shared" si="7"/>
        <v>0.90416666666666679</v>
      </c>
      <c r="Y9" s="20"/>
      <c r="Z9" s="19">
        <v>5.7000000000000002E-2</v>
      </c>
      <c r="AA9" s="19"/>
      <c r="AB9" s="20">
        <f t="shared" si="8"/>
        <v>0.36805555555555564</v>
      </c>
      <c r="AC9" s="20"/>
      <c r="AD9" s="20">
        <f t="shared" si="9"/>
        <v>1.8402777777777781</v>
      </c>
      <c r="AE9" s="20"/>
      <c r="AF9" s="20">
        <f t="shared" si="10"/>
        <v>23.159722222222221</v>
      </c>
      <c r="AG9" s="19"/>
      <c r="AK9" s="19">
        <v>0.115</v>
      </c>
      <c r="AL9" s="19"/>
      <c r="AM9" s="20">
        <f t="shared" si="15"/>
        <v>0.77083333333333337</v>
      </c>
      <c r="AN9" s="20"/>
      <c r="AO9" s="20">
        <f t="shared" si="11"/>
        <v>0.52916666666666667</v>
      </c>
      <c r="AP9" s="19"/>
      <c r="AQ9" s="19">
        <v>0.76900000000000002</v>
      </c>
      <c r="AR9" s="19"/>
      <c r="AS9" s="20">
        <f t="shared" si="12"/>
        <v>5.3125000000000009</v>
      </c>
      <c r="AT9" s="20"/>
      <c r="AU9" s="20">
        <f t="shared" si="13"/>
        <v>26.562500000000004</v>
      </c>
      <c r="AV9" s="20"/>
      <c r="AW9" s="20">
        <f t="shared" si="14"/>
        <v>-1.5625000000000036</v>
      </c>
      <c r="AX9" s="20"/>
    </row>
    <row r="10" spans="2:50" x14ac:dyDescent="0.25">
      <c r="B10" s="19">
        <v>0.27100000000000002</v>
      </c>
      <c r="C10" s="19"/>
      <c r="D10" s="20">
        <f t="shared" si="0"/>
        <v>1.854166666666667</v>
      </c>
      <c r="E10" s="20"/>
      <c r="F10" s="20">
        <f t="shared" si="3"/>
        <v>-0.55416666666666692</v>
      </c>
      <c r="G10" s="20"/>
      <c r="H10" s="19">
        <v>0.69399999999999995</v>
      </c>
      <c r="I10" s="19"/>
      <c r="J10" s="20">
        <f t="shared" si="4"/>
        <v>4.791666666666667</v>
      </c>
      <c r="K10" s="20"/>
      <c r="L10" s="20">
        <f t="shared" si="5"/>
        <v>23.958333333333336</v>
      </c>
      <c r="M10" s="20"/>
      <c r="N10" s="20">
        <f t="shared" si="6"/>
        <v>1.0416666666666643</v>
      </c>
      <c r="O10" s="20"/>
      <c r="P10" s="19">
        <v>7.0000000000000001E-3</v>
      </c>
      <c r="Q10" s="19"/>
      <c r="R10" s="20">
        <f t="shared" si="1"/>
        <v>2.0833333333333336E-2</v>
      </c>
      <c r="S10" s="20"/>
      <c r="T10" s="19">
        <v>6.2E-2</v>
      </c>
      <c r="U10" s="19"/>
      <c r="V10" s="20">
        <f t="shared" si="2"/>
        <v>0.40277777777777779</v>
      </c>
      <c r="W10" s="20"/>
      <c r="X10" s="20">
        <f t="shared" si="7"/>
        <v>0.89722222222222225</v>
      </c>
      <c r="Y10" s="20"/>
      <c r="Z10" s="19">
        <v>6.3E-2</v>
      </c>
      <c r="AA10" s="19"/>
      <c r="AB10" s="20">
        <f t="shared" si="8"/>
        <v>0.40972222222222221</v>
      </c>
      <c r="AC10" s="20"/>
      <c r="AD10" s="20">
        <f t="shared" si="9"/>
        <v>2.0486111111111112</v>
      </c>
      <c r="AE10" s="20"/>
      <c r="AF10" s="20">
        <f t="shared" si="10"/>
        <v>22.951388888888889</v>
      </c>
      <c r="AG10" s="20"/>
    </row>
    <row r="11" spans="2:50" x14ac:dyDescent="0.25">
      <c r="B11" s="19">
        <v>0.113</v>
      </c>
      <c r="C11" s="19"/>
      <c r="D11" s="20">
        <f t="shared" si="0"/>
        <v>0.75694444444444453</v>
      </c>
      <c r="E11" s="20"/>
      <c r="F11" s="20">
        <f t="shared" si="3"/>
        <v>0.54305555555555551</v>
      </c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>
        <v>6.0999999999999999E-2</v>
      </c>
      <c r="U11" s="19"/>
      <c r="V11" s="20">
        <f t="shared" si="2"/>
        <v>0.39583333333333331</v>
      </c>
      <c r="W11" s="20"/>
      <c r="X11" s="20">
        <f t="shared" si="7"/>
        <v>0.90416666666666679</v>
      </c>
      <c r="Y11" s="20"/>
      <c r="Z11" s="19"/>
      <c r="AA11" s="19"/>
      <c r="AB11" s="19"/>
      <c r="AC11" s="19"/>
      <c r="AD11" s="20"/>
      <c r="AE11" s="20"/>
      <c r="AF11" s="19"/>
      <c r="AG11" s="19"/>
    </row>
    <row r="12" spans="2:50" x14ac:dyDescent="0.25">
      <c r="B12" s="19">
        <v>0.11700000000000001</v>
      </c>
      <c r="C12" s="19"/>
      <c r="D12" s="20">
        <f t="shared" si="0"/>
        <v>0.78472222222222232</v>
      </c>
      <c r="E12" s="20"/>
      <c r="F12" s="20">
        <f t="shared" si="3"/>
        <v>0.51527777777777772</v>
      </c>
      <c r="G12" s="20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>
        <v>6.4000000000000001E-2</v>
      </c>
      <c r="U12" s="19"/>
      <c r="V12" s="20">
        <f t="shared" si="2"/>
        <v>0.41666666666666669</v>
      </c>
      <c r="W12" s="20"/>
      <c r="X12" s="20">
        <f t="shared" si="7"/>
        <v>0.8833333333333333</v>
      </c>
      <c r="Y12" s="20"/>
      <c r="Z12" s="19"/>
      <c r="AA12" s="19"/>
      <c r="AB12" s="19"/>
      <c r="AC12" s="19"/>
      <c r="AD12" s="20"/>
      <c r="AE12" s="20"/>
      <c r="AF12" s="19"/>
      <c r="AG12" s="19"/>
    </row>
    <row r="14" spans="2:50" x14ac:dyDescent="0.25">
      <c r="F14">
        <v>0.43194444444444446</v>
      </c>
    </row>
    <row r="15" spans="2:50" x14ac:dyDescent="0.25">
      <c r="F15">
        <v>0.65416666666666667</v>
      </c>
    </row>
    <row r="16" spans="2:50" x14ac:dyDescent="0.25">
      <c r="F16">
        <v>0.54305555555555551</v>
      </c>
    </row>
    <row r="17" spans="6:6" x14ac:dyDescent="0.25">
      <c r="F17">
        <v>0.51527777777777772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3"/>
  <sheetViews>
    <sheetView workbookViewId="0">
      <selection activeCell="M19" sqref="M19"/>
    </sheetView>
  </sheetViews>
  <sheetFormatPr defaultColWidth="8.85546875" defaultRowHeight="15" x14ac:dyDescent="0.25"/>
  <cols>
    <col min="4" max="4" width="12" customWidth="1"/>
    <col min="5" max="5" width="12.42578125" customWidth="1"/>
  </cols>
  <sheetData>
    <row r="1" spans="2:34" ht="15.75" x14ac:dyDescent="0.25">
      <c r="B1" s="21" t="s">
        <v>62</v>
      </c>
      <c r="C1" s="21"/>
      <c r="D1" s="21"/>
      <c r="E1" s="21"/>
      <c r="F1" s="21"/>
      <c r="R1" s="22" t="s">
        <v>63</v>
      </c>
      <c r="S1" s="22"/>
      <c r="T1" s="22"/>
      <c r="U1" s="22"/>
      <c r="V1" s="22"/>
      <c r="W1" s="22"/>
      <c r="Y1" t="s">
        <v>32</v>
      </c>
    </row>
    <row r="2" spans="2:34" x14ac:dyDescent="0.25">
      <c r="B2" t="s">
        <v>47</v>
      </c>
      <c r="F2" t="s">
        <v>50</v>
      </c>
      <c r="R2" t="s">
        <v>47</v>
      </c>
      <c r="Y2" t="s">
        <v>47</v>
      </c>
    </row>
    <row r="3" spans="2:34" x14ac:dyDescent="0.25">
      <c r="B3" t="s">
        <v>64</v>
      </c>
      <c r="C3" t="s">
        <v>65</v>
      </c>
      <c r="D3" t="s">
        <v>48</v>
      </c>
      <c r="E3" t="s">
        <v>66</v>
      </c>
      <c r="F3" t="s">
        <v>67</v>
      </c>
      <c r="R3" t="s">
        <v>64</v>
      </c>
      <c r="S3" t="s">
        <v>65</v>
      </c>
      <c r="T3" t="s">
        <v>48</v>
      </c>
      <c r="U3" t="s">
        <v>66</v>
      </c>
      <c r="V3" t="s">
        <v>67</v>
      </c>
      <c r="Y3" t="s">
        <v>49</v>
      </c>
      <c r="AE3" t="s">
        <v>50</v>
      </c>
    </row>
    <row r="4" spans="2:34" x14ac:dyDescent="0.25">
      <c r="B4" s="23">
        <v>-0.50555555555555576</v>
      </c>
      <c r="C4" s="23">
        <v>0.9375</v>
      </c>
      <c r="D4" s="23">
        <v>4.1666666666666671E-2</v>
      </c>
      <c r="E4" s="23">
        <v>0.98750000000000004</v>
      </c>
      <c r="F4" s="23">
        <v>23.263888888888889</v>
      </c>
      <c r="G4" s="23"/>
      <c r="H4" s="23">
        <f>(35*(E4)/5)</f>
        <v>6.9124999999999996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Y4" t="s">
        <v>61</v>
      </c>
      <c r="AA4" t="s">
        <v>54</v>
      </c>
      <c r="AC4" t="s">
        <v>52</v>
      </c>
      <c r="AE4" t="s">
        <v>55</v>
      </c>
      <c r="AG4" t="s">
        <v>61</v>
      </c>
    </row>
    <row r="5" spans="2:34" x14ac:dyDescent="0.25">
      <c r="B5" s="23">
        <v>-0.34583333333333344</v>
      </c>
      <c r="C5" s="23">
        <v>2.0486111111111072</v>
      </c>
      <c r="D5" s="23">
        <v>6.25E-2</v>
      </c>
      <c r="E5" s="23">
        <v>1.1055555555555556</v>
      </c>
      <c r="F5" s="23">
        <v>22.222222222222221</v>
      </c>
      <c r="G5" s="23"/>
      <c r="H5" s="23">
        <f t="shared" ref="H5:H11" si="0">(35*(E5)/5)</f>
        <v>7.7388888888888898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>
        <v>1.1402777777777777</v>
      </c>
      <c r="AA5">
        <v>0.77900000000000003</v>
      </c>
      <c r="AC5" s="23">
        <v>5.3819444444444446</v>
      </c>
      <c r="AD5" s="23"/>
      <c r="AE5" s="23">
        <v>26.909722222222221</v>
      </c>
      <c r="AF5" s="23"/>
      <c r="AG5" s="23">
        <v>-1.9097222222222214</v>
      </c>
      <c r="AH5" s="23"/>
    </row>
    <row r="6" spans="2:34" x14ac:dyDescent="0.25">
      <c r="B6" s="23">
        <v>0.43194444444444446</v>
      </c>
      <c r="C6" s="23">
        <v>-6.9444444444446418E-2</v>
      </c>
      <c r="D6" s="23">
        <v>6.9444444444444449E-3</v>
      </c>
      <c r="E6" s="23">
        <v>0.92500000000000004</v>
      </c>
      <c r="F6" s="23">
        <v>22.777777777777779</v>
      </c>
      <c r="G6" s="23"/>
      <c r="H6" s="23">
        <f t="shared" si="0"/>
        <v>6.4749999999999996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>
        <v>1.1055555555555556</v>
      </c>
      <c r="AA6">
        <v>0.58299999999999996</v>
      </c>
      <c r="AC6" s="23">
        <v>4.020833333333333</v>
      </c>
      <c r="AD6" s="23"/>
      <c r="AE6" s="23">
        <v>20.104166666666664</v>
      </c>
      <c r="AF6" s="23"/>
      <c r="AG6" s="23">
        <v>4.8958333333333357</v>
      </c>
      <c r="AH6" s="23"/>
    </row>
    <row r="7" spans="2:34" x14ac:dyDescent="0.25">
      <c r="B7" s="23">
        <v>-0.7694444444444446</v>
      </c>
      <c r="C7" s="23">
        <v>2.1180555555555536</v>
      </c>
      <c r="D7" s="23">
        <v>3.4722222222222217E-2</v>
      </c>
      <c r="E7" s="23">
        <v>0.89027777777777783</v>
      </c>
      <c r="F7" s="23">
        <v>22.673611111111111</v>
      </c>
      <c r="G7" s="23"/>
      <c r="H7" s="23">
        <f t="shared" si="0"/>
        <v>6.2319444444444452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>
        <v>1.1333333333333333</v>
      </c>
      <c r="AA7">
        <v>0.55000000000000004</v>
      </c>
      <c r="AC7" s="23">
        <v>3.7916666666666674</v>
      </c>
      <c r="AD7" s="23"/>
      <c r="AE7" s="23">
        <v>18.958333333333336</v>
      </c>
      <c r="AF7" s="23"/>
      <c r="AG7" s="23">
        <v>6.0416666666666643</v>
      </c>
      <c r="AH7" s="23"/>
    </row>
    <row r="8" spans="2:34" x14ac:dyDescent="0.25">
      <c r="B8" s="23">
        <v>0.65416666666666667</v>
      </c>
      <c r="C8" s="23">
        <v>2.0486111111111072</v>
      </c>
      <c r="D8" s="23">
        <v>4.8611111111111112E-2</v>
      </c>
      <c r="E8" s="23">
        <v>0.90416666666666679</v>
      </c>
      <c r="F8" s="23">
        <v>23.159722222222221</v>
      </c>
      <c r="G8" s="23"/>
      <c r="H8" s="23">
        <f t="shared" si="0"/>
        <v>6.3291666666666675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>
        <v>1.036111111111111</v>
      </c>
      <c r="AA8">
        <v>0.69499999999999995</v>
      </c>
      <c r="AC8" s="23">
        <v>4.7986111111111107</v>
      </c>
      <c r="AD8" s="23"/>
      <c r="AE8" s="23">
        <v>23.993055555555554</v>
      </c>
      <c r="AF8" s="23"/>
      <c r="AG8" s="23">
        <v>1.0069444444444464</v>
      </c>
      <c r="AH8" s="23"/>
    </row>
    <row r="9" spans="2:34" x14ac:dyDescent="0.25">
      <c r="B9" s="23">
        <v>-0.55416666666666692</v>
      </c>
      <c r="C9" s="23">
        <v>1.0416666666666643</v>
      </c>
      <c r="D9" s="23">
        <v>2.0833333333333336E-2</v>
      </c>
      <c r="E9" s="23">
        <v>0.89722222222222225</v>
      </c>
      <c r="F9" s="23">
        <v>22.951388888888889</v>
      </c>
      <c r="G9" s="23"/>
      <c r="H9" s="23">
        <f t="shared" si="0"/>
        <v>6.2805555555555559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>
        <v>0.52916666666666667</v>
      </c>
      <c r="AA9">
        <v>0.76900000000000002</v>
      </c>
      <c r="AC9" s="23">
        <v>5.3125000000000009</v>
      </c>
      <c r="AD9" s="23"/>
      <c r="AE9" s="23">
        <v>26.562500000000004</v>
      </c>
      <c r="AF9" s="23"/>
      <c r="AG9" s="23">
        <v>-1.5625000000000036</v>
      </c>
      <c r="AH9" s="23"/>
    </row>
    <row r="10" spans="2:34" x14ac:dyDescent="0.25">
      <c r="B10" s="23">
        <v>0.54305555555555551</v>
      </c>
      <c r="E10" s="23">
        <v>0.90416666666666679</v>
      </c>
      <c r="F10" s="23"/>
      <c r="G10" s="23"/>
      <c r="H10" s="23">
        <f t="shared" si="0"/>
        <v>6.3291666666666675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2:34" x14ac:dyDescent="0.25">
      <c r="B11" s="23">
        <v>0.51527777777777772</v>
      </c>
      <c r="E11" s="23">
        <v>0.8833333333333333</v>
      </c>
      <c r="F11" s="23"/>
      <c r="G11" s="23"/>
      <c r="H11" s="23">
        <f t="shared" si="0"/>
        <v>6.1833333333333327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2:34" x14ac:dyDescent="0.25">
      <c r="R12" s="23"/>
    </row>
    <row r="13" spans="2:34" ht="15.75" x14ac:dyDescent="0.25">
      <c r="B13" s="24" t="s">
        <v>68</v>
      </c>
      <c r="C13" s="24"/>
      <c r="D13" s="24"/>
      <c r="E13" t="s">
        <v>66</v>
      </c>
      <c r="F13" t="s">
        <v>67</v>
      </c>
      <c r="R13" s="25" t="s">
        <v>69</v>
      </c>
      <c r="S13" s="25"/>
      <c r="T13" s="25"/>
      <c r="U13" t="s">
        <v>66</v>
      </c>
      <c r="V13" t="s">
        <v>67</v>
      </c>
      <c r="W13" s="25"/>
      <c r="Y13" s="23"/>
      <c r="Z13" s="23"/>
    </row>
    <row r="14" spans="2:34" x14ac:dyDescent="0.25">
      <c r="B14">
        <f>1.31-1.3</f>
        <v>1.0000000000000009E-2</v>
      </c>
      <c r="C14">
        <f>24.5-24.8</f>
        <v>-0.30000000000000071</v>
      </c>
      <c r="D14" s="26"/>
      <c r="E14" s="23">
        <v>1.22</v>
      </c>
      <c r="F14">
        <v>16.600000000000001</v>
      </c>
      <c r="H14">
        <f>((35*(1.3-E14)/5))</f>
        <v>0.5600000000000005</v>
      </c>
      <c r="R14">
        <v>0</v>
      </c>
      <c r="S14">
        <v>0.1</v>
      </c>
      <c r="T14" s="26"/>
      <c r="U14">
        <v>1.02</v>
      </c>
      <c r="V14">
        <v>20.77</v>
      </c>
      <c r="Y14" s="23"/>
      <c r="Z14" s="23"/>
    </row>
    <row r="15" spans="2:34" x14ac:dyDescent="0.25">
      <c r="B15">
        <f>1.29-1.29</f>
        <v>0</v>
      </c>
      <c r="C15">
        <f>24.8-24.9</f>
        <v>-9.9999999999997868E-2</v>
      </c>
      <c r="D15" s="26"/>
      <c r="E15" s="23">
        <v>1.27</v>
      </c>
      <c r="F15" s="23">
        <v>18.899999999999999</v>
      </c>
      <c r="G15" s="23"/>
      <c r="H15">
        <f t="shared" ref="H15:H28" si="1">((35*(1.3-E15)/5))</f>
        <v>0.21000000000000019</v>
      </c>
      <c r="I15" s="23"/>
      <c r="J15" s="23"/>
      <c r="K15" s="23"/>
      <c r="L15" s="23"/>
      <c r="M15" s="23"/>
      <c r="N15" s="23"/>
      <c r="O15" s="23"/>
      <c r="P15" s="23"/>
      <c r="Q15" s="23"/>
      <c r="R15" s="23">
        <v>-0.3</v>
      </c>
      <c r="S15" s="23">
        <v>0.1</v>
      </c>
      <c r="T15" s="27"/>
      <c r="U15" s="23">
        <v>1.19</v>
      </c>
      <c r="V15" s="23">
        <v>19.62</v>
      </c>
      <c r="W15" s="23"/>
      <c r="X15" s="23"/>
    </row>
    <row r="16" spans="2:34" x14ac:dyDescent="0.25">
      <c r="D16" s="26"/>
      <c r="E16" s="23">
        <v>1.3</v>
      </c>
      <c r="F16" s="23">
        <v>17.5</v>
      </c>
      <c r="G16" s="23"/>
      <c r="H16">
        <f t="shared" si="1"/>
        <v>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>
        <v>-0.9</v>
      </c>
      <c r="T16" s="27"/>
      <c r="U16" s="23">
        <v>1.31</v>
      </c>
      <c r="V16" s="23">
        <v>20.61</v>
      </c>
      <c r="W16" s="23"/>
      <c r="X16" s="23"/>
      <c r="Y16" s="23"/>
    </row>
    <row r="17" spans="4:25" x14ac:dyDescent="0.25">
      <c r="D17" s="26"/>
      <c r="E17" s="23">
        <v>1.31</v>
      </c>
      <c r="F17" s="23">
        <v>16</v>
      </c>
      <c r="G17" s="23"/>
      <c r="H17">
        <f t="shared" si="1"/>
        <v>-7.0000000000000062E-2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>
        <v>0.1</v>
      </c>
      <c r="T17" s="27"/>
      <c r="U17" s="23">
        <v>1.21</v>
      </c>
      <c r="V17" s="23">
        <v>19.5</v>
      </c>
      <c r="W17" s="23"/>
      <c r="X17" s="23"/>
      <c r="Y17" s="23"/>
    </row>
    <row r="18" spans="4:25" x14ac:dyDescent="0.25">
      <c r="D18" s="26"/>
      <c r="E18" s="23">
        <v>1.27</v>
      </c>
      <c r="F18" s="23">
        <v>17.7</v>
      </c>
      <c r="G18" s="23"/>
      <c r="H18">
        <f t="shared" si="1"/>
        <v>0.21000000000000019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>
        <v>-0.9</v>
      </c>
      <c r="T18" s="27"/>
      <c r="U18" s="23">
        <v>1.29</v>
      </c>
      <c r="V18" s="23">
        <v>19.5</v>
      </c>
      <c r="W18" s="23"/>
      <c r="X18" s="23"/>
      <c r="Y18" s="23"/>
    </row>
    <row r="19" spans="4:25" x14ac:dyDescent="0.25">
      <c r="D19" s="26"/>
      <c r="E19" s="23">
        <v>1.25</v>
      </c>
      <c r="F19" s="23">
        <v>17.399999999999999</v>
      </c>
      <c r="G19" s="23"/>
      <c r="H19">
        <f t="shared" si="1"/>
        <v>0.35000000000000031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>
        <v>-0.3</v>
      </c>
      <c r="T19" s="27"/>
      <c r="U19" s="23">
        <v>1.29</v>
      </c>
      <c r="V19" s="23">
        <v>18</v>
      </c>
      <c r="W19" s="23"/>
      <c r="X19" s="23"/>
      <c r="Y19" s="23"/>
    </row>
    <row r="20" spans="4:25" x14ac:dyDescent="0.25">
      <c r="D20" s="26"/>
      <c r="E20" s="23">
        <v>1.27</v>
      </c>
      <c r="F20" s="23">
        <v>18.399999999999999</v>
      </c>
      <c r="G20" s="23"/>
      <c r="H20">
        <f t="shared" si="1"/>
        <v>0.21000000000000019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/>
      <c r="U20" s="23">
        <v>1.2</v>
      </c>
      <c r="V20" s="23">
        <v>17.7</v>
      </c>
      <c r="W20" s="23"/>
      <c r="X20" s="23"/>
      <c r="Y20" s="23"/>
    </row>
    <row r="21" spans="4:25" x14ac:dyDescent="0.25">
      <c r="D21" s="26"/>
      <c r="E21" s="23">
        <v>1.3</v>
      </c>
      <c r="F21" s="23">
        <v>16.600000000000001</v>
      </c>
      <c r="G21" s="23"/>
      <c r="H21">
        <f t="shared" si="1"/>
        <v>0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/>
      <c r="U21" s="23">
        <v>1.28</v>
      </c>
      <c r="V21" s="23">
        <v>18.399999999999999</v>
      </c>
      <c r="W21" s="23"/>
      <c r="X21" s="23"/>
      <c r="Y21" s="23"/>
    </row>
    <row r="22" spans="4:25" x14ac:dyDescent="0.25">
      <c r="D22" s="26"/>
      <c r="E22" s="23">
        <v>1.28</v>
      </c>
      <c r="F22" s="23">
        <v>16.399999999999999</v>
      </c>
      <c r="G22" s="23"/>
      <c r="H22">
        <f t="shared" si="1"/>
        <v>0.14000000000000012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/>
      <c r="U22" s="23">
        <v>1.27</v>
      </c>
      <c r="V22" s="23">
        <v>17.399999999999999</v>
      </c>
      <c r="W22" s="23"/>
      <c r="X22" s="23"/>
      <c r="Y22" s="23"/>
    </row>
    <row r="23" spans="4:25" x14ac:dyDescent="0.25">
      <c r="D23" s="26"/>
      <c r="E23" s="23">
        <v>1.27</v>
      </c>
      <c r="F23" s="23">
        <v>18.100000000000001</v>
      </c>
      <c r="G23" s="23"/>
      <c r="H23">
        <f t="shared" si="1"/>
        <v>0.21000000000000019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/>
      <c r="U23" s="23">
        <v>1.19</v>
      </c>
      <c r="V23" s="23">
        <v>18.100000000000001</v>
      </c>
      <c r="W23" s="23"/>
      <c r="X23" s="23"/>
      <c r="Y23" s="23"/>
    </row>
    <row r="24" spans="4:25" x14ac:dyDescent="0.25">
      <c r="D24" s="26"/>
      <c r="E24" s="23">
        <v>1.3</v>
      </c>
      <c r="F24" s="23">
        <v>17.8</v>
      </c>
      <c r="G24" s="23"/>
      <c r="H24">
        <f t="shared" si="1"/>
        <v>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/>
      <c r="U24" s="23">
        <v>1.31</v>
      </c>
      <c r="V24" s="23">
        <v>17.399999999999999</v>
      </c>
      <c r="W24" s="23"/>
    </row>
    <row r="25" spans="4:25" x14ac:dyDescent="0.25">
      <c r="E25" s="23">
        <v>1.27</v>
      </c>
      <c r="F25" s="23">
        <v>18.78</v>
      </c>
      <c r="G25" s="23"/>
      <c r="H25">
        <f t="shared" si="1"/>
        <v>0.21000000000000019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>
        <v>1.25</v>
      </c>
      <c r="V25" s="23">
        <v>16.3</v>
      </c>
      <c r="W25" s="23"/>
    </row>
    <row r="26" spans="4:25" x14ac:dyDescent="0.25">
      <c r="E26" s="23">
        <v>1.28</v>
      </c>
      <c r="F26" s="23">
        <v>17.600000000000001</v>
      </c>
      <c r="G26" s="23"/>
      <c r="H26">
        <f t="shared" si="1"/>
        <v>0.14000000000000012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>
        <v>1.21</v>
      </c>
      <c r="V26" s="23">
        <v>15.4</v>
      </c>
      <c r="W26" s="23"/>
    </row>
    <row r="27" spans="4:25" x14ac:dyDescent="0.25">
      <c r="E27" s="23">
        <v>1.23</v>
      </c>
      <c r="F27" s="23">
        <v>17.7</v>
      </c>
      <c r="G27" s="23"/>
      <c r="H27">
        <f t="shared" si="1"/>
        <v>0.49000000000000038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>
        <v>1.23</v>
      </c>
      <c r="V27" s="23">
        <v>17.5</v>
      </c>
      <c r="W27" s="23"/>
    </row>
    <row r="28" spans="4:25" x14ac:dyDescent="0.25">
      <c r="E28" s="23">
        <v>1.1200000000000001</v>
      </c>
      <c r="F28" s="23">
        <v>19.100000000000001</v>
      </c>
      <c r="G28" s="23"/>
      <c r="H28">
        <f t="shared" si="1"/>
        <v>1.2599999999999996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>
        <v>1.19</v>
      </c>
      <c r="V28" s="23">
        <v>19.7</v>
      </c>
      <c r="W28" s="23"/>
    </row>
    <row r="29" spans="4:25" x14ac:dyDescent="0.25">
      <c r="U29" s="23">
        <v>1.24</v>
      </c>
      <c r="V29" s="23">
        <v>18.100000000000001</v>
      </c>
    </row>
    <row r="30" spans="4:25" x14ac:dyDescent="0.25">
      <c r="U30" s="23">
        <v>1.24</v>
      </c>
      <c r="V30" s="23">
        <v>18.3</v>
      </c>
    </row>
    <row r="31" spans="4:25" x14ac:dyDescent="0.25">
      <c r="U31" s="23">
        <v>1.25</v>
      </c>
      <c r="V31" s="23">
        <v>19</v>
      </c>
    </row>
    <row r="32" spans="4:25" x14ac:dyDescent="0.25">
      <c r="U32" s="23">
        <v>1.28</v>
      </c>
      <c r="V32" s="23">
        <v>19.100000000000001</v>
      </c>
    </row>
    <row r="33" spans="21:22" x14ac:dyDescent="0.25">
      <c r="U33" s="23">
        <v>1.31</v>
      </c>
      <c r="V33" s="23">
        <v>19.2</v>
      </c>
    </row>
    <row r="34" spans="21:22" x14ac:dyDescent="0.25">
      <c r="U34" s="23">
        <v>1.25</v>
      </c>
      <c r="V34" s="23">
        <v>17.600000000000001</v>
      </c>
    </row>
    <row r="35" spans="21:22" x14ac:dyDescent="0.25">
      <c r="U35" s="23">
        <v>1.22</v>
      </c>
      <c r="V35" s="23">
        <v>19</v>
      </c>
    </row>
    <row r="36" spans="21:22" x14ac:dyDescent="0.25">
      <c r="U36" s="23">
        <v>1.27</v>
      </c>
      <c r="V36" s="23">
        <v>21</v>
      </c>
    </row>
    <row r="37" spans="21:22" x14ac:dyDescent="0.25">
      <c r="U37" s="23">
        <v>1.27</v>
      </c>
      <c r="V37" s="23">
        <v>18.8</v>
      </c>
    </row>
    <row r="38" spans="21:22" x14ac:dyDescent="0.25">
      <c r="U38" s="23">
        <v>1.31</v>
      </c>
      <c r="V38" s="23">
        <v>19.2</v>
      </c>
    </row>
    <row r="39" spans="21:22" x14ac:dyDescent="0.25">
      <c r="U39" s="23">
        <v>1.3</v>
      </c>
      <c r="V39" s="23">
        <v>20.2</v>
      </c>
    </row>
    <row r="40" spans="21:22" x14ac:dyDescent="0.25">
      <c r="U40" s="23">
        <v>1.28</v>
      </c>
      <c r="V40" s="23">
        <v>19.5</v>
      </c>
    </row>
    <row r="41" spans="21:22" x14ac:dyDescent="0.25">
      <c r="U41" s="23">
        <v>1.26</v>
      </c>
      <c r="V41" s="23">
        <v>18.5</v>
      </c>
    </row>
    <row r="42" spans="21:22" x14ac:dyDescent="0.25">
      <c r="U42" s="23">
        <v>1.26</v>
      </c>
      <c r="V42" s="23">
        <v>19</v>
      </c>
    </row>
    <row r="43" spans="21:22" x14ac:dyDescent="0.25">
      <c r="U43" s="23">
        <v>1.27</v>
      </c>
      <c r="V43" s="2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Live (Cu2+)</vt:lpstr>
      <vt:lpstr>Dead (Cu2+)</vt:lpstr>
      <vt:lpstr>Live (Sr2+)</vt:lpstr>
      <vt:lpstr>Point to Point</vt:lpstr>
      <vt:lpstr>1.3ppm Comparison (Cu2+)</vt:lpstr>
      <vt:lpstr>25ppm Comparison (Cu2+)</vt:lpstr>
      <vt:lpstr>AOS Sheet 1</vt:lpstr>
      <vt:lpstr>AOS 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Sun</dc:creator>
  <cp:lastModifiedBy>Yudong Sun</cp:lastModifiedBy>
  <dcterms:created xsi:type="dcterms:W3CDTF">2014-06-16T02:41:58Z</dcterms:created>
  <dcterms:modified xsi:type="dcterms:W3CDTF">2014-08-28T13:12:44Z</dcterms:modified>
</cp:coreProperties>
</file>