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finished\Ar35\temp\"/>
    </mc:Choice>
  </mc:AlternateContent>
  <xr:revisionPtr revIDLastSave="0" documentId="13_ncr:1_{70C9180F-0A76-45F0-BF94-2AE2248707B6}" xr6:coauthVersionLast="47" xr6:coauthVersionMax="47" xr10:uidLastSave="{00000000-0000-0000-0000-000000000000}"/>
  <bookViews>
    <workbookView xWindow="9912" yWindow="0" windowWidth="11436" windowHeight="12000" activeTab="2" xr2:uid="{80E8E01B-A04B-4992-8B74-8F4DE158A446}"/>
  </bookViews>
  <sheets>
    <sheet name="36 ECP" sheetId="1" r:id="rId1"/>
    <sheet name="35K EC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G15" i="2"/>
  <c r="G4" i="2"/>
  <c r="E30" i="2"/>
  <c r="F13" i="2"/>
  <c r="I5" i="2"/>
  <c r="I4" i="2"/>
  <c r="J5" i="2"/>
  <c r="J4" i="2"/>
  <c r="B2" i="2"/>
  <c r="I8" i="2"/>
  <c r="H4" i="2"/>
  <c r="J9" i="2"/>
  <c r="J10" i="2"/>
  <c r="J8" i="2"/>
  <c r="I10" i="2"/>
  <c r="I9" i="2"/>
  <c r="H8" i="2"/>
  <c r="G8" i="2"/>
  <c r="M16" i="1"/>
  <c r="I16" i="1"/>
  <c r="I15" i="1"/>
  <c r="M15" i="1"/>
  <c r="M17" i="1"/>
  <c r="M18" i="1"/>
  <c r="M19" i="1"/>
  <c r="M20" i="1"/>
  <c r="M21" i="1"/>
  <c r="M22" i="1"/>
  <c r="I17" i="1"/>
  <c r="I18" i="1"/>
  <c r="I21" i="1"/>
  <c r="I22" i="1"/>
  <c r="AA27" i="1"/>
  <c r="AA16" i="1"/>
  <c r="AA28" i="1"/>
  <c r="AA30" i="1"/>
  <c r="AA29" i="1"/>
  <c r="AA31" i="1"/>
  <c r="AA32" i="1"/>
  <c r="AA33" i="1"/>
  <c r="AA34" i="1"/>
  <c r="AA17" i="1"/>
  <c r="AA18" i="1"/>
  <c r="AA19" i="1"/>
  <c r="AA20" i="1"/>
  <c r="AA21" i="1"/>
  <c r="AA22" i="1"/>
  <c r="AA15" i="1"/>
  <c r="AG6" i="1"/>
  <c r="AG5" i="1"/>
  <c r="AF6" i="1"/>
  <c r="AF5" i="1"/>
  <c r="AE8" i="1"/>
  <c r="AE9" i="1"/>
  <c r="AE10" i="1"/>
  <c r="AE11" i="1"/>
  <c r="AE12" i="1"/>
  <c r="AE7" i="1"/>
  <c r="AE5" i="1"/>
  <c r="AD12" i="1"/>
  <c r="AD11" i="1"/>
  <c r="L5" i="1"/>
  <c r="L6" i="1"/>
  <c r="L7" i="1"/>
  <c r="L10" i="1"/>
  <c r="L11" i="1"/>
  <c r="L4" i="1"/>
  <c r="AD8" i="1"/>
  <c r="AD7" i="1"/>
  <c r="AD6" i="1"/>
  <c r="AD5" i="1"/>
  <c r="AE6" i="1"/>
  <c r="AE20" i="1"/>
  <c r="AG17" i="1"/>
  <c r="AF17" i="1"/>
  <c r="AC17" i="1"/>
  <c r="AB17" i="1"/>
  <c r="AG16" i="1"/>
  <c r="AF16" i="1"/>
  <c r="O16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K4" i="1"/>
  <c r="K5" i="1"/>
  <c r="K6" i="1"/>
  <c r="K7" i="1"/>
  <c r="K10" i="1"/>
  <c r="K11" i="1"/>
  <c r="K3" i="1"/>
  <c r="N20" i="1"/>
  <c r="M8" i="1"/>
  <c r="G14" i="2" l="1"/>
  <c r="B16" i="1"/>
  <c r="A16" i="1"/>
  <c r="K15" i="1"/>
  <c r="I4" i="1"/>
  <c r="AD16" i="1" s="1"/>
  <c r="V5" i="1"/>
  <c r="U5" i="1"/>
  <c r="V4" i="1"/>
  <c r="U4" i="1"/>
  <c r="Q4" i="1"/>
  <c r="R4" i="1"/>
  <c r="R5" i="1"/>
  <c r="Q5" i="1"/>
  <c r="N8" i="1"/>
  <c r="M14" i="1"/>
  <c r="M3" i="1" s="1"/>
  <c r="M9" i="1"/>
  <c r="AE21" i="1" s="1"/>
  <c r="M4" i="1"/>
  <c r="AE16" i="1" s="1"/>
  <c r="N15" i="1"/>
  <c r="N4" i="1" s="1"/>
  <c r="O15" i="1"/>
  <c r="O22" i="1"/>
  <c r="M5" i="1"/>
  <c r="AE17" i="1" s="1"/>
  <c r="N16" i="1"/>
  <c r="N5" i="1" s="1"/>
  <c r="M6" i="1"/>
  <c r="AE18" i="1" s="1"/>
  <c r="N17" i="1"/>
  <c r="N6" i="1" s="1"/>
  <c r="M7" i="1"/>
  <c r="AE19" i="1" s="1"/>
  <c r="N18" i="1"/>
  <c r="N7" i="1" s="1"/>
  <c r="N19" i="1"/>
  <c r="N9" i="1"/>
  <c r="M10" i="1"/>
  <c r="AE22" i="1" s="1"/>
  <c r="N21" i="1"/>
  <c r="N10" i="1" s="1"/>
  <c r="N22" i="1"/>
  <c r="N11" i="1" s="1"/>
  <c r="M11" i="1"/>
  <c r="AE23" i="1" s="1"/>
  <c r="I14" i="1"/>
  <c r="I3" i="1" s="1"/>
  <c r="J16" i="1"/>
  <c r="J5" i="1" s="1"/>
  <c r="J15" i="1"/>
  <c r="J4" i="1" s="1"/>
  <c r="J18" i="1"/>
  <c r="J7" i="1" s="1"/>
  <c r="J17" i="1"/>
  <c r="J6" i="1" s="1"/>
  <c r="J21" i="1"/>
  <c r="J10" i="1" s="1"/>
  <c r="J22" i="1"/>
  <c r="J11" i="1" s="1"/>
  <c r="I11" i="1"/>
  <c r="AD23" i="1" s="1"/>
  <c r="I10" i="1"/>
  <c r="AD22" i="1" s="1"/>
  <c r="I7" i="1"/>
  <c r="AD19" i="1" s="1"/>
  <c r="I6" i="1"/>
  <c r="AD18" i="1" s="1"/>
  <c r="I5" i="1"/>
  <c r="AD17" i="1" s="1"/>
  <c r="L22" i="1"/>
  <c r="K22" i="1"/>
  <c r="L21" i="1"/>
  <c r="K21" i="1"/>
  <c r="L18" i="1"/>
  <c r="K18" i="1"/>
  <c r="L17" i="1"/>
  <c r="K17" i="1"/>
  <c r="L15" i="1"/>
  <c r="P16" i="1"/>
  <c r="O17" i="1"/>
  <c r="P17" i="1"/>
  <c r="O18" i="1"/>
  <c r="P18" i="1"/>
  <c r="O19" i="1"/>
  <c r="P19" i="1"/>
  <c r="O20" i="1"/>
  <c r="P20" i="1"/>
  <c r="O21" i="1"/>
  <c r="P21" i="1"/>
  <c r="P22" i="1"/>
  <c r="P15" i="1"/>
  <c r="E27" i="1"/>
  <c r="A27" i="1" l="1"/>
</calcChain>
</file>

<file path=xl/sharedStrings.xml><?xml version="1.0" encoding="utf-8"?>
<sst xmlns="http://schemas.openxmlformats.org/spreadsheetml/2006/main" count="70" uniqueCount="28">
  <si>
    <t>Ip</t>
  </si>
  <si>
    <t>Sp</t>
  </si>
  <si>
    <t>Ex</t>
  </si>
  <si>
    <t>Ep(cm)</t>
  </si>
  <si>
    <t>Ep(lab)</t>
  </si>
  <si>
    <t>1997Tr05</t>
  </si>
  <si>
    <t>2001Lo11</t>
  </si>
  <si>
    <t>2015Su01</t>
  </si>
  <si>
    <t>2007Do17</t>
  </si>
  <si>
    <t>1981Ay01</t>
  </si>
  <si>
    <t>1995Ga16</t>
  </si>
  <si>
    <t>inputs</t>
  </si>
  <si>
    <t>red</t>
  </si>
  <si>
    <t>Average</t>
  </si>
  <si>
    <t>Ep</t>
  </si>
  <si>
    <t>Ip(rel)</t>
  </si>
  <si>
    <t>Ip(rel)tot</t>
  </si>
  <si>
    <t>Ip(abs)tot</t>
  </si>
  <si>
    <t>E(34Cl)</t>
  </si>
  <si>
    <t>8393(20)</t>
  </si>
  <si>
    <t>Ave</t>
  </si>
  <si>
    <t>E(35Ar)</t>
  </si>
  <si>
    <t>2021Wa16</t>
  </si>
  <si>
    <t>1980Ew02</t>
  </si>
  <si>
    <t>7518(11)</t>
  </si>
  <si>
    <t>35AR</t>
  </si>
  <si>
    <t>G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</si>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</sst>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9933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sz val="11"/>
      <color theme="1"/>
      <name val="Arial"/>
      <family val="2"/>
    </font>
    <font>
      <sz val="11"/>
      <color rgb="FF0066FF"/>
      <name val="Arial"/>
      <family val="2"/>
    </font>
    <font>
      <sz val="11"/>
      <color theme="5" tint="-0.24997711111789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FF"/>
      <color rgb="FF0000CC"/>
      <color rgb="FF993300"/>
      <color rgb="FFD9F1FF"/>
      <color rgb="FFFFD9B3"/>
      <color rgb="FFFFCCFF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EC0C-CCF2-405C-89E2-FB3C4ADFF355}">
  <dimension ref="A1:AG36"/>
  <sheetViews>
    <sheetView topLeftCell="E1" zoomScaleNormal="100" workbookViewId="0">
      <selection activeCell="M17" sqref="M17"/>
    </sheetView>
  </sheetViews>
  <sheetFormatPr defaultRowHeight="11.4" x14ac:dyDescent="0.3"/>
  <cols>
    <col min="1" max="1" width="7.109375" style="1" bestFit="1" customWidth="1"/>
    <col min="2" max="2" width="3.21875" style="1" bestFit="1" customWidth="1"/>
    <col min="3" max="3" width="2.6640625" style="1" bestFit="1" customWidth="1"/>
    <col min="4" max="4" width="2.33203125" style="1" customWidth="1"/>
    <col min="5" max="5" width="7.6640625" style="1" bestFit="1" customWidth="1"/>
    <col min="6" max="6" width="3.21875" style="1" bestFit="1" customWidth="1"/>
    <col min="7" max="7" width="2.6640625" style="1" bestFit="1" customWidth="1"/>
    <col min="8" max="8" width="3" style="1" bestFit="1" customWidth="1"/>
    <col min="9" max="9" width="7.77734375" style="1" bestFit="1" customWidth="1"/>
    <col min="10" max="10" width="4.21875" style="1" customWidth="1"/>
    <col min="11" max="11" width="6.33203125" style="1" bestFit="1" customWidth="1"/>
    <col min="12" max="12" width="3.44140625" style="1" bestFit="1" customWidth="1"/>
    <col min="13" max="13" width="7.109375" style="1" bestFit="1" customWidth="1"/>
    <col min="14" max="14" width="3.44140625" style="1" bestFit="1" customWidth="1"/>
    <col min="15" max="15" width="5.109375" style="1" bestFit="1" customWidth="1"/>
    <col min="16" max="16" width="3.6640625" style="1" bestFit="1" customWidth="1"/>
    <col min="17" max="17" width="5.5546875" style="1" bestFit="1" customWidth="1"/>
    <col min="18" max="18" width="3.21875" style="1" bestFit="1" customWidth="1"/>
    <col min="19" max="19" width="5.109375" style="1" bestFit="1" customWidth="1"/>
    <col min="20" max="20" width="3.21875" style="1" bestFit="1" customWidth="1"/>
    <col min="21" max="21" width="5.44140625" style="1" bestFit="1" customWidth="1"/>
    <col min="22" max="22" width="3.21875" style="1" bestFit="1" customWidth="1"/>
    <col min="23" max="23" width="4.77734375" style="1" bestFit="1" customWidth="1"/>
    <col min="24" max="24" width="3.77734375" style="1" customWidth="1"/>
    <col min="25" max="25" width="7.6640625" style="1" bestFit="1" customWidth="1"/>
    <col min="26" max="26" width="4.33203125" style="1" bestFit="1" customWidth="1"/>
    <col min="27" max="27" width="7.77734375" style="1" bestFit="1" customWidth="1"/>
    <col min="28" max="28" width="17" style="1" bestFit="1" customWidth="1"/>
    <col min="29" max="29" width="18.6640625" style="1" bestFit="1" customWidth="1"/>
    <col min="30" max="30" width="16.6640625" style="1" bestFit="1" customWidth="1"/>
    <col min="31" max="31" width="17" style="1" bestFit="1" customWidth="1"/>
    <col min="32" max="32" width="17.33203125" style="1" bestFit="1" customWidth="1"/>
    <col min="33" max="33" width="16.21875" style="1" bestFit="1" customWidth="1"/>
    <col min="34" max="16384" width="8.88671875" style="1"/>
  </cols>
  <sheetData>
    <row r="1" spans="1:33" x14ac:dyDescent="0.3">
      <c r="A1" s="1" t="s">
        <v>9</v>
      </c>
      <c r="E1" s="1" t="s">
        <v>10</v>
      </c>
      <c r="I1" s="1" t="s">
        <v>5</v>
      </c>
      <c r="M1" s="1" t="s">
        <v>6</v>
      </c>
      <c r="Q1" s="1" t="s">
        <v>8</v>
      </c>
      <c r="U1" s="1" t="s">
        <v>7</v>
      </c>
      <c r="AA1" s="1" t="s">
        <v>13</v>
      </c>
      <c r="AD1" s="1" t="s">
        <v>0</v>
      </c>
    </row>
    <row r="2" spans="1:33" x14ac:dyDescent="0.3">
      <c r="A2" s="1" t="s">
        <v>4</v>
      </c>
      <c r="C2" s="1" t="s">
        <v>0</v>
      </c>
      <c r="E2" s="1" t="s">
        <v>4</v>
      </c>
      <c r="G2" s="1" t="s">
        <v>0</v>
      </c>
      <c r="I2" s="1" t="s">
        <v>4</v>
      </c>
      <c r="K2" s="1" t="s">
        <v>0</v>
      </c>
      <c r="M2" s="1" t="s">
        <v>4</v>
      </c>
      <c r="O2" s="1" t="s">
        <v>0</v>
      </c>
      <c r="Q2" s="1" t="s">
        <v>4</v>
      </c>
      <c r="S2" s="1" t="s">
        <v>0</v>
      </c>
      <c r="U2" s="1" t="s">
        <v>4</v>
      </c>
      <c r="W2" s="1" t="s">
        <v>0</v>
      </c>
      <c r="Y2" s="2" t="s">
        <v>1</v>
      </c>
      <c r="AA2" s="1" t="s">
        <v>4</v>
      </c>
    </row>
    <row r="3" spans="1:33" ht="12" x14ac:dyDescent="0.3">
      <c r="I3" s="3">
        <f>I14/36*35</f>
        <v>1397.0833333333333</v>
      </c>
      <c r="J3" s="4"/>
      <c r="K3" s="5">
        <f>K14</f>
        <v>1.2</v>
      </c>
      <c r="L3" s="4"/>
      <c r="M3" s="3">
        <f t="shared" ref="M3:N10" si="0">M14/36*35</f>
        <v>1400</v>
      </c>
      <c r="N3" s="4"/>
      <c r="Y3" s="6"/>
    </row>
    <row r="4" spans="1:33" x14ac:dyDescent="0.3">
      <c r="I4" s="3">
        <f>I15/36*35</f>
        <v>1676.1111111111111</v>
      </c>
      <c r="J4" s="3">
        <f t="shared" ref="J4:J7" si="1">J15/36*35</f>
        <v>39.094940233383809</v>
      </c>
      <c r="K4" s="5">
        <f t="shared" ref="K4:L11" si="2">K15</f>
        <v>11.3</v>
      </c>
      <c r="L4" s="1">
        <f>L15</f>
        <v>6</v>
      </c>
      <c r="M4" s="3">
        <f t="shared" si="0"/>
        <v>1645</v>
      </c>
      <c r="N4" s="3">
        <f t="shared" si="0"/>
        <v>20.964862579157607</v>
      </c>
      <c r="O4" s="1">
        <f t="shared" ref="O4:P4" si="3">O15</f>
        <v>9.3000000000000007</v>
      </c>
      <c r="P4" s="1">
        <f t="shared" si="3"/>
        <v>8</v>
      </c>
      <c r="Q4" s="3">
        <f t="shared" ref="Q4:R5" si="4">Q15/36*35</f>
        <v>1659.5833333333333</v>
      </c>
      <c r="R4" s="3">
        <f t="shared" si="4"/>
        <v>17.5</v>
      </c>
      <c r="S4" s="1">
        <v>7.3</v>
      </c>
      <c r="T4" s="1">
        <v>8</v>
      </c>
      <c r="U4" s="3">
        <f t="shared" ref="U4:V4" si="5">U15/36*35</f>
        <v>1623.6111111111111</v>
      </c>
      <c r="V4" s="3">
        <f t="shared" si="5"/>
        <v>22.361111111111111</v>
      </c>
      <c r="W4" s="1">
        <v>5.7</v>
      </c>
      <c r="X4" s="1">
        <v>16</v>
      </c>
      <c r="Y4" s="2">
        <v>1658.9</v>
      </c>
      <c r="Z4" s="2">
        <v>0.8</v>
      </c>
      <c r="AA4" s="1">
        <v>1648</v>
      </c>
    </row>
    <row r="5" spans="1:33" ht="12" x14ac:dyDescent="0.3">
      <c r="A5" s="7">
        <v>2519</v>
      </c>
      <c r="B5" s="7">
        <v>21</v>
      </c>
      <c r="E5" s="8">
        <v>2550.1999999999998</v>
      </c>
      <c r="F5" s="6">
        <v>22</v>
      </c>
      <c r="I5" s="9">
        <f t="shared" ref="I5:I7" si="6">I16/36*35</f>
        <v>2548.1944444444443</v>
      </c>
      <c r="J5" s="3">
        <f t="shared" si="1"/>
        <v>37.110372996651719</v>
      </c>
      <c r="K5" s="5">
        <f t="shared" si="2"/>
        <v>37.799999999999997</v>
      </c>
      <c r="L5" s="1">
        <f t="shared" si="2"/>
        <v>10</v>
      </c>
      <c r="M5" s="3">
        <f t="shared" si="0"/>
        <v>2551.1111111111109</v>
      </c>
      <c r="N5" s="3">
        <f t="shared" si="0"/>
        <v>20.964862579157607</v>
      </c>
      <c r="O5" s="1">
        <f t="shared" ref="O5:P5" si="7">O16</f>
        <v>37</v>
      </c>
      <c r="P5" s="1">
        <f t="shared" si="7"/>
        <v>1</v>
      </c>
      <c r="Q5" s="3">
        <f t="shared" si="4"/>
        <v>2537.5</v>
      </c>
      <c r="R5" s="3">
        <f t="shared" si="4"/>
        <v>17.5</v>
      </c>
      <c r="S5" s="1">
        <v>32.1</v>
      </c>
      <c r="T5" s="1">
        <v>42</v>
      </c>
      <c r="U5" s="3">
        <f t="shared" ref="U5:V5" si="8">U16/36*35</f>
        <v>2593.8888888888891</v>
      </c>
      <c r="V5" s="3">
        <f t="shared" si="8"/>
        <v>30.138888888888889</v>
      </c>
      <c r="W5" s="5">
        <v>34</v>
      </c>
      <c r="X5" s="1">
        <v>58</v>
      </c>
      <c r="AA5" s="1">
        <v>2549.9</v>
      </c>
      <c r="AD5" s="3" t="str">
        <f>TEXT(K4, "0.0")&amp;"("&amp;TEXT(L4, "0")&amp;") ("&amp;$I$1&amp;"), "</f>
        <v xml:space="preserve">11.3(6) (1997Tr05), </v>
      </c>
      <c r="AE5" s="3" t="str">
        <f>TEXT(O4, "0.0")&amp;"("&amp;TEXT(P4, "0")&amp;") ("&amp;$M$1&amp;"), "</f>
        <v xml:space="preserve">9.3(8) (2001Lo11), </v>
      </c>
      <c r="AF5" s="3" t="str">
        <f>TEXT(S4, "0.0")&amp;"("&amp;TEXT(T4, "0")&amp;") ("&amp;$Q$1&amp;"), "</f>
        <v xml:space="preserve">7.3(8) (2007Do17), </v>
      </c>
      <c r="AG5" s="3" t="str">
        <f>TEXT(W4, "0.0")&amp;"("&amp;TEXT(X4, "0")&amp;") ("&amp;$U$1&amp;")"</f>
        <v>5.7(16) (2015Su01)</v>
      </c>
    </row>
    <row r="6" spans="1:33" x14ac:dyDescent="0.3">
      <c r="I6" s="3">
        <f t="shared" si="6"/>
        <v>2713.4722222222222</v>
      </c>
      <c r="J6" s="3">
        <f t="shared" si="1"/>
        <v>31.126298376409682</v>
      </c>
      <c r="K6" s="5">
        <f t="shared" si="2"/>
        <v>1.7</v>
      </c>
      <c r="L6" s="1">
        <f t="shared" si="2"/>
        <v>2</v>
      </c>
      <c r="M6" s="3">
        <f t="shared" si="0"/>
        <v>2713.4722222222222</v>
      </c>
      <c r="N6" s="3">
        <f t="shared" si="0"/>
        <v>20.964862579157607</v>
      </c>
      <c r="O6" s="1">
        <f t="shared" ref="O6:P6" si="9">O17</f>
        <v>3.5</v>
      </c>
      <c r="P6" s="1">
        <f t="shared" si="9"/>
        <v>5</v>
      </c>
      <c r="AA6" s="1">
        <v>2713</v>
      </c>
      <c r="AB6" s="3"/>
      <c r="AC6" s="3"/>
      <c r="AD6" s="3" t="str">
        <f>TEXT(K5, "0.0")&amp;"("&amp;TEXT(L5, "0")&amp;") ("&amp;$I$1&amp;"), "</f>
        <v xml:space="preserve">37.8(10) (1997Tr05), </v>
      </c>
      <c r="AE6" s="3" t="str">
        <f>TEXT(O5, "0")&amp;"("&amp;TEXT(P5, "0")&amp;") ("&amp;$M$1&amp;"), "</f>
        <v xml:space="preserve">37(1) (2001Lo11), </v>
      </c>
      <c r="AF6" s="3" t="str">
        <f>TEXT(S5, "0.0")&amp;"("&amp;TEXT(T5, "0")&amp;") ("&amp;$Q$1&amp;"), "</f>
        <v xml:space="preserve">32.1(42) (2007Do17), </v>
      </c>
      <c r="AG6" s="3" t="str">
        <f>TEXT(W5, "0.0")&amp;"("&amp;TEXT(X5, "0")&amp;") ("&amp;$U$1&amp;")"</f>
        <v>34.0(58) (2015Su01)</v>
      </c>
    </row>
    <row r="7" spans="1:33" x14ac:dyDescent="0.3">
      <c r="I7" s="3">
        <f t="shared" si="6"/>
        <v>2937.0833333333335</v>
      </c>
      <c r="J7" s="3">
        <f t="shared" si="1"/>
        <v>35.121317521477522</v>
      </c>
      <c r="K7" s="5">
        <f t="shared" si="2"/>
        <v>1.4</v>
      </c>
      <c r="L7" s="1">
        <f t="shared" si="2"/>
        <v>2</v>
      </c>
      <c r="M7" s="3">
        <f t="shared" si="0"/>
        <v>2895.2777777777778</v>
      </c>
      <c r="N7" s="3">
        <f t="shared" si="0"/>
        <v>44.040700872412707</v>
      </c>
      <c r="O7" s="5">
        <f t="shared" ref="O7:P7" si="10">O18</f>
        <v>1</v>
      </c>
      <c r="P7" s="1">
        <f t="shared" si="10"/>
        <v>3</v>
      </c>
      <c r="AA7" s="1">
        <v>2921</v>
      </c>
      <c r="AD7" s="3" t="str">
        <f>TEXT(K6, "0.0")&amp;"("&amp;TEXT(L6, "0")&amp;") ("&amp;$I$1&amp;"), "</f>
        <v xml:space="preserve">1.7(2) (1997Tr05), </v>
      </c>
      <c r="AE7" s="3" t="str">
        <f>TEXT(O6, "0.0")&amp;"("&amp;TEXT(P6, "0")&amp;") ("&amp;$M$1&amp;"), "</f>
        <v xml:space="preserve">3.5(5) (2001Lo11), </v>
      </c>
    </row>
    <row r="8" spans="1:33" x14ac:dyDescent="0.3">
      <c r="I8" s="3"/>
      <c r="K8" s="5"/>
      <c r="M8" s="3">
        <f>M19/36*35</f>
        <v>3484.4444444444443</v>
      </c>
      <c r="N8" s="3">
        <f t="shared" si="0"/>
        <v>20.964862579157607</v>
      </c>
      <c r="O8" s="1">
        <f t="shared" ref="O8:P8" si="11">O19</f>
        <v>0.6</v>
      </c>
      <c r="P8" s="1">
        <f t="shared" si="11"/>
        <v>2</v>
      </c>
      <c r="AA8" s="1">
        <v>3484</v>
      </c>
      <c r="AD8" s="3" t="str">
        <f>TEXT(K7, "0.0")&amp;"("&amp;TEXT(L7, "0")&amp;") ("&amp;$I$1&amp;"), "</f>
        <v xml:space="preserve">1.4(2) (1997Tr05), </v>
      </c>
      <c r="AE8" s="3" t="str">
        <f t="shared" ref="AE8:AE12" si="12">TEXT(O7, "0.0")&amp;"("&amp;TEXT(P7, "0")&amp;") ("&amp;$M$1&amp;"), "</f>
        <v xml:space="preserve">1.0(3) (2001Lo11), </v>
      </c>
    </row>
    <row r="9" spans="1:33" x14ac:dyDescent="0.3">
      <c r="I9" s="3"/>
      <c r="K9" s="5"/>
      <c r="M9" s="3">
        <f t="shared" si="0"/>
        <v>3981.25</v>
      </c>
      <c r="N9" s="3">
        <f t="shared" si="0"/>
        <v>66.630922130423926</v>
      </c>
      <c r="O9" s="1">
        <f t="shared" ref="O9:P9" si="13">O20</f>
        <v>0.9</v>
      </c>
      <c r="P9" s="1">
        <f t="shared" si="13"/>
        <v>2</v>
      </c>
      <c r="AA9" s="13">
        <v>3980</v>
      </c>
      <c r="AD9" s="3"/>
      <c r="AE9" s="3" t="str">
        <f t="shared" si="12"/>
        <v xml:space="preserve">0.6(2) (2001Lo11), </v>
      </c>
    </row>
    <row r="10" spans="1:33" x14ac:dyDescent="0.3">
      <c r="I10" s="3">
        <f>I21/36*35</f>
        <v>4162.0833333333339</v>
      </c>
      <c r="J10" s="3">
        <f>J21/36*35</f>
        <v>45.027640687981048</v>
      </c>
      <c r="K10" s="5">
        <f t="shared" si="2"/>
        <v>2.7</v>
      </c>
      <c r="L10" s="1">
        <f t="shared" ref="L10:L11" si="14">L21</f>
        <v>4</v>
      </c>
      <c r="M10" s="3">
        <f t="shared" si="0"/>
        <v>4134.8611111111113</v>
      </c>
      <c r="N10" s="3">
        <f t="shared" si="0"/>
        <v>44.040700872412707</v>
      </c>
      <c r="O10" s="1">
        <f t="shared" ref="O10:P10" si="15">O21</f>
        <v>1.7</v>
      </c>
      <c r="P10" s="1">
        <f t="shared" si="15"/>
        <v>3</v>
      </c>
      <c r="AA10" s="13">
        <v>4150</v>
      </c>
      <c r="AD10" s="3"/>
      <c r="AE10" s="3" t="str">
        <f t="shared" si="12"/>
        <v xml:space="preserve">0.9(2) (2001Lo11), </v>
      </c>
    </row>
    <row r="11" spans="1:33" x14ac:dyDescent="0.3">
      <c r="I11" s="3">
        <f>I22/36*35</f>
        <v>4989.4444444444443</v>
      </c>
      <c r="J11" s="3">
        <f>J22/36*35</f>
        <v>68.588193428444939</v>
      </c>
      <c r="K11" s="5">
        <f t="shared" si="2"/>
        <v>0.7</v>
      </c>
      <c r="L11" s="1">
        <f t="shared" si="14"/>
        <v>2</v>
      </c>
      <c r="M11" s="3">
        <f>M22/36*35</f>
        <v>4982.6388888888887</v>
      </c>
      <c r="N11" s="3">
        <f>N22/36*35</f>
        <v>66.630922130423926</v>
      </c>
      <c r="O11" s="1">
        <f t="shared" ref="O11:P11" si="16">O22</f>
        <v>0.3</v>
      </c>
      <c r="P11" s="1">
        <f t="shared" si="16"/>
        <v>1</v>
      </c>
      <c r="AA11" s="13">
        <v>4990</v>
      </c>
      <c r="AD11" s="3" t="str">
        <f>TEXT(K10, "0.0")&amp;"("&amp;TEXT(L10, "0")&amp;") ("&amp;$I$1&amp;"), "</f>
        <v xml:space="preserve">2.7(4) (1997Tr05), </v>
      </c>
      <c r="AE11" s="3" t="str">
        <f t="shared" si="12"/>
        <v xml:space="preserve">1.7(3) (2001Lo11), </v>
      </c>
    </row>
    <row r="12" spans="1:33" x14ac:dyDescent="0.3">
      <c r="AD12" s="3" t="str">
        <f>TEXT(K11, "0.0")&amp;"("&amp;TEXT(L11, "0")&amp;") ("&amp;$I$1&amp;"), "</f>
        <v xml:space="preserve">0.7(2) (1997Tr05), </v>
      </c>
      <c r="AE12" s="3" t="str">
        <f t="shared" si="12"/>
        <v xml:space="preserve">0.3(1) (2001Lo11), </v>
      </c>
    </row>
    <row r="13" spans="1:33" x14ac:dyDescent="0.3">
      <c r="A13" s="1" t="s">
        <v>3</v>
      </c>
      <c r="E13" s="1" t="s">
        <v>3</v>
      </c>
      <c r="I13" s="1" t="s">
        <v>3</v>
      </c>
      <c r="M13" s="1" t="s">
        <v>3</v>
      </c>
      <c r="Q13" s="1" t="s">
        <v>3</v>
      </c>
      <c r="U13" s="1" t="s">
        <v>3</v>
      </c>
      <c r="AA13" s="1" t="s">
        <v>3</v>
      </c>
      <c r="AD13" s="1" t="s">
        <v>14</v>
      </c>
    </row>
    <row r="14" spans="1:33" ht="12" x14ac:dyDescent="0.3">
      <c r="I14" s="3">
        <f>I28-$I$25-1184</f>
        <v>1437</v>
      </c>
      <c r="J14" s="4"/>
      <c r="K14" s="5">
        <v>1.2</v>
      </c>
      <c r="L14" s="4"/>
      <c r="M14" s="3">
        <f>M28-$M$25-1184</f>
        <v>1440</v>
      </c>
      <c r="N14" s="4"/>
      <c r="O14" s="4"/>
      <c r="P14" s="4"/>
      <c r="Y14" s="6"/>
    </row>
    <row r="15" spans="1:33" x14ac:dyDescent="0.3">
      <c r="I15" s="3">
        <f>I27-$I$25</f>
        <v>1724</v>
      </c>
      <c r="J15" s="1">
        <f>SQRT(J27^2-$J$25^2)</f>
        <v>40.2119385257662</v>
      </c>
      <c r="K15" s="1">
        <f>K27</f>
        <v>11.3</v>
      </c>
      <c r="L15" s="1">
        <f>L27</f>
        <v>6</v>
      </c>
      <c r="M15" s="3">
        <f>M27-$M$25</f>
        <v>1692</v>
      </c>
      <c r="N15" s="1">
        <f>SQRT(N27^2-$N$25^2)</f>
        <v>21.563858652847824</v>
      </c>
      <c r="O15" s="1">
        <f t="shared" ref="O15:P22" si="17">O27</f>
        <v>9.3000000000000007</v>
      </c>
      <c r="P15" s="1">
        <f t="shared" si="17"/>
        <v>8</v>
      </c>
      <c r="Q15" s="6">
        <v>1707</v>
      </c>
      <c r="R15" s="6">
        <v>18</v>
      </c>
      <c r="S15" s="6">
        <v>7.3</v>
      </c>
      <c r="T15" s="6">
        <v>8</v>
      </c>
      <c r="U15" s="6">
        <v>1670</v>
      </c>
      <c r="V15" s="6">
        <v>23</v>
      </c>
      <c r="W15" s="6">
        <v>5.7</v>
      </c>
      <c r="X15" s="6">
        <v>16</v>
      </c>
      <c r="Y15" s="2">
        <v>1658.9</v>
      </c>
      <c r="Z15" s="2">
        <v>0.8</v>
      </c>
      <c r="AA15" s="3">
        <f>AA4/35*36</f>
        <v>1695.0857142857144</v>
      </c>
    </row>
    <row r="16" spans="1:33" ht="12" x14ac:dyDescent="0.3">
      <c r="A16" s="3">
        <f>A5/35*36</f>
        <v>2590.9714285714285</v>
      </c>
      <c r="B16" s="3">
        <f>B5/35*36</f>
        <v>21.599999999999998</v>
      </c>
      <c r="E16" s="8">
        <v>2623.6</v>
      </c>
      <c r="F16" s="7">
        <v>23</v>
      </c>
      <c r="I16" s="9">
        <f>I28-$I$25</f>
        <v>2621</v>
      </c>
      <c r="J16" s="4">
        <f>SQRT(J28^2-$J$25^2)</f>
        <v>38.17066936798463</v>
      </c>
      <c r="K16" s="10">
        <v>37.799999999999997</v>
      </c>
      <c r="L16" s="4">
        <v>10</v>
      </c>
      <c r="M16" s="9">
        <f>M28-$M$25</f>
        <v>2624</v>
      </c>
      <c r="N16" s="4">
        <f t="shared" ref="N16:N21" si="18">SQRT(N28^2-$N$25^2)</f>
        <v>21.563858652847824</v>
      </c>
      <c r="O16" s="4">
        <f>O28</f>
        <v>37</v>
      </c>
      <c r="P16" s="4">
        <f t="shared" si="17"/>
        <v>1</v>
      </c>
      <c r="Q16" s="6">
        <v>2610</v>
      </c>
      <c r="R16" s="6">
        <v>18</v>
      </c>
      <c r="S16" s="6">
        <v>32.1</v>
      </c>
      <c r="T16" s="6">
        <v>42</v>
      </c>
      <c r="U16" s="6">
        <v>2668</v>
      </c>
      <c r="V16" s="6">
        <v>31</v>
      </c>
      <c r="W16" s="8">
        <v>34</v>
      </c>
      <c r="X16" s="6">
        <v>58</v>
      </c>
      <c r="AA16" s="5">
        <f>AA5/35*36</f>
        <v>2622.7542857142862</v>
      </c>
      <c r="AD16" s="3" t="str">
        <f>TEXT(I4, "0")&amp;"("&amp;TEXT(J4, "0")&amp;") ("&amp;$I$1&amp;"), "</f>
        <v xml:space="preserve">1676(39) (1997Tr05), </v>
      </c>
      <c r="AE16" s="3" t="str">
        <f t="shared" ref="AE16:AE23" si="19">TEXT(M4, "0")&amp;"("&amp;TEXT(N4, "0")&amp;") ("&amp;$M$1&amp;"), "</f>
        <v xml:space="preserve">1645(21) (2001Lo11), </v>
      </c>
      <c r="AF16" s="3" t="str">
        <f>TEXT(Q4, "0")&amp;"("&amp;TEXT(R4, "0")&amp;") ("&amp;$Q$1&amp;"), "</f>
        <v xml:space="preserve">1660(18) (2007Do17), </v>
      </c>
      <c r="AG16" s="3" t="str">
        <f>TEXT(U4, "0")&amp;"("&amp;TEXT(V4, "0")&amp;") ("&amp;$U$1&amp;")"</f>
        <v>1624(22) (2015Su01)</v>
      </c>
    </row>
    <row r="17" spans="1:33" x14ac:dyDescent="0.3">
      <c r="I17" s="3">
        <f>I29-$I$25</f>
        <v>2791</v>
      </c>
      <c r="J17" s="1">
        <f>SQRT(J29^2-$J$25^2)</f>
        <v>32.015621187164243</v>
      </c>
      <c r="K17" s="1">
        <f>K29</f>
        <v>1.7</v>
      </c>
      <c r="L17" s="1">
        <f>L29</f>
        <v>2</v>
      </c>
      <c r="M17" s="3">
        <f t="shared" ref="M17:M21" si="20">M29-$M$25</f>
        <v>2791</v>
      </c>
      <c r="N17" s="1">
        <f t="shared" si="18"/>
        <v>21.563858652847824</v>
      </c>
      <c r="O17" s="1">
        <f t="shared" si="17"/>
        <v>3.5</v>
      </c>
      <c r="P17" s="1">
        <f t="shared" si="17"/>
        <v>5</v>
      </c>
      <c r="AA17" s="3">
        <f t="shared" ref="AA17:AA22" si="21">AA6/35*36</f>
        <v>2790.514285714286</v>
      </c>
      <c r="AB17" s="3" t="str">
        <f>TEXT(A5, "0")&amp;"("&amp;TEXT(B5, "0")&amp;") ("&amp;$A$1&amp;"), "</f>
        <v xml:space="preserve">2519(21) (1981Ay01), </v>
      </c>
      <c r="AC17" s="3" t="str">
        <f>TEXT(E5, "0.0")&amp;"("&amp;TEXT(F5, "0")&amp;") ("&amp;$E$1&amp;"), "</f>
        <v xml:space="preserve">2550.2(22) (1995Ga16), </v>
      </c>
      <c r="AD17" s="3" t="str">
        <f>TEXT(I5, "0")&amp;"("&amp;TEXT(J5, "0")&amp;") ("&amp;$I$1&amp;"), "</f>
        <v xml:space="preserve">2548(37) (1997Tr05), </v>
      </c>
      <c r="AE17" s="3" t="str">
        <f t="shared" si="19"/>
        <v xml:space="preserve">2551(21) (2001Lo11), </v>
      </c>
      <c r="AF17" s="3" t="str">
        <f>TEXT(Q5, "0")&amp;"("&amp;TEXT(R5, "0")&amp;") ("&amp;$Q$1&amp;"), "</f>
        <v xml:space="preserve">2538(18) (2007Do17), </v>
      </c>
      <c r="AG17" s="3" t="str">
        <f>TEXT(U5, "0")&amp;"("&amp;TEXT(V5, "0")&amp;") ("&amp;$U$1&amp;")"</f>
        <v>2594(30) (2015Su01)</v>
      </c>
    </row>
    <row r="18" spans="1:33" x14ac:dyDescent="0.3">
      <c r="I18" s="3">
        <f>I30-$I$25</f>
        <v>3021</v>
      </c>
      <c r="J18" s="3">
        <f>SQRT(J30^2-$J$25^2)</f>
        <v>36.124783736376884</v>
      </c>
      <c r="K18" s="1">
        <f>K30</f>
        <v>1.4</v>
      </c>
      <c r="L18" s="1">
        <f>L30</f>
        <v>2</v>
      </c>
      <c r="M18" s="3">
        <f t="shared" si="20"/>
        <v>2978</v>
      </c>
      <c r="N18" s="1">
        <f t="shared" si="18"/>
        <v>45.299006611624499</v>
      </c>
      <c r="O18" s="5">
        <f t="shared" si="17"/>
        <v>1</v>
      </c>
      <c r="P18" s="1">
        <f t="shared" si="17"/>
        <v>3</v>
      </c>
      <c r="AA18" s="3">
        <f t="shared" si="21"/>
        <v>3004.4571428571426</v>
      </c>
      <c r="AD18" s="3" t="str">
        <f>TEXT(I6, "0")&amp;"("&amp;TEXT(J6, "0")&amp;") ("&amp;$I$1&amp;"), "</f>
        <v xml:space="preserve">2713(31) (1997Tr05), </v>
      </c>
      <c r="AE18" s="3" t="str">
        <f t="shared" si="19"/>
        <v xml:space="preserve">2713(21) (2001Lo11), </v>
      </c>
    </row>
    <row r="19" spans="1:33" x14ac:dyDescent="0.3">
      <c r="I19" s="3"/>
      <c r="M19" s="3">
        <f>M31-$M$25</f>
        <v>3584</v>
      </c>
      <c r="N19" s="1">
        <f t="shared" si="18"/>
        <v>21.563858652847824</v>
      </c>
      <c r="O19" s="1">
        <f t="shared" si="17"/>
        <v>0.6</v>
      </c>
      <c r="P19" s="1">
        <f t="shared" si="17"/>
        <v>2</v>
      </c>
      <c r="AA19" s="3">
        <f t="shared" si="21"/>
        <v>3583.5428571428574</v>
      </c>
      <c r="AD19" s="3" t="str">
        <f>TEXT(I7, "0")&amp;"("&amp;TEXT(J7, "0")&amp;") ("&amp;$I$1&amp;"), "</f>
        <v xml:space="preserve">2937(35) (1997Tr05), </v>
      </c>
      <c r="AE19" s="3" t="str">
        <f t="shared" si="19"/>
        <v xml:space="preserve">2895(44) (2001Lo11), </v>
      </c>
    </row>
    <row r="20" spans="1:33" x14ac:dyDescent="0.3">
      <c r="I20" s="3"/>
      <c r="M20" s="3">
        <f>M32-$M$25</f>
        <v>4095</v>
      </c>
      <c r="N20" s="1">
        <f>SQRT(N32^2-$N$25^2)</f>
        <v>68.534662762721752</v>
      </c>
      <c r="O20" s="1">
        <f t="shared" si="17"/>
        <v>0.9</v>
      </c>
      <c r="P20" s="1">
        <f t="shared" si="17"/>
        <v>2</v>
      </c>
      <c r="AA20" s="3">
        <f t="shared" si="21"/>
        <v>4093.7142857142853</v>
      </c>
      <c r="AD20" s="3"/>
      <c r="AE20" s="3" t="str">
        <f t="shared" si="19"/>
        <v xml:space="preserve">3484(21) (2001Lo11), </v>
      </c>
    </row>
    <row r="21" spans="1:33" x14ac:dyDescent="0.3">
      <c r="I21" s="3">
        <f>I33-$I$25</f>
        <v>4281</v>
      </c>
      <c r="J21" s="1">
        <f>SQRT(J33^2-$J$25^2)</f>
        <v>46.314144707637645</v>
      </c>
      <c r="K21" s="1">
        <f>K33</f>
        <v>2.7</v>
      </c>
      <c r="L21" s="1">
        <f>L33</f>
        <v>4</v>
      </c>
      <c r="M21" s="3">
        <f t="shared" si="20"/>
        <v>4253</v>
      </c>
      <c r="N21" s="1">
        <f t="shared" si="18"/>
        <v>45.299006611624499</v>
      </c>
      <c r="O21" s="1">
        <f t="shared" si="17"/>
        <v>1.7</v>
      </c>
      <c r="P21" s="1">
        <f t="shared" si="17"/>
        <v>3</v>
      </c>
      <c r="AA21" s="3">
        <f t="shared" si="21"/>
        <v>4268.5714285714284</v>
      </c>
      <c r="AD21" s="3"/>
      <c r="AE21" s="3" t="str">
        <f t="shared" si="19"/>
        <v xml:space="preserve">3981(67) (2001Lo11), </v>
      </c>
    </row>
    <row r="22" spans="1:33" x14ac:dyDescent="0.3">
      <c r="I22" s="3">
        <f>I34-$I$25</f>
        <v>5132</v>
      </c>
      <c r="J22" s="1">
        <f>SQRT(J34^2-$J$25^2)</f>
        <v>70.547856097829083</v>
      </c>
      <c r="K22" s="1">
        <f>K34</f>
        <v>0.7</v>
      </c>
      <c r="L22" s="1">
        <f>L34</f>
        <v>2</v>
      </c>
      <c r="M22" s="3">
        <f>M34-$M$25</f>
        <v>5125</v>
      </c>
      <c r="N22" s="1">
        <f>SQRT(N34^2-$N$25^2)</f>
        <v>68.534662762721752</v>
      </c>
      <c r="O22" s="1">
        <f t="shared" si="17"/>
        <v>0.3</v>
      </c>
      <c r="P22" s="1">
        <f t="shared" si="17"/>
        <v>1</v>
      </c>
      <c r="AA22" s="3">
        <f t="shared" si="21"/>
        <v>5132.5714285714294</v>
      </c>
      <c r="AD22" s="3" t="str">
        <f>TEXT(I10, "0")&amp;"("&amp;TEXT(J10, "0")&amp;") ("&amp;$I$1&amp;"), "</f>
        <v xml:space="preserve">4162(45) (1997Tr05), </v>
      </c>
      <c r="AE22" s="3" t="str">
        <f t="shared" si="19"/>
        <v xml:space="preserve">4135(44) (2001Lo11), </v>
      </c>
    </row>
    <row r="23" spans="1:33" x14ac:dyDescent="0.3">
      <c r="K23" s="5"/>
      <c r="AA23" s="3"/>
      <c r="AD23" s="3" t="str">
        <f>TEXT(I11, "0")&amp;"("&amp;TEXT(J11, "0")&amp;") ("&amp;$I$1&amp;"), "</f>
        <v xml:space="preserve">4989(69) (1997Tr05), </v>
      </c>
      <c r="AE23" s="3" t="str">
        <f t="shared" si="19"/>
        <v xml:space="preserve">4983(67) (2001Lo11), </v>
      </c>
    </row>
    <row r="24" spans="1:33" x14ac:dyDescent="0.3">
      <c r="I24" s="2" t="s">
        <v>1</v>
      </c>
      <c r="J24" s="2"/>
      <c r="M24" s="2" t="s">
        <v>1</v>
      </c>
      <c r="N24" s="2"/>
      <c r="AA24" s="3"/>
    </row>
    <row r="25" spans="1:33" x14ac:dyDescent="0.3">
      <c r="I25" s="2">
        <v>1666</v>
      </c>
      <c r="J25" s="2">
        <v>8</v>
      </c>
      <c r="M25" s="2">
        <v>1666</v>
      </c>
      <c r="N25" s="2">
        <v>8</v>
      </c>
      <c r="AA25" s="3"/>
    </row>
    <row r="26" spans="1:33" x14ac:dyDescent="0.3">
      <c r="A26" s="1" t="s">
        <v>2</v>
      </c>
      <c r="E26" s="1" t="s">
        <v>2</v>
      </c>
      <c r="I26" s="6" t="s">
        <v>2</v>
      </c>
      <c r="J26" s="6"/>
      <c r="K26" s="6"/>
      <c r="L26" s="6"/>
      <c r="M26" s="6" t="s">
        <v>2</v>
      </c>
      <c r="N26" s="6"/>
      <c r="O26" s="6"/>
      <c r="P26" s="8"/>
      <c r="AA26" s="1" t="s">
        <v>2</v>
      </c>
    </row>
    <row r="27" spans="1:33" x14ac:dyDescent="0.3">
      <c r="A27" s="1">
        <f>M16+$Y$15</f>
        <v>4282.8999999999996</v>
      </c>
      <c r="E27" s="1">
        <f>Q15+$Y$15</f>
        <v>3365.9</v>
      </c>
      <c r="I27" s="6">
        <v>3390</v>
      </c>
      <c r="J27" s="6">
        <v>41</v>
      </c>
      <c r="K27" s="6">
        <v>11.3</v>
      </c>
      <c r="L27" s="6">
        <v>6</v>
      </c>
      <c r="M27" s="6">
        <v>3358</v>
      </c>
      <c r="N27" s="6">
        <v>23</v>
      </c>
      <c r="O27" s="6">
        <v>9.3000000000000007</v>
      </c>
      <c r="P27" s="6">
        <v>8</v>
      </c>
      <c r="AA27" s="3">
        <f t="shared" ref="AA27:AA34" si="22">AA15+$Y$4</f>
        <v>3353.9857142857145</v>
      </c>
    </row>
    <row r="28" spans="1:33" ht="12" x14ac:dyDescent="0.3">
      <c r="I28" s="11">
        <v>4287</v>
      </c>
      <c r="J28" s="11">
        <v>39</v>
      </c>
      <c r="K28" s="11">
        <v>39</v>
      </c>
      <c r="L28" s="11">
        <v>1</v>
      </c>
      <c r="M28" s="11">
        <v>4290</v>
      </c>
      <c r="N28" s="11">
        <v>23</v>
      </c>
      <c r="O28" s="11">
        <v>37</v>
      </c>
      <c r="P28" s="11">
        <v>1</v>
      </c>
      <c r="AA28" s="5">
        <f t="shared" si="22"/>
        <v>4281.6542857142867</v>
      </c>
    </row>
    <row r="29" spans="1:33" x14ac:dyDescent="0.3">
      <c r="I29" s="6">
        <v>4457</v>
      </c>
      <c r="J29" s="6">
        <v>33</v>
      </c>
      <c r="K29" s="6">
        <v>1.7</v>
      </c>
      <c r="L29" s="6">
        <v>2</v>
      </c>
      <c r="M29" s="6">
        <v>4457</v>
      </c>
      <c r="N29" s="6">
        <v>23</v>
      </c>
      <c r="O29" s="6">
        <v>3.5</v>
      </c>
      <c r="P29" s="6">
        <v>5</v>
      </c>
      <c r="AA29" s="3">
        <f t="shared" si="22"/>
        <v>4449.4142857142861</v>
      </c>
    </row>
    <row r="30" spans="1:33" x14ac:dyDescent="0.3">
      <c r="I30" s="6">
        <v>4687</v>
      </c>
      <c r="J30" s="6">
        <v>37</v>
      </c>
      <c r="K30" s="6">
        <v>1.4</v>
      </c>
      <c r="L30" s="6">
        <v>2</v>
      </c>
      <c r="M30" s="6">
        <v>4644</v>
      </c>
      <c r="N30" s="6">
        <v>46</v>
      </c>
      <c r="O30" s="8">
        <v>1</v>
      </c>
      <c r="P30" s="6">
        <v>3</v>
      </c>
      <c r="AA30" s="3">
        <f t="shared" si="22"/>
        <v>4663.3571428571431</v>
      </c>
    </row>
    <row r="31" spans="1:33" x14ac:dyDescent="0.3">
      <c r="I31" s="6"/>
      <c r="J31" s="6"/>
      <c r="K31" s="6"/>
      <c r="L31" s="6"/>
      <c r="M31" s="6">
        <v>5250</v>
      </c>
      <c r="N31" s="6">
        <v>23</v>
      </c>
      <c r="O31" s="6">
        <v>0.6</v>
      </c>
      <c r="P31" s="6">
        <v>2</v>
      </c>
      <c r="AA31" s="3">
        <f t="shared" si="22"/>
        <v>5242.442857142858</v>
      </c>
    </row>
    <row r="32" spans="1:33" x14ac:dyDescent="0.3">
      <c r="I32" s="6"/>
      <c r="J32" s="6"/>
      <c r="K32" s="6"/>
      <c r="L32" s="6"/>
      <c r="M32" s="6">
        <v>5761</v>
      </c>
      <c r="N32" s="6">
        <v>69</v>
      </c>
      <c r="O32" s="6">
        <v>0.9</v>
      </c>
      <c r="P32" s="6">
        <v>2</v>
      </c>
      <c r="AA32" s="3">
        <f t="shared" si="22"/>
        <v>5752.6142857142859</v>
      </c>
    </row>
    <row r="33" spans="1:27" x14ac:dyDescent="0.3">
      <c r="I33" s="6">
        <v>5947</v>
      </c>
      <c r="J33" s="6">
        <v>47</v>
      </c>
      <c r="K33" s="6">
        <v>2.7</v>
      </c>
      <c r="L33" s="6">
        <v>4</v>
      </c>
      <c r="M33" s="6">
        <v>5919</v>
      </c>
      <c r="N33" s="6">
        <v>46</v>
      </c>
      <c r="O33" s="6">
        <v>1.7</v>
      </c>
      <c r="P33" s="6">
        <v>3</v>
      </c>
      <c r="AA33" s="3">
        <f t="shared" si="22"/>
        <v>5927.471428571429</v>
      </c>
    </row>
    <row r="34" spans="1:27" x14ac:dyDescent="0.3">
      <c r="I34" s="6">
        <v>6798</v>
      </c>
      <c r="J34" s="6">
        <v>71</v>
      </c>
      <c r="K34" s="6">
        <v>0.7</v>
      </c>
      <c r="L34" s="6">
        <v>2</v>
      </c>
      <c r="M34" s="6">
        <v>6791</v>
      </c>
      <c r="N34" s="6">
        <v>69</v>
      </c>
      <c r="O34" s="6">
        <v>0.3</v>
      </c>
      <c r="P34" s="6">
        <v>1</v>
      </c>
      <c r="AA34" s="3">
        <f t="shared" si="22"/>
        <v>6791.471428571429</v>
      </c>
    </row>
    <row r="35" spans="1:27" x14ac:dyDescent="0.3">
      <c r="A35" s="12" t="s">
        <v>11</v>
      </c>
    </row>
    <row r="36" spans="1:27" x14ac:dyDescent="0.3">
      <c r="A36" s="12" t="s">
        <v>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D98-27FE-4F56-B80A-6CBF87E329ED}">
  <dimension ref="A1:L30"/>
  <sheetViews>
    <sheetView workbookViewId="0">
      <selection activeCell="G14" sqref="G14:H15"/>
    </sheetView>
  </sheetViews>
  <sheetFormatPr defaultRowHeight="13.8" x14ac:dyDescent="0.3"/>
  <cols>
    <col min="1" max="3" width="8.88671875" style="14"/>
    <col min="4" max="4" width="10.44140625" style="14" bestFit="1" customWidth="1"/>
    <col min="5" max="16384" width="8.88671875" style="14"/>
  </cols>
  <sheetData>
    <row r="1" spans="1:12" x14ac:dyDescent="0.3">
      <c r="A1" s="14" t="s">
        <v>18</v>
      </c>
      <c r="B1" s="14" t="s">
        <v>3</v>
      </c>
      <c r="E1" s="14" t="s">
        <v>15</v>
      </c>
      <c r="I1" s="14" t="s">
        <v>21</v>
      </c>
      <c r="K1" s="14" t="s">
        <v>20</v>
      </c>
    </row>
    <row r="2" spans="1:12" x14ac:dyDescent="0.3">
      <c r="A2" s="20">
        <v>665.56</v>
      </c>
      <c r="B2" s="21">
        <f>I2-A16-A2</f>
        <v>965.24000000000024</v>
      </c>
      <c r="C2" s="20">
        <v>11</v>
      </c>
      <c r="I2" s="20">
        <v>7527</v>
      </c>
      <c r="J2" s="20">
        <v>11</v>
      </c>
      <c r="K2" s="20" t="s">
        <v>24</v>
      </c>
    </row>
    <row r="3" spans="1:12" x14ac:dyDescent="0.3">
      <c r="B3" s="14">
        <v>1320</v>
      </c>
      <c r="C3" s="14">
        <v>20</v>
      </c>
      <c r="D3" s="14" t="s">
        <v>23</v>
      </c>
      <c r="E3" s="14">
        <v>16</v>
      </c>
      <c r="F3" s="14">
        <v>3</v>
      </c>
    </row>
    <row r="4" spans="1:12" x14ac:dyDescent="0.3">
      <c r="A4" s="20">
        <v>146.36000000000001</v>
      </c>
      <c r="B4" s="20">
        <v>1467</v>
      </c>
      <c r="C4" s="20">
        <v>20</v>
      </c>
      <c r="D4" s="14" t="s">
        <v>23</v>
      </c>
      <c r="E4" s="20">
        <v>100</v>
      </c>
      <c r="F4" s="20">
        <v>8</v>
      </c>
      <c r="G4" s="20">
        <f>E4+E5</f>
        <v>141</v>
      </c>
      <c r="H4" s="20">
        <f>SQRT(SUMSQ(F4+F5+F6))</f>
        <v>19</v>
      </c>
      <c r="I4" s="21">
        <f>B4+A4+$A$16</f>
        <v>7509.5599999999995</v>
      </c>
      <c r="J4" s="21">
        <f>C4</f>
        <v>20</v>
      </c>
      <c r="K4" s="20">
        <v>7504</v>
      </c>
      <c r="L4" s="20">
        <v>20</v>
      </c>
    </row>
    <row r="5" spans="1:12" x14ac:dyDescent="0.3">
      <c r="A5" s="20">
        <v>0</v>
      </c>
      <c r="B5" s="20">
        <v>1601</v>
      </c>
      <c r="C5" s="20">
        <v>20</v>
      </c>
      <c r="D5" s="14" t="s">
        <v>23</v>
      </c>
      <c r="E5" s="20">
        <v>41</v>
      </c>
      <c r="F5" s="20">
        <v>5</v>
      </c>
      <c r="G5" s="20"/>
      <c r="H5" s="20"/>
      <c r="I5" s="21">
        <f>B5+A5+$A$16</f>
        <v>7497.2</v>
      </c>
      <c r="J5" s="21">
        <f t="shared" ref="J5" si="0">C5</f>
        <v>20</v>
      </c>
      <c r="K5" s="20"/>
      <c r="L5" s="20"/>
    </row>
    <row r="6" spans="1:12" x14ac:dyDescent="0.3">
      <c r="B6" s="14">
        <v>1755</v>
      </c>
      <c r="C6" s="14">
        <v>20</v>
      </c>
      <c r="D6" s="14" t="s">
        <v>23</v>
      </c>
      <c r="E6" s="14">
        <v>42</v>
      </c>
      <c r="F6" s="14">
        <v>6</v>
      </c>
    </row>
    <row r="7" spans="1:12" x14ac:dyDescent="0.3">
      <c r="B7" s="14">
        <v>1930</v>
      </c>
      <c r="C7" s="14">
        <v>20</v>
      </c>
      <c r="D7" s="14" t="s">
        <v>23</v>
      </c>
      <c r="E7" s="14">
        <v>24</v>
      </c>
      <c r="F7" s="14">
        <v>4</v>
      </c>
      <c r="K7" s="14" t="s">
        <v>20</v>
      </c>
    </row>
    <row r="8" spans="1:12" x14ac:dyDescent="0.3">
      <c r="A8" s="15">
        <v>461</v>
      </c>
      <c r="B8" s="16">
        <v>2038</v>
      </c>
      <c r="C8" s="16">
        <v>20</v>
      </c>
      <c r="D8" s="14" t="s">
        <v>23</v>
      </c>
      <c r="E8" s="16">
        <v>17</v>
      </c>
      <c r="F8" s="16">
        <v>3</v>
      </c>
      <c r="G8" s="16">
        <f>E8+E9+E10</f>
        <v>59</v>
      </c>
      <c r="H8" s="16">
        <f>SQRT(SUMSQ(F8+F9+F10))</f>
        <v>11</v>
      </c>
      <c r="I8" s="17">
        <f>B8+A8+$A$16</f>
        <v>8395.2000000000007</v>
      </c>
      <c r="J8" s="17">
        <f>C8</f>
        <v>20</v>
      </c>
      <c r="K8" s="16" t="s">
        <v>19</v>
      </c>
    </row>
    <row r="9" spans="1:12" x14ac:dyDescent="0.3">
      <c r="A9" s="16">
        <v>146.36000000000001</v>
      </c>
      <c r="B9" s="16">
        <v>2349</v>
      </c>
      <c r="C9" s="16">
        <v>20</v>
      </c>
      <c r="D9" s="14" t="s">
        <v>23</v>
      </c>
      <c r="E9" s="16">
        <v>23</v>
      </c>
      <c r="F9" s="16">
        <v>4</v>
      </c>
      <c r="G9" s="16"/>
      <c r="H9" s="16"/>
      <c r="I9" s="17">
        <f>B9+A9+$A$16</f>
        <v>8391.56</v>
      </c>
      <c r="J9" s="17">
        <f t="shared" ref="J9:J10" si="1">C9</f>
        <v>20</v>
      </c>
      <c r="K9" s="16"/>
    </row>
    <row r="10" spans="1:12" x14ac:dyDescent="0.3">
      <c r="A10" s="16">
        <v>0</v>
      </c>
      <c r="B10" s="16">
        <v>2496</v>
      </c>
      <c r="C10" s="16">
        <v>20</v>
      </c>
      <c r="D10" s="14" t="s">
        <v>23</v>
      </c>
      <c r="E10" s="16">
        <v>19</v>
      </c>
      <c r="F10" s="16">
        <v>4</v>
      </c>
      <c r="G10" s="16"/>
      <c r="H10" s="16"/>
      <c r="I10" s="17">
        <f>B10+A10+$A$16</f>
        <v>8392.2000000000007</v>
      </c>
      <c r="J10" s="17">
        <f t="shared" si="1"/>
        <v>20</v>
      </c>
      <c r="K10" s="16"/>
    </row>
    <row r="11" spans="1:12" x14ac:dyDescent="0.3">
      <c r="B11" s="14">
        <v>2651</v>
      </c>
      <c r="C11" s="14">
        <v>20</v>
      </c>
      <c r="D11" s="14" t="s">
        <v>23</v>
      </c>
      <c r="E11" s="14">
        <v>10</v>
      </c>
      <c r="F11" s="14">
        <v>3</v>
      </c>
    </row>
    <row r="12" spans="1:12" x14ac:dyDescent="0.3">
      <c r="B12" s="14">
        <v>2890</v>
      </c>
      <c r="C12" s="14">
        <v>20</v>
      </c>
      <c r="D12" s="14" t="s">
        <v>23</v>
      </c>
      <c r="E12" s="14">
        <v>5.7</v>
      </c>
      <c r="F12" s="14">
        <v>1.8</v>
      </c>
    </row>
    <row r="13" spans="1:12" x14ac:dyDescent="0.3">
      <c r="D13" s="14" t="s">
        <v>16</v>
      </c>
      <c r="E13" s="14">
        <f>SUM(E3:E12)</f>
        <v>297.7</v>
      </c>
      <c r="F13" s="18">
        <f>SQRT(SUMSQ(F3:F12))</f>
        <v>14.25622670975739</v>
      </c>
    </row>
    <row r="14" spans="1:12" x14ac:dyDescent="0.3">
      <c r="D14" s="14" t="s">
        <v>17</v>
      </c>
      <c r="E14" s="19">
        <v>3.7000000000000002E-3</v>
      </c>
      <c r="F14" s="19">
        <v>1.5E-3</v>
      </c>
      <c r="G14" s="22">
        <f>G8/$E$13*$E$14</f>
        <v>7.3328854551561978E-4</v>
      </c>
      <c r="H14" s="22">
        <v>1.7899999999999999E-4</v>
      </c>
    </row>
    <row r="15" spans="1:12" x14ac:dyDescent="0.3">
      <c r="A15" s="14" t="s">
        <v>1</v>
      </c>
      <c r="G15" s="23">
        <f>(G4)/$E$13*$E$14</f>
        <v>1.7524353375881761E-3</v>
      </c>
      <c r="H15" s="23">
        <v>2.9799999999999998E-4</v>
      </c>
    </row>
    <row r="16" spans="1:12" x14ac:dyDescent="0.3">
      <c r="A16" s="14">
        <v>5896.2</v>
      </c>
      <c r="B16" s="14">
        <v>0.7</v>
      </c>
    </row>
    <row r="17" spans="1:6" x14ac:dyDescent="0.3">
      <c r="A17" s="14" t="s">
        <v>22</v>
      </c>
    </row>
    <row r="20" spans="1:6" x14ac:dyDescent="0.3">
      <c r="E20" s="14">
        <v>5.4</v>
      </c>
      <c r="F20" s="14">
        <v>10</v>
      </c>
    </row>
    <row r="21" spans="1:6" x14ac:dyDescent="0.3">
      <c r="E21" s="14">
        <v>33.6</v>
      </c>
      <c r="F21" s="14">
        <v>27</v>
      </c>
    </row>
    <row r="22" spans="1:6" x14ac:dyDescent="0.3">
      <c r="E22" s="14">
        <v>13.8</v>
      </c>
      <c r="F22" s="14">
        <v>17</v>
      </c>
    </row>
    <row r="23" spans="1:6" x14ac:dyDescent="0.3">
      <c r="E23" s="14">
        <v>14.1</v>
      </c>
      <c r="F23" s="14">
        <v>20</v>
      </c>
    </row>
    <row r="24" spans="1:6" x14ac:dyDescent="0.3">
      <c r="E24" s="14">
        <v>8.1</v>
      </c>
      <c r="F24" s="14">
        <v>14</v>
      </c>
    </row>
    <row r="25" spans="1:6" x14ac:dyDescent="0.3">
      <c r="E25" s="14">
        <v>5.7</v>
      </c>
      <c r="F25" s="14">
        <v>10</v>
      </c>
    </row>
    <row r="26" spans="1:6" x14ac:dyDescent="0.3">
      <c r="E26" s="14">
        <v>7.7</v>
      </c>
      <c r="F26" s="14">
        <v>13</v>
      </c>
    </row>
    <row r="27" spans="1:6" x14ac:dyDescent="0.3">
      <c r="E27" s="14">
        <v>6.4</v>
      </c>
      <c r="F27" s="14">
        <v>13</v>
      </c>
    </row>
    <row r="28" spans="1:6" x14ac:dyDescent="0.3">
      <c r="E28" s="14">
        <v>3.4</v>
      </c>
      <c r="F28" s="14">
        <v>10</v>
      </c>
    </row>
    <row r="29" spans="1:6" x14ac:dyDescent="0.3">
      <c r="E29" s="14">
        <v>1.9</v>
      </c>
      <c r="F29" s="14">
        <v>6</v>
      </c>
    </row>
    <row r="30" spans="1:6" x14ac:dyDescent="0.3">
      <c r="E30" s="14">
        <f>SUM(E20:E29)</f>
        <v>100.10000000000001</v>
      </c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D5EA-A9A5-43EF-B54C-3B8BAAEA86C0}">
  <dimension ref="B1:H5"/>
  <sheetViews>
    <sheetView tabSelected="1" workbookViewId="0">
      <selection activeCell="H5" sqref="H5"/>
    </sheetView>
  </sheetViews>
  <sheetFormatPr defaultRowHeight="14.4" x14ac:dyDescent="0.3"/>
  <sheetData>
    <row r="1" spans="2:8" x14ac:dyDescent="0.3">
      <c r="B1" t="s">
        <v>25</v>
      </c>
      <c r="C1" t="s">
        <v>26</v>
      </c>
      <c r="D1">
        <v>1162</v>
      </c>
      <c r="E1">
        <v>8</v>
      </c>
      <c r="F1">
        <v>15</v>
      </c>
      <c r="G1">
        <v>3</v>
      </c>
    </row>
    <row r="2" spans="2:8" x14ac:dyDescent="0.3">
      <c r="B2" t="s">
        <v>25</v>
      </c>
      <c r="C2" t="s">
        <v>26</v>
      </c>
      <c r="D2">
        <v>1756.3</v>
      </c>
      <c r="E2">
        <v>14</v>
      </c>
      <c r="F2">
        <v>17</v>
      </c>
      <c r="G2">
        <v>9</v>
      </c>
    </row>
    <row r="4" spans="2:8" x14ac:dyDescent="0.3">
      <c r="B4" t="s">
        <v>25</v>
      </c>
      <c r="C4" t="s">
        <v>26</v>
      </c>
      <c r="D4">
        <v>1162</v>
      </c>
      <c r="E4">
        <v>1</v>
      </c>
      <c r="F4">
        <v>11</v>
      </c>
      <c r="G4">
        <v>3</v>
      </c>
    </row>
    <row r="5" spans="2:8" x14ac:dyDescent="0.3">
      <c r="B5" t="s">
        <v>25</v>
      </c>
      <c r="C5" t="s">
        <v>26</v>
      </c>
      <c r="D5">
        <v>1756</v>
      </c>
      <c r="E5">
        <v>1</v>
      </c>
      <c r="F5">
        <v>27</v>
      </c>
      <c r="G5">
        <v>4</v>
      </c>
      <c r="H5" t="s">
        <v>27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36 ECP</vt:lpstr>
      <vt:lpstr>35K 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2025-04-08T01:50:29Z</dcterms:created>
  <dcterms:modified xsi:type="dcterms:W3CDTF">2025-04-19T22:56:34Z</dcterms:modified>
</cp:coreProperties>
</file>