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Files\A35\finished\Ar35\temp\"/>
    </mc:Choice>
  </mc:AlternateContent>
  <xr:revisionPtr revIDLastSave="0" documentId="13_ncr:1_{A74FAC5E-B914-459C-B3E3-95F2B67B813D}" xr6:coauthVersionLast="47" xr6:coauthVersionMax="47" xr10:uidLastSave="{00000000-0000-0000-0000-000000000000}"/>
  <bookViews>
    <workbookView xWindow="-108" yWindow="-108" windowWidth="23256" windowHeight="12720" activeTab="1" xr2:uid="{80E8E01B-A04B-4992-8B74-8F4DE158A446}"/>
  </bookViews>
  <sheets>
    <sheet name="Sheet1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1" l="1"/>
  <c r="AE6" i="1"/>
  <c r="AD7" i="1"/>
  <c r="AE7" i="1"/>
  <c r="AE8" i="1"/>
  <c r="AE9" i="1"/>
  <c r="AD10" i="1"/>
  <c r="AE10" i="1"/>
  <c r="AD11" i="1"/>
  <c r="AE11" i="1"/>
  <c r="AD4" i="1"/>
  <c r="AE4" i="1"/>
  <c r="AF4" i="1"/>
  <c r="AG4" i="1"/>
  <c r="AB5" i="1"/>
  <c r="AC5" i="1"/>
  <c r="AD5" i="1"/>
  <c r="AE5" i="1"/>
  <c r="AG5" i="1"/>
  <c r="AF5" i="1"/>
  <c r="B16" i="1" l="1"/>
  <c r="A16" i="1"/>
  <c r="K16" i="1"/>
  <c r="K4" i="1" s="1"/>
  <c r="K15" i="1"/>
  <c r="I15" i="1"/>
  <c r="I4" i="1" s="1"/>
  <c r="V5" i="1"/>
  <c r="U5" i="1"/>
  <c r="V4" i="1"/>
  <c r="U4" i="1"/>
  <c r="Q4" i="1"/>
  <c r="R4" i="1"/>
  <c r="R5" i="1"/>
  <c r="Q5" i="1"/>
  <c r="N8" i="1"/>
  <c r="M14" i="1"/>
  <c r="M3" i="1" s="1"/>
  <c r="M8" i="1"/>
  <c r="M9" i="1"/>
  <c r="M15" i="1"/>
  <c r="M4" i="1" s="1"/>
  <c r="N15" i="1"/>
  <c r="N4" i="1" s="1"/>
  <c r="O15" i="1"/>
  <c r="O22" i="1"/>
  <c r="M16" i="1"/>
  <c r="M5" i="1" s="1"/>
  <c r="N16" i="1"/>
  <c r="N5" i="1" s="1"/>
  <c r="M17" i="1"/>
  <c r="M6" i="1" s="1"/>
  <c r="N17" i="1"/>
  <c r="N6" i="1" s="1"/>
  <c r="M18" i="1"/>
  <c r="M7" i="1" s="1"/>
  <c r="N18" i="1"/>
  <c r="N7" i="1" s="1"/>
  <c r="M19" i="1"/>
  <c r="N19" i="1"/>
  <c r="M20" i="1"/>
  <c r="N20" i="1"/>
  <c r="N9" i="1" s="1"/>
  <c r="M21" i="1"/>
  <c r="M10" i="1" s="1"/>
  <c r="N21" i="1"/>
  <c r="N10" i="1" s="1"/>
  <c r="N22" i="1"/>
  <c r="N11" i="1" s="1"/>
  <c r="M22" i="1"/>
  <c r="M11" i="1" s="1"/>
  <c r="I14" i="1"/>
  <c r="I3" i="1" s="1"/>
  <c r="P11" i="1"/>
  <c r="O11" i="1"/>
  <c r="L11" i="1"/>
  <c r="K11" i="1"/>
  <c r="O10" i="1"/>
  <c r="L7" i="1"/>
  <c r="K7" i="1"/>
  <c r="L4" i="1"/>
  <c r="K3" i="1"/>
  <c r="J16" i="1"/>
  <c r="J5" i="1" s="1"/>
  <c r="J15" i="1"/>
  <c r="J4" i="1" s="1"/>
  <c r="J18" i="1"/>
  <c r="J7" i="1" s="1"/>
  <c r="J17" i="1"/>
  <c r="J6" i="1" s="1"/>
  <c r="J21" i="1"/>
  <c r="J10" i="1" s="1"/>
  <c r="J22" i="1"/>
  <c r="J11" i="1" s="1"/>
  <c r="I22" i="1"/>
  <c r="I11" i="1" s="1"/>
  <c r="I21" i="1"/>
  <c r="I10" i="1" s="1"/>
  <c r="I18" i="1"/>
  <c r="I7" i="1" s="1"/>
  <c r="I17" i="1"/>
  <c r="I6" i="1" s="1"/>
  <c r="I16" i="1"/>
  <c r="I5" i="1" s="1"/>
  <c r="L22" i="1"/>
  <c r="L10" i="1" s="1"/>
  <c r="K22" i="1"/>
  <c r="K10" i="1" s="1"/>
  <c r="L21" i="1"/>
  <c r="K21" i="1"/>
  <c r="L18" i="1"/>
  <c r="L6" i="1" s="1"/>
  <c r="K18" i="1"/>
  <c r="K6" i="1" s="1"/>
  <c r="L17" i="1"/>
  <c r="K17" i="1"/>
  <c r="K5" i="1" s="1"/>
  <c r="L15" i="1"/>
  <c r="K14" i="1"/>
  <c r="O16" i="1"/>
  <c r="O4" i="1" s="1"/>
  <c r="P16" i="1"/>
  <c r="P4" i="1" s="1"/>
  <c r="O17" i="1"/>
  <c r="O5" i="1" s="1"/>
  <c r="P17" i="1"/>
  <c r="P5" i="1" s="1"/>
  <c r="O18" i="1"/>
  <c r="O6" i="1" s="1"/>
  <c r="P18" i="1"/>
  <c r="P6" i="1" s="1"/>
  <c r="O19" i="1"/>
  <c r="O7" i="1" s="1"/>
  <c r="P19" i="1"/>
  <c r="P7" i="1" s="1"/>
  <c r="O20" i="1"/>
  <c r="O8" i="1" s="1"/>
  <c r="P20" i="1"/>
  <c r="P8" i="1" s="1"/>
  <c r="O21" i="1"/>
  <c r="O9" i="1" s="1"/>
  <c r="P21" i="1"/>
  <c r="P9" i="1" s="1"/>
  <c r="P22" i="1"/>
  <c r="P10" i="1" s="1"/>
  <c r="P15" i="1"/>
  <c r="E27" i="1"/>
  <c r="A27" i="1" l="1"/>
</calcChain>
</file>

<file path=xl/sharedStrings.xml><?xml version="1.0" encoding="utf-8"?>
<sst xmlns="http://schemas.openxmlformats.org/spreadsheetml/2006/main" count="31" uniqueCount="11">
  <si>
    <t>Ip</t>
  </si>
  <si>
    <t>Sp</t>
  </si>
  <si>
    <t>Ex</t>
  </si>
  <si>
    <t>Ep(cm)</t>
  </si>
  <si>
    <t>Ep(lab)</t>
  </si>
  <si>
    <t>1997Tr05</t>
  </si>
  <si>
    <t>2001Lo11</t>
  </si>
  <si>
    <t>2015Su01</t>
  </si>
  <si>
    <t>2007Do17</t>
  </si>
  <si>
    <t>1981Ay01</t>
  </si>
  <si>
    <t>1995Ga16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</si>
</sst>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993300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D9F1FF"/>
      <color rgb="FFFFD9B3"/>
      <color rgb="FFFFCCFF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5D98-27FE-4F56-B80A-6CBF87E329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C0C-CCF2-405C-89E2-FB3C4ADFF355}">
  <dimension ref="A1:AG34"/>
  <sheetViews>
    <sheetView tabSelected="1" topLeftCell="P1" zoomScale="111" workbookViewId="0">
      <selection activeCell="AD13" sqref="AD13"/>
    </sheetView>
  </sheetViews>
  <sheetFormatPr defaultRowHeight="13.2" x14ac:dyDescent="0.3"/>
  <cols>
    <col min="1" max="1" width="7.109375" style="1" bestFit="1" customWidth="1"/>
    <col min="2" max="2" width="3.21875" style="1" bestFit="1" customWidth="1"/>
    <col min="3" max="3" width="2.6640625" style="1" bestFit="1" customWidth="1"/>
    <col min="4" max="4" width="2.33203125" style="1" customWidth="1"/>
    <col min="5" max="5" width="7.6640625" style="1" bestFit="1" customWidth="1"/>
    <col min="6" max="6" width="3.21875" style="1" bestFit="1" customWidth="1"/>
    <col min="7" max="7" width="2.6640625" style="1" bestFit="1" customWidth="1"/>
    <col min="8" max="8" width="3" style="1" bestFit="1" customWidth="1"/>
    <col min="9" max="9" width="7.77734375" style="1" bestFit="1" customWidth="1"/>
    <col min="10" max="10" width="4.21875" style="1" customWidth="1"/>
    <col min="11" max="11" width="6.33203125" style="1" bestFit="1" customWidth="1"/>
    <col min="12" max="12" width="3.44140625" style="1" bestFit="1" customWidth="1"/>
    <col min="13" max="13" width="7.109375" style="1" bestFit="1" customWidth="1"/>
    <col min="14" max="14" width="3.44140625" style="1" bestFit="1" customWidth="1"/>
    <col min="15" max="15" width="5.109375" style="1" bestFit="1" customWidth="1"/>
    <col min="16" max="16" width="3.6640625" style="1" bestFit="1" customWidth="1"/>
    <col min="17" max="17" width="5.5546875" style="1" bestFit="1" customWidth="1"/>
    <col min="18" max="18" width="3.21875" style="1" bestFit="1" customWidth="1"/>
    <col min="19" max="19" width="5.109375" style="1" bestFit="1" customWidth="1"/>
    <col min="20" max="20" width="3.21875" style="1" bestFit="1" customWidth="1"/>
    <col min="21" max="21" width="5.44140625" style="1" bestFit="1" customWidth="1"/>
    <col min="22" max="22" width="3.21875" style="1" bestFit="1" customWidth="1"/>
    <col min="23" max="23" width="4.77734375" style="1" bestFit="1" customWidth="1"/>
    <col min="24" max="24" width="3.77734375" style="1" customWidth="1"/>
    <col min="25" max="25" width="7.6640625" style="1" bestFit="1" customWidth="1"/>
    <col min="26" max="26" width="4.33203125" style="1" bestFit="1" customWidth="1"/>
    <col min="27" max="27" width="9.6640625" style="1" bestFit="1" customWidth="1"/>
    <col min="28" max="28" width="20.5546875" style="1" bestFit="1" customWidth="1"/>
    <col min="29" max="29" width="20.44140625" style="1" bestFit="1" customWidth="1"/>
    <col min="30" max="30" width="21" style="1" bestFit="1" customWidth="1"/>
    <col min="31" max="31" width="20.33203125" style="1" bestFit="1" customWidth="1"/>
    <col min="32" max="32" width="20.6640625" style="1" bestFit="1" customWidth="1"/>
    <col min="33" max="33" width="20.33203125" style="1" bestFit="1" customWidth="1"/>
    <col min="34" max="16384" width="8.88671875" style="1"/>
  </cols>
  <sheetData>
    <row r="1" spans="1:33" x14ac:dyDescent="0.3">
      <c r="A1" s="1" t="s">
        <v>9</v>
      </c>
      <c r="E1" s="1" t="s">
        <v>10</v>
      </c>
      <c r="I1" s="1" t="s">
        <v>5</v>
      </c>
      <c r="M1" s="1" t="s">
        <v>6</v>
      </c>
      <c r="Q1" s="1" t="s">
        <v>8</v>
      </c>
      <c r="U1" s="1" t="s">
        <v>7</v>
      </c>
    </row>
    <row r="2" spans="1:33" x14ac:dyDescent="0.3">
      <c r="A2" s="1" t="s">
        <v>4</v>
      </c>
      <c r="C2" s="1" t="s">
        <v>0</v>
      </c>
      <c r="E2" s="1" t="s">
        <v>4</v>
      </c>
      <c r="G2" s="1" t="s">
        <v>0</v>
      </c>
      <c r="I2" s="1" t="s">
        <v>4</v>
      </c>
      <c r="K2" s="1" t="s">
        <v>0</v>
      </c>
      <c r="M2" s="1" t="s">
        <v>4</v>
      </c>
      <c r="O2" s="1" t="s">
        <v>0</v>
      </c>
      <c r="Q2" s="1" t="s">
        <v>4</v>
      </c>
      <c r="S2" s="1" t="s">
        <v>0</v>
      </c>
      <c r="U2" s="1" t="s">
        <v>4</v>
      </c>
      <c r="W2" s="1" t="s">
        <v>0</v>
      </c>
      <c r="Y2" s="2" t="s">
        <v>1</v>
      </c>
    </row>
    <row r="3" spans="1:33" x14ac:dyDescent="0.3">
      <c r="I3" s="3">
        <f>I14/36*35</f>
        <v>1397.0833333333333</v>
      </c>
      <c r="J3" s="4"/>
      <c r="K3" s="5">
        <f>K17*0.03/1.03+0.1</f>
        <v>0.14951456310679612</v>
      </c>
      <c r="L3" s="4"/>
      <c r="M3" s="3">
        <f t="shared" ref="M3:N10" si="0">M14/36*35</f>
        <v>1400</v>
      </c>
      <c r="N3" s="4"/>
      <c r="O3" s="4"/>
      <c r="P3" s="4"/>
      <c r="Y3" s="6"/>
    </row>
    <row r="4" spans="1:33" x14ac:dyDescent="0.3">
      <c r="I4" s="3">
        <f>I15/36*35</f>
        <v>1676.1111111111111</v>
      </c>
      <c r="J4" s="3">
        <f t="shared" ref="J4:J7" si="1">J15/36*35</f>
        <v>39.094940233383809</v>
      </c>
      <c r="K4" s="5">
        <f>K16</f>
        <v>37.76407766990291</v>
      </c>
      <c r="L4" s="1">
        <f>L16</f>
        <v>10</v>
      </c>
      <c r="M4" s="3">
        <f t="shared" si="0"/>
        <v>1645</v>
      </c>
      <c r="N4" s="3">
        <f t="shared" si="0"/>
        <v>20.964862579157607</v>
      </c>
      <c r="O4" s="1">
        <f>O16</f>
        <v>37</v>
      </c>
      <c r="P4" s="1">
        <f>P16</f>
        <v>1</v>
      </c>
      <c r="Q4" s="3">
        <f t="shared" ref="Q4:R5" si="2">Q15/36*35</f>
        <v>1659.5833333333333</v>
      </c>
      <c r="R4" s="3">
        <f t="shared" si="2"/>
        <v>17.5</v>
      </c>
      <c r="S4" s="1">
        <v>7.3</v>
      </c>
      <c r="T4" s="1">
        <v>8</v>
      </c>
      <c r="U4" s="3">
        <f t="shared" ref="U4:V4" si="3">U15/36*35</f>
        <v>1623.6111111111111</v>
      </c>
      <c r="V4" s="3">
        <f t="shared" si="3"/>
        <v>22.361111111111111</v>
      </c>
      <c r="W4" s="1">
        <v>5.7</v>
      </c>
      <c r="X4" s="1">
        <v>16</v>
      </c>
      <c r="Y4" s="2">
        <v>1658.9</v>
      </c>
      <c r="Z4" s="2">
        <v>0.8</v>
      </c>
      <c r="AD4" s="3" t="str">
        <f>TEXT(I4, "0")&amp;"("&amp;TEXT(J4, "0")&amp;") ("&amp;$I$1&amp;"), "</f>
        <v xml:space="preserve">1676(39) (1997Tr05), </v>
      </c>
      <c r="AE4" s="3" t="str">
        <f>TEXT(M4, "0")&amp;"("&amp;TEXT(N4, "0")&amp;") ("&amp;$M$1&amp;"), "</f>
        <v xml:space="preserve">1645(21) (2001Lo11), </v>
      </c>
      <c r="AF4" s="3" t="str">
        <f>TEXT(Q4, "0")&amp;"("&amp;TEXT(R4, "0")&amp;") ("&amp;$Q$1&amp;"), "</f>
        <v xml:space="preserve">1660(18) (2007Do17), </v>
      </c>
      <c r="AG4" s="3" t="str">
        <f>TEXT(U4, "0")&amp;"("&amp;TEXT(V4, "0")&amp;") ("&amp;$U$1&amp;")"</f>
        <v>1624(22) (2015Su01)</v>
      </c>
    </row>
    <row r="5" spans="1:33" x14ac:dyDescent="0.3">
      <c r="A5" s="7">
        <v>2519</v>
      </c>
      <c r="B5" s="7">
        <v>21</v>
      </c>
      <c r="E5" s="8">
        <v>2550.1999999999998</v>
      </c>
      <c r="F5" s="6">
        <v>22</v>
      </c>
      <c r="I5" s="9">
        <f t="shared" ref="I5:I7" si="4">I16/36*35</f>
        <v>2548.1944444444443</v>
      </c>
      <c r="J5" s="3">
        <f t="shared" si="1"/>
        <v>37.110372996651719</v>
      </c>
      <c r="K5" s="10">
        <f>K17*1/1.03-0.1</f>
        <v>1.5504854368932037</v>
      </c>
      <c r="L5" s="4">
        <v>10</v>
      </c>
      <c r="M5" s="3">
        <f t="shared" si="0"/>
        <v>2551.1111111111109</v>
      </c>
      <c r="N5" s="3">
        <f t="shared" si="0"/>
        <v>20.964862579157607</v>
      </c>
      <c r="O5" s="4">
        <f>O17</f>
        <v>3.5</v>
      </c>
      <c r="P5" s="4">
        <f>P17</f>
        <v>5</v>
      </c>
      <c r="Q5" s="3">
        <f t="shared" si="2"/>
        <v>2537.5</v>
      </c>
      <c r="R5" s="3">
        <f t="shared" si="2"/>
        <v>17.5</v>
      </c>
      <c r="S5" s="1">
        <v>32.1</v>
      </c>
      <c r="T5" s="1">
        <v>42</v>
      </c>
      <c r="U5" s="3">
        <f t="shared" ref="U5:V5" si="5">U16/36*35</f>
        <v>2593.8888888888891</v>
      </c>
      <c r="V5" s="3">
        <f t="shared" si="5"/>
        <v>30.138888888888889</v>
      </c>
      <c r="W5" s="5">
        <v>34</v>
      </c>
      <c r="X5" s="1">
        <v>58</v>
      </c>
      <c r="AB5" s="3" t="str">
        <f>TEXT(A5, "0")&amp;"("&amp;TEXT(B5, "0")&amp;") ("&amp;$A$1&amp;"), "</f>
        <v xml:space="preserve">2519(21) (1981Ay01), </v>
      </c>
      <c r="AC5" s="3" t="str">
        <f>TEXT(E5, "0.0")&amp;"("&amp;TEXT(F5, "0")&amp;") ("&amp;$E$1&amp;"), "</f>
        <v xml:space="preserve">2550.2(22) (1995Ga16), </v>
      </c>
      <c r="AD5" s="3" t="str">
        <f>TEXT(I5, "0")&amp;"("&amp;TEXT(J5, "0")&amp;") ("&amp;$I$1&amp;"), "</f>
        <v xml:space="preserve">2548(37) (1997Tr05), </v>
      </c>
      <c r="AE5" s="3" t="str">
        <f>TEXT(M5, "0")&amp;"("&amp;TEXT(N5, "0")&amp;") ("&amp;$M$1&amp;"), "</f>
        <v xml:space="preserve">2551(21) (2001Lo11), </v>
      </c>
      <c r="AF5" s="3" t="str">
        <f>TEXT(Q5, "0")&amp;"("&amp;TEXT(R5, "0")&amp;") ("&amp;$Q$1&amp;"), "</f>
        <v xml:space="preserve">2538(18) (2007Do17), </v>
      </c>
      <c r="AG5" s="3" t="str">
        <f>TEXT(U5, "0")&amp;"("&amp;TEXT(V5, "0")&amp;") ("&amp;$U$1&amp;")"</f>
        <v>2594(30) (2015Su01)</v>
      </c>
    </row>
    <row r="6" spans="1:33" x14ac:dyDescent="0.3">
      <c r="I6" s="3">
        <f t="shared" si="4"/>
        <v>2713.4722222222222</v>
      </c>
      <c r="J6" s="3">
        <f t="shared" si="1"/>
        <v>31.126298376409682</v>
      </c>
      <c r="K6" s="1">
        <f>K18</f>
        <v>1.4</v>
      </c>
      <c r="L6" s="1">
        <f>L18</f>
        <v>2</v>
      </c>
      <c r="M6" s="3">
        <f t="shared" si="0"/>
        <v>2713.4722222222222</v>
      </c>
      <c r="N6" s="3">
        <f t="shared" si="0"/>
        <v>20.964862579157607</v>
      </c>
      <c r="O6" s="1">
        <f>O18</f>
        <v>1</v>
      </c>
      <c r="P6" s="1">
        <f>P18</f>
        <v>3</v>
      </c>
      <c r="AD6" s="3" t="str">
        <f t="shared" ref="AD6:AD11" si="6">TEXT(I6, "0")&amp;"("&amp;TEXT(J6, "0")&amp;") ("&amp;$I$1&amp;"), "</f>
        <v xml:space="preserve">2713(31) (1997Tr05), </v>
      </c>
      <c r="AE6" s="3" t="str">
        <f t="shared" ref="AE6:AE11" si="7">TEXT(M6, "0")&amp;"("&amp;TEXT(N6, "0")&amp;") ("&amp;$M$1&amp;"), "</f>
        <v xml:space="preserve">2713(21) (2001Lo11), </v>
      </c>
    </row>
    <row r="7" spans="1:33" x14ac:dyDescent="0.3">
      <c r="I7" s="3">
        <f t="shared" si="4"/>
        <v>2937.0833333333335</v>
      </c>
      <c r="J7" s="3">
        <f t="shared" si="1"/>
        <v>35.121317521477522</v>
      </c>
      <c r="K7" s="1">
        <f>K19</f>
        <v>0</v>
      </c>
      <c r="L7" s="1">
        <f>L19</f>
        <v>0</v>
      </c>
      <c r="M7" s="3">
        <f t="shared" si="0"/>
        <v>2895.2777777777778</v>
      </c>
      <c r="N7" s="3">
        <f t="shared" si="0"/>
        <v>44.040700872412707</v>
      </c>
      <c r="O7" s="5">
        <f>O19</f>
        <v>0.6</v>
      </c>
      <c r="P7" s="1">
        <f>P19</f>
        <v>2</v>
      </c>
      <c r="AD7" s="3" t="str">
        <f t="shared" si="6"/>
        <v xml:space="preserve">2937(35) (1997Tr05), </v>
      </c>
      <c r="AE7" s="3" t="str">
        <f t="shared" si="7"/>
        <v xml:space="preserve">2895(44) (2001Lo11), </v>
      </c>
    </row>
    <row r="8" spans="1:33" x14ac:dyDescent="0.3">
      <c r="I8" s="3"/>
      <c r="M8" s="3">
        <f t="shared" si="0"/>
        <v>3484.4444444444443</v>
      </c>
      <c r="N8" s="3">
        <f t="shared" si="0"/>
        <v>20.964862579157607</v>
      </c>
      <c r="O8" s="1">
        <f>O20</f>
        <v>0.9</v>
      </c>
      <c r="P8" s="1">
        <f>P20</f>
        <v>2</v>
      </c>
      <c r="AD8" s="3"/>
      <c r="AE8" s="3" t="str">
        <f t="shared" si="7"/>
        <v xml:space="preserve">3484(21) (2001Lo11), </v>
      </c>
    </row>
    <row r="9" spans="1:33" x14ac:dyDescent="0.3">
      <c r="I9" s="3"/>
      <c r="M9" s="3">
        <f t="shared" si="0"/>
        <v>3981.25</v>
      </c>
      <c r="N9" s="3">
        <f t="shared" si="0"/>
        <v>66.630922130423926</v>
      </c>
      <c r="O9" s="1">
        <f>O21</f>
        <v>1.7</v>
      </c>
      <c r="P9" s="1">
        <f>P21</f>
        <v>3</v>
      </c>
      <c r="AD9" s="3"/>
      <c r="AE9" s="3" t="str">
        <f t="shared" si="7"/>
        <v xml:space="preserve">3981(67) (2001Lo11), </v>
      </c>
    </row>
    <row r="10" spans="1:33" x14ac:dyDescent="0.3">
      <c r="I10" s="3">
        <f>I21/36*35</f>
        <v>4162.0833333333339</v>
      </c>
      <c r="J10" s="3">
        <f>J21/36*35</f>
        <v>45.027640687981048</v>
      </c>
      <c r="K10" s="1">
        <f>K22</f>
        <v>0.7</v>
      </c>
      <c r="L10" s="1">
        <f>L22</f>
        <v>2</v>
      </c>
      <c r="M10" s="3">
        <f t="shared" si="0"/>
        <v>4134.8611111111113</v>
      </c>
      <c r="N10" s="3">
        <f t="shared" si="0"/>
        <v>44.040700872412707</v>
      </c>
      <c r="O10" s="1">
        <f>O22</f>
        <v>0.3</v>
      </c>
      <c r="P10" s="1">
        <f>P22</f>
        <v>1</v>
      </c>
      <c r="AD10" s="3" t="str">
        <f t="shared" si="6"/>
        <v xml:space="preserve">4162(45) (1997Tr05), </v>
      </c>
      <c r="AE10" s="3" t="str">
        <f t="shared" si="7"/>
        <v xml:space="preserve">4135(44) (2001Lo11), </v>
      </c>
    </row>
    <row r="11" spans="1:33" x14ac:dyDescent="0.3">
      <c r="I11" s="3">
        <f>I22/36*35</f>
        <v>4989.4444444444443</v>
      </c>
      <c r="J11" s="3">
        <f>J22/36*35</f>
        <v>68.588193428444939</v>
      </c>
      <c r="K11" s="1">
        <f>K23</f>
        <v>0</v>
      </c>
      <c r="L11" s="1">
        <f>L23</f>
        <v>0</v>
      </c>
      <c r="M11" s="3">
        <f>M22/36*35</f>
        <v>4982.6388888888887</v>
      </c>
      <c r="N11" s="3">
        <f>N22/36*35</f>
        <v>66.630922130423926</v>
      </c>
      <c r="O11" s="1">
        <f>O23</f>
        <v>0</v>
      </c>
      <c r="P11" s="1">
        <f>P23</f>
        <v>0</v>
      </c>
      <c r="AD11" s="3" t="str">
        <f t="shared" si="6"/>
        <v xml:space="preserve">4989(69) (1997Tr05), </v>
      </c>
      <c r="AE11" s="3" t="str">
        <f t="shared" si="7"/>
        <v xml:space="preserve">4983(67) (2001Lo11), </v>
      </c>
    </row>
    <row r="13" spans="1:33" x14ac:dyDescent="0.3">
      <c r="A13" s="1" t="s">
        <v>3</v>
      </c>
      <c r="E13" s="1" t="s">
        <v>3</v>
      </c>
      <c r="I13" s="1" t="s">
        <v>3</v>
      </c>
      <c r="M13" s="1" t="s">
        <v>3</v>
      </c>
      <c r="Q13" s="1" t="s">
        <v>3</v>
      </c>
      <c r="U13" s="1" t="s">
        <v>3</v>
      </c>
    </row>
    <row r="14" spans="1:33" x14ac:dyDescent="0.3">
      <c r="I14" s="9">
        <f>I28-$I$25-1184</f>
        <v>1437</v>
      </c>
      <c r="J14" s="4"/>
      <c r="K14" s="5">
        <f>K28*0.03/1.03+0.1</f>
        <v>1.2359223300970874</v>
      </c>
      <c r="L14" s="4"/>
      <c r="M14" s="9">
        <f>M28-$M$25-1184</f>
        <v>1440</v>
      </c>
      <c r="N14" s="4"/>
      <c r="O14" s="4"/>
      <c r="P14" s="4"/>
      <c r="Y14" s="6"/>
    </row>
    <row r="15" spans="1:33" x14ac:dyDescent="0.3">
      <c r="I15" s="3">
        <f>I27-$I$25</f>
        <v>1724</v>
      </c>
      <c r="J15" s="1">
        <f>SQRT(J27^2-$J$25^2)</f>
        <v>40.2119385257662</v>
      </c>
      <c r="K15" s="1">
        <f>K27</f>
        <v>11.3</v>
      </c>
      <c r="L15" s="1">
        <f>L27</f>
        <v>6</v>
      </c>
      <c r="M15" s="3">
        <f>M27-$M$25</f>
        <v>1692</v>
      </c>
      <c r="N15" s="1">
        <f>SQRT(N27^2-$N$25^2)</f>
        <v>21.563858652847824</v>
      </c>
      <c r="O15" s="1">
        <f>O27</f>
        <v>9.3000000000000007</v>
      </c>
      <c r="P15" s="1">
        <f>P27</f>
        <v>8</v>
      </c>
      <c r="Q15" s="6">
        <v>1707</v>
      </c>
      <c r="R15" s="6">
        <v>18</v>
      </c>
      <c r="S15" s="6">
        <v>7.3</v>
      </c>
      <c r="T15" s="6">
        <v>8</v>
      </c>
      <c r="U15" s="6">
        <v>1670</v>
      </c>
      <c r="V15" s="6">
        <v>23</v>
      </c>
      <c r="W15" s="6">
        <v>5.7</v>
      </c>
      <c r="X15" s="6">
        <v>16</v>
      </c>
      <c r="Y15" s="2">
        <v>1658.9</v>
      </c>
      <c r="Z15" s="2">
        <v>0.8</v>
      </c>
      <c r="AA15" s="2"/>
    </row>
    <row r="16" spans="1:33" x14ac:dyDescent="0.3">
      <c r="A16" s="3">
        <f>A5/35*36</f>
        <v>2590.9714285714285</v>
      </c>
      <c r="B16" s="3">
        <f>B5/35*36</f>
        <v>21.599999999999998</v>
      </c>
      <c r="E16" s="8">
        <v>2623.6</v>
      </c>
      <c r="F16" s="7">
        <v>23</v>
      </c>
      <c r="I16" s="9">
        <f>I28-$I$25</f>
        <v>2621</v>
      </c>
      <c r="J16" s="4">
        <f>SQRT(J28^2-$J$25^2)</f>
        <v>38.17066936798463</v>
      </c>
      <c r="K16" s="10">
        <f>K28*1/1.03-0.1</f>
        <v>37.76407766990291</v>
      </c>
      <c r="L16" s="4">
        <v>10</v>
      </c>
      <c r="M16" s="9">
        <f t="shared" ref="M15:M21" si="8">M28-$M$25</f>
        <v>2624</v>
      </c>
      <c r="N16" s="4">
        <f t="shared" ref="N15:N21" si="9">SQRT(N28^2-$N$25^2)</f>
        <v>21.563858652847824</v>
      </c>
      <c r="O16" s="4">
        <f>O28</f>
        <v>37</v>
      </c>
      <c r="P16" s="4">
        <f>P28</f>
        <v>1</v>
      </c>
      <c r="Q16" s="6">
        <v>2610</v>
      </c>
      <c r="R16" s="6">
        <v>18</v>
      </c>
      <c r="S16" s="6">
        <v>32.1</v>
      </c>
      <c r="T16" s="6">
        <v>42</v>
      </c>
      <c r="U16" s="6">
        <v>2668</v>
      </c>
      <c r="V16" s="6">
        <v>31</v>
      </c>
      <c r="W16" s="8">
        <v>34</v>
      </c>
      <c r="X16" s="6">
        <v>58</v>
      </c>
    </row>
    <row r="17" spans="1:16" x14ac:dyDescent="0.3">
      <c r="I17" s="3">
        <f>I29-$I$25</f>
        <v>2791</v>
      </c>
      <c r="J17" s="1">
        <f>SQRT(J29^2-$J$25^2)</f>
        <v>32.015621187164243</v>
      </c>
      <c r="K17" s="1">
        <f>K29</f>
        <v>1.7</v>
      </c>
      <c r="L17" s="1">
        <f>L29</f>
        <v>2</v>
      </c>
      <c r="M17" s="3">
        <f t="shared" si="8"/>
        <v>2791</v>
      </c>
      <c r="N17" s="1">
        <f t="shared" si="9"/>
        <v>21.563858652847824</v>
      </c>
      <c r="O17" s="1">
        <f>O29</f>
        <v>3.5</v>
      </c>
      <c r="P17" s="1">
        <f>P29</f>
        <v>5</v>
      </c>
    </row>
    <row r="18" spans="1:16" x14ac:dyDescent="0.3">
      <c r="I18" s="3">
        <f>I30-$I$25</f>
        <v>3021</v>
      </c>
      <c r="J18" s="1">
        <f>SQRT(J30^2-$J$25^2)</f>
        <v>36.124783736376884</v>
      </c>
      <c r="K18" s="1">
        <f>K30</f>
        <v>1.4</v>
      </c>
      <c r="L18" s="1">
        <f>L30</f>
        <v>2</v>
      </c>
      <c r="M18" s="3">
        <f t="shared" si="8"/>
        <v>2978</v>
      </c>
      <c r="N18" s="1">
        <f t="shared" si="9"/>
        <v>45.299006611624499</v>
      </c>
      <c r="O18" s="5">
        <f>O30</f>
        <v>1</v>
      </c>
      <c r="P18" s="1">
        <f>P30</f>
        <v>3</v>
      </c>
    </row>
    <row r="19" spans="1:16" x14ac:dyDescent="0.3">
      <c r="I19" s="3"/>
      <c r="M19" s="3">
        <f t="shared" si="8"/>
        <v>3584</v>
      </c>
      <c r="N19" s="1">
        <f t="shared" si="9"/>
        <v>21.563858652847824</v>
      </c>
      <c r="O19" s="1">
        <f>O31</f>
        <v>0.6</v>
      </c>
      <c r="P19" s="1">
        <f>P31</f>
        <v>2</v>
      </c>
    </row>
    <row r="20" spans="1:16" x14ac:dyDescent="0.3">
      <c r="I20" s="3"/>
      <c r="M20" s="3">
        <f t="shared" si="8"/>
        <v>4095</v>
      </c>
      <c r="N20" s="1">
        <f t="shared" si="9"/>
        <v>68.534662762721752</v>
      </c>
      <c r="O20" s="1">
        <f>O32</f>
        <v>0.9</v>
      </c>
      <c r="P20" s="1">
        <f>P32</f>
        <v>2</v>
      </c>
    </row>
    <row r="21" spans="1:16" x14ac:dyDescent="0.3">
      <c r="I21" s="3">
        <f>I33-$I$25</f>
        <v>4281</v>
      </c>
      <c r="J21" s="1">
        <f>SQRT(J33^2-$J$25^2)</f>
        <v>46.314144707637645</v>
      </c>
      <c r="K21" s="1">
        <f>K33</f>
        <v>2.7</v>
      </c>
      <c r="L21" s="1">
        <f>L33</f>
        <v>4</v>
      </c>
      <c r="M21" s="3">
        <f t="shared" si="8"/>
        <v>4253</v>
      </c>
      <c r="N21" s="1">
        <f t="shared" si="9"/>
        <v>45.299006611624499</v>
      </c>
      <c r="O21" s="1">
        <f>O33</f>
        <v>1.7</v>
      </c>
      <c r="P21" s="1">
        <f>P33</f>
        <v>3</v>
      </c>
    </row>
    <row r="22" spans="1:16" x14ac:dyDescent="0.3">
      <c r="I22" s="3">
        <f>I34-$I$25</f>
        <v>5132</v>
      </c>
      <c r="J22" s="1">
        <f>SQRT(J34^2-$J$25^2)</f>
        <v>70.547856097829083</v>
      </c>
      <c r="K22" s="1">
        <f>K34</f>
        <v>0.7</v>
      </c>
      <c r="L22" s="1">
        <f>L34</f>
        <v>2</v>
      </c>
      <c r="M22" s="3">
        <f>M34-$M$25</f>
        <v>5125</v>
      </c>
      <c r="N22" s="1">
        <f>SQRT(N34^2-$N$25^2)</f>
        <v>68.534662762721752</v>
      </c>
      <c r="O22" s="1">
        <f>O34</f>
        <v>0.3</v>
      </c>
      <c r="P22" s="1">
        <f>P34</f>
        <v>1</v>
      </c>
    </row>
    <row r="23" spans="1:16" x14ac:dyDescent="0.3">
      <c r="K23" s="5"/>
    </row>
    <row r="24" spans="1:16" x14ac:dyDescent="0.3">
      <c r="I24" s="2" t="s">
        <v>1</v>
      </c>
      <c r="J24" s="2"/>
      <c r="M24" s="2" t="s">
        <v>1</v>
      </c>
      <c r="N24" s="2"/>
    </row>
    <row r="25" spans="1:16" x14ac:dyDescent="0.3">
      <c r="I25" s="2">
        <v>1666</v>
      </c>
      <c r="J25" s="2">
        <v>8</v>
      </c>
      <c r="M25" s="2">
        <v>1666</v>
      </c>
      <c r="N25" s="2">
        <v>8</v>
      </c>
    </row>
    <row r="26" spans="1:16" x14ac:dyDescent="0.3">
      <c r="A26" s="1" t="s">
        <v>2</v>
      </c>
      <c r="E26" s="1" t="s">
        <v>2</v>
      </c>
      <c r="I26" s="6" t="s">
        <v>2</v>
      </c>
      <c r="J26" s="6"/>
      <c r="K26" s="6"/>
      <c r="L26" s="6"/>
      <c r="M26" s="6" t="s">
        <v>2</v>
      </c>
      <c r="N26" s="6"/>
      <c r="O26" s="6"/>
      <c r="P26" s="8"/>
    </row>
    <row r="27" spans="1:16" x14ac:dyDescent="0.3">
      <c r="A27" s="1">
        <f>M16+$Y$15</f>
        <v>4282.8999999999996</v>
      </c>
      <c r="E27" s="1">
        <f>Q15+$Y$15</f>
        <v>3365.9</v>
      </c>
      <c r="I27" s="6">
        <v>3390</v>
      </c>
      <c r="J27" s="6">
        <v>41</v>
      </c>
      <c r="K27" s="6">
        <v>11.3</v>
      </c>
      <c r="L27" s="6">
        <v>6</v>
      </c>
      <c r="M27" s="6">
        <v>3358</v>
      </c>
      <c r="N27" s="6">
        <v>23</v>
      </c>
      <c r="O27" s="6">
        <v>9.3000000000000007</v>
      </c>
      <c r="P27" s="6">
        <v>8</v>
      </c>
    </row>
    <row r="28" spans="1:16" x14ac:dyDescent="0.3">
      <c r="I28" s="11">
        <v>4287</v>
      </c>
      <c r="J28" s="11">
        <v>39</v>
      </c>
      <c r="K28" s="11">
        <v>39</v>
      </c>
      <c r="L28" s="11">
        <v>1</v>
      </c>
      <c r="M28" s="11">
        <v>4290</v>
      </c>
      <c r="N28" s="11">
        <v>23</v>
      </c>
      <c r="O28" s="11">
        <v>37</v>
      </c>
      <c r="P28" s="11">
        <v>1</v>
      </c>
    </row>
    <row r="29" spans="1:16" x14ac:dyDescent="0.3">
      <c r="I29" s="6">
        <v>4457</v>
      </c>
      <c r="J29" s="6">
        <v>33</v>
      </c>
      <c r="K29" s="6">
        <v>1.7</v>
      </c>
      <c r="L29" s="6">
        <v>2</v>
      </c>
      <c r="M29" s="6">
        <v>4457</v>
      </c>
      <c r="N29" s="6">
        <v>23</v>
      </c>
      <c r="O29" s="6">
        <v>3.5</v>
      </c>
      <c r="P29" s="6">
        <v>5</v>
      </c>
    </row>
    <row r="30" spans="1:16" x14ac:dyDescent="0.3">
      <c r="I30" s="6">
        <v>4687</v>
      </c>
      <c r="J30" s="6">
        <v>37</v>
      </c>
      <c r="K30" s="6">
        <v>1.4</v>
      </c>
      <c r="L30" s="6">
        <v>2</v>
      </c>
      <c r="M30" s="6">
        <v>4644</v>
      </c>
      <c r="N30" s="6">
        <v>46</v>
      </c>
      <c r="O30" s="8">
        <v>1</v>
      </c>
      <c r="P30" s="6">
        <v>3</v>
      </c>
    </row>
    <row r="31" spans="1:16" x14ac:dyDescent="0.3">
      <c r="I31" s="6"/>
      <c r="J31" s="6"/>
      <c r="K31" s="6"/>
      <c r="L31" s="6"/>
      <c r="M31" s="6">
        <v>5250</v>
      </c>
      <c r="N31" s="6">
        <v>23</v>
      </c>
      <c r="O31" s="6">
        <v>0.6</v>
      </c>
      <c r="P31" s="6">
        <v>2</v>
      </c>
    </row>
    <row r="32" spans="1:16" x14ac:dyDescent="0.3">
      <c r="I32" s="6"/>
      <c r="J32" s="6"/>
      <c r="K32" s="6"/>
      <c r="L32" s="6"/>
      <c r="M32" s="6">
        <v>5761</v>
      </c>
      <c r="N32" s="6">
        <v>69</v>
      </c>
      <c r="O32" s="6">
        <v>0.9</v>
      </c>
      <c r="P32" s="6">
        <v>2</v>
      </c>
    </row>
    <row r="33" spans="9:16" x14ac:dyDescent="0.3">
      <c r="I33" s="6">
        <v>5947</v>
      </c>
      <c r="J33" s="6">
        <v>47</v>
      </c>
      <c r="K33" s="6">
        <v>2.7</v>
      </c>
      <c r="L33" s="6">
        <v>4</v>
      </c>
      <c r="M33" s="6">
        <v>5919</v>
      </c>
      <c r="N33" s="6">
        <v>46</v>
      </c>
      <c r="O33" s="6">
        <v>1.7</v>
      </c>
      <c r="P33" s="6">
        <v>3</v>
      </c>
    </row>
    <row r="34" spans="9:16" x14ac:dyDescent="0.3">
      <c r="I34" s="6">
        <v>6798</v>
      </c>
      <c r="J34" s="6">
        <v>71</v>
      </c>
      <c r="K34" s="6">
        <v>0.7</v>
      </c>
      <c r="L34" s="6">
        <v>2</v>
      </c>
      <c r="M34" s="6">
        <v>6791</v>
      </c>
      <c r="N34" s="6">
        <v>69</v>
      </c>
      <c r="O34" s="6">
        <v>0.3</v>
      </c>
      <c r="P34" s="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2025-04-08T01:50:29Z</dcterms:created>
  <dcterms:modified xsi:type="dcterms:W3CDTF">2025-04-09T05:37:22Z</dcterms:modified>
</cp:coreProperties>
</file>