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96ACDEE0-B2AE-4E86-9941-FCD600781E27}" xr6:coauthVersionLast="47" xr6:coauthVersionMax="47" xr10:uidLastSave="{00000000-0000-0000-0000-000000000000}"/>
  <bookViews>
    <workbookView xWindow="11712" yWindow="-24" windowWidth="11436" windowHeight="12000" activeTab="2" xr2:uid="{80E8E01B-A04B-4992-8B74-8F4DE158A446}"/>
  </bookViews>
  <sheets>
    <sheet name="36Ca" sheetId="1" r:id="rId1"/>
    <sheet name="35K" sheetId="2" r:id="rId2"/>
    <sheet name="35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3" l="1"/>
  <c r="Z33" i="3"/>
  <c r="Z32" i="3"/>
  <c r="Z31" i="3"/>
  <c r="Z29" i="3"/>
  <c r="Z28" i="3"/>
  <c r="Z27" i="3"/>
  <c r="Z26" i="3"/>
  <c r="Z25" i="3"/>
  <c r="Z24" i="3"/>
  <c r="Z23" i="3"/>
  <c r="Z22" i="3"/>
  <c r="Z21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6" i="3"/>
  <c r="I42" i="3"/>
  <c r="F42" i="3"/>
  <c r="J32" i="3"/>
  <c r="J31" i="3"/>
  <c r="F12" i="3"/>
  <c r="I12" i="3"/>
  <c r="I19" i="3"/>
  <c r="J18" i="3"/>
  <c r="I17" i="3"/>
  <c r="J7" i="3"/>
  <c r="J10" i="3"/>
  <c r="E33" i="3"/>
  <c r="F33" i="3" s="1"/>
  <c r="E31" i="3"/>
  <c r="F31" i="3" s="1"/>
  <c r="E32" i="3"/>
  <c r="F32" i="3" s="1"/>
  <c r="G36" i="3"/>
  <c r="F36" i="3"/>
  <c r="I40" i="3" s="1"/>
  <c r="G1" i="3"/>
  <c r="N10" i="3" s="1"/>
  <c r="F1" i="3"/>
  <c r="N12" i="3"/>
  <c r="N7" i="3"/>
  <c r="N8" i="3"/>
  <c r="N9" i="3"/>
  <c r="G17" i="3"/>
  <c r="H16" i="3"/>
  <c r="N16" i="3" s="1"/>
  <c r="F18" i="3"/>
  <c r="M18" i="3" s="1"/>
  <c r="O32" i="3"/>
  <c r="O33" i="3"/>
  <c r="U32" i="3"/>
  <c r="U33" i="3"/>
  <c r="O28" i="3"/>
  <c r="O29" i="3"/>
  <c r="U25" i="3"/>
  <c r="U26" i="3"/>
  <c r="O31" i="3"/>
  <c r="U31" i="3"/>
  <c r="O27" i="3"/>
  <c r="U24" i="3"/>
  <c r="E26" i="3"/>
  <c r="F26" i="3" s="1"/>
  <c r="E25" i="3"/>
  <c r="F25" i="3" s="1"/>
  <c r="E24" i="3"/>
  <c r="F24" i="3" s="1"/>
  <c r="J24" i="3" s="1"/>
  <c r="S24" i="3" s="1"/>
  <c r="E22" i="3"/>
  <c r="E23" i="3"/>
  <c r="F23" i="3" s="1"/>
  <c r="F22" i="3"/>
  <c r="E21" i="3"/>
  <c r="F21" i="3" s="1"/>
  <c r="E28" i="3"/>
  <c r="E29" i="3"/>
  <c r="E27" i="3"/>
  <c r="F27" i="3" s="1"/>
  <c r="G39" i="3"/>
  <c r="H39" i="3" s="1"/>
  <c r="N39" i="3" s="1"/>
  <c r="G19" i="3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N14" i="3" s="1"/>
  <c r="G15" i="3"/>
  <c r="H15" i="3" s="1"/>
  <c r="N15" i="3" s="1"/>
  <c r="G16" i="3"/>
  <c r="H17" i="3"/>
  <c r="N17" i="3" s="1"/>
  <c r="G18" i="3"/>
  <c r="H18" i="3" s="1"/>
  <c r="G7" i="3"/>
  <c r="H7" i="3" s="1"/>
  <c r="G6" i="3"/>
  <c r="H6" i="3" s="1"/>
  <c r="N6" i="3" s="1"/>
  <c r="E19" i="3"/>
  <c r="E7" i="3"/>
  <c r="F7" i="3" s="1"/>
  <c r="E8" i="3"/>
  <c r="F8" i="3" s="1"/>
  <c r="I8" i="3" s="1"/>
  <c r="E9" i="3"/>
  <c r="F9" i="3" s="1"/>
  <c r="E10" i="3"/>
  <c r="F10" i="3" s="1"/>
  <c r="E39" i="3"/>
  <c r="F39" i="3" s="1"/>
  <c r="I39" i="3" s="1"/>
  <c r="M39" i="3" s="1"/>
  <c r="E11" i="3"/>
  <c r="F11" i="3" s="1"/>
  <c r="E12" i="3"/>
  <c r="E13" i="3"/>
  <c r="F13" i="3" s="1"/>
  <c r="E14" i="3"/>
  <c r="F14" i="3" s="1"/>
  <c r="E15" i="3"/>
  <c r="F15" i="3" s="1"/>
  <c r="I15" i="3" s="1"/>
  <c r="E16" i="3"/>
  <c r="F16" i="3" s="1"/>
  <c r="E17" i="3"/>
  <c r="F17" i="3" s="1"/>
  <c r="E18" i="3"/>
  <c r="E6" i="3"/>
  <c r="E13" i="2"/>
  <c r="G15" i="2"/>
  <c r="G4" i="2"/>
  <c r="E30" i="2"/>
  <c r="F13" i="2"/>
  <c r="I5" i="2"/>
  <c r="I4" i="2"/>
  <c r="J5" i="2"/>
  <c r="J4" i="2"/>
  <c r="B2" i="2"/>
  <c r="I8" i="2"/>
  <c r="H4" i="2"/>
  <c r="J9" i="2"/>
  <c r="J10" i="2"/>
  <c r="J8" i="2"/>
  <c r="I10" i="2"/>
  <c r="I9" i="2"/>
  <c r="H8" i="2"/>
  <c r="G8" i="2"/>
  <c r="M16" i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K33" i="3" l="1"/>
  <c r="J33" i="3"/>
  <c r="N18" i="3"/>
  <c r="N13" i="3"/>
  <c r="N11" i="3"/>
  <c r="M31" i="3"/>
  <c r="M32" i="3"/>
  <c r="L33" i="3"/>
  <c r="M33" i="3" s="1"/>
  <c r="M12" i="3"/>
  <c r="J27" i="3"/>
  <c r="M27" i="3" s="1"/>
  <c r="I9" i="3"/>
  <c r="M9" i="3" s="1"/>
  <c r="M10" i="3"/>
  <c r="I11" i="3"/>
  <c r="M11" i="3" s="1"/>
  <c r="I13" i="3"/>
  <c r="I14" i="3"/>
  <c r="I28" i="3"/>
  <c r="M15" i="3"/>
  <c r="I16" i="3"/>
  <c r="M16" i="3" s="1"/>
  <c r="M17" i="3"/>
  <c r="M19" i="3"/>
  <c r="P31" i="3"/>
  <c r="J21" i="3"/>
  <c r="P21" i="3" s="1"/>
  <c r="L31" i="3"/>
  <c r="P33" i="3" s="1"/>
  <c r="I22" i="3"/>
  <c r="P22" i="3" s="1"/>
  <c r="S31" i="3"/>
  <c r="K32" i="3"/>
  <c r="S32" i="3" s="1"/>
  <c r="L32" i="3"/>
  <c r="S33" i="3" s="1"/>
  <c r="I25" i="3"/>
  <c r="S25" i="3" s="1"/>
  <c r="I6" i="3"/>
  <c r="I26" i="3"/>
  <c r="S26" i="3" s="1"/>
  <c r="I23" i="3"/>
  <c r="P23" i="3" s="1"/>
  <c r="K31" i="3"/>
  <c r="P32" i="3" s="1"/>
  <c r="M8" i="3"/>
  <c r="H19" i="3"/>
  <c r="N19" i="3" s="1"/>
  <c r="M7" i="3"/>
  <c r="M14" i="3"/>
  <c r="M13" i="3"/>
  <c r="F6" i="3"/>
  <c r="F19" i="3"/>
  <c r="F29" i="3"/>
  <c r="F28" i="3"/>
  <c r="G14" i="2"/>
  <c r="B16" i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I29" i="3" l="1"/>
  <c r="M29" i="3" s="1"/>
  <c r="M28" i="3"/>
  <c r="M6" i="3"/>
  <c r="A27" i="1"/>
</calcChain>
</file>

<file path=xl/sharedStrings.xml><?xml version="1.0" encoding="utf-8"?>
<sst xmlns="http://schemas.openxmlformats.org/spreadsheetml/2006/main" count="230" uniqueCount="118">
  <si>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</si>
  <si>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</si>
  <si>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</si>
  <si>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</si>
  <si>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</si>
  <si>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</si>
  <si>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</si>
  <si>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</si>
  <si>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</si>
  <si>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</si>
  <si>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</si>
  <si>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</si>
  <si>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</si>
  <si>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</si>
  <si>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</si>
  <si>
    <t>Ip(rel)</t>
  </si>
  <si>
    <t>Ip(rel)tot</t>
  </si>
  <si>
    <t>Ip(abs)tot</t>
  </si>
  <si>
    <t>E(34Cl)</t>
  </si>
  <si>
    <t>8393(20)</t>
  </si>
  <si>
    <t>Ave</t>
  </si>
  <si>
    <t>E(35Ar)</t>
  </si>
  <si>
    <t>2021Wa16</t>
  </si>
  <si>
    <t>1980Ew02</t>
  </si>
  <si>
    <t>7518(11)</t>
  </si>
  <si>
    <t>Used by</t>
  </si>
  <si>
    <t>Batch</t>
  </si>
  <si>
    <t>Eₚ (keV)</t>
  </si>
  <si>
    <t>xᵢ (%)</t>
  </si>
  <si>
    <t>Decay mode</t>
  </si>
  <si>
    <t>1427(5)</t>
  </si>
  <si>
    <t>48.5(1.3)</t>
  </si>
  <si>
    <t>p₀</t>
  </si>
  <si>
    <t>8.4(6)</t>
  </si>
  <si>
    <t>p₁, p₂, p₃</t>
  </si>
  <si>
    <t>2727(13)</t>
  </si>
  <si>
    <t>6.0(5)</t>
  </si>
  <si>
    <t>p₁</t>
  </si>
  <si>
    <t>2.2(3)</t>
  </si>
  <si>
    <t>3592(25)</t>
  </si>
  <si>
    <t>3.0(3)</t>
  </si>
  <si>
    <t>3822(36)</t>
  </si>
  <si>
    <t>3.8(3)</t>
  </si>
  <si>
    <t>4041(71)</t>
  </si>
  <si>
    <t>2.9(3)</t>
  </si>
  <si>
    <t>4.2(3)</t>
  </si>
  <si>
    <t>2p₀</t>
  </si>
  <si>
    <t>4570(48)</t>
  </si>
  <si>
    <t>4754(38)</t>
  </si>
  <si>
    <t>4.2(4)</t>
  </si>
  <si>
    <t>5018(71)</t>
  </si>
  <si>
    <t>3.9(3)</t>
  </si>
  <si>
    <t>5294(48)</t>
  </si>
  <si>
    <t>0.72(18)</t>
  </si>
  <si>
    <t>5466(48)</t>
  </si>
  <si>
    <t>0.61(15)</t>
  </si>
  <si>
    <t>5616(37)</t>
  </si>
  <si>
    <t>1.43(17)</t>
  </si>
  <si>
    <t>5834(60)</t>
  </si>
  <si>
    <t>1.40(19)</t>
  </si>
  <si>
    <t>1.09(17)</t>
  </si>
  <si>
    <t>3.8(2)</t>
  </si>
  <si>
    <t>1.1(2)</t>
  </si>
  <si>
    <t>8802(89)</t>
  </si>
  <si>
    <t>0.41(6)</t>
  </si>
  <si>
    <t>1909–2647</t>
  </si>
  <si>
    <t>2947–3500</t>
  </si>
  <si>
    <t>5983–6649</t>
  </si>
  <si>
    <t>7131–7887</t>
  </si>
  <si>
    <t>Ecm</t>
  </si>
  <si>
    <t>Sp(35K)</t>
  </si>
  <si>
    <t>1st</t>
  </si>
  <si>
    <t>2nd</t>
  </si>
  <si>
    <t>3rd</t>
  </si>
  <si>
    <t>gs</t>
  </si>
  <si>
    <t>σEp</t>
  </si>
  <si>
    <t>σEcm</t>
  </si>
  <si>
    <t>1999TR04</t>
  </si>
  <si>
    <t>Ex(35K)</t>
  </si>
  <si>
    <t>4305(26)</t>
  </si>
  <si>
    <t>S2p(35K)</t>
  </si>
  <si>
    <t>1993AU07</t>
  </si>
  <si>
    <t>Min</t>
  </si>
  <si>
    <t>Max</t>
  </si>
  <si>
    <t>Mid</t>
  </si>
  <si>
    <t>2019ChZU</t>
  </si>
  <si>
    <t>L1</t>
  </si>
  <si>
    <t>L3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</si>
  <si>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</si>
  <si>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</si>
  <si>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</si>
  <si>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</si>
  <si>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</si>
  <si>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</si>
  <si>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</si>
  <si>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</si>
  <si>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</si>
  <si>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</si>
  <si>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L17</t>
  </si>
  <si>
    <t>L2</t>
  </si>
  <si>
    <t>L4</t>
  </si>
  <si>
    <t>L8</t>
  </si>
  <si>
    <t>L16</t>
  </si>
  <si>
    <t>L18</t>
  </si>
  <si>
    <t>P</t>
  </si>
  <si>
    <t>35K</t>
  </si>
  <si>
    <t>p1</t>
  </si>
  <si>
    <t>p2</t>
  </si>
  <si>
    <t>p3</t>
  </si>
  <si>
    <t>Used in 2025</t>
  </si>
  <si>
    <t>5.4(9)</t>
  </si>
  <si>
    <t>1.0(4)</t>
  </si>
  <si>
    <t>2.0(7)</t>
  </si>
  <si>
    <t>IAS</t>
  </si>
  <si>
    <t>1985Ay01</t>
  </si>
  <si>
    <t>2p₁</t>
  </si>
  <si>
    <t>6783(22)</t>
  </si>
  <si>
    <t>first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</si>
</sst>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9" tint="-0.249977111117893"/>
      <name val="Arial"/>
      <family val="2"/>
    </font>
    <font>
      <sz val="10"/>
      <color rgb="FFC00000"/>
      <name val="Arial"/>
      <family val="2"/>
    </font>
    <font>
      <sz val="9"/>
      <color rgb="FFC00000"/>
      <name val="Arial"/>
      <family val="2"/>
    </font>
    <font>
      <sz val="9"/>
      <color theme="5" tint="-0.249977111117893"/>
      <name val="Arial"/>
      <family val="2"/>
    </font>
    <font>
      <sz val="9"/>
      <color rgb="FF0066FF"/>
      <name val="Arial"/>
      <family val="2"/>
    </font>
    <font>
      <sz val="9"/>
      <color rgb="FF00B050"/>
      <name val="Arial"/>
      <family val="2"/>
    </font>
    <font>
      <sz val="9"/>
      <color rgb="FF9933FF"/>
      <name val="Arial"/>
      <family val="2"/>
    </font>
    <font>
      <sz val="9"/>
      <color theme="9" tint="-0.499984740745262"/>
      <name val="Arial"/>
      <family val="2"/>
    </font>
    <font>
      <sz val="9"/>
      <color rgb="FF660033"/>
      <name val="Arial"/>
      <family val="2"/>
    </font>
    <font>
      <sz val="9"/>
      <color rgb="FFA50021"/>
      <name val="Arial"/>
      <family val="2"/>
    </font>
    <font>
      <b/>
      <sz val="9"/>
      <color rgb="FF0066FF"/>
      <name val="Arial"/>
      <family val="2"/>
    </font>
    <font>
      <sz val="9"/>
      <color rgb="FFFF0066"/>
      <name val="Arial"/>
      <family val="2"/>
    </font>
    <font>
      <b/>
      <sz val="9"/>
      <color theme="5" tint="-0.249977111117893"/>
      <name val="Arial"/>
      <family val="2"/>
    </font>
    <font>
      <b/>
      <sz val="9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  <color rgb="FFA50021"/>
      <color rgb="FF9933FF"/>
      <color rgb="FF660033"/>
      <color rgb="FF600000"/>
      <color rgb="FF0066FF"/>
      <color rgb="FF0000CC"/>
      <color rgb="FF993300"/>
      <color rgb="FFD9F1FF"/>
      <color rgb="FFFFD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47"/>
  <sheetViews>
    <sheetView topLeftCell="E1" zoomScaleNormal="100" workbookViewId="0">
      <selection activeCell="I22" sqref="I22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10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 t="shared" ref="AE16:AE23" si="19"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7:M21" si="20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7:AA22" si="21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 t="shared" si="19"/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20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1"/>
        <v>3004.4571428571426</v>
      </c>
      <c r="AD18" s="3" t="str">
        <f>TEXT(I6, "0")&amp;"("&amp;TEXT(J6, "0")&amp;") ("&amp;$I$1&amp;"), "</f>
        <v xml:space="preserve">2713(31) (1997Tr05), </v>
      </c>
      <c r="AE18" s="3" t="str">
        <f t="shared" si="19"/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1"/>
        <v>3583.5428571428574</v>
      </c>
      <c r="AD19" s="3" t="str">
        <f>TEXT(I7, "0")&amp;"("&amp;TEXT(J7, "0")&amp;") ("&amp;$I$1&amp;"), "</f>
        <v xml:space="preserve">2937(35) (1997Tr05), </v>
      </c>
      <c r="AE19" s="3" t="str">
        <f t="shared" si="19"/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1"/>
        <v>4093.7142857142853</v>
      </c>
      <c r="AD20" s="3"/>
      <c r="AE20" s="3" t="str">
        <f t="shared" si="19"/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20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1"/>
        <v>4268.5714285714284</v>
      </c>
      <c r="AD21" s="3"/>
      <c r="AE21" s="3" t="str">
        <f t="shared" si="19"/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1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 t="shared" si="19"/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 t="shared" si="19"/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 t="shared" ref="AA27:AA34" si="22"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 t="shared" si="22"/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 t="shared" si="22"/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 t="shared" si="22"/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 t="shared" si="22"/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 t="shared" si="22"/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 t="shared" si="22"/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 t="shared" si="22"/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  <row r="39" spans="1:27" x14ac:dyDescent="0.3">
      <c r="E39" s="14" t="s">
        <v>25</v>
      </c>
      <c r="F39" s="14"/>
      <c r="G39" s="14"/>
      <c r="H39" s="14"/>
      <c r="I39" s="14" t="s">
        <v>26</v>
      </c>
      <c r="J39" s="14"/>
      <c r="K39" s="14"/>
      <c r="L39" s="14"/>
      <c r="M39" s="14" t="s">
        <v>26</v>
      </c>
      <c r="N39" s="14"/>
    </row>
    <row r="40" spans="1:27" x14ac:dyDescent="0.3">
      <c r="E40" s="14"/>
      <c r="F40" s="14"/>
      <c r="G40" s="14"/>
      <c r="H40" s="14"/>
      <c r="I40" s="14">
        <v>3370</v>
      </c>
      <c r="J40" s="14">
        <v>29</v>
      </c>
      <c r="K40" s="14"/>
      <c r="L40" s="14"/>
      <c r="M40" s="14">
        <v>3358</v>
      </c>
      <c r="N40" s="14">
        <v>23</v>
      </c>
    </row>
    <row r="41" spans="1:27" x14ac:dyDescent="0.3">
      <c r="E41" s="14"/>
      <c r="F41" s="14"/>
      <c r="G41" s="14"/>
      <c r="H41" s="14"/>
      <c r="I41" s="14">
        <v>4286</v>
      </c>
      <c r="J41" s="14">
        <v>8</v>
      </c>
      <c r="K41" s="14"/>
      <c r="L41" s="14"/>
      <c r="M41" s="14">
        <v>4290</v>
      </c>
      <c r="N41" s="14">
        <v>23</v>
      </c>
    </row>
    <row r="42" spans="1:27" x14ac:dyDescent="0.3">
      <c r="E42" s="14"/>
      <c r="F42" s="14"/>
      <c r="G42" s="14"/>
      <c r="H42" s="14"/>
      <c r="I42" s="14">
        <v>4457</v>
      </c>
      <c r="J42" s="14">
        <v>33</v>
      </c>
      <c r="K42" s="14"/>
      <c r="L42" s="14"/>
      <c r="M42" s="14">
        <v>4457</v>
      </c>
      <c r="N42" s="14">
        <v>23</v>
      </c>
    </row>
    <row r="43" spans="1:27" x14ac:dyDescent="0.3">
      <c r="E43" s="14"/>
      <c r="F43" s="14"/>
      <c r="G43" s="14"/>
      <c r="H43" s="14"/>
      <c r="I43" s="14">
        <v>4687</v>
      </c>
      <c r="J43" s="14">
        <v>37</v>
      </c>
      <c r="K43" s="14"/>
      <c r="L43" s="14"/>
      <c r="M43" s="14">
        <v>4644</v>
      </c>
      <c r="N43" s="14">
        <v>46</v>
      </c>
    </row>
    <row r="44" spans="1:27" x14ac:dyDescent="0.3">
      <c r="E44" s="14"/>
      <c r="F44" s="14"/>
      <c r="G44" s="14"/>
      <c r="H44" s="14"/>
      <c r="I44" s="14"/>
      <c r="J44" s="14"/>
      <c r="K44" s="14"/>
      <c r="L44" s="14"/>
      <c r="M44" s="14">
        <v>5250</v>
      </c>
      <c r="N44" s="14">
        <v>23</v>
      </c>
    </row>
    <row r="45" spans="1:27" x14ac:dyDescent="0.3">
      <c r="E45" s="14"/>
      <c r="F45" s="14"/>
      <c r="G45" s="14"/>
      <c r="H45" s="14"/>
      <c r="I45" s="14"/>
      <c r="J45" s="14"/>
      <c r="K45" s="14"/>
      <c r="L45" s="14"/>
      <c r="M45" s="14">
        <v>5761</v>
      </c>
      <c r="N45" s="14">
        <v>69</v>
      </c>
    </row>
    <row r="46" spans="1:27" x14ac:dyDescent="0.3">
      <c r="E46" s="14"/>
      <c r="F46" s="14"/>
      <c r="G46" s="14"/>
      <c r="H46" s="14"/>
      <c r="I46" s="14">
        <v>5947</v>
      </c>
      <c r="J46" s="14">
        <v>47</v>
      </c>
      <c r="K46" s="14"/>
      <c r="L46" s="14"/>
      <c r="M46" s="14">
        <v>5919</v>
      </c>
      <c r="N46" s="14">
        <v>46</v>
      </c>
    </row>
    <row r="47" spans="1:27" x14ac:dyDescent="0.3">
      <c r="E47" s="14"/>
      <c r="F47" s="14"/>
      <c r="G47" s="14"/>
      <c r="H47" s="14"/>
      <c r="I47" s="14">
        <v>6798</v>
      </c>
      <c r="J47" s="14">
        <v>71</v>
      </c>
      <c r="K47" s="14"/>
      <c r="L47" s="14"/>
      <c r="M47" s="14">
        <v>6791</v>
      </c>
      <c r="N47" s="14">
        <v>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:L30"/>
  <sheetViews>
    <sheetView workbookViewId="0">
      <selection activeCell="D2" sqref="D2"/>
    </sheetView>
  </sheetViews>
  <sheetFormatPr defaultRowHeight="11.4" x14ac:dyDescent="0.3"/>
  <cols>
    <col min="1" max="3" width="8.88671875" style="16"/>
    <col min="4" max="4" width="10.44140625" style="16" bestFit="1" customWidth="1"/>
    <col min="5" max="16384" width="8.88671875" style="16"/>
  </cols>
  <sheetData>
    <row r="1" spans="1:12" x14ac:dyDescent="0.3">
      <c r="A1" s="16" t="s">
        <v>18</v>
      </c>
      <c r="B1" s="16" t="s">
        <v>3</v>
      </c>
      <c r="E1" s="16" t="s">
        <v>15</v>
      </c>
      <c r="I1" s="16" t="s">
        <v>21</v>
      </c>
      <c r="K1" s="16" t="s">
        <v>20</v>
      </c>
    </row>
    <row r="2" spans="1:12" x14ac:dyDescent="0.3">
      <c r="A2" s="20">
        <v>665.56</v>
      </c>
      <c r="B2" s="21">
        <f>I2-A16-A2</f>
        <v>965.24000000000024</v>
      </c>
      <c r="C2" s="20">
        <v>11</v>
      </c>
      <c r="D2" s="16" t="s">
        <v>85</v>
      </c>
      <c r="I2" s="20">
        <v>7527</v>
      </c>
      <c r="J2" s="20">
        <v>11</v>
      </c>
      <c r="K2" s="20" t="s">
        <v>24</v>
      </c>
    </row>
    <row r="3" spans="1:12" x14ac:dyDescent="0.3">
      <c r="B3" s="16">
        <v>1320</v>
      </c>
      <c r="C3" s="16">
        <v>20</v>
      </c>
      <c r="D3" s="16" t="s">
        <v>23</v>
      </c>
      <c r="E3" s="16">
        <v>16</v>
      </c>
      <c r="F3" s="16">
        <v>3</v>
      </c>
    </row>
    <row r="4" spans="1:12" x14ac:dyDescent="0.3">
      <c r="A4" s="20">
        <v>146.36000000000001</v>
      </c>
      <c r="B4" s="20">
        <v>1467</v>
      </c>
      <c r="C4" s="20">
        <v>20</v>
      </c>
      <c r="D4" s="16" t="s">
        <v>23</v>
      </c>
      <c r="E4" s="20">
        <v>100</v>
      </c>
      <c r="F4" s="20">
        <v>8</v>
      </c>
      <c r="G4" s="20">
        <f>E4+E5</f>
        <v>141</v>
      </c>
      <c r="H4" s="20">
        <f>SQRT(SUMSQ(F4+F5+F6))</f>
        <v>19</v>
      </c>
      <c r="I4" s="21">
        <f>B4+A4+$A$16</f>
        <v>7509.5599999999995</v>
      </c>
      <c r="J4" s="21">
        <f>C4</f>
        <v>20</v>
      </c>
      <c r="K4" s="20">
        <v>7504</v>
      </c>
      <c r="L4" s="20">
        <v>20</v>
      </c>
    </row>
    <row r="5" spans="1:12" x14ac:dyDescent="0.3">
      <c r="A5" s="20">
        <v>0</v>
      </c>
      <c r="B5" s="20">
        <v>1601</v>
      </c>
      <c r="C5" s="20">
        <v>20</v>
      </c>
      <c r="D5" s="16" t="s">
        <v>23</v>
      </c>
      <c r="E5" s="20">
        <v>41</v>
      </c>
      <c r="F5" s="20">
        <v>5</v>
      </c>
      <c r="G5" s="20"/>
      <c r="H5" s="20"/>
      <c r="I5" s="21">
        <f>B5+A5+$A$16</f>
        <v>7497.2</v>
      </c>
      <c r="J5" s="21">
        <f t="shared" ref="J5" si="0">C5</f>
        <v>20</v>
      </c>
      <c r="K5" s="20"/>
      <c r="L5" s="20"/>
    </row>
    <row r="6" spans="1:12" x14ac:dyDescent="0.3">
      <c r="B6" s="16">
        <v>1755</v>
      </c>
      <c r="C6" s="16">
        <v>20</v>
      </c>
      <c r="D6" s="16" t="s">
        <v>23</v>
      </c>
      <c r="E6" s="16">
        <v>42</v>
      </c>
      <c r="F6" s="16">
        <v>6</v>
      </c>
    </row>
    <row r="7" spans="1:12" x14ac:dyDescent="0.3">
      <c r="B7" s="16">
        <v>1930</v>
      </c>
      <c r="C7" s="16">
        <v>20</v>
      </c>
      <c r="D7" s="16" t="s">
        <v>23</v>
      </c>
      <c r="E7" s="16">
        <v>24</v>
      </c>
      <c r="F7" s="16">
        <v>4</v>
      </c>
      <c r="K7" s="16" t="s">
        <v>20</v>
      </c>
    </row>
    <row r="8" spans="1:12" x14ac:dyDescent="0.3">
      <c r="A8" s="22">
        <v>461</v>
      </c>
      <c r="B8" s="23">
        <v>2038</v>
      </c>
      <c r="C8" s="23">
        <v>20</v>
      </c>
      <c r="D8" s="16" t="s">
        <v>23</v>
      </c>
      <c r="E8" s="23">
        <v>17</v>
      </c>
      <c r="F8" s="23">
        <v>3</v>
      </c>
      <c r="G8" s="23">
        <f>E8+E9+E10</f>
        <v>59</v>
      </c>
      <c r="H8" s="23">
        <f>SQRT(SUMSQ(F8+F9+F10))</f>
        <v>11</v>
      </c>
      <c r="I8" s="24">
        <f>B8+A8+$A$16</f>
        <v>8395.2000000000007</v>
      </c>
      <c r="J8" s="24">
        <f>C8</f>
        <v>20</v>
      </c>
      <c r="K8" s="23" t="s">
        <v>19</v>
      </c>
    </row>
    <row r="9" spans="1:12" x14ac:dyDescent="0.3">
      <c r="A9" s="23">
        <v>146.36000000000001</v>
      </c>
      <c r="B9" s="23">
        <v>2349</v>
      </c>
      <c r="C9" s="23">
        <v>20</v>
      </c>
      <c r="D9" s="16" t="s">
        <v>23</v>
      </c>
      <c r="E9" s="23">
        <v>23</v>
      </c>
      <c r="F9" s="23">
        <v>4</v>
      </c>
      <c r="G9" s="23"/>
      <c r="H9" s="23"/>
      <c r="I9" s="24">
        <f>B9+A9+$A$16</f>
        <v>8391.56</v>
      </c>
      <c r="J9" s="24">
        <f t="shared" ref="J9:J10" si="1">C9</f>
        <v>20</v>
      </c>
      <c r="K9" s="23"/>
    </row>
    <row r="10" spans="1:12" x14ac:dyDescent="0.3">
      <c r="A10" s="23">
        <v>0</v>
      </c>
      <c r="B10" s="23">
        <v>2496</v>
      </c>
      <c r="C10" s="23">
        <v>20</v>
      </c>
      <c r="D10" s="16" t="s">
        <v>23</v>
      </c>
      <c r="E10" s="23">
        <v>19</v>
      </c>
      <c r="F10" s="23">
        <v>4</v>
      </c>
      <c r="G10" s="23"/>
      <c r="H10" s="23"/>
      <c r="I10" s="24">
        <f>B10+A10+$A$16</f>
        <v>8392.2000000000007</v>
      </c>
      <c r="J10" s="24">
        <f t="shared" si="1"/>
        <v>20</v>
      </c>
      <c r="K10" s="23"/>
    </row>
    <row r="11" spans="1:12" x14ac:dyDescent="0.3">
      <c r="B11" s="16">
        <v>2651</v>
      </c>
      <c r="C11" s="16">
        <v>20</v>
      </c>
      <c r="D11" s="16" t="s">
        <v>23</v>
      </c>
      <c r="E11" s="16">
        <v>10</v>
      </c>
      <c r="F11" s="16">
        <v>3</v>
      </c>
    </row>
    <row r="12" spans="1:12" x14ac:dyDescent="0.3">
      <c r="B12" s="16">
        <v>2890</v>
      </c>
      <c r="C12" s="16">
        <v>20</v>
      </c>
      <c r="D12" s="16" t="s">
        <v>23</v>
      </c>
      <c r="E12" s="16">
        <v>5.7</v>
      </c>
      <c r="F12" s="16">
        <v>1.8</v>
      </c>
    </row>
    <row r="13" spans="1:12" x14ac:dyDescent="0.3">
      <c r="D13" s="16" t="s">
        <v>16</v>
      </c>
      <c r="E13" s="16">
        <f>SUM(E3:E12)</f>
        <v>297.7</v>
      </c>
      <c r="F13" s="17">
        <f>SQRT(SUMSQ(F3:F12))</f>
        <v>14.25622670975739</v>
      </c>
    </row>
    <row r="14" spans="1:12" x14ac:dyDescent="0.3">
      <c r="D14" s="16" t="s">
        <v>17</v>
      </c>
      <c r="E14" s="25">
        <v>3.7000000000000002E-3</v>
      </c>
      <c r="F14" s="25">
        <v>1.5E-3</v>
      </c>
      <c r="G14" s="26">
        <f>G8/$E$13*$E$14</f>
        <v>7.3328854551561978E-4</v>
      </c>
      <c r="H14" s="26">
        <v>1.7899999999999999E-4</v>
      </c>
    </row>
    <row r="15" spans="1:12" x14ac:dyDescent="0.3">
      <c r="A15" s="16" t="s">
        <v>1</v>
      </c>
      <c r="G15" s="27">
        <f>(G4)/$E$13*$E$14</f>
        <v>1.7524353375881761E-3</v>
      </c>
      <c r="H15" s="27">
        <v>2.9799999999999998E-4</v>
      </c>
    </row>
    <row r="16" spans="1:12" x14ac:dyDescent="0.3">
      <c r="A16" s="16">
        <v>5896.2</v>
      </c>
      <c r="B16" s="16">
        <v>0.7</v>
      </c>
    </row>
    <row r="17" spans="1:6" x14ac:dyDescent="0.3">
      <c r="A17" s="16" t="s">
        <v>22</v>
      </c>
    </row>
    <row r="20" spans="1:6" x14ac:dyDescent="0.3">
      <c r="E20" s="16">
        <v>5.4</v>
      </c>
      <c r="F20" s="16">
        <v>10</v>
      </c>
    </row>
    <row r="21" spans="1:6" x14ac:dyDescent="0.3">
      <c r="E21" s="16">
        <v>33.6</v>
      </c>
      <c r="F21" s="16">
        <v>27</v>
      </c>
    </row>
    <row r="22" spans="1:6" x14ac:dyDescent="0.3">
      <c r="E22" s="16">
        <v>13.8</v>
      </c>
      <c r="F22" s="16">
        <v>17</v>
      </c>
    </row>
    <row r="23" spans="1:6" x14ac:dyDescent="0.3">
      <c r="E23" s="16">
        <v>14.1</v>
      </c>
      <c r="F23" s="16">
        <v>20</v>
      </c>
    </row>
    <row r="24" spans="1:6" x14ac:dyDescent="0.3">
      <c r="E24" s="16">
        <v>8.1</v>
      </c>
      <c r="F24" s="16">
        <v>14</v>
      </c>
    </row>
    <row r="25" spans="1:6" x14ac:dyDescent="0.3">
      <c r="E25" s="16">
        <v>5.7</v>
      </c>
      <c r="F25" s="16">
        <v>10</v>
      </c>
    </row>
    <row r="26" spans="1:6" x14ac:dyDescent="0.3">
      <c r="E26" s="16">
        <v>7.7</v>
      </c>
      <c r="F26" s="16">
        <v>13</v>
      </c>
    </row>
    <row r="27" spans="1:6" x14ac:dyDescent="0.3">
      <c r="E27" s="16">
        <v>6.4</v>
      </c>
      <c r="F27" s="16">
        <v>13</v>
      </c>
    </row>
    <row r="28" spans="1:6" x14ac:dyDescent="0.3">
      <c r="E28" s="16">
        <v>3.4</v>
      </c>
      <c r="F28" s="16">
        <v>10</v>
      </c>
    </row>
    <row r="29" spans="1:6" x14ac:dyDescent="0.3">
      <c r="E29" s="16">
        <v>1.9</v>
      </c>
      <c r="F29" s="16">
        <v>6</v>
      </c>
    </row>
    <row r="30" spans="1:6" x14ac:dyDescent="0.3">
      <c r="E30" s="16">
        <f>SUM(E20:E29)</f>
        <v>100.10000000000001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003-67F5-4A2F-AC32-71311414C574}">
  <dimension ref="A1:Z42"/>
  <sheetViews>
    <sheetView tabSelected="1" topLeftCell="I1" workbookViewId="0">
      <selection activeCell="Z6" sqref="Z6"/>
    </sheetView>
  </sheetViews>
  <sheetFormatPr defaultColWidth="5.5546875" defaultRowHeight="11.4" x14ac:dyDescent="0.3"/>
  <cols>
    <col min="1" max="1" width="2.5546875" style="16" bestFit="1" customWidth="1"/>
    <col min="2" max="2" width="8.77734375" style="16" bestFit="1" customWidth="1"/>
    <col min="3" max="3" width="7.21875" style="16" bestFit="1" customWidth="1"/>
    <col min="4" max="4" width="10" style="16" bestFit="1" customWidth="1"/>
    <col min="5" max="5" width="7.6640625" style="16" bestFit="1" customWidth="1"/>
    <col min="6" max="6" width="6.6640625" style="16" customWidth="1"/>
    <col min="7" max="7" width="5" style="16" bestFit="1" customWidth="1"/>
    <col min="8" max="8" width="5.21875" style="16" bestFit="1" customWidth="1"/>
    <col min="9" max="9" width="4.33203125" style="16" bestFit="1" customWidth="1"/>
    <col min="10" max="10" width="6.109375" style="16" bestFit="1" customWidth="1"/>
    <col min="11" max="11" width="5.6640625" style="16" bestFit="1" customWidth="1"/>
    <col min="12" max="12" width="4.33203125" style="16" bestFit="1" customWidth="1"/>
    <col min="13" max="13" width="6.6640625" style="16" bestFit="1" customWidth="1"/>
    <col min="14" max="15" width="3.6640625" style="16" bestFit="1" customWidth="1"/>
    <col min="16" max="16384" width="5.5546875" style="16"/>
  </cols>
  <sheetData>
    <row r="1" spans="1:26" ht="12" x14ac:dyDescent="0.3">
      <c r="D1" s="16" t="s">
        <v>109</v>
      </c>
      <c r="E1" s="16" t="s">
        <v>70</v>
      </c>
      <c r="F1" s="36">
        <f>F2</f>
        <v>83.6</v>
      </c>
      <c r="G1" s="36">
        <f>G2</f>
        <v>0.5</v>
      </c>
    </row>
    <row r="2" spans="1:26" x14ac:dyDescent="0.3">
      <c r="D2" s="33" t="s">
        <v>22</v>
      </c>
      <c r="E2" s="33" t="s">
        <v>70</v>
      </c>
      <c r="F2" s="33">
        <v>83.6</v>
      </c>
      <c r="G2" s="33">
        <v>0.5</v>
      </c>
    </row>
    <row r="3" spans="1:26" x14ac:dyDescent="0.3">
      <c r="D3" s="33" t="s">
        <v>81</v>
      </c>
      <c r="E3" s="33" t="s">
        <v>70</v>
      </c>
      <c r="F3" s="33">
        <v>78</v>
      </c>
      <c r="G3" s="33">
        <v>20</v>
      </c>
      <c r="J3" s="16">
        <v>0.3</v>
      </c>
      <c r="K3" s="16">
        <v>0.5</v>
      </c>
      <c r="L3" s="16">
        <v>3</v>
      </c>
    </row>
    <row r="4" spans="1:26" x14ac:dyDescent="0.3">
      <c r="B4" s="16" t="s">
        <v>77</v>
      </c>
      <c r="I4" s="16" t="s">
        <v>74</v>
      </c>
      <c r="J4" s="16" t="s">
        <v>71</v>
      </c>
      <c r="K4" s="16" t="s">
        <v>72</v>
      </c>
      <c r="L4" s="16" t="s">
        <v>73</v>
      </c>
    </row>
    <row r="5" spans="1:26" x14ac:dyDescent="0.3">
      <c r="A5" s="16" t="s">
        <v>104</v>
      </c>
      <c r="B5" s="16" t="s">
        <v>27</v>
      </c>
      <c r="C5" s="16" t="s">
        <v>28</v>
      </c>
      <c r="D5" s="16" t="s">
        <v>29</v>
      </c>
      <c r="E5" s="16" t="s">
        <v>14</v>
      </c>
      <c r="F5" s="16" t="s">
        <v>69</v>
      </c>
      <c r="G5" s="16" t="s">
        <v>75</v>
      </c>
      <c r="H5" s="16" t="s">
        <v>76</v>
      </c>
      <c r="J5" s="16">
        <v>2091.1</v>
      </c>
      <c r="K5" s="17">
        <v>3287.7</v>
      </c>
      <c r="L5" s="16">
        <v>3873</v>
      </c>
      <c r="M5" s="16" t="s">
        <v>78</v>
      </c>
      <c r="O5" s="16" t="s">
        <v>105</v>
      </c>
    </row>
    <row r="6" spans="1:26" ht="13.2" x14ac:dyDescent="0.3">
      <c r="A6" s="16">
        <v>1</v>
      </c>
      <c r="B6" s="18" t="s">
        <v>30</v>
      </c>
      <c r="C6" s="18" t="s">
        <v>31</v>
      </c>
      <c r="D6" s="15" t="s">
        <v>32</v>
      </c>
      <c r="E6" s="16" t="str">
        <f t="shared" ref="E6:E17" si="0">LEFT(B6,4)</f>
        <v>1427</v>
      </c>
      <c r="F6" s="16">
        <f>E6/34*35</f>
        <v>1468.9705882352941</v>
      </c>
      <c r="G6" s="16" t="str">
        <f>MID(B6,6,1)</f>
        <v>5</v>
      </c>
      <c r="H6" s="19">
        <f>G6/34*35</f>
        <v>5.1470588235294121</v>
      </c>
      <c r="I6" s="19">
        <f>$F6+$F$1</f>
        <v>1552.5705882352941</v>
      </c>
      <c r="M6" s="19">
        <f>MAX(I6:L6)</f>
        <v>1552.5705882352941</v>
      </c>
      <c r="N6" s="19">
        <f>SQRT($H6^2+G$1^2)</f>
        <v>5.1712875121068231</v>
      </c>
      <c r="O6" s="16" t="s">
        <v>86</v>
      </c>
      <c r="X6" s="17">
        <v>48.5</v>
      </c>
      <c r="Y6" s="16">
        <v>1.3</v>
      </c>
      <c r="Z6" s="17">
        <f>X6*100/100.6</f>
        <v>48.210735586481114</v>
      </c>
    </row>
    <row r="7" spans="1:26" ht="13.2" x14ac:dyDescent="0.3">
      <c r="A7" s="16">
        <v>3</v>
      </c>
      <c r="B7" s="18" t="s">
        <v>35</v>
      </c>
      <c r="C7" s="18" t="s">
        <v>36</v>
      </c>
      <c r="D7" s="15" t="s">
        <v>37</v>
      </c>
      <c r="E7" s="16" t="str">
        <f t="shared" si="0"/>
        <v>2727</v>
      </c>
      <c r="F7" s="16">
        <f t="shared" ref="F7:F17" si="1">E7/34*35</f>
        <v>2807.205882352941</v>
      </c>
      <c r="G7" s="16" t="str">
        <f>MID(B7,6,2)</f>
        <v>13</v>
      </c>
      <c r="H7" s="19">
        <f t="shared" ref="H7:H18" si="2">G7/34*35</f>
        <v>13.382352941176469</v>
      </c>
      <c r="I7" s="19"/>
      <c r="J7" s="19">
        <f>$F7+$F$1+J$5</f>
        <v>4981.9058823529413</v>
      </c>
      <c r="K7" s="19"/>
      <c r="L7" s="19"/>
      <c r="M7" s="30">
        <f t="shared" ref="M7:M19" si="3">MAX(I7:L7)</f>
        <v>4981.9058823529413</v>
      </c>
      <c r="N7" s="30">
        <f t="shared" ref="N7:N19" si="4">SQRT($H7^2+G$1^2)</f>
        <v>13.39169034297816</v>
      </c>
      <c r="O7" s="31" t="s">
        <v>89</v>
      </c>
      <c r="X7" s="17">
        <v>6</v>
      </c>
      <c r="Y7" s="16">
        <v>5</v>
      </c>
      <c r="Z7" s="17">
        <f t="shared" ref="Z7:Z19" si="5">X7*100/100.6</f>
        <v>5.9642147117296229</v>
      </c>
    </row>
    <row r="8" spans="1:26" ht="13.2" x14ac:dyDescent="0.3">
      <c r="A8" s="16">
        <v>5</v>
      </c>
      <c r="B8" s="18" t="s">
        <v>39</v>
      </c>
      <c r="C8" s="18" t="s">
        <v>40</v>
      </c>
      <c r="D8" s="15" t="s">
        <v>32</v>
      </c>
      <c r="E8" s="16" t="str">
        <f t="shared" si="0"/>
        <v>3592</v>
      </c>
      <c r="F8" s="16">
        <f t="shared" si="1"/>
        <v>3697.6470588235293</v>
      </c>
      <c r="G8" s="16" t="str">
        <f t="shared" ref="G8:G18" si="6">MID(B8,6,2)</f>
        <v>25</v>
      </c>
      <c r="H8" s="19">
        <f t="shared" si="2"/>
        <v>25.735294117647062</v>
      </c>
      <c r="I8" s="19">
        <f>$F8+$F$1</f>
        <v>3781.2470588235292</v>
      </c>
      <c r="J8" s="19"/>
      <c r="K8" s="19"/>
      <c r="L8" s="19"/>
      <c r="M8" s="19">
        <f t="shared" si="3"/>
        <v>3781.2470588235292</v>
      </c>
      <c r="N8" s="19">
        <f t="shared" si="4"/>
        <v>25.740150802235007</v>
      </c>
      <c r="O8" s="16" t="s">
        <v>99</v>
      </c>
      <c r="X8" s="17">
        <v>3</v>
      </c>
      <c r="Y8" s="16">
        <v>3</v>
      </c>
      <c r="Z8" s="17">
        <f t="shared" si="5"/>
        <v>2.9821073558648115</v>
      </c>
    </row>
    <row r="9" spans="1:26" ht="13.2" x14ac:dyDescent="0.3">
      <c r="A9" s="16">
        <v>6</v>
      </c>
      <c r="B9" s="18" t="s">
        <v>41</v>
      </c>
      <c r="C9" s="18" t="s">
        <v>42</v>
      </c>
      <c r="D9" s="15" t="s">
        <v>32</v>
      </c>
      <c r="E9" s="16" t="str">
        <f t="shared" si="0"/>
        <v>3822</v>
      </c>
      <c r="F9" s="16">
        <f t="shared" si="1"/>
        <v>3934.411764705882</v>
      </c>
      <c r="G9" s="16" t="str">
        <f t="shared" si="6"/>
        <v>36</v>
      </c>
      <c r="H9" s="19">
        <f t="shared" si="2"/>
        <v>37.058823529411768</v>
      </c>
      <c r="I9" s="19">
        <f>$F9+$F$1</f>
        <v>4018.0117647058819</v>
      </c>
      <c r="J9" s="19"/>
      <c r="K9" s="19"/>
      <c r="L9" s="19"/>
      <c r="M9" s="19">
        <f t="shared" si="3"/>
        <v>4018.0117647058819</v>
      </c>
      <c r="N9" s="19">
        <f t="shared" si="4"/>
        <v>37.062196391796363</v>
      </c>
      <c r="O9" s="16" t="s">
        <v>87</v>
      </c>
      <c r="X9" s="17">
        <v>3.8</v>
      </c>
      <c r="Y9" s="16">
        <v>3</v>
      </c>
      <c r="Z9" s="17">
        <f t="shared" si="5"/>
        <v>3.7773359840954277</v>
      </c>
    </row>
    <row r="10" spans="1:26" ht="13.2" x14ac:dyDescent="0.3">
      <c r="A10" s="16">
        <v>7</v>
      </c>
      <c r="B10" s="18" t="s">
        <v>43</v>
      </c>
      <c r="C10" s="18" t="s">
        <v>44</v>
      </c>
      <c r="D10" s="15" t="s">
        <v>37</v>
      </c>
      <c r="E10" s="16" t="str">
        <f t="shared" si="0"/>
        <v>4041</v>
      </c>
      <c r="F10" s="16">
        <f t="shared" si="1"/>
        <v>4159.8529411764712</v>
      </c>
      <c r="G10" s="16" t="str">
        <f t="shared" si="6"/>
        <v>71</v>
      </c>
      <c r="H10" s="19">
        <f t="shared" si="2"/>
        <v>73.088235294117652</v>
      </c>
      <c r="I10" s="19"/>
      <c r="J10" s="19">
        <f>$F10+$F$1+J$5</f>
        <v>6334.552941176471</v>
      </c>
      <c r="K10" s="19"/>
      <c r="L10" s="19"/>
      <c r="M10" s="19">
        <f t="shared" si="3"/>
        <v>6334.552941176471</v>
      </c>
      <c r="N10" s="19">
        <f t="shared" si="4"/>
        <v>73.089945535677515</v>
      </c>
      <c r="O10" s="16" t="s">
        <v>97</v>
      </c>
      <c r="X10" s="17">
        <v>2.9</v>
      </c>
      <c r="Y10" s="16">
        <v>3</v>
      </c>
      <c r="Z10" s="17">
        <f t="shared" si="5"/>
        <v>2.8827037773359843</v>
      </c>
    </row>
    <row r="11" spans="1:26" ht="13.2" x14ac:dyDescent="0.3">
      <c r="A11" s="16">
        <v>9</v>
      </c>
      <c r="B11" s="18" t="s">
        <v>47</v>
      </c>
      <c r="C11" s="18" t="s">
        <v>44</v>
      </c>
      <c r="D11" s="15" t="s">
        <v>32</v>
      </c>
      <c r="E11" s="16" t="str">
        <f t="shared" si="0"/>
        <v>4570</v>
      </c>
      <c r="F11" s="16">
        <f t="shared" si="1"/>
        <v>4704.411764705882</v>
      </c>
      <c r="G11" s="16" t="str">
        <f t="shared" si="6"/>
        <v>48</v>
      </c>
      <c r="H11" s="19">
        <f t="shared" si="2"/>
        <v>49.411764705882355</v>
      </c>
      <c r="I11" s="19">
        <f t="shared" ref="I11:I16" si="7">$F11+$F$1</f>
        <v>4788.0117647058823</v>
      </c>
      <c r="J11" s="19"/>
      <c r="K11" s="19"/>
      <c r="L11" s="19"/>
      <c r="M11" s="19">
        <f t="shared" si="3"/>
        <v>4788.0117647058823</v>
      </c>
      <c r="N11" s="19">
        <f t="shared" si="4"/>
        <v>49.414294403031612</v>
      </c>
      <c r="O11" s="16" t="s">
        <v>88</v>
      </c>
      <c r="X11" s="17">
        <v>2.9</v>
      </c>
      <c r="Y11" s="16">
        <v>3</v>
      </c>
      <c r="Z11" s="17">
        <f t="shared" si="5"/>
        <v>2.8827037773359843</v>
      </c>
    </row>
    <row r="12" spans="1:26" ht="13.2" x14ac:dyDescent="0.3">
      <c r="A12" s="16">
        <v>10</v>
      </c>
      <c r="B12" s="18" t="s">
        <v>48</v>
      </c>
      <c r="C12" s="18" t="s">
        <v>49</v>
      </c>
      <c r="D12" s="15" t="s">
        <v>32</v>
      </c>
      <c r="E12" s="16" t="str">
        <f t="shared" si="0"/>
        <v>4754</v>
      </c>
      <c r="F12" s="16">
        <f>E12/34*35</f>
        <v>4893.823529411764</v>
      </c>
      <c r="G12" s="16" t="str">
        <f t="shared" si="6"/>
        <v>38</v>
      </c>
      <c r="H12" s="19">
        <f t="shared" si="2"/>
        <v>39.117647058823529</v>
      </c>
      <c r="I12" s="19">
        <f>$F12+$F$1</f>
        <v>4977.4235294117643</v>
      </c>
      <c r="J12" s="19"/>
      <c r="K12" s="19"/>
      <c r="L12" s="19"/>
      <c r="M12" s="30">
        <f t="shared" si="3"/>
        <v>4977.4235294117643</v>
      </c>
      <c r="N12" s="30">
        <f>SQRT($H12^2+G$1^2)</f>
        <v>39.120842417037558</v>
      </c>
      <c r="O12" s="31" t="s">
        <v>89</v>
      </c>
      <c r="X12" s="17">
        <v>4.2</v>
      </c>
      <c r="Y12" s="16">
        <v>4</v>
      </c>
      <c r="Z12" s="17">
        <f t="shared" si="5"/>
        <v>4.174950298210736</v>
      </c>
    </row>
    <row r="13" spans="1:26" ht="13.2" x14ac:dyDescent="0.3">
      <c r="A13" s="16">
        <v>11</v>
      </c>
      <c r="B13" s="18" t="s">
        <v>50</v>
      </c>
      <c r="C13" s="18" t="s">
        <v>51</v>
      </c>
      <c r="D13" s="15" t="s">
        <v>32</v>
      </c>
      <c r="E13" s="16" t="str">
        <f t="shared" si="0"/>
        <v>5018</v>
      </c>
      <c r="F13" s="16">
        <f t="shared" si="1"/>
        <v>5165.588235294118</v>
      </c>
      <c r="G13" s="16" t="str">
        <f t="shared" si="6"/>
        <v>71</v>
      </c>
      <c r="H13" s="19">
        <f t="shared" si="2"/>
        <v>73.088235294117652</v>
      </c>
      <c r="I13" s="19">
        <f t="shared" si="7"/>
        <v>5249.1882352941184</v>
      </c>
      <c r="J13" s="19"/>
      <c r="K13" s="19"/>
      <c r="L13" s="19"/>
      <c r="M13" s="19">
        <f t="shared" si="3"/>
        <v>5249.1882352941184</v>
      </c>
      <c r="N13" s="19">
        <f t="shared" si="4"/>
        <v>73.089945535677515</v>
      </c>
      <c r="O13" s="16" t="s">
        <v>90</v>
      </c>
      <c r="X13" s="17">
        <v>3.9</v>
      </c>
      <c r="Y13" s="16">
        <v>3</v>
      </c>
      <c r="Z13" s="17">
        <f t="shared" si="5"/>
        <v>3.8767395626242549</v>
      </c>
    </row>
    <row r="14" spans="1:26" ht="13.2" x14ac:dyDescent="0.3">
      <c r="A14" s="16">
        <v>12</v>
      </c>
      <c r="B14" s="18" t="s">
        <v>52</v>
      </c>
      <c r="C14" s="18" t="s">
        <v>53</v>
      </c>
      <c r="D14" s="15" t="s">
        <v>32</v>
      </c>
      <c r="E14" s="16" t="str">
        <f t="shared" si="0"/>
        <v>5294</v>
      </c>
      <c r="F14" s="16">
        <f t="shared" si="1"/>
        <v>5449.7058823529414</v>
      </c>
      <c r="G14" s="16" t="str">
        <f t="shared" si="6"/>
        <v>48</v>
      </c>
      <c r="H14" s="19">
        <f t="shared" si="2"/>
        <v>49.411764705882355</v>
      </c>
      <c r="I14" s="19">
        <f t="shared" si="7"/>
        <v>5533.3058823529418</v>
      </c>
      <c r="J14" s="19"/>
      <c r="K14" s="19"/>
      <c r="L14" s="19"/>
      <c r="M14" s="19">
        <f t="shared" si="3"/>
        <v>5533.3058823529418</v>
      </c>
      <c r="N14" s="19">
        <f t="shared" si="4"/>
        <v>49.414294403031612</v>
      </c>
      <c r="O14" s="16" t="s">
        <v>91</v>
      </c>
      <c r="X14" s="43">
        <v>0.72</v>
      </c>
      <c r="Y14" s="16">
        <v>18</v>
      </c>
      <c r="Z14" s="43">
        <f t="shared" si="5"/>
        <v>0.71570576540755471</v>
      </c>
    </row>
    <row r="15" spans="1:26" ht="13.2" x14ac:dyDescent="0.3">
      <c r="A15" s="16">
        <v>13</v>
      </c>
      <c r="B15" s="18" t="s">
        <v>54</v>
      </c>
      <c r="C15" s="18" t="s">
        <v>55</v>
      </c>
      <c r="D15" s="15" t="s">
        <v>32</v>
      </c>
      <c r="E15" s="16" t="str">
        <f t="shared" si="0"/>
        <v>5466</v>
      </c>
      <c r="F15" s="16">
        <f t="shared" si="1"/>
        <v>5626.7647058823522</v>
      </c>
      <c r="G15" s="16" t="str">
        <f t="shared" si="6"/>
        <v>48</v>
      </c>
      <c r="H15" s="19">
        <f t="shared" si="2"/>
        <v>49.411764705882355</v>
      </c>
      <c r="I15" s="19">
        <f t="shared" si="7"/>
        <v>5710.3647058823526</v>
      </c>
      <c r="J15" s="19"/>
      <c r="K15" s="19"/>
      <c r="L15" s="19"/>
      <c r="M15" s="19">
        <f t="shared" si="3"/>
        <v>5710.3647058823526</v>
      </c>
      <c r="N15" s="19">
        <f t="shared" si="4"/>
        <v>49.414294403031612</v>
      </c>
      <c r="O15" s="16" t="s">
        <v>92</v>
      </c>
      <c r="X15" s="43">
        <v>0.61</v>
      </c>
      <c r="Y15" s="16">
        <v>15</v>
      </c>
      <c r="Z15" s="43">
        <f t="shared" si="5"/>
        <v>0.60636182902584501</v>
      </c>
    </row>
    <row r="16" spans="1:26" ht="13.2" x14ac:dyDescent="0.3">
      <c r="A16" s="16">
        <v>14</v>
      </c>
      <c r="B16" s="18" t="s">
        <v>56</v>
      </c>
      <c r="C16" s="18" t="s">
        <v>57</v>
      </c>
      <c r="D16" s="15" t="s">
        <v>32</v>
      </c>
      <c r="E16" s="16" t="str">
        <f t="shared" si="0"/>
        <v>5616</v>
      </c>
      <c r="F16" s="16">
        <f t="shared" si="1"/>
        <v>5781.176470588236</v>
      </c>
      <c r="G16" s="16" t="str">
        <f t="shared" si="6"/>
        <v>37</v>
      </c>
      <c r="H16" s="19">
        <f>G16/34*35</f>
        <v>38.088235294117645</v>
      </c>
      <c r="I16" s="19">
        <f t="shared" si="7"/>
        <v>5864.7764705882364</v>
      </c>
      <c r="J16" s="19"/>
      <c r="K16" s="19"/>
      <c r="L16" s="19"/>
      <c r="M16" s="19">
        <f t="shared" si="3"/>
        <v>5864.7764705882364</v>
      </c>
      <c r="N16" s="19">
        <f t="shared" si="4"/>
        <v>38.09151700602208</v>
      </c>
      <c r="O16" s="16" t="s">
        <v>94</v>
      </c>
      <c r="X16" s="43">
        <v>1.43</v>
      </c>
      <c r="Y16" s="16">
        <v>17</v>
      </c>
      <c r="Z16" s="43">
        <f t="shared" si="5"/>
        <v>1.4214711729622267</v>
      </c>
    </row>
    <row r="17" spans="1:26" ht="13.2" x14ac:dyDescent="0.3">
      <c r="A17" s="16">
        <v>15</v>
      </c>
      <c r="B17" s="18" t="s">
        <v>58</v>
      </c>
      <c r="C17" s="18" t="s">
        <v>59</v>
      </c>
      <c r="D17" s="15" t="s">
        <v>32</v>
      </c>
      <c r="E17" s="16" t="str">
        <f t="shared" si="0"/>
        <v>5834</v>
      </c>
      <c r="F17" s="16">
        <f t="shared" si="1"/>
        <v>6005.588235294118</v>
      </c>
      <c r="G17" s="16" t="str">
        <f>MID(B17,6,2)</f>
        <v>60</v>
      </c>
      <c r="H17" s="19">
        <f t="shared" si="2"/>
        <v>61.764705882352942</v>
      </c>
      <c r="I17" s="19">
        <f>$F17+$F$1</f>
        <v>6089.1882352941184</v>
      </c>
      <c r="J17" s="19"/>
      <c r="K17" s="19"/>
      <c r="L17" s="19"/>
      <c r="M17" s="19">
        <f t="shared" si="3"/>
        <v>6089.1882352941184</v>
      </c>
      <c r="N17" s="19">
        <f t="shared" si="4"/>
        <v>61.766729658721317</v>
      </c>
      <c r="O17" s="16" t="s">
        <v>95</v>
      </c>
      <c r="X17" s="43">
        <v>1.4</v>
      </c>
      <c r="Y17" s="16">
        <v>19</v>
      </c>
      <c r="Z17" s="43">
        <f t="shared" si="5"/>
        <v>1.3916500994035785</v>
      </c>
    </row>
    <row r="18" spans="1:26" ht="13.2" x14ac:dyDescent="0.3">
      <c r="A18" s="16">
        <v>17</v>
      </c>
      <c r="B18" s="18" t="s">
        <v>116</v>
      </c>
      <c r="C18" s="18" t="s">
        <v>61</v>
      </c>
      <c r="D18" s="15" t="s">
        <v>37</v>
      </c>
      <c r="E18" s="16" t="str">
        <f t="shared" ref="E18" si="8">LEFT(B18,4)</f>
        <v>6783</v>
      </c>
      <c r="F18" s="16">
        <f>E18/34*35</f>
        <v>6982.5</v>
      </c>
      <c r="G18" s="16" t="str">
        <f t="shared" si="6"/>
        <v>22</v>
      </c>
      <c r="H18" s="19">
        <f t="shared" si="2"/>
        <v>22.647058823529413</v>
      </c>
      <c r="I18" s="19"/>
      <c r="J18" s="19">
        <f>$F18+$F$1+J$5</f>
        <v>9157.2000000000007</v>
      </c>
      <c r="M18" s="38">
        <f>MAX(I18:L18)</f>
        <v>9157.2000000000007</v>
      </c>
      <c r="N18" s="38">
        <f t="shared" si="4"/>
        <v>22.652577631616261</v>
      </c>
      <c r="O18" s="39" t="s">
        <v>103</v>
      </c>
      <c r="P18" s="39" t="s">
        <v>113</v>
      </c>
      <c r="X18" s="17">
        <v>3.8</v>
      </c>
      <c r="Y18" s="16">
        <v>2</v>
      </c>
      <c r="Z18" s="17">
        <f t="shared" si="5"/>
        <v>3.7773359840954277</v>
      </c>
    </row>
    <row r="19" spans="1:26" ht="13.2" x14ac:dyDescent="0.3">
      <c r="A19" s="16">
        <v>19</v>
      </c>
      <c r="B19" s="18" t="s">
        <v>63</v>
      </c>
      <c r="C19" s="18" t="s">
        <v>64</v>
      </c>
      <c r="D19" s="15" t="s">
        <v>32</v>
      </c>
      <c r="E19" s="16" t="str">
        <f>LEFT(B19,4)</f>
        <v>8802</v>
      </c>
      <c r="F19" s="16">
        <f>E19/34*35</f>
        <v>9060.8823529411766</v>
      </c>
      <c r="G19" s="16" t="str">
        <f>MID(B19,6,2)</f>
        <v>89</v>
      </c>
      <c r="H19" s="19">
        <f>G19/34*35</f>
        <v>91.617647058823536</v>
      </c>
      <c r="I19" s="19">
        <f>$F19+$F$1</f>
        <v>9144.4823529411769</v>
      </c>
      <c r="M19" s="38">
        <f t="shared" si="3"/>
        <v>9144.4823529411769</v>
      </c>
      <c r="N19" s="38">
        <f t="shared" si="4"/>
        <v>91.61901141463575</v>
      </c>
      <c r="O19" s="39" t="s">
        <v>103</v>
      </c>
      <c r="P19" s="39" t="s">
        <v>113</v>
      </c>
      <c r="X19" s="43">
        <v>0.41</v>
      </c>
      <c r="Y19" s="16">
        <v>6</v>
      </c>
      <c r="Z19" s="43">
        <f t="shared" si="5"/>
        <v>0.4075546719681909</v>
      </c>
    </row>
    <row r="20" spans="1:26" x14ac:dyDescent="0.3">
      <c r="B20" s="18"/>
      <c r="C20" s="18"/>
      <c r="H20" s="19"/>
      <c r="I20" s="19"/>
      <c r="M20" s="19"/>
      <c r="N20" s="19"/>
      <c r="X20" s="43"/>
      <c r="Z20" s="17"/>
    </row>
    <row r="21" spans="1:26" ht="13.2" x14ac:dyDescent="0.3">
      <c r="A21" s="16">
        <v>4</v>
      </c>
      <c r="B21" s="18" t="s">
        <v>66</v>
      </c>
      <c r="C21" s="18" t="s">
        <v>38</v>
      </c>
      <c r="D21" s="15" t="s">
        <v>37</v>
      </c>
      <c r="E21" s="19" t="str">
        <f>LEFT(B21,4)</f>
        <v>2947</v>
      </c>
      <c r="F21" s="16">
        <f>E21/34*35</f>
        <v>3033.6764705882351</v>
      </c>
      <c r="G21" s="19"/>
      <c r="I21" s="19"/>
      <c r="J21" s="19">
        <f>$F21+$F$1+J$5</f>
        <v>5208.376470588235</v>
      </c>
      <c r="P21" s="24">
        <f>MAX(I21:L21)</f>
        <v>5208.376470588235</v>
      </c>
      <c r="Q21" s="23" t="s">
        <v>82</v>
      </c>
      <c r="R21" s="16" t="s">
        <v>101</v>
      </c>
      <c r="X21" s="43">
        <v>2.2000000000000002</v>
      </c>
      <c r="Y21" s="16">
        <v>3</v>
      </c>
      <c r="Z21" s="17">
        <f>X21*100/100.6</f>
        <v>2.1868787276341952</v>
      </c>
    </row>
    <row r="22" spans="1:26" ht="13.2" x14ac:dyDescent="0.3">
      <c r="A22" s="16">
        <v>16</v>
      </c>
      <c r="B22" s="18" t="s">
        <v>67</v>
      </c>
      <c r="C22" s="18" t="s">
        <v>60</v>
      </c>
      <c r="D22" s="15" t="s">
        <v>32</v>
      </c>
      <c r="E22" s="19" t="str">
        <f>LEFT(B22,4)</f>
        <v>5983</v>
      </c>
      <c r="F22" s="16">
        <f>E22/34*35</f>
        <v>6158.9705882352937</v>
      </c>
      <c r="G22" s="19"/>
      <c r="I22" s="19">
        <f>$F22+$F$1</f>
        <v>6242.5705882352941</v>
      </c>
      <c r="J22" s="19"/>
      <c r="P22" s="21">
        <f>MAX(I22:L22)</f>
        <v>6242.5705882352941</v>
      </c>
      <c r="Q22" s="20" t="s">
        <v>82</v>
      </c>
      <c r="R22" s="16" t="s">
        <v>102</v>
      </c>
      <c r="X22" s="43">
        <v>1.0900000000000001</v>
      </c>
      <c r="Y22" s="16">
        <v>17</v>
      </c>
      <c r="Z22" s="43">
        <f t="shared" ref="Z22:Z34" si="9">X22*100/100.6</f>
        <v>1.0834990059642149</v>
      </c>
    </row>
    <row r="23" spans="1:26" ht="13.2" x14ac:dyDescent="0.3">
      <c r="A23" s="16">
        <v>18</v>
      </c>
      <c r="B23" s="18" t="s">
        <v>68</v>
      </c>
      <c r="C23" s="18" t="s">
        <v>62</v>
      </c>
      <c r="D23" s="15" t="s">
        <v>32</v>
      </c>
      <c r="E23" s="19" t="str">
        <f>LEFT(B23,4)</f>
        <v>7131</v>
      </c>
      <c r="F23" s="16">
        <f>E23/34*35</f>
        <v>7340.7352941176478</v>
      </c>
      <c r="G23" s="19"/>
      <c r="I23" s="19">
        <f>$F23+$F$1</f>
        <v>7424.3352941176481</v>
      </c>
      <c r="J23" s="19"/>
      <c r="P23" s="28">
        <f>MAX(I23:L23)</f>
        <v>7424.3352941176481</v>
      </c>
      <c r="Q23" s="29" t="s">
        <v>82</v>
      </c>
      <c r="R23" s="16" t="s">
        <v>98</v>
      </c>
      <c r="X23" s="43">
        <v>1.1000000000000001</v>
      </c>
      <c r="Y23" s="16">
        <v>2</v>
      </c>
      <c r="Z23" s="17">
        <f t="shared" si="9"/>
        <v>1.0934393638170976</v>
      </c>
    </row>
    <row r="24" spans="1:26" ht="13.2" x14ac:dyDescent="0.3">
      <c r="A24" s="16">
        <v>4</v>
      </c>
      <c r="B24" s="18" t="s">
        <v>66</v>
      </c>
      <c r="C24" s="18" t="s">
        <v>38</v>
      </c>
      <c r="D24" s="15" t="s">
        <v>37</v>
      </c>
      <c r="E24" s="19" t="str">
        <f>RIGHT(B24,4)</f>
        <v>3500</v>
      </c>
      <c r="F24" s="16">
        <f>E24/34*35</f>
        <v>3602.9411764705883</v>
      </c>
      <c r="J24" s="19">
        <f>$F24+$F$1+J$5</f>
        <v>5777.6411764705881</v>
      </c>
      <c r="S24" s="24">
        <f>MAX(I24:L24)</f>
        <v>5777.6411764705881</v>
      </c>
      <c r="T24" s="24" t="s">
        <v>83</v>
      </c>
      <c r="U24" s="16" t="str">
        <f>R21</f>
        <v>L8</v>
      </c>
      <c r="X24" s="43">
        <v>2.2000000000000002</v>
      </c>
      <c r="Y24" s="16">
        <v>3</v>
      </c>
      <c r="Z24" s="17">
        <f t="shared" si="9"/>
        <v>2.1868787276341952</v>
      </c>
    </row>
    <row r="25" spans="1:26" ht="13.2" x14ac:dyDescent="0.3">
      <c r="A25" s="16">
        <v>16</v>
      </c>
      <c r="B25" s="18" t="s">
        <v>67</v>
      </c>
      <c r="C25" s="18" t="s">
        <v>60</v>
      </c>
      <c r="D25" s="15" t="s">
        <v>32</v>
      </c>
      <c r="E25" s="19" t="str">
        <f t="shared" ref="E25" si="10">RIGHT(B25,4)</f>
        <v>6649</v>
      </c>
      <c r="F25" s="16">
        <f t="shared" ref="F25:F26" si="11">E25/34*35</f>
        <v>6844.5588235294117</v>
      </c>
      <c r="I25" s="19">
        <f>$F25+$F$1</f>
        <v>6928.1588235294121</v>
      </c>
      <c r="S25" s="21">
        <f>MAX(I25:L25)</f>
        <v>6928.1588235294121</v>
      </c>
      <c r="T25" s="21" t="s">
        <v>83</v>
      </c>
      <c r="U25" s="16" t="str">
        <f>R22</f>
        <v>L16</v>
      </c>
      <c r="X25" s="43">
        <v>1.0900000000000001</v>
      </c>
      <c r="Y25" s="16">
        <v>17</v>
      </c>
      <c r="Z25" s="43">
        <f t="shared" si="9"/>
        <v>1.0834990059642149</v>
      </c>
    </row>
    <row r="26" spans="1:26" ht="13.2" x14ac:dyDescent="0.3">
      <c r="A26" s="16">
        <v>18</v>
      </c>
      <c r="B26" s="18" t="s">
        <v>68</v>
      </c>
      <c r="C26" s="18" t="s">
        <v>62</v>
      </c>
      <c r="D26" s="15" t="s">
        <v>32</v>
      </c>
      <c r="E26" s="19" t="str">
        <f>RIGHT(B26,4)</f>
        <v>7887</v>
      </c>
      <c r="F26" s="16">
        <f t="shared" si="11"/>
        <v>8118.9705882352937</v>
      </c>
      <c r="I26" s="19">
        <f>$F26+$F$1</f>
        <v>8202.5705882352941</v>
      </c>
      <c r="S26" s="28">
        <f>MAX(I26:L26)</f>
        <v>8202.5705882352941</v>
      </c>
      <c r="T26" s="28" t="s">
        <v>83</v>
      </c>
      <c r="U26" s="16" t="str">
        <f>R23</f>
        <v>L17</v>
      </c>
      <c r="X26" s="43">
        <v>1.1000000000000001</v>
      </c>
      <c r="Y26" s="16">
        <v>2</v>
      </c>
      <c r="Z26" s="17">
        <f t="shared" si="9"/>
        <v>1.0934393638170976</v>
      </c>
    </row>
    <row r="27" spans="1:26" ht="13.2" x14ac:dyDescent="0.3">
      <c r="A27" s="16">
        <v>4</v>
      </c>
      <c r="B27" s="18" t="s">
        <v>66</v>
      </c>
      <c r="C27" s="18" t="s">
        <v>38</v>
      </c>
      <c r="D27" s="15" t="s">
        <v>37</v>
      </c>
      <c r="E27" s="42">
        <f>(LEFT(B21,4)+RIGHT(B21,4))/2</f>
        <v>3223.5</v>
      </c>
      <c r="F27" s="16">
        <f>E27/34*35</f>
        <v>3318.3088235294117</v>
      </c>
      <c r="G27" s="19"/>
      <c r="I27" s="19"/>
      <c r="J27" s="19">
        <f>$F27+$F$1+J$5</f>
        <v>5493.0088235294115</v>
      </c>
      <c r="M27" s="37">
        <f>MAX(I27:L27)</f>
        <v>5493.0088235294115</v>
      </c>
      <c r="N27" s="37" t="s">
        <v>84</v>
      </c>
      <c r="O27" s="36" t="str">
        <f>R21</f>
        <v>L8</v>
      </c>
      <c r="X27" s="43">
        <v>2.2000000000000002</v>
      </c>
      <c r="Y27" s="16">
        <v>3</v>
      </c>
      <c r="Z27" s="17">
        <f t="shared" si="9"/>
        <v>2.1868787276341952</v>
      </c>
    </row>
    <row r="28" spans="1:26" ht="13.2" x14ac:dyDescent="0.3">
      <c r="A28" s="16">
        <v>16</v>
      </c>
      <c r="B28" s="18" t="s">
        <v>67</v>
      </c>
      <c r="C28" s="18" t="s">
        <v>60</v>
      </c>
      <c r="D28" s="15" t="s">
        <v>32</v>
      </c>
      <c r="E28" s="36">
        <f>(LEFT(B22,4)+RIGHT(B22,4))/2</f>
        <v>6316</v>
      </c>
      <c r="F28" s="16">
        <f>E28/34*35</f>
        <v>6501.7647058823522</v>
      </c>
      <c r="G28" s="19"/>
      <c r="I28" s="19">
        <f>$F28+$F$1</f>
        <v>6585.3647058823526</v>
      </c>
      <c r="J28" s="19"/>
      <c r="M28" s="40">
        <f>MAX(I28:L28)</f>
        <v>6585.3647058823526</v>
      </c>
      <c r="N28" s="40" t="s">
        <v>84</v>
      </c>
      <c r="O28" s="36" t="str">
        <f>R22</f>
        <v>L16</v>
      </c>
      <c r="X28" s="43">
        <v>1.0900000000000001</v>
      </c>
      <c r="Y28" s="16">
        <v>17</v>
      </c>
      <c r="Z28" s="43">
        <f t="shared" si="9"/>
        <v>1.0834990059642149</v>
      </c>
    </row>
    <row r="29" spans="1:26" ht="13.2" x14ac:dyDescent="0.3">
      <c r="A29" s="16">
        <v>18</v>
      </c>
      <c r="B29" s="18" t="s">
        <v>68</v>
      </c>
      <c r="C29" s="18" t="s">
        <v>62</v>
      </c>
      <c r="D29" s="15" t="s">
        <v>32</v>
      </c>
      <c r="E29" s="36">
        <f>(LEFT(B23,4)+RIGHT(B23,4))/2</f>
        <v>7509</v>
      </c>
      <c r="F29" s="16">
        <f>E29/34*35</f>
        <v>7729.8529411764703</v>
      </c>
      <c r="G29" s="19"/>
      <c r="I29" s="19">
        <f>$F29+$F$1</f>
        <v>7813.4529411764706</v>
      </c>
      <c r="J29" s="19"/>
      <c r="M29" s="41">
        <f>MAX(I29:L29)</f>
        <v>7813.4529411764706</v>
      </c>
      <c r="N29" s="41" t="s">
        <v>84</v>
      </c>
      <c r="O29" s="36" t="str">
        <f>R23</f>
        <v>L17</v>
      </c>
      <c r="X29" s="43">
        <v>1.1000000000000001</v>
      </c>
      <c r="Y29" s="16">
        <v>2</v>
      </c>
      <c r="Z29" s="17">
        <f t="shared" si="9"/>
        <v>1.0934393638170976</v>
      </c>
    </row>
    <row r="30" spans="1:26" ht="12" x14ac:dyDescent="0.3">
      <c r="M30" s="36"/>
      <c r="N30" s="36"/>
      <c r="O30" s="36"/>
      <c r="X30" s="43"/>
      <c r="Z30" s="17"/>
    </row>
    <row r="31" spans="1:26" ht="13.2" x14ac:dyDescent="0.3">
      <c r="A31" s="16">
        <v>2</v>
      </c>
      <c r="B31" s="18" t="s">
        <v>65</v>
      </c>
      <c r="C31" s="18" t="s">
        <v>33</v>
      </c>
      <c r="D31" s="15" t="s">
        <v>34</v>
      </c>
      <c r="E31" s="16" t="str">
        <f>LEFT(B31,4)</f>
        <v>1909</v>
      </c>
      <c r="F31" s="16">
        <f>E31/34*35</f>
        <v>1965.1470588235295</v>
      </c>
      <c r="G31" s="34" t="s">
        <v>110</v>
      </c>
      <c r="H31" s="16" t="s">
        <v>106</v>
      </c>
      <c r="I31" s="16" t="s">
        <v>82</v>
      </c>
      <c r="J31" s="19">
        <f>$F31+$F$1+J$5</f>
        <v>4139.8470588235296</v>
      </c>
      <c r="K31" s="19">
        <f t="shared" ref="J31:L33" si="12">$F31+$F$1+K$5</f>
        <v>5336.447058823529</v>
      </c>
      <c r="L31" s="19">
        <f t="shared" si="12"/>
        <v>5921.7470588235301</v>
      </c>
      <c r="M31" s="37">
        <f>J33</f>
        <v>4519.7</v>
      </c>
      <c r="N31" s="37" t="s">
        <v>84</v>
      </c>
      <c r="O31" s="36" t="str">
        <f>R31</f>
        <v>L4</v>
      </c>
      <c r="P31" s="24">
        <f>J31</f>
        <v>4139.8470588235296</v>
      </c>
      <c r="Q31" s="23" t="s">
        <v>82</v>
      </c>
      <c r="R31" s="16" t="s">
        <v>100</v>
      </c>
      <c r="S31" s="24">
        <f>J32</f>
        <v>4899.552941176471</v>
      </c>
      <c r="T31" s="24" t="s">
        <v>83</v>
      </c>
      <c r="U31" s="16" t="str">
        <f>R31</f>
        <v>L4</v>
      </c>
      <c r="X31" s="43">
        <v>8.4</v>
      </c>
      <c r="Y31" s="16">
        <v>6</v>
      </c>
      <c r="Z31" s="43">
        <f t="shared" si="9"/>
        <v>8.3499005964214721</v>
      </c>
    </row>
    <row r="32" spans="1:26" ht="13.2" x14ac:dyDescent="0.3">
      <c r="A32" s="16">
        <v>2</v>
      </c>
      <c r="B32" s="18" t="s">
        <v>65</v>
      </c>
      <c r="C32" s="18" t="s">
        <v>33</v>
      </c>
      <c r="D32" s="15" t="s">
        <v>34</v>
      </c>
      <c r="E32" s="19" t="str">
        <f>RIGHT(B32,4)</f>
        <v>2647</v>
      </c>
      <c r="F32" s="16">
        <f>E32/34*35</f>
        <v>2724.8529411764707</v>
      </c>
      <c r="G32" s="35" t="s">
        <v>111</v>
      </c>
      <c r="H32" s="16" t="s">
        <v>107</v>
      </c>
      <c r="I32" s="19" t="s">
        <v>83</v>
      </c>
      <c r="J32" s="19">
        <f>$F32+$F$1+J$5</f>
        <v>4899.552941176471</v>
      </c>
      <c r="K32" s="19">
        <f t="shared" si="12"/>
        <v>6096.1529411764704</v>
      </c>
      <c r="L32" s="19">
        <f t="shared" si="12"/>
        <v>6681.4529411764706</v>
      </c>
      <c r="M32" s="40">
        <f>K33</f>
        <v>5716.2999999999993</v>
      </c>
      <c r="N32" s="40" t="s">
        <v>84</v>
      </c>
      <c r="O32" s="36" t="str">
        <f>R32</f>
        <v>L11</v>
      </c>
      <c r="P32" s="21">
        <f>K31</f>
        <v>5336.447058823529</v>
      </c>
      <c r="Q32" s="20" t="s">
        <v>82</v>
      </c>
      <c r="R32" s="16" t="s">
        <v>93</v>
      </c>
      <c r="S32" s="21">
        <f>K32</f>
        <v>6096.1529411764704</v>
      </c>
      <c r="T32" s="21" t="s">
        <v>83</v>
      </c>
      <c r="U32" s="16" t="str">
        <f>R32</f>
        <v>L11</v>
      </c>
      <c r="X32" s="43">
        <v>8.4</v>
      </c>
      <c r="Y32" s="16">
        <v>6</v>
      </c>
      <c r="Z32" s="43">
        <f t="shared" si="9"/>
        <v>8.3499005964214721</v>
      </c>
    </row>
    <row r="33" spans="1:26" ht="13.2" x14ac:dyDescent="0.3">
      <c r="A33" s="16">
        <v>2</v>
      </c>
      <c r="B33" s="18" t="s">
        <v>65</v>
      </c>
      <c r="C33" s="18" t="s">
        <v>33</v>
      </c>
      <c r="D33" s="15" t="s">
        <v>34</v>
      </c>
      <c r="E33" s="36">
        <f>(LEFT(B33,4)+RIGHT(B33,4))/2</f>
        <v>2278</v>
      </c>
      <c r="F33" s="16">
        <f>E33/34*35</f>
        <v>2345</v>
      </c>
      <c r="G33" s="35" t="s">
        <v>112</v>
      </c>
      <c r="H33" s="16" t="s">
        <v>108</v>
      </c>
      <c r="I33" s="16" t="s">
        <v>84</v>
      </c>
      <c r="J33" s="19">
        <f t="shared" si="12"/>
        <v>4519.7</v>
      </c>
      <c r="K33" s="19">
        <f t="shared" si="12"/>
        <v>5716.2999999999993</v>
      </c>
      <c r="L33" s="19">
        <f t="shared" si="12"/>
        <v>6301.6</v>
      </c>
      <c r="M33" s="41">
        <f>L33</f>
        <v>6301.6</v>
      </c>
      <c r="N33" s="41" t="s">
        <v>84</v>
      </c>
      <c r="O33" s="36" t="str">
        <f>R33</f>
        <v>L14</v>
      </c>
      <c r="P33" s="28">
        <f>L31</f>
        <v>5921.7470588235301</v>
      </c>
      <c r="Q33" s="29" t="s">
        <v>82</v>
      </c>
      <c r="R33" s="16" t="s">
        <v>96</v>
      </c>
      <c r="S33" s="28">
        <f>L32</f>
        <v>6681.4529411764706</v>
      </c>
      <c r="T33" s="28" t="s">
        <v>83</v>
      </c>
      <c r="U33" s="16" t="str">
        <f>R33</f>
        <v>L14</v>
      </c>
      <c r="X33" s="43">
        <v>8.4</v>
      </c>
      <c r="Y33" s="16">
        <v>6</v>
      </c>
      <c r="Z33" s="43">
        <f t="shared" si="9"/>
        <v>8.3499005964214721</v>
      </c>
    </row>
    <row r="34" spans="1:26" x14ac:dyDescent="0.3">
      <c r="X34" s="43"/>
      <c r="Z34" s="17"/>
    </row>
    <row r="35" spans="1:26" x14ac:dyDescent="0.3">
      <c r="X35" s="43"/>
      <c r="Z35" s="17"/>
    </row>
    <row r="36" spans="1:26" ht="12" x14ac:dyDescent="0.3">
      <c r="D36" s="16" t="s">
        <v>109</v>
      </c>
      <c r="E36" s="16" t="s">
        <v>80</v>
      </c>
      <c r="F36" s="36">
        <f>F37</f>
        <v>4747.5</v>
      </c>
      <c r="G36" s="36">
        <f>G37</f>
        <v>0.6</v>
      </c>
      <c r="X36" s="43"/>
      <c r="Z36" s="17"/>
    </row>
    <row r="37" spans="1:26" x14ac:dyDescent="0.3">
      <c r="D37" s="32" t="s">
        <v>22</v>
      </c>
      <c r="E37" s="32" t="s">
        <v>80</v>
      </c>
      <c r="F37" s="32">
        <v>4747.5</v>
      </c>
      <c r="G37" s="32">
        <v>0.6</v>
      </c>
      <c r="X37" s="43"/>
      <c r="Z37" s="17"/>
    </row>
    <row r="38" spans="1:26" x14ac:dyDescent="0.3">
      <c r="D38" s="32" t="s">
        <v>81</v>
      </c>
      <c r="E38" s="32" t="s">
        <v>80</v>
      </c>
      <c r="F38" s="32">
        <v>4742</v>
      </c>
      <c r="G38" s="32">
        <v>20</v>
      </c>
      <c r="X38" s="43"/>
      <c r="Z38" s="17"/>
    </row>
    <row r="39" spans="1:26" ht="13.2" x14ac:dyDescent="0.3">
      <c r="A39" s="16">
        <v>8</v>
      </c>
      <c r="B39" s="18" t="s">
        <v>79</v>
      </c>
      <c r="C39" s="18" t="s">
        <v>45</v>
      </c>
      <c r="D39" s="15" t="s">
        <v>46</v>
      </c>
      <c r="E39" s="16" t="str">
        <f>LEFT(B39,4)</f>
        <v>4305</v>
      </c>
      <c r="F39" s="16">
        <f>E39/34*35</f>
        <v>4431.6176470588234</v>
      </c>
      <c r="G39" s="16" t="str">
        <f>MID(B39,6,2)</f>
        <v>26</v>
      </c>
      <c r="H39" s="19">
        <f>G39/34*35</f>
        <v>26.764705882352938</v>
      </c>
      <c r="I39" s="19">
        <f>$F39+$F$36+7</f>
        <v>9186.1176470588234</v>
      </c>
      <c r="M39" s="38">
        <f>MAX(I39:L39)</f>
        <v>9186.1176470588234</v>
      </c>
      <c r="N39" s="38">
        <f>SQRT($H39^2+G$36^2)</f>
        <v>26.771430312347114</v>
      </c>
      <c r="O39" s="39" t="s">
        <v>103</v>
      </c>
      <c r="P39" s="39" t="s">
        <v>113</v>
      </c>
      <c r="X39" s="43">
        <v>4.2</v>
      </c>
      <c r="Y39" s="16">
        <v>3</v>
      </c>
      <c r="Z39" s="17">
        <f t="shared" ref="Z39" si="13">X39*100/100.6</f>
        <v>4.174950298210736</v>
      </c>
    </row>
    <row r="40" spans="1:26" ht="13.2" x14ac:dyDescent="0.3">
      <c r="B40" s="16" t="s">
        <v>114</v>
      </c>
      <c r="D40" s="15" t="s">
        <v>46</v>
      </c>
      <c r="E40" s="16">
        <v>4089</v>
      </c>
      <c r="F40" s="16">
        <v>4311</v>
      </c>
      <c r="G40" s="16">
        <v>30</v>
      </c>
      <c r="H40" s="19">
        <v>40</v>
      </c>
      <c r="I40" s="19">
        <f>$F40+$F$36</f>
        <v>9058.5</v>
      </c>
    </row>
    <row r="41" spans="1:26" ht="13.2" x14ac:dyDescent="0.3">
      <c r="B41" s="16" t="s">
        <v>114</v>
      </c>
      <c r="D41" s="15" t="s">
        <v>115</v>
      </c>
      <c r="E41" s="16">
        <v>3287</v>
      </c>
      <c r="G41" s="16">
        <v>30</v>
      </c>
    </row>
    <row r="42" spans="1:26" x14ac:dyDescent="0.3">
      <c r="B42" s="16" t="s">
        <v>114</v>
      </c>
      <c r="D42" s="16" t="s">
        <v>117</v>
      </c>
      <c r="E42" s="16">
        <v>2213</v>
      </c>
      <c r="F42" s="16">
        <f>E42/34*35</f>
        <v>2278.088235294118</v>
      </c>
      <c r="I42" s="19">
        <f>$F42+$F$1</f>
        <v>2361.6882352941179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36Ca</vt:lpstr>
      <vt:lpstr>35K</vt:lpstr>
      <vt:lpstr>35Ca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2025-05-07T02:29:22Z</dcterms:modified>
</cp:coreProperties>
</file>