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finished\Ar35\temp\"/>
    </mc:Choice>
  </mc:AlternateContent>
  <xr:revisionPtr revIDLastSave="0" documentId="13_ncr:1_{6C6BF170-3188-4BC6-98F5-D72A1A782324}" xr6:coauthVersionLast="47" xr6:coauthVersionMax="47" xr10:uidLastSave="{00000000-0000-0000-0000-000000000000}"/>
  <bookViews>
    <workbookView xWindow="-108" yWindow="-108" windowWidth="23256" windowHeight="12720" activeTab="2" xr2:uid="{80E8E01B-A04B-4992-8B74-8F4DE158A446}"/>
  </bookViews>
  <sheets>
    <sheet name="36 ECP" sheetId="1" r:id="rId1"/>
    <sheet name="35K EC" sheetId="2" r:id="rId2"/>
    <sheet name="35Ca 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3" l="1"/>
  <c r="M5" i="3"/>
  <c r="M6" i="3"/>
  <c r="M7" i="3"/>
  <c r="M8" i="3"/>
  <c r="M9" i="3"/>
  <c r="M10" i="3"/>
  <c r="M11" i="3"/>
  <c r="M12" i="3"/>
  <c r="M13" i="3"/>
  <c r="M14" i="3"/>
  <c r="M15" i="3"/>
  <c r="M16" i="3"/>
  <c r="M4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5" i="3"/>
  <c r="H5" i="3" s="1"/>
  <c r="G4" i="3"/>
  <c r="H4" i="3" s="1"/>
  <c r="F9" i="3"/>
  <c r="F10" i="3"/>
  <c r="I10" i="3" s="1"/>
  <c r="F11" i="3"/>
  <c r="E17" i="3"/>
  <c r="I17" i="3" s="1"/>
  <c r="E25" i="3"/>
  <c r="G25" i="3" s="1"/>
  <c r="E5" i="3"/>
  <c r="F5" i="3" s="1"/>
  <c r="E26" i="3"/>
  <c r="H26" i="3" s="1"/>
  <c r="E6" i="3"/>
  <c r="F6" i="3" s="1"/>
  <c r="I6" i="3" s="1"/>
  <c r="E7" i="3"/>
  <c r="F7" i="3" s="1"/>
  <c r="I7" i="3" s="1"/>
  <c r="E8" i="3"/>
  <c r="F8" i="3" s="1"/>
  <c r="E24" i="3"/>
  <c r="F24" i="3" s="1"/>
  <c r="E9" i="3"/>
  <c r="E10" i="3"/>
  <c r="E11" i="3"/>
  <c r="E12" i="3"/>
  <c r="F12" i="3" s="1"/>
  <c r="E13" i="3"/>
  <c r="F13" i="3" s="1"/>
  <c r="I13" i="3" s="1"/>
  <c r="E14" i="3"/>
  <c r="F14" i="3" s="1"/>
  <c r="E15" i="3"/>
  <c r="F15" i="3" s="1"/>
  <c r="E27" i="3"/>
  <c r="I27" i="3" s="1"/>
  <c r="E16" i="3"/>
  <c r="J16" i="3" s="1"/>
  <c r="E28" i="3"/>
  <c r="H28" i="3" s="1"/>
  <c r="E4" i="3"/>
  <c r="E13" i="2"/>
  <c r="G15" i="2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J8" i="3" l="1"/>
  <c r="I14" i="3"/>
  <c r="J5" i="3"/>
  <c r="I12" i="3"/>
  <c r="I11" i="3"/>
  <c r="I15" i="3"/>
  <c r="I9" i="3"/>
  <c r="F4" i="3"/>
  <c r="H24" i="3"/>
  <c r="F17" i="3"/>
  <c r="J28" i="3"/>
  <c r="I28" i="3"/>
  <c r="G28" i="3"/>
  <c r="F28" i="3"/>
  <c r="J24" i="3"/>
  <c r="F26" i="3"/>
  <c r="F16" i="3"/>
  <c r="I24" i="3"/>
  <c r="G24" i="3"/>
  <c r="F27" i="3"/>
  <c r="H25" i="3"/>
  <c r="G27" i="3"/>
  <c r="H27" i="3"/>
  <c r="F25" i="3"/>
  <c r="J27" i="3"/>
  <c r="J25" i="3"/>
  <c r="I26" i="3"/>
  <c r="G26" i="3"/>
  <c r="I25" i="3"/>
  <c r="J26" i="3"/>
  <c r="G14" i="2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I4" i="3" l="1"/>
  <c r="A27" i="1"/>
</calcChain>
</file>

<file path=xl/sharedStrings.xml><?xml version="1.0" encoding="utf-8"?>
<sst xmlns="http://schemas.openxmlformats.org/spreadsheetml/2006/main" count="133" uniqueCount="79">
  <si>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</si>
  <si>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</si>
  <si>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</si>
  <si>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</si>
  <si>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</si>
  <si>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</si>
  <si>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</si>
  <si>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</si>
  <si>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</si>
  <si>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</si>
  <si>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</si>
  <si>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</si>
  <si>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</si>
  <si>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</si>
  <si>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</si>
  <si>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</si>
  <si>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</si>
  <si>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</si>
  <si>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</si>
  <si>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</si>
  <si>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</si>
  <si>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</si>
  <si>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</si>
  <si>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</si>
  <si>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</si>
  <si>
    <t>Used by</t>
  </si>
  <si>
    <t>Batch</t>
  </si>
  <si>
    <t>Line</t>
  </si>
  <si>
    <t>Eₚ (keV)</t>
  </si>
  <si>
    <t>xᵢ (%)</t>
  </si>
  <si>
    <t>Decay mode</t>
  </si>
  <si>
    <t>1427(5)</t>
  </si>
  <si>
    <t>48.5(1.3)</t>
  </si>
  <si>
    <t>p₀</t>
  </si>
  <si>
    <t>8.4(6)</t>
  </si>
  <si>
    <t>p₁, p₂, p₃</t>
  </si>
  <si>
    <t>2727(13)</t>
  </si>
  <si>
    <t>6.0(5)</t>
  </si>
  <si>
    <t>p₁</t>
  </si>
  <si>
    <t>2.2(3)</t>
  </si>
  <si>
    <t>3592(25)</t>
  </si>
  <si>
    <t>3.0(3)</t>
  </si>
  <si>
    <t>3822(36)</t>
  </si>
  <si>
    <t>3.8(3)</t>
  </si>
  <si>
    <t>4041(71)</t>
  </si>
  <si>
    <t>2.9(3)</t>
  </si>
  <si>
    <t>4305(26)ᵇ</t>
  </si>
  <si>
    <t>4.2(3)</t>
  </si>
  <si>
    <t>2p₀</t>
  </si>
  <si>
    <t>4570(48)</t>
  </si>
  <si>
    <t>4754(38)</t>
  </si>
  <si>
    <t>4.2(4)</t>
  </si>
  <si>
    <t>5018(71)</t>
  </si>
  <si>
    <t>3.9(3)</t>
  </si>
  <si>
    <t>5294(48)</t>
  </si>
  <si>
    <t>0.72(18)</t>
  </si>
  <si>
    <t>5466(48)</t>
  </si>
  <si>
    <t>0.61(15)</t>
  </si>
  <si>
    <t>5616(37)</t>
  </si>
  <si>
    <t>1.43(17)</t>
  </si>
  <si>
    <t>5834(60)</t>
  </si>
  <si>
    <t>1.40(19)</t>
  </si>
  <si>
    <t>1.09(17)</t>
  </si>
  <si>
    <t>6783(22)</t>
  </si>
  <si>
    <t>3.8(2)</t>
  </si>
  <si>
    <t>1.1(2)</t>
  </si>
  <si>
    <t>8802(89)</t>
  </si>
  <si>
    <t>0.41(6)</t>
  </si>
  <si>
    <t>1909–2647</t>
  </si>
  <si>
    <t>2947–3500</t>
  </si>
  <si>
    <t>5983–6649</t>
  </si>
  <si>
    <t>7131–7887</t>
  </si>
  <si>
    <t>Ecm</t>
  </si>
  <si>
    <t>Sp(35K)</t>
  </si>
  <si>
    <t>1st</t>
  </si>
  <si>
    <t>2nd</t>
  </si>
  <si>
    <t>3rd</t>
  </si>
  <si>
    <t>gs</t>
  </si>
  <si>
    <t>σEp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</si>
</sst>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sz val="11"/>
      <color rgb="FF0066FF"/>
      <name val="Arial"/>
      <family val="2"/>
    </font>
    <font>
      <sz val="11"/>
      <color theme="5" tint="-0.24997711111789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9" tint="-0.249977111117893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0000CC"/>
      <color rgb="FF993300"/>
      <color rgb="FFD9F1FF"/>
      <color rgb="FFFFD9B3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47"/>
  <sheetViews>
    <sheetView topLeftCell="E13" zoomScaleNormal="100" workbookViewId="0">
      <selection activeCell="Y27" sqref="Y27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  <row r="39" spans="1:27" x14ac:dyDescent="0.3">
      <c r="E39" s="24" t="s">
        <v>25</v>
      </c>
      <c r="F39" s="24"/>
      <c r="G39" s="24"/>
      <c r="H39" s="24"/>
      <c r="I39" s="24" t="s">
        <v>26</v>
      </c>
      <c r="J39" s="24"/>
      <c r="K39" s="24"/>
      <c r="L39" s="24"/>
      <c r="M39" s="24" t="s">
        <v>26</v>
      </c>
      <c r="N39" s="24"/>
    </row>
    <row r="40" spans="1:27" x14ac:dyDescent="0.3">
      <c r="E40" s="24"/>
      <c r="F40" s="24"/>
      <c r="G40" s="24"/>
      <c r="H40" s="24"/>
      <c r="I40" s="24">
        <v>3370</v>
      </c>
      <c r="J40" s="24">
        <v>29</v>
      </c>
      <c r="K40" s="24"/>
      <c r="L40" s="24"/>
      <c r="M40" s="24">
        <v>3358</v>
      </c>
      <c r="N40" s="24">
        <v>23</v>
      </c>
    </row>
    <row r="41" spans="1:27" x14ac:dyDescent="0.3">
      <c r="E41" s="24"/>
      <c r="F41" s="24"/>
      <c r="G41" s="24"/>
      <c r="H41" s="24"/>
      <c r="I41" s="24">
        <v>4286</v>
      </c>
      <c r="J41" s="24">
        <v>8</v>
      </c>
      <c r="K41" s="24"/>
      <c r="L41" s="24"/>
      <c r="M41" s="24">
        <v>4290</v>
      </c>
      <c r="N41" s="24">
        <v>23</v>
      </c>
    </row>
    <row r="42" spans="1:27" x14ac:dyDescent="0.3">
      <c r="E42" s="24"/>
      <c r="F42" s="24"/>
      <c r="G42" s="24"/>
      <c r="H42" s="24"/>
      <c r="I42" s="24">
        <v>4457</v>
      </c>
      <c r="J42" s="24">
        <v>33</v>
      </c>
      <c r="K42" s="24"/>
      <c r="L42" s="24"/>
      <c r="M42" s="24">
        <v>4457</v>
      </c>
      <c r="N42" s="24">
        <v>23</v>
      </c>
    </row>
    <row r="43" spans="1:27" x14ac:dyDescent="0.3">
      <c r="E43" s="24"/>
      <c r="F43" s="24"/>
      <c r="G43" s="24"/>
      <c r="H43" s="24"/>
      <c r="I43" s="24">
        <v>4687</v>
      </c>
      <c r="J43" s="24">
        <v>37</v>
      </c>
      <c r="K43" s="24"/>
      <c r="L43" s="24"/>
      <c r="M43" s="24">
        <v>4644</v>
      </c>
      <c r="N43" s="24">
        <v>46</v>
      </c>
    </row>
    <row r="44" spans="1:27" x14ac:dyDescent="0.3">
      <c r="E44" s="24"/>
      <c r="F44" s="24"/>
      <c r="G44" s="24"/>
      <c r="H44" s="24"/>
      <c r="I44" s="24"/>
      <c r="J44" s="24"/>
      <c r="K44" s="24"/>
      <c r="L44" s="24"/>
      <c r="M44" s="24">
        <v>5250</v>
      </c>
      <c r="N44" s="24">
        <v>23</v>
      </c>
    </row>
    <row r="45" spans="1:27" x14ac:dyDescent="0.3">
      <c r="E45" s="24"/>
      <c r="F45" s="24"/>
      <c r="G45" s="24"/>
      <c r="H45" s="24"/>
      <c r="I45" s="24"/>
      <c r="J45" s="24"/>
      <c r="K45" s="24"/>
      <c r="L45" s="24"/>
      <c r="M45" s="24">
        <v>5761</v>
      </c>
      <c r="N45" s="24">
        <v>69</v>
      </c>
    </row>
    <row r="46" spans="1:27" x14ac:dyDescent="0.3">
      <c r="E46" s="24"/>
      <c r="F46" s="24"/>
      <c r="G46" s="24"/>
      <c r="H46" s="24"/>
      <c r="I46" s="24">
        <v>5947</v>
      </c>
      <c r="J46" s="24">
        <v>47</v>
      </c>
      <c r="K46" s="24"/>
      <c r="L46" s="24"/>
      <c r="M46" s="24">
        <v>5919</v>
      </c>
      <c r="N46" s="24">
        <v>46</v>
      </c>
    </row>
    <row r="47" spans="1:27" x14ac:dyDescent="0.3">
      <c r="E47" s="24"/>
      <c r="F47" s="24"/>
      <c r="G47" s="24"/>
      <c r="H47" s="24"/>
      <c r="I47" s="24">
        <v>6798</v>
      </c>
      <c r="J47" s="24">
        <v>71</v>
      </c>
      <c r="K47" s="24"/>
      <c r="L47" s="24"/>
      <c r="M47" s="24">
        <v>6791</v>
      </c>
      <c r="N47" s="24">
        <v>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workbookViewId="0">
      <selection activeCell="G14" sqref="G14:H15"/>
    </sheetView>
  </sheetViews>
  <sheetFormatPr defaultRowHeight="13.8" x14ac:dyDescent="0.3"/>
  <cols>
    <col min="1" max="3" width="8.88671875" style="14"/>
    <col min="4" max="4" width="10.44140625" style="14" bestFit="1" customWidth="1"/>
    <col min="5" max="16384" width="8.88671875" style="14"/>
  </cols>
  <sheetData>
    <row r="1" spans="1:12" x14ac:dyDescent="0.3">
      <c r="A1" s="14" t="s">
        <v>18</v>
      </c>
      <c r="B1" s="14" t="s">
        <v>3</v>
      </c>
      <c r="E1" s="14" t="s">
        <v>15</v>
      </c>
      <c r="I1" s="14" t="s">
        <v>21</v>
      </c>
      <c r="K1" s="14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I2" s="20">
        <v>7527</v>
      </c>
      <c r="J2" s="20">
        <v>11</v>
      </c>
      <c r="K2" s="20" t="s">
        <v>24</v>
      </c>
    </row>
    <row r="3" spans="1:12" x14ac:dyDescent="0.3">
      <c r="B3" s="14">
        <v>1320</v>
      </c>
      <c r="C3" s="14">
        <v>20</v>
      </c>
      <c r="D3" s="14" t="s">
        <v>23</v>
      </c>
      <c r="E3" s="14">
        <v>16</v>
      </c>
      <c r="F3" s="14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4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4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4">
        <v>1755</v>
      </c>
      <c r="C6" s="14">
        <v>20</v>
      </c>
      <c r="D6" s="14" t="s">
        <v>23</v>
      </c>
      <c r="E6" s="14">
        <v>42</v>
      </c>
      <c r="F6" s="14">
        <v>6</v>
      </c>
    </row>
    <row r="7" spans="1:12" x14ac:dyDescent="0.3">
      <c r="B7" s="14">
        <v>1930</v>
      </c>
      <c r="C7" s="14">
        <v>20</v>
      </c>
      <c r="D7" s="14" t="s">
        <v>23</v>
      </c>
      <c r="E7" s="14">
        <v>24</v>
      </c>
      <c r="F7" s="14">
        <v>4</v>
      </c>
      <c r="K7" s="14" t="s">
        <v>20</v>
      </c>
    </row>
    <row r="8" spans="1:12" x14ac:dyDescent="0.3">
      <c r="A8" s="15">
        <v>461</v>
      </c>
      <c r="B8" s="16">
        <v>2038</v>
      </c>
      <c r="C8" s="16">
        <v>20</v>
      </c>
      <c r="D8" s="14" t="s">
        <v>23</v>
      </c>
      <c r="E8" s="16">
        <v>17</v>
      </c>
      <c r="F8" s="16">
        <v>3</v>
      </c>
      <c r="G8" s="16">
        <f>E8+E9+E10</f>
        <v>59</v>
      </c>
      <c r="H8" s="16">
        <f>SQRT(SUMSQ(F8+F9+F10))</f>
        <v>11</v>
      </c>
      <c r="I8" s="17">
        <f>B8+A8+$A$16</f>
        <v>8395.2000000000007</v>
      </c>
      <c r="J8" s="17">
        <f>C8</f>
        <v>20</v>
      </c>
      <c r="K8" s="16" t="s">
        <v>19</v>
      </c>
    </row>
    <row r="9" spans="1:12" x14ac:dyDescent="0.3">
      <c r="A9" s="16">
        <v>146.36000000000001</v>
      </c>
      <c r="B9" s="16">
        <v>2349</v>
      </c>
      <c r="C9" s="16">
        <v>20</v>
      </c>
      <c r="D9" s="14" t="s">
        <v>23</v>
      </c>
      <c r="E9" s="16">
        <v>23</v>
      </c>
      <c r="F9" s="16">
        <v>4</v>
      </c>
      <c r="G9" s="16"/>
      <c r="H9" s="16"/>
      <c r="I9" s="17">
        <f>B9+A9+$A$16</f>
        <v>8391.56</v>
      </c>
      <c r="J9" s="17">
        <f t="shared" ref="J9:J10" si="1">C9</f>
        <v>20</v>
      </c>
      <c r="K9" s="16"/>
    </row>
    <row r="10" spans="1:12" x14ac:dyDescent="0.3">
      <c r="A10" s="16">
        <v>0</v>
      </c>
      <c r="B10" s="16">
        <v>2496</v>
      </c>
      <c r="C10" s="16">
        <v>20</v>
      </c>
      <c r="D10" s="14" t="s">
        <v>23</v>
      </c>
      <c r="E10" s="16">
        <v>19</v>
      </c>
      <c r="F10" s="16">
        <v>4</v>
      </c>
      <c r="G10" s="16"/>
      <c r="H10" s="16"/>
      <c r="I10" s="17">
        <f>B10+A10+$A$16</f>
        <v>8392.2000000000007</v>
      </c>
      <c r="J10" s="17">
        <f t="shared" si="1"/>
        <v>20</v>
      </c>
      <c r="K10" s="16"/>
    </row>
    <row r="11" spans="1:12" x14ac:dyDescent="0.3">
      <c r="B11" s="14">
        <v>2651</v>
      </c>
      <c r="C11" s="14">
        <v>20</v>
      </c>
      <c r="D11" s="14" t="s">
        <v>23</v>
      </c>
      <c r="E11" s="14">
        <v>10</v>
      </c>
      <c r="F11" s="14">
        <v>3</v>
      </c>
    </row>
    <row r="12" spans="1:12" x14ac:dyDescent="0.3">
      <c r="B12" s="14">
        <v>2890</v>
      </c>
      <c r="C12" s="14">
        <v>20</v>
      </c>
      <c r="D12" s="14" t="s">
        <v>23</v>
      </c>
      <c r="E12" s="14">
        <v>5.7</v>
      </c>
      <c r="F12" s="14">
        <v>1.8</v>
      </c>
    </row>
    <row r="13" spans="1:12" x14ac:dyDescent="0.3">
      <c r="D13" s="14" t="s">
        <v>16</v>
      </c>
      <c r="E13" s="14">
        <f>SUM(E3:E12)</f>
        <v>297.7</v>
      </c>
      <c r="F13" s="18">
        <f>SQRT(SUMSQ(F3:F12))</f>
        <v>14.25622670975739</v>
      </c>
    </row>
    <row r="14" spans="1:12" x14ac:dyDescent="0.3">
      <c r="D14" s="14" t="s">
        <v>17</v>
      </c>
      <c r="E14" s="19">
        <v>3.7000000000000002E-3</v>
      </c>
      <c r="F14" s="19">
        <v>1.5E-3</v>
      </c>
      <c r="G14" s="22">
        <f>G8/$E$13*$E$14</f>
        <v>7.3328854551561978E-4</v>
      </c>
      <c r="H14" s="22">
        <v>1.7899999999999999E-4</v>
      </c>
    </row>
    <row r="15" spans="1:12" x14ac:dyDescent="0.3">
      <c r="A15" s="14" t="s">
        <v>1</v>
      </c>
      <c r="G15" s="23">
        <f>(G4)/$E$13*$E$14</f>
        <v>1.7524353375881761E-3</v>
      </c>
      <c r="H15" s="23">
        <v>2.9799999999999998E-4</v>
      </c>
    </row>
    <row r="16" spans="1:12" x14ac:dyDescent="0.3">
      <c r="A16" s="14">
        <v>5896.2</v>
      </c>
      <c r="B16" s="14">
        <v>0.7</v>
      </c>
    </row>
    <row r="17" spans="1:6" x14ac:dyDescent="0.3">
      <c r="A17" s="14" t="s">
        <v>22</v>
      </c>
    </row>
    <row r="20" spans="1:6" x14ac:dyDescent="0.3">
      <c r="E20" s="14">
        <v>5.4</v>
      </c>
      <c r="F20" s="14">
        <v>10</v>
      </c>
    </row>
    <row r="21" spans="1:6" x14ac:dyDescent="0.3">
      <c r="E21" s="14">
        <v>33.6</v>
      </c>
      <c r="F21" s="14">
        <v>27</v>
      </c>
    </row>
    <row r="22" spans="1:6" x14ac:dyDescent="0.3">
      <c r="E22" s="14">
        <v>13.8</v>
      </c>
      <c r="F22" s="14">
        <v>17</v>
      </c>
    </row>
    <row r="23" spans="1:6" x14ac:dyDescent="0.3">
      <c r="E23" s="14">
        <v>14.1</v>
      </c>
      <c r="F23" s="14">
        <v>20</v>
      </c>
    </row>
    <row r="24" spans="1:6" x14ac:dyDescent="0.3">
      <c r="E24" s="14">
        <v>8.1</v>
      </c>
      <c r="F24" s="14">
        <v>14</v>
      </c>
    </row>
    <row r="25" spans="1:6" x14ac:dyDescent="0.3">
      <c r="E25" s="14">
        <v>5.7</v>
      </c>
      <c r="F25" s="14">
        <v>10</v>
      </c>
    </row>
    <row r="26" spans="1:6" x14ac:dyDescent="0.3">
      <c r="E26" s="14">
        <v>7.7</v>
      </c>
      <c r="F26" s="14">
        <v>13</v>
      </c>
    </row>
    <row r="27" spans="1:6" x14ac:dyDescent="0.3">
      <c r="E27" s="14">
        <v>6.4</v>
      </c>
      <c r="F27" s="14">
        <v>13</v>
      </c>
    </row>
    <row r="28" spans="1:6" x14ac:dyDescent="0.3">
      <c r="E28" s="14">
        <v>3.4</v>
      </c>
      <c r="F28" s="14">
        <v>10</v>
      </c>
    </row>
    <row r="29" spans="1:6" x14ac:dyDescent="0.3">
      <c r="E29" s="14">
        <v>1.9</v>
      </c>
      <c r="F29" s="14">
        <v>6</v>
      </c>
    </row>
    <row r="30" spans="1:6" x14ac:dyDescent="0.3">
      <c r="E30" s="14">
        <f>SUM(E20:E29)</f>
        <v>100.10000000000001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5003-67F5-4A2F-AC32-71311414C574}">
  <dimension ref="A1:M28"/>
  <sheetViews>
    <sheetView tabSelected="1" topLeftCell="C1" workbookViewId="0">
      <selection activeCell="M4" sqref="M4:M17"/>
    </sheetView>
  </sheetViews>
  <sheetFormatPr defaultRowHeight="15" x14ac:dyDescent="0.3"/>
  <cols>
    <col min="1" max="1" width="5" style="25" bestFit="1" customWidth="1"/>
    <col min="2" max="2" width="12" style="25" bestFit="1" customWidth="1"/>
    <col min="3" max="3" width="10" style="25" bestFit="1" customWidth="1"/>
    <col min="4" max="4" width="13.44140625" style="25" bestFit="1" customWidth="1"/>
    <col min="5" max="5" width="9.109375" style="25" bestFit="1" customWidth="1"/>
    <col min="6" max="6" width="5.88671875" style="25" bestFit="1" customWidth="1"/>
    <col min="7" max="7" width="7.109375" style="25" bestFit="1" customWidth="1"/>
    <col min="8" max="8" width="8.33203125" style="25" bestFit="1" customWidth="1"/>
    <col min="9" max="9" width="9" style="25" bestFit="1" customWidth="1"/>
    <col min="10" max="12" width="8.88671875" style="25"/>
    <col min="13" max="13" width="3.44140625" style="25" bestFit="1" customWidth="1"/>
    <col min="14" max="16384" width="8.88671875" style="25"/>
  </cols>
  <sheetData>
    <row r="1" spans="1:13" x14ac:dyDescent="0.3">
      <c r="E1" s="25" t="s">
        <v>73</v>
      </c>
      <c r="F1" s="25">
        <v>83.6</v>
      </c>
      <c r="G1" s="25">
        <v>0.5</v>
      </c>
      <c r="J1" s="25">
        <v>0.3</v>
      </c>
      <c r="K1" s="25">
        <v>0.5</v>
      </c>
      <c r="L1" s="25">
        <v>3</v>
      </c>
    </row>
    <row r="2" spans="1:13" x14ac:dyDescent="0.3">
      <c r="I2" s="25" t="s">
        <v>77</v>
      </c>
      <c r="J2" s="25" t="s">
        <v>74</v>
      </c>
      <c r="K2" s="25" t="s">
        <v>75</v>
      </c>
      <c r="L2" s="25" t="s">
        <v>76</v>
      </c>
    </row>
    <row r="3" spans="1:13" x14ac:dyDescent="0.3">
      <c r="A3" s="25" t="s">
        <v>27</v>
      </c>
      <c r="B3" s="25" t="s">
        <v>28</v>
      </c>
      <c r="C3" s="25" t="s">
        <v>29</v>
      </c>
      <c r="D3" s="25" t="s">
        <v>30</v>
      </c>
      <c r="E3" s="25" t="s">
        <v>14</v>
      </c>
      <c r="F3" s="25" t="s">
        <v>72</v>
      </c>
      <c r="G3" s="25" t="s">
        <v>78</v>
      </c>
      <c r="J3" s="25">
        <v>2091.1</v>
      </c>
      <c r="K3" s="27">
        <v>3287.7</v>
      </c>
      <c r="L3" s="25">
        <v>3873</v>
      </c>
    </row>
    <row r="4" spans="1:13" x14ac:dyDescent="0.3">
      <c r="A4" s="25">
        <v>1</v>
      </c>
      <c r="B4" s="25" t="s">
        <v>31</v>
      </c>
      <c r="C4" s="25" t="s">
        <v>32</v>
      </c>
      <c r="D4" s="25" t="s">
        <v>33</v>
      </c>
      <c r="E4" s="25" t="str">
        <f>LEFT(B4,4)</f>
        <v>1427</v>
      </c>
      <c r="F4" s="25">
        <f>E4/34*35</f>
        <v>1468.9705882352941</v>
      </c>
      <c r="G4" s="25" t="str">
        <f>MID(B4,6,1)</f>
        <v>5</v>
      </c>
      <c r="H4" s="26">
        <f>G4/34*35</f>
        <v>5.1470588235294121</v>
      </c>
      <c r="I4" s="26">
        <f>$F4+$F$1</f>
        <v>1552.5705882352941</v>
      </c>
      <c r="M4" s="26">
        <f>SQRT($H4^2+G$1^2)</f>
        <v>5.1712875121068231</v>
      </c>
    </row>
    <row r="5" spans="1:13" x14ac:dyDescent="0.3">
      <c r="A5" s="25">
        <v>3</v>
      </c>
      <c r="B5" s="25" t="s">
        <v>36</v>
      </c>
      <c r="C5" s="25" t="s">
        <v>37</v>
      </c>
      <c r="D5" s="25" t="s">
        <v>38</v>
      </c>
      <c r="E5" s="25" t="str">
        <f>LEFT(B5,4)</f>
        <v>2727</v>
      </c>
      <c r="F5" s="25">
        <f t="shared" ref="F5:F15" si="0">E5/34*35</f>
        <v>2807.205882352941</v>
      </c>
      <c r="G5" s="25" t="str">
        <f>MID(B5,6,2)</f>
        <v>13</v>
      </c>
      <c r="H5" s="26">
        <f t="shared" ref="H5:H17" si="1">G5/34*35</f>
        <v>13.382352941176469</v>
      </c>
      <c r="I5" s="26"/>
      <c r="J5" s="26">
        <f>$F5+$F$1+J$3</f>
        <v>4981.9058823529413</v>
      </c>
      <c r="K5" s="26"/>
      <c r="L5" s="26"/>
      <c r="M5" s="26">
        <f t="shared" ref="M5:M17" si="2">SQRT($H5^2+G$1^2)</f>
        <v>13.39169034297816</v>
      </c>
    </row>
    <row r="6" spans="1:13" x14ac:dyDescent="0.3">
      <c r="A6" s="25">
        <v>5</v>
      </c>
      <c r="B6" s="25" t="s">
        <v>40</v>
      </c>
      <c r="C6" s="25" t="s">
        <v>41</v>
      </c>
      <c r="D6" s="25" t="s">
        <v>33</v>
      </c>
      <c r="E6" s="25" t="str">
        <f>LEFT(B6,4)</f>
        <v>3592</v>
      </c>
      <c r="F6" s="25">
        <f t="shared" si="0"/>
        <v>3697.6470588235293</v>
      </c>
      <c r="G6" s="25" t="str">
        <f t="shared" ref="G6:G17" si="3">MID(B6,6,2)</f>
        <v>25</v>
      </c>
      <c r="H6" s="26">
        <f t="shared" si="1"/>
        <v>25.735294117647062</v>
      </c>
      <c r="I6" s="26">
        <f>$F6+$F$1</f>
        <v>3781.2470588235292</v>
      </c>
      <c r="J6" s="26"/>
      <c r="K6" s="26"/>
      <c r="L6" s="26"/>
      <c r="M6" s="26">
        <f t="shared" si="2"/>
        <v>25.740150802235007</v>
      </c>
    </row>
    <row r="7" spans="1:13" x14ac:dyDescent="0.3">
      <c r="A7" s="25">
        <v>6</v>
      </c>
      <c r="B7" s="25" t="s">
        <v>42</v>
      </c>
      <c r="C7" s="25" t="s">
        <v>43</v>
      </c>
      <c r="D7" s="25" t="s">
        <v>33</v>
      </c>
      <c r="E7" s="25" t="str">
        <f>LEFT(B7,4)</f>
        <v>3822</v>
      </c>
      <c r="F7" s="25">
        <f t="shared" si="0"/>
        <v>3934.411764705882</v>
      </c>
      <c r="G7" s="25" t="str">
        <f t="shared" si="3"/>
        <v>36</v>
      </c>
      <c r="H7" s="26">
        <f t="shared" si="1"/>
        <v>37.058823529411768</v>
      </c>
      <c r="I7" s="26">
        <f>$F7+$F$1</f>
        <v>4018.0117647058819</v>
      </c>
      <c r="J7" s="26"/>
      <c r="K7" s="26"/>
      <c r="L7" s="26"/>
      <c r="M7" s="26">
        <f t="shared" si="2"/>
        <v>37.062196391796363</v>
      </c>
    </row>
    <row r="8" spans="1:13" x14ac:dyDescent="0.3">
      <c r="A8" s="25">
        <v>7</v>
      </c>
      <c r="B8" s="25" t="s">
        <v>44</v>
      </c>
      <c r="C8" s="25" t="s">
        <v>45</v>
      </c>
      <c r="D8" s="25" t="s">
        <v>38</v>
      </c>
      <c r="E8" s="25" t="str">
        <f>LEFT(B8,4)</f>
        <v>4041</v>
      </c>
      <c r="F8" s="25">
        <f t="shared" si="0"/>
        <v>4159.8529411764712</v>
      </c>
      <c r="G8" s="25" t="str">
        <f t="shared" si="3"/>
        <v>71</v>
      </c>
      <c r="H8" s="26">
        <f t="shared" si="1"/>
        <v>73.088235294117652</v>
      </c>
      <c r="I8" s="26"/>
      <c r="J8" s="26">
        <f>$F8+$F$1+J$3</f>
        <v>6334.552941176471</v>
      </c>
      <c r="K8" s="26"/>
      <c r="L8" s="26"/>
      <c r="M8" s="26">
        <f t="shared" si="2"/>
        <v>73.089945535677515</v>
      </c>
    </row>
    <row r="9" spans="1:13" x14ac:dyDescent="0.3">
      <c r="A9" s="25">
        <v>9</v>
      </c>
      <c r="B9" s="25" t="s">
        <v>49</v>
      </c>
      <c r="C9" s="25" t="s">
        <v>45</v>
      </c>
      <c r="D9" s="25" t="s">
        <v>33</v>
      </c>
      <c r="E9" s="25" t="str">
        <f>LEFT(B9,4)</f>
        <v>4570</v>
      </c>
      <c r="F9" s="25">
        <f t="shared" si="0"/>
        <v>4704.411764705882</v>
      </c>
      <c r="G9" s="25" t="str">
        <f t="shared" si="3"/>
        <v>48</v>
      </c>
      <c r="H9" s="26">
        <f t="shared" si="1"/>
        <v>49.411764705882355</v>
      </c>
      <c r="I9" s="26">
        <f>$F9+$F$1</f>
        <v>4788.0117647058823</v>
      </c>
      <c r="J9" s="26"/>
      <c r="K9" s="26"/>
      <c r="L9" s="26"/>
      <c r="M9" s="26">
        <f t="shared" si="2"/>
        <v>49.414294403031612</v>
      </c>
    </row>
    <row r="10" spans="1:13" x14ac:dyDescent="0.3">
      <c r="A10" s="25">
        <v>10</v>
      </c>
      <c r="B10" s="25" t="s">
        <v>50</v>
      </c>
      <c r="C10" s="25" t="s">
        <v>51</v>
      </c>
      <c r="D10" s="25" t="s">
        <v>33</v>
      </c>
      <c r="E10" s="25" t="str">
        <f>LEFT(B10,4)</f>
        <v>4754</v>
      </c>
      <c r="F10" s="25">
        <f t="shared" si="0"/>
        <v>4893.823529411764</v>
      </c>
      <c r="G10" s="25" t="str">
        <f t="shared" si="3"/>
        <v>38</v>
      </c>
      <c r="H10" s="26">
        <f t="shared" si="1"/>
        <v>39.117647058823529</v>
      </c>
      <c r="I10" s="26">
        <f>$F10+$F$1</f>
        <v>4977.4235294117643</v>
      </c>
      <c r="J10" s="26"/>
      <c r="K10" s="26"/>
      <c r="L10" s="26"/>
      <c r="M10" s="26">
        <f t="shared" si="2"/>
        <v>39.120842417037558</v>
      </c>
    </row>
    <row r="11" spans="1:13" x14ac:dyDescent="0.3">
      <c r="A11" s="25">
        <v>11</v>
      </c>
      <c r="B11" s="25" t="s">
        <v>52</v>
      </c>
      <c r="C11" s="25" t="s">
        <v>53</v>
      </c>
      <c r="D11" s="25" t="s">
        <v>33</v>
      </c>
      <c r="E11" s="25" t="str">
        <f>LEFT(B11,4)</f>
        <v>5018</v>
      </c>
      <c r="F11" s="25">
        <f t="shared" si="0"/>
        <v>5165.588235294118</v>
      </c>
      <c r="G11" s="25" t="str">
        <f t="shared" si="3"/>
        <v>71</v>
      </c>
      <c r="H11" s="26">
        <f t="shared" si="1"/>
        <v>73.088235294117652</v>
      </c>
      <c r="I11" s="26">
        <f>$F11+$F$1</f>
        <v>5249.1882352941184</v>
      </c>
      <c r="J11" s="26"/>
      <c r="K11" s="26"/>
      <c r="L11" s="26"/>
      <c r="M11" s="26">
        <f t="shared" si="2"/>
        <v>73.089945535677515</v>
      </c>
    </row>
    <row r="12" spans="1:13" x14ac:dyDescent="0.3">
      <c r="A12" s="25">
        <v>12</v>
      </c>
      <c r="B12" s="25" t="s">
        <v>54</v>
      </c>
      <c r="C12" s="25" t="s">
        <v>55</v>
      </c>
      <c r="D12" s="25" t="s">
        <v>33</v>
      </c>
      <c r="E12" s="25" t="str">
        <f>LEFT(B12,4)</f>
        <v>5294</v>
      </c>
      <c r="F12" s="25">
        <f t="shared" si="0"/>
        <v>5449.7058823529414</v>
      </c>
      <c r="G12" s="25" t="str">
        <f t="shared" si="3"/>
        <v>48</v>
      </c>
      <c r="H12" s="26">
        <f t="shared" si="1"/>
        <v>49.411764705882355</v>
      </c>
      <c r="I12" s="26">
        <f>$F12+$F$1</f>
        <v>5533.3058823529418</v>
      </c>
      <c r="J12" s="26"/>
      <c r="K12" s="26"/>
      <c r="L12" s="26"/>
      <c r="M12" s="26">
        <f t="shared" si="2"/>
        <v>49.414294403031612</v>
      </c>
    </row>
    <row r="13" spans="1:13" x14ac:dyDescent="0.3">
      <c r="A13" s="25">
        <v>13</v>
      </c>
      <c r="B13" s="25" t="s">
        <v>56</v>
      </c>
      <c r="C13" s="25" t="s">
        <v>57</v>
      </c>
      <c r="D13" s="25" t="s">
        <v>33</v>
      </c>
      <c r="E13" s="25" t="str">
        <f>LEFT(B13,4)</f>
        <v>5466</v>
      </c>
      <c r="F13" s="25">
        <f t="shared" si="0"/>
        <v>5626.7647058823522</v>
      </c>
      <c r="G13" s="25" t="str">
        <f t="shared" si="3"/>
        <v>48</v>
      </c>
      <c r="H13" s="26">
        <f t="shared" si="1"/>
        <v>49.411764705882355</v>
      </c>
      <c r="I13" s="26">
        <f>$F13+$F$1</f>
        <v>5710.3647058823526</v>
      </c>
      <c r="J13" s="26"/>
      <c r="K13" s="26"/>
      <c r="L13" s="26"/>
      <c r="M13" s="26">
        <f t="shared" si="2"/>
        <v>49.414294403031612</v>
      </c>
    </row>
    <row r="14" spans="1:13" x14ac:dyDescent="0.3">
      <c r="A14" s="25">
        <v>14</v>
      </c>
      <c r="B14" s="25" t="s">
        <v>58</v>
      </c>
      <c r="C14" s="25" t="s">
        <v>59</v>
      </c>
      <c r="D14" s="25" t="s">
        <v>33</v>
      </c>
      <c r="E14" s="25" t="str">
        <f>LEFT(B14,4)</f>
        <v>5616</v>
      </c>
      <c r="F14" s="25">
        <f t="shared" si="0"/>
        <v>5781.176470588236</v>
      </c>
      <c r="G14" s="25" t="str">
        <f t="shared" si="3"/>
        <v>37</v>
      </c>
      <c r="H14" s="26">
        <f t="shared" si="1"/>
        <v>38.088235294117645</v>
      </c>
      <c r="I14" s="26">
        <f>$F14+$F$1</f>
        <v>5864.7764705882364</v>
      </c>
      <c r="J14" s="26"/>
      <c r="K14" s="26"/>
      <c r="L14" s="26"/>
      <c r="M14" s="26">
        <f t="shared" si="2"/>
        <v>38.09151700602208</v>
      </c>
    </row>
    <row r="15" spans="1:13" x14ac:dyDescent="0.3">
      <c r="A15" s="25">
        <v>15</v>
      </c>
      <c r="B15" s="25" t="s">
        <v>60</v>
      </c>
      <c r="C15" s="25" t="s">
        <v>61</v>
      </c>
      <c r="D15" s="25" t="s">
        <v>33</v>
      </c>
      <c r="E15" s="25" t="str">
        <f>LEFT(B15,4)</f>
        <v>5834</v>
      </c>
      <c r="F15" s="25">
        <f t="shared" si="0"/>
        <v>6005.588235294118</v>
      </c>
      <c r="G15" s="25" t="str">
        <f t="shared" si="3"/>
        <v>60</v>
      </c>
      <c r="H15" s="26">
        <f t="shared" si="1"/>
        <v>61.764705882352942</v>
      </c>
      <c r="I15" s="26">
        <f>$F15+$F$1</f>
        <v>6089.1882352941184</v>
      </c>
      <c r="J15" s="26"/>
      <c r="K15" s="26"/>
      <c r="L15" s="26"/>
      <c r="M15" s="26">
        <f t="shared" si="2"/>
        <v>61.766729658721317</v>
      </c>
    </row>
    <row r="16" spans="1:13" x14ac:dyDescent="0.3">
      <c r="A16" s="25">
        <v>17</v>
      </c>
      <c r="B16" s="25" t="s">
        <v>63</v>
      </c>
      <c r="C16" s="25" t="s">
        <v>64</v>
      </c>
      <c r="D16" s="25" t="s">
        <v>38</v>
      </c>
      <c r="E16" s="25" t="str">
        <f t="shared" ref="E16" si="4">LEFT(B16,4)</f>
        <v>6783</v>
      </c>
      <c r="F16" s="25">
        <f>E16/34*35</f>
        <v>6982.5</v>
      </c>
      <c r="G16" s="25" t="str">
        <f t="shared" si="3"/>
        <v>22</v>
      </c>
      <c r="H16" s="26">
        <f t="shared" si="1"/>
        <v>22.647058823529413</v>
      </c>
      <c r="I16" s="26"/>
      <c r="J16" s="25">
        <f>$E16+$F$1+J$3</f>
        <v>8957.7000000000007</v>
      </c>
      <c r="M16" s="26">
        <f t="shared" si="2"/>
        <v>22.652577631616261</v>
      </c>
    </row>
    <row r="17" spans="1:13" x14ac:dyDescent="0.3">
      <c r="A17" s="25">
        <v>19</v>
      </c>
      <c r="B17" s="25" t="s">
        <v>66</v>
      </c>
      <c r="C17" s="25" t="s">
        <v>67</v>
      </c>
      <c r="D17" s="25" t="s">
        <v>33</v>
      </c>
      <c r="E17" s="25" t="str">
        <f>LEFT(B17,4)</f>
        <v>8802</v>
      </c>
      <c r="F17" s="25">
        <f>E17/34*35</f>
        <v>9060.8823529411766</v>
      </c>
      <c r="G17" s="25" t="str">
        <f t="shared" si="3"/>
        <v>89</v>
      </c>
      <c r="H17" s="26">
        <f t="shared" si="1"/>
        <v>91.617647058823536</v>
      </c>
      <c r="I17" s="26">
        <f>$E17/34*35+$F$1</f>
        <v>9144.4823529411769</v>
      </c>
      <c r="M17" s="26">
        <f>SQRT($H17^2+G$1^2)</f>
        <v>91.61901141463575</v>
      </c>
    </row>
    <row r="24" spans="1:13" x14ac:dyDescent="0.3">
      <c r="A24" s="25">
        <v>8</v>
      </c>
      <c r="B24" s="25" t="s">
        <v>46</v>
      </c>
      <c r="C24" s="25" t="s">
        <v>47</v>
      </c>
      <c r="D24" s="25" t="s">
        <v>48</v>
      </c>
      <c r="E24" s="25" t="str">
        <f>LEFT(B24,4)</f>
        <v>4305</v>
      </c>
      <c r="F24" s="25">
        <f>E24/34*35</f>
        <v>4431.6176470588234</v>
      </c>
      <c r="G24" s="26">
        <f>$E24/34*35+$F$1</f>
        <v>4515.2176470588238</v>
      </c>
      <c r="H24" s="25">
        <f>$E24+$F$1+J$3</f>
        <v>6479.7000000000007</v>
      </c>
      <c r="I24" s="25">
        <f>$E24+$F$1+K$3</f>
        <v>7676.3</v>
      </c>
      <c r="J24" s="25">
        <f>$E24+$F$1+L$3</f>
        <v>8261.6</v>
      </c>
    </row>
    <row r="25" spans="1:13" x14ac:dyDescent="0.3">
      <c r="A25" s="25">
        <v>2</v>
      </c>
      <c r="B25" s="25" t="s">
        <v>68</v>
      </c>
      <c r="C25" s="25" t="s">
        <v>34</v>
      </c>
      <c r="D25" s="25" t="s">
        <v>35</v>
      </c>
      <c r="E25" s="25" t="str">
        <f>LEFT(B25,4)</f>
        <v>1909</v>
      </c>
      <c r="F25" s="25">
        <f>E25/34*35</f>
        <v>1965.1470588235295</v>
      </c>
      <c r="G25" s="26">
        <f>$E25/34*35+$F$1</f>
        <v>2048.7470588235296</v>
      </c>
      <c r="H25" s="25">
        <f>$E25+$F$1+J$3</f>
        <v>4083.7</v>
      </c>
      <c r="I25" s="25">
        <f>$E25+$F$1+K$3</f>
        <v>5280.2999999999993</v>
      </c>
      <c r="J25" s="25">
        <f>$E25+$F$1+L$3</f>
        <v>5865.6</v>
      </c>
    </row>
    <row r="26" spans="1:13" x14ac:dyDescent="0.3">
      <c r="A26" s="25">
        <v>4</v>
      </c>
      <c r="B26" s="25" t="s">
        <v>69</v>
      </c>
      <c r="C26" s="25" t="s">
        <v>39</v>
      </c>
      <c r="D26" s="25" t="s">
        <v>38</v>
      </c>
      <c r="E26" s="25" t="str">
        <f>LEFT(B26,4)</f>
        <v>2947</v>
      </c>
      <c r="F26" s="25">
        <f>E26/34*35</f>
        <v>3033.6764705882351</v>
      </c>
      <c r="G26" s="26">
        <f>$E26/34*35+$F$1</f>
        <v>3117.276470588235</v>
      </c>
      <c r="H26" s="25">
        <f>$E26+$F$1+J$3</f>
        <v>5121.7</v>
      </c>
      <c r="I26" s="25">
        <f>$E26+$F$1+K$3</f>
        <v>6318.2999999999993</v>
      </c>
      <c r="J26" s="25">
        <f>$E26+$F$1+L$3</f>
        <v>6903.6</v>
      </c>
    </row>
    <row r="27" spans="1:13" x14ac:dyDescent="0.3">
      <c r="A27" s="25">
        <v>16</v>
      </c>
      <c r="B27" s="25" t="s">
        <v>70</v>
      </c>
      <c r="C27" s="25" t="s">
        <v>62</v>
      </c>
      <c r="D27" s="25" t="s">
        <v>33</v>
      </c>
      <c r="E27" s="25" t="str">
        <f>LEFT(B27,4)</f>
        <v>5983</v>
      </c>
      <c r="F27" s="25">
        <f>E27/34*35</f>
        <v>6158.9705882352937</v>
      </c>
      <c r="G27" s="26">
        <f>$E27/34*35+$F$1</f>
        <v>6242.5705882352941</v>
      </c>
      <c r="H27" s="25">
        <f>$E27+$F$1+J$3</f>
        <v>8157.7000000000007</v>
      </c>
      <c r="I27" s="25">
        <f>$E27+$F$1+K$3</f>
        <v>9354.2999999999993</v>
      </c>
      <c r="J27" s="25">
        <f>$E27+$F$1+L$3</f>
        <v>9939.6</v>
      </c>
    </row>
    <row r="28" spans="1:13" x14ac:dyDescent="0.3">
      <c r="A28" s="25">
        <v>18</v>
      </c>
      <c r="B28" s="25" t="s">
        <v>71</v>
      </c>
      <c r="C28" s="25" t="s">
        <v>65</v>
      </c>
      <c r="D28" s="25" t="s">
        <v>33</v>
      </c>
      <c r="E28" s="25" t="str">
        <f>LEFT(B28,4)</f>
        <v>7131</v>
      </c>
      <c r="F28" s="25">
        <f>E28/34*35</f>
        <v>7340.7352941176478</v>
      </c>
      <c r="G28" s="26">
        <f>$E28/34*35+$F$1</f>
        <v>7424.3352941176481</v>
      </c>
      <c r="H28" s="25">
        <f>$E28+$F$1+J$3</f>
        <v>9305.7000000000007</v>
      </c>
      <c r="I28" s="25">
        <f>$E28+$F$1+K$3</f>
        <v>10502.3</v>
      </c>
      <c r="J28" s="25">
        <f>$E28+$F$1+L$3</f>
        <v>11087.6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 ECP</vt:lpstr>
      <vt:lpstr>35K EC</vt:lpstr>
      <vt:lpstr>35Ca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2025-05-02T05:00:35Z</dcterms:modified>
</cp:coreProperties>
</file>