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91900\Dropbox\My PC (LAPTOP-BOUM6ROT)\Downloads\"/>
    </mc:Choice>
  </mc:AlternateContent>
  <xr:revisionPtr revIDLastSave="0" documentId="13_ncr:1_{ADD68407-E43E-429D-B9FA-672DA8863E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A" sheetId="3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EVA!$B$3:$M$31,EVA!$B$34:$M$66,EVA!$B$69:$M$108,EVA!$B$112:$M$140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5" i="3" l="1"/>
  <c r="H134" i="3"/>
  <c r="G136" i="3"/>
  <c r="G135" i="3"/>
  <c r="G134" i="3"/>
  <c r="G132" i="3"/>
  <c r="G130" i="3"/>
  <c r="G127" i="3"/>
  <c r="G126" i="3"/>
  <c r="G125" i="3"/>
  <c r="G124" i="3"/>
  <c r="G123" i="3"/>
  <c r="F119" i="3"/>
  <c r="F118" i="3"/>
  <c r="K117" i="3"/>
  <c r="L117" i="3"/>
  <c r="M117" i="3"/>
  <c r="G117" i="3"/>
  <c r="H117" i="3"/>
  <c r="I117" i="3"/>
  <c r="J117" i="3"/>
  <c r="F117" i="3"/>
  <c r="F107" i="3"/>
  <c r="F104" i="3"/>
  <c r="L99" i="3"/>
  <c r="M99" i="3" s="1"/>
  <c r="K99" i="3"/>
  <c r="L100" i="3"/>
  <c r="M100" i="3" s="1"/>
  <c r="K100" i="3"/>
  <c r="F101" i="3"/>
  <c r="J91" i="3"/>
  <c r="J94" i="3" s="1"/>
  <c r="G94" i="3"/>
  <c r="H94" i="3"/>
  <c r="I94" i="3"/>
  <c r="M94" i="3"/>
  <c r="F94" i="3"/>
  <c r="K93" i="3"/>
  <c r="L93" i="3" s="1"/>
  <c r="L94" i="3" s="1"/>
  <c r="L89" i="3"/>
  <c r="M89" i="3" s="1"/>
  <c r="K89" i="3"/>
  <c r="F79" i="3"/>
  <c r="G79" i="3"/>
  <c r="H79" i="3"/>
  <c r="H84" i="3" s="1"/>
  <c r="I79" i="3"/>
  <c r="I84" i="3" s="1"/>
  <c r="J79" i="3"/>
  <c r="L77" i="3"/>
  <c r="M77" i="3" s="1"/>
  <c r="M79" i="3" s="1"/>
  <c r="M84" i="3" s="1"/>
  <c r="K77" i="3"/>
  <c r="K79" i="3" s="1"/>
  <c r="K84" i="3" s="1"/>
  <c r="L81" i="3"/>
  <c r="M81" i="3"/>
  <c r="K81" i="3"/>
  <c r="J84" i="3"/>
  <c r="G84" i="3"/>
  <c r="F84" i="3"/>
  <c r="F76" i="3"/>
  <c r="L63" i="3"/>
  <c r="F59" i="3"/>
  <c r="F46" i="3"/>
  <c r="K30" i="3"/>
  <c r="L30" i="3"/>
  <c r="M30" i="3"/>
  <c r="L27" i="3"/>
  <c r="M27" i="3" s="1"/>
  <c r="K27" i="3"/>
  <c r="G30" i="3"/>
  <c r="H30" i="3"/>
  <c r="I30" i="3"/>
  <c r="J30" i="3"/>
  <c r="F30" i="3"/>
  <c r="G24" i="3"/>
  <c r="H24" i="3"/>
  <c r="I24" i="3"/>
  <c r="J24" i="3"/>
  <c r="K24" i="3"/>
  <c r="L24" i="3"/>
  <c r="M24" i="3"/>
  <c r="F24" i="3"/>
  <c r="L22" i="3"/>
  <c r="M22" i="3" s="1"/>
  <c r="K22" i="3"/>
  <c r="G19" i="3"/>
  <c r="H19" i="3"/>
  <c r="I19" i="3"/>
  <c r="J19" i="3"/>
  <c r="K19" i="3"/>
  <c r="L19" i="3"/>
  <c r="M19" i="3"/>
  <c r="F19" i="3"/>
  <c r="L15" i="3"/>
  <c r="M15" i="3"/>
  <c r="K15" i="3"/>
  <c r="L14" i="3"/>
  <c r="M14" i="3" s="1"/>
  <c r="K14" i="3"/>
  <c r="G14" i="3"/>
  <c r="H14" i="3"/>
  <c r="I14" i="3"/>
  <c r="J14" i="3"/>
  <c r="F14" i="3"/>
  <c r="L13" i="3"/>
  <c r="M13" i="3" s="1"/>
  <c r="K13" i="3"/>
  <c r="M10" i="3"/>
  <c r="L79" i="3"/>
  <c r="L84" i="3" s="1"/>
  <c r="K65" i="3"/>
  <c r="L65" i="3"/>
  <c r="M65" i="3"/>
  <c r="J65" i="3"/>
  <c r="L50" i="3"/>
  <c r="M50" i="3" s="1"/>
  <c r="K50" i="3"/>
  <c r="K94" i="3" l="1"/>
  <c r="M42" i="3" l="1"/>
  <c r="L42" i="3"/>
  <c r="K42" i="3"/>
  <c r="J42" i="3"/>
  <c r="I42" i="3"/>
  <c r="H42" i="3"/>
  <c r="G42" i="3"/>
  <c r="F42" i="3"/>
  <c r="G76" i="3"/>
  <c r="H76" i="3"/>
  <c r="I76" i="3"/>
  <c r="G64" i="3"/>
  <c r="F64" i="3"/>
  <c r="H64" i="3"/>
  <c r="I64" i="3"/>
  <c r="J63" i="3"/>
  <c r="I63" i="3"/>
  <c r="H63" i="3"/>
  <c r="G63" i="3"/>
  <c r="G41" i="3"/>
  <c r="H41" i="3"/>
  <c r="I41" i="3"/>
  <c r="J41" i="3"/>
  <c r="K41" i="3"/>
  <c r="F41" i="3"/>
  <c r="L18" i="3"/>
  <c r="M18" i="3" s="1"/>
  <c r="K18" i="3"/>
  <c r="K9" i="3"/>
  <c r="L9" i="3" s="1"/>
  <c r="M9" i="3" s="1"/>
  <c r="K8" i="3"/>
  <c r="L8" i="3" s="1"/>
  <c r="M8" i="3" s="1"/>
  <c r="M41" i="3" l="1"/>
  <c r="M46" i="3" s="1"/>
  <c r="L41" i="3"/>
  <c r="L46" i="3" s="1"/>
  <c r="H122" i="3"/>
  <c r="I122" i="3"/>
  <c r="J122" i="3"/>
  <c r="K122" i="3"/>
  <c r="L122" i="3"/>
  <c r="M122" i="3"/>
  <c r="H123" i="3"/>
  <c r="I123" i="3"/>
  <c r="J123" i="3"/>
  <c r="K123" i="3"/>
  <c r="H124" i="3"/>
  <c r="I124" i="3"/>
  <c r="J124" i="3"/>
  <c r="G122" i="3"/>
  <c r="M114" i="3"/>
  <c r="L114" i="3"/>
  <c r="K114" i="3"/>
  <c r="J114" i="3"/>
  <c r="I114" i="3"/>
  <c r="H114" i="3"/>
  <c r="G114" i="3"/>
  <c r="F114" i="3"/>
  <c r="M101" i="3"/>
  <c r="L101" i="3"/>
  <c r="M126" i="3" s="1"/>
  <c r="K101" i="3"/>
  <c r="L126" i="3" s="1"/>
  <c r="J101" i="3"/>
  <c r="K126" i="3" s="1"/>
  <c r="I101" i="3"/>
  <c r="J126" i="3" s="1"/>
  <c r="H101" i="3"/>
  <c r="I126" i="3" s="1"/>
  <c r="G101" i="3"/>
  <c r="H126" i="3" s="1"/>
  <c r="M91" i="3"/>
  <c r="L91" i="3"/>
  <c r="K91" i="3"/>
  <c r="I91" i="3"/>
  <c r="H91" i="3"/>
  <c r="G91" i="3"/>
  <c r="F91" i="3"/>
  <c r="M71" i="3"/>
  <c r="L71" i="3"/>
  <c r="K71" i="3"/>
  <c r="J71" i="3"/>
  <c r="I71" i="3"/>
  <c r="H71" i="3"/>
  <c r="G71" i="3"/>
  <c r="F71" i="3"/>
  <c r="M59" i="3"/>
  <c r="L59" i="3"/>
  <c r="K59" i="3"/>
  <c r="J59" i="3"/>
  <c r="I59" i="3"/>
  <c r="H59" i="3"/>
  <c r="G59" i="3"/>
  <c r="M51" i="3"/>
  <c r="L51" i="3"/>
  <c r="K51" i="3"/>
  <c r="J51" i="3"/>
  <c r="I51" i="3"/>
  <c r="H51" i="3"/>
  <c r="G51" i="3"/>
  <c r="F51" i="3"/>
  <c r="K46" i="3"/>
  <c r="J46" i="3"/>
  <c r="I46" i="3"/>
  <c r="H46" i="3"/>
  <c r="G46" i="3"/>
  <c r="M36" i="3"/>
  <c r="L36" i="3"/>
  <c r="K36" i="3"/>
  <c r="J36" i="3"/>
  <c r="I36" i="3"/>
  <c r="H36" i="3"/>
  <c r="G36" i="3"/>
  <c r="F36" i="3"/>
  <c r="N15" i="3"/>
  <c r="N19" i="3" s="1"/>
  <c r="L10" i="3"/>
  <c r="K10" i="3"/>
  <c r="J10" i="3"/>
  <c r="I10" i="3"/>
  <c r="H10" i="3"/>
  <c r="G10" i="3"/>
  <c r="F10" i="3"/>
  <c r="H104" i="3" l="1"/>
  <c r="H107" i="3" s="1"/>
  <c r="J125" i="3"/>
  <c r="J127" i="3" s="1"/>
  <c r="J130" i="3" s="1"/>
  <c r="J132" i="3" s="1"/>
  <c r="J135" i="3" s="1"/>
  <c r="G104" i="3"/>
  <c r="G107" i="3" s="1"/>
  <c r="I125" i="3"/>
  <c r="I127" i="3" s="1"/>
  <c r="I130" i="3" s="1"/>
  <c r="I132" i="3" s="1"/>
  <c r="I135" i="3" s="1"/>
  <c r="H125" i="3"/>
  <c r="H127" i="3" s="1"/>
  <c r="H130" i="3" s="1"/>
  <c r="H132" i="3" s="1"/>
  <c r="I104" i="3"/>
  <c r="J104" i="3"/>
  <c r="J107" i="3" s="1"/>
  <c r="M104" i="3"/>
  <c r="I107" i="3" l="1"/>
  <c r="M107" i="3" l="1"/>
  <c r="J76" i="3"/>
  <c r="K124" i="3" s="1"/>
  <c r="K125" i="3" s="1"/>
  <c r="K127" i="3" s="1"/>
  <c r="K130" i="3" s="1"/>
  <c r="K132" i="3" s="1"/>
  <c r="K135" i="3" s="1"/>
  <c r="K63" i="3"/>
  <c r="K76" i="3" l="1"/>
  <c r="L124" i="3" l="1"/>
  <c r="M63" i="3"/>
  <c r="L76" i="3"/>
  <c r="N63" i="3" l="1"/>
  <c r="N65" i="3" s="1"/>
  <c r="M76" i="3"/>
  <c r="M124" i="3"/>
  <c r="N76" i="3" l="1"/>
  <c r="L118" i="3" l="1"/>
  <c r="L119" i="3" s="1"/>
  <c r="L134" i="3" s="1"/>
  <c r="M118" i="3"/>
  <c r="M119" i="3" s="1"/>
  <c r="M134" i="3" s="1"/>
  <c r="K118" i="3"/>
  <c r="K119" i="3" s="1"/>
  <c r="K134" i="3" s="1"/>
  <c r="K136" i="3" s="1"/>
  <c r="H118" i="3"/>
  <c r="H119" i="3" s="1"/>
  <c r="H136" i="3" s="1"/>
  <c r="I118" i="3"/>
  <c r="I119" i="3" s="1"/>
  <c r="I134" i="3" s="1"/>
  <c r="I136" i="3" s="1"/>
  <c r="J118" i="3"/>
  <c r="J119" i="3" s="1"/>
  <c r="J134" i="3" s="1"/>
  <c r="J136" i="3" s="1"/>
  <c r="G118" i="3"/>
  <c r="G119" i="3" s="1"/>
  <c r="L123" i="3"/>
  <c r="L125" i="3" s="1"/>
  <c r="L127" i="3" s="1"/>
  <c r="L130" i="3" s="1"/>
  <c r="L132" i="3" s="1"/>
  <c r="L135" i="3" s="1"/>
  <c r="L136" i="3" s="1"/>
  <c r="M123" i="3"/>
  <c r="M125" i="3" s="1"/>
  <c r="M127" i="3" s="1"/>
  <c r="M130" i="3" s="1"/>
  <c r="M132" i="3" s="1"/>
  <c r="M135" i="3" s="1"/>
  <c r="M136" i="3" s="1"/>
  <c r="L104" i="3"/>
  <c r="L107" i="3" s="1"/>
  <c r="K104" i="3"/>
  <c r="K107" i="3" s="1"/>
</calcChain>
</file>

<file path=xl/sharedStrings.xml><?xml version="1.0" encoding="utf-8"?>
<sst xmlns="http://schemas.openxmlformats.org/spreadsheetml/2006/main" count="87" uniqueCount="73">
  <si>
    <t>Finance Charge</t>
  </si>
  <si>
    <t xml:space="preserve"> </t>
  </si>
  <si>
    <t>Income Statement</t>
  </si>
  <si>
    <t>All figures in USD thousands unless stated</t>
  </si>
  <si>
    <t>Revenue</t>
  </si>
  <si>
    <t>COGS</t>
  </si>
  <si>
    <t>Gross Profit</t>
  </si>
  <si>
    <t>SG&amp;A</t>
  </si>
  <si>
    <t>Other</t>
  </si>
  <si>
    <t>EBITDA</t>
  </si>
  <si>
    <t>EBIT</t>
  </si>
  <si>
    <t>Interest Expense</t>
  </si>
  <si>
    <t>Interest Income</t>
  </si>
  <si>
    <t>EBT</t>
  </si>
  <si>
    <t>Provision for Taxes</t>
  </si>
  <si>
    <t>Net Income</t>
  </si>
  <si>
    <t>Cash Flow Statement</t>
  </si>
  <si>
    <t>CASH FROM OPERATING</t>
  </si>
  <si>
    <t>Depreciation</t>
  </si>
  <si>
    <t>Cash From Accounts Receivable</t>
  </si>
  <si>
    <t>Cash From Inventory</t>
  </si>
  <si>
    <t>Cash From Accounts Payable</t>
  </si>
  <si>
    <t>Subtotal</t>
  </si>
  <si>
    <t/>
  </si>
  <si>
    <t>CASH FROM INVESTING</t>
  </si>
  <si>
    <t>Capital Expenditure</t>
  </si>
  <si>
    <t>CASH FROM FINANCING</t>
  </si>
  <si>
    <t>Change in Long-Term Debt</t>
  </si>
  <si>
    <t>Change in Common Equity</t>
  </si>
  <si>
    <t>Dividends</t>
  </si>
  <si>
    <t>Change in Revolving Credit Line</t>
  </si>
  <si>
    <t>CASH BALANCE</t>
  </si>
  <si>
    <t>Beginning of the Year</t>
  </si>
  <si>
    <t>Increase / (Decrease)</t>
  </si>
  <si>
    <t>End of the Year</t>
  </si>
  <si>
    <t>Balance Sheet</t>
  </si>
  <si>
    <t>ASSETS</t>
  </si>
  <si>
    <t>Cash</t>
  </si>
  <si>
    <t>Accounts Receivable</t>
  </si>
  <si>
    <t>Inventories</t>
  </si>
  <si>
    <t>Total Current Assets</t>
  </si>
  <si>
    <t>Property Plant &amp; Equipment</t>
  </si>
  <si>
    <t>Total Assets</t>
  </si>
  <si>
    <t>LIABILITIES</t>
  </si>
  <si>
    <t>Accounts Payable</t>
  </si>
  <si>
    <t>Revolving Credit Line</t>
  </si>
  <si>
    <t>Total Current Liabilities</t>
  </si>
  <si>
    <t>Long-Term Debt</t>
  </si>
  <si>
    <t>Total Liabilities</t>
  </si>
  <si>
    <t>EQUITY</t>
  </si>
  <si>
    <t>Common Equity</t>
  </si>
  <si>
    <t>Retained Earnings</t>
  </si>
  <si>
    <t>Total Shareholders' Equity</t>
  </si>
  <si>
    <t>Total Liabilities &amp; Equity</t>
  </si>
  <si>
    <t>Check</t>
  </si>
  <si>
    <t>Other Financial Information</t>
  </si>
  <si>
    <t>NET OPERATING PROFIT AFTER TAX</t>
  </si>
  <si>
    <t>Effective Tax Rate</t>
  </si>
  <si>
    <t>NOPAT</t>
  </si>
  <si>
    <t>Interest Bearing Current Liabilities</t>
  </si>
  <si>
    <t>Interest Bearing Long Term Liabilities</t>
  </si>
  <si>
    <t>Net Debt</t>
  </si>
  <si>
    <t>Equity</t>
  </si>
  <si>
    <t>Invested Capital (aka Capital Employed)</t>
  </si>
  <si>
    <t>ECONOMIC VALUE ADDED</t>
  </si>
  <si>
    <r>
      <t xml:space="preserve">BEGINNING BALANCE: INVESTED CAPITAL </t>
    </r>
    <r>
      <rPr>
        <b/>
        <vertAlign val="superscript"/>
        <sz val="10"/>
        <rFont val="Open Sans"/>
        <family val="2"/>
      </rPr>
      <t>1</t>
    </r>
  </si>
  <si>
    <t>Invested Capital</t>
  </si>
  <si>
    <t>Weighted Average Cost of Capital (WACC)</t>
  </si>
  <si>
    <t>Less: Finance Charge</t>
  </si>
  <si>
    <t>Economic Value Added (EVA)</t>
  </si>
  <si>
    <t>The beginning balance of Invested Capital is the previous year's ending balance</t>
  </si>
  <si>
    <t>Depreciation and Amortization</t>
  </si>
  <si>
    <t>BEST BUY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</si>
</sst>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-* #,##0.00_-;\-* #,##0.00_-;_-* &quot;-&quot;??_-;_-@_-"/>
    <numFmt numFmtId="165" formatCode="_-* #,##0.00_-;\(#,##0.00\)_-;_-* &quot;-&quot;_-;_-@_-"/>
    <numFmt numFmtId="166" formatCode="0&quot;A&quot;"/>
    <numFmt numFmtId="167" formatCode="_(#,##0_);\(#,##0\);_(&quot;–&quot;_);_(@_)"/>
    <numFmt numFmtId="168" formatCode="_(#,##0_)_%;\(#,##0\)_%;_(&quot;–&quot;_)_%;_(@_)_%"/>
    <numFmt numFmtId="169" formatCode="0&quot;F&quot;"/>
    <numFmt numFmtId="170" formatCode="_(#,##0%_);\(#,##0%\);_(&quot;–&quot;_)_%;_(@_)_%"/>
    <numFmt numFmtId="171" formatCode="#,##0_);[Red]\(#,##0\);\-"/>
    <numFmt numFmtId="172" formatCode="#,##0_);\(#,##0\);\-"/>
    <numFmt numFmtId="173" formatCode="_(#,##0.0%_);\(#,##0.0%\);_(&quot;–&quot;_)_%;_(@_)_%"/>
    <numFmt numFmtId="174" formatCode="0&quot;E&quot;"/>
    <numFmt numFmtId="175" formatCode="0.00%;[Red]\(0.00%\);\-"/>
    <numFmt numFmtId="176" formatCode="@\⁽\¹\⁾"/>
    <numFmt numFmtId="177" formatCode="_(#,##0.00%_);\(#,##0.00%\);_(&quot;–&quot;_);_(@_)"/>
  </numFmts>
  <fonts count="34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0"/>
      <color theme="0"/>
      <name val="Open Sans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  <font>
      <sz val="10"/>
      <color rgb="FF0000FF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rgb="FFFF0000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11"/>
      <name val="Open Sans"/>
      <family val="2"/>
    </font>
    <font>
      <sz val="11"/>
      <color theme="1"/>
      <name val="Open Sans"/>
      <family val="2"/>
    </font>
    <font>
      <sz val="10"/>
      <name val="Bookman"/>
      <family val="1"/>
    </font>
    <font>
      <b/>
      <i/>
      <sz val="11"/>
      <color rgb="FFFA621C"/>
      <name val="Open Sans"/>
      <family val="2"/>
    </font>
    <font>
      <i/>
      <sz val="8"/>
      <name val="Open Sans"/>
      <family val="2"/>
    </font>
    <font>
      <b/>
      <sz val="10"/>
      <name val="Open Sans"/>
      <family val="2"/>
    </font>
    <font>
      <sz val="10"/>
      <color rgb="FF3271D2"/>
      <name val="Open Sans"/>
      <family val="2"/>
    </font>
    <font>
      <sz val="10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b/>
      <sz val="10"/>
      <color rgb="FFFA621C"/>
      <name val="Open Sans"/>
      <family val="2"/>
    </font>
    <font>
      <i/>
      <sz val="9"/>
      <name val="Open Sans"/>
      <family val="2"/>
    </font>
    <font>
      <b/>
      <sz val="10"/>
      <color rgb="FF3271D2"/>
      <name val="Open Sans"/>
      <family val="2"/>
    </font>
    <font>
      <sz val="10"/>
      <color rgb="FFFA621C"/>
      <name val="Open Sans"/>
      <family val="2"/>
    </font>
    <font>
      <sz val="11"/>
      <color rgb="FF3271D2"/>
      <name val="Arial Narrow"/>
      <family val="2"/>
    </font>
    <font>
      <sz val="11"/>
      <name val="Arial Narrow"/>
      <family val="2"/>
    </font>
    <font>
      <i/>
      <sz val="10"/>
      <name val="Open Sans"/>
      <family val="2"/>
    </font>
    <font>
      <i/>
      <sz val="10"/>
      <color rgb="FF000000"/>
      <name val="Open Sans"/>
      <family val="2"/>
    </font>
    <font>
      <b/>
      <vertAlign val="superscript"/>
      <sz val="10"/>
      <name val="Open Sans"/>
      <family val="2"/>
    </font>
    <font>
      <i/>
      <sz val="9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D9E5F7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3271D2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hair">
        <color indexed="64"/>
      </bottom>
      <diagonal/>
    </border>
  </borders>
  <cellStyleXfs count="8">
    <xf numFmtId="0" fontId="0" fillId="0" borderId="0"/>
    <xf numFmtId="0" fontId="7" fillId="0" borderId="0" applyNumberForma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164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91">
    <xf numFmtId="0" fontId="0" fillId="0" borderId="0" xfId="0"/>
    <xf numFmtId="0" fontId="13" fillId="0" borderId="0" xfId="2" applyFont="1"/>
    <xf numFmtId="0" fontId="14" fillId="0" borderId="0" xfId="2" applyFont="1"/>
    <xf numFmtId="0" fontId="4" fillId="0" borderId="0" xfId="2" applyFont="1" applyAlignment="1">
      <alignment horizontal="left"/>
    </xf>
    <xf numFmtId="37" fontId="3" fillId="0" borderId="0" xfId="2" applyNumberFormat="1" applyFont="1" applyAlignment="1">
      <alignment vertical="center"/>
    </xf>
    <xf numFmtId="0" fontId="17" fillId="0" borderId="0" xfId="2" applyFont="1" applyAlignment="1">
      <alignment horizontal="center"/>
    </xf>
    <xf numFmtId="166" fontId="18" fillId="0" borderId="0" xfId="2" applyNumberFormat="1" applyFont="1" applyAlignment="1">
      <alignment horizontal="right"/>
    </xf>
    <xf numFmtId="167" fontId="19" fillId="0" borderId="0" xfId="2" applyNumberFormat="1" applyFont="1"/>
    <xf numFmtId="167" fontId="20" fillId="0" borderId="0" xfId="2" applyNumberFormat="1" applyFont="1"/>
    <xf numFmtId="0" fontId="10" fillId="0" borderId="0" xfId="2" applyFont="1" applyAlignment="1">
      <alignment horizontal="left"/>
    </xf>
    <xf numFmtId="37" fontId="21" fillId="2" borderId="0" xfId="2" applyNumberFormat="1" applyFont="1" applyFill="1" applyAlignment="1">
      <alignment vertical="center"/>
    </xf>
    <xf numFmtId="37" fontId="3" fillId="2" borderId="0" xfId="2" applyNumberFormat="1" applyFont="1" applyFill="1" applyAlignment="1">
      <alignment vertical="center"/>
    </xf>
    <xf numFmtId="37" fontId="12" fillId="2" borderId="0" xfId="2" applyNumberFormat="1" applyFont="1" applyFill="1" applyAlignment="1">
      <alignment vertical="center"/>
    </xf>
    <xf numFmtId="166" fontId="3" fillId="2" borderId="0" xfId="2" applyNumberFormat="1" applyFont="1" applyFill="1" applyAlignment="1">
      <alignment horizontal="right"/>
    </xf>
    <xf numFmtId="37" fontId="22" fillId="0" borderId="0" xfId="2" applyNumberFormat="1" applyFont="1" applyAlignment="1">
      <alignment vertical="center"/>
    </xf>
    <xf numFmtId="37" fontId="23" fillId="0" borderId="0" xfId="2" applyNumberFormat="1" applyFont="1" applyAlignment="1">
      <alignment vertical="center"/>
    </xf>
    <xf numFmtId="37" fontId="12" fillId="0" borderId="0" xfId="2" applyNumberFormat="1" applyFont="1" applyAlignment="1">
      <alignment vertical="center"/>
    </xf>
    <xf numFmtId="166" fontId="3" fillId="0" borderId="0" xfId="2" applyNumberFormat="1" applyFont="1" applyAlignment="1">
      <alignment horizontal="right"/>
    </xf>
    <xf numFmtId="0" fontId="24" fillId="0" borderId="0" xfId="2" applyFont="1" applyAlignment="1">
      <alignment horizontal="left"/>
    </xf>
    <xf numFmtId="168" fontId="25" fillId="0" borderId="0" xfId="2" applyNumberFormat="1" applyFont="1" applyAlignment="1">
      <alignment vertical="center"/>
    </xf>
    <xf numFmtId="166" fontId="26" fillId="0" borderId="2" xfId="2" applyNumberFormat="1" applyFont="1" applyBorder="1" applyAlignment="1">
      <alignment horizontal="right" vertical="center"/>
    </xf>
    <xf numFmtId="169" fontId="26" fillId="0" borderId="3" xfId="2" applyNumberFormat="1" applyFont="1" applyBorder="1" applyAlignment="1">
      <alignment horizontal="right" vertical="center"/>
    </xf>
    <xf numFmtId="169" fontId="18" fillId="0" borderId="0" xfId="2" applyNumberFormat="1" applyFont="1" applyAlignment="1">
      <alignment horizontal="right"/>
    </xf>
    <xf numFmtId="0" fontId="4" fillId="0" borderId="0" xfId="2" applyFont="1" applyAlignment="1">
      <alignment horizontal="left" indent="1"/>
    </xf>
    <xf numFmtId="0" fontId="20" fillId="0" borderId="0" xfId="2" applyFont="1"/>
    <xf numFmtId="167" fontId="19" fillId="0" borderId="0" xfId="2" applyNumberFormat="1" applyFont="1" applyAlignment="1">
      <alignment horizontal="right"/>
    </xf>
    <xf numFmtId="167" fontId="19" fillId="0" borderId="4" xfId="2" applyNumberFormat="1" applyFont="1" applyBorder="1" applyAlignment="1">
      <alignment horizontal="right"/>
    </xf>
    <xf numFmtId="0" fontId="5" fillId="0" borderId="0" xfId="2" applyFont="1" applyAlignment="1">
      <alignment horizontal="left" indent="1"/>
    </xf>
    <xf numFmtId="0" fontId="18" fillId="0" borderId="0" xfId="2" applyFont="1"/>
    <xf numFmtId="167" fontId="5" fillId="0" borderId="0" xfId="2" applyNumberFormat="1" applyFont="1" applyAlignment="1">
      <alignment horizontal="right"/>
    </xf>
    <xf numFmtId="167" fontId="26" fillId="0" borderId="0" xfId="5" applyNumberFormat="1" applyFont="1" applyFill="1" applyAlignment="1">
      <alignment horizontal="right"/>
    </xf>
    <xf numFmtId="167" fontId="18" fillId="0" borderId="0" xfId="2" applyNumberFormat="1" applyFont="1" applyAlignment="1">
      <alignment horizontal="right"/>
    </xf>
    <xf numFmtId="167" fontId="18" fillId="0" borderId="0" xfId="5" applyNumberFormat="1" applyFont="1" applyFill="1" applyAlignment="1">
      <alignment horizontal="right"/>
    </xf>
    <xf numFmtId="167" fontId="18" fillId="0" borderId="0" xfId="5" applyNumberFormat="1" applyFont="1" applyFill="1" applyBorder="1" applyAlignment="1">
      <alignment horizontal="right"/>
    </xf>
    <xf numFmtId="167" fontId="26" fillId="0" borderId="0" xfId="2" applyNumberFormat="1" applyFont="1" applyAlignment="1">
      <alignment horizontal="right"/>
    </xf>
    <xf numFmtId="170" fontId="19" fillId="0" borderId="0" xfId="2" applyNumberFormat="1" applyFont="1" applyAlignment="1">
      <alignment horizontal="right"/>
    </xf>
    <xf numFmtId="167" fontId="20" fillId="0" borderId="0" xfId="2" applyNumberFormat="1" applyFont="1" applyAlignment="1">
      <alignment horizontal="right"/>
    </xf>
    <xf numFmtId="167" fontId="5" fillId="0" borderId="5" xfId="2" applyNumberFormat="1" applyFont="1" applyBorder="1" applyAlignment="1">
      <alignment horizontal="right" vertical="center"/>
    </xf>
    <xf numFmtId="171" fontId="18" fillId="0" borderId="0" xfId="2" applyNumberFormat="1" applyFont="1"/>
    <xf numFmtId="0" fontId="18" fillId="0" borderId="4" xfId="2" applyFont="1" applyBorder="1"/>
    <xf numFmtId="0" fontId="20" fillId="0" borderId="4" xfId="2" applyFont="1" applyBorder="1"/>
    <xf numFmtId="171" fontId="18" fillId="0" borderId="4" xfId="2" applyNumberFormat="1" applyFont="1" applyBorder="1"/>
    <xf numFmtId="0" fontId="4" fillId="0" borderId="0" xfId="2" applyFont="1"/>
    <xf numFmtId="172" fontId="4" fillId="0" borderId="0" xfId="2" applyNumberFormat="1" applyFont="1"/>
    <xf numFmtId="166" fontId="26" fillId="0" borderId="6" xfId="2" applyNumberFormat="1" applyFont="1" applyBorder="1" applyAlignment="1">
      <alignment horizontal="right"/>
    </xf>
    <xf numFmtId="166" fontId="5" fillId="0" borderId="1" xfId="2" applyNumberFormat="1" applyFont="1" applyBorder="1" applyAlignment="1">
      <alignment horizontal="right" vertical="center"/>
    </xf>
    <xf numFmtId="169" fontId="5" fillId="0" borderId="1" xfId="2" applyNumberFormat="1" applyFont="1" applyBorder="1" applyAlignment="1">
      <alignment horizontal="right" vertical="center"/>
    </xf>
    <xf numFmtId="172" fontId="6" fillId="0" borderId="0" xfId="2" applyNumberFormat="1" applyFont="1" applyAlignment="1">
      <alignment horizontal="right"/>
    </xf>
    <xf numFmtId="172" fontId="20" fillId="0" borderId="0" xfId="2" applyNumberFormat="1" applyFont="1" applyAlignment="1">
      <alignment horizontal="right"/>
    </xf>
    <xf numFmtId="173" fontId="4" fillId="0" borderId="0" xfId="2" applyNumberFormat="1" applyFont="1"/>
    <xf numFmtId="0" fontId="20" fillId="0" borderId="0" xfId="2" applyFont="1" applyAlignment="1">
      <alignment horizontal="left" indent="1"/>
    </xf>
    <xf numFmtId="172" fontId="19" fillId="0" borderId="0" xfId="2" applyNumberFormat="1" applyFont="1"/>
    <xf numFmtId="0" fontId="27" fillId="0" borderId="0" xfId="2" applyFont="1"/>
    <xf numFmtId="0" fontId="20" fillId="0" borderId="0" xfId="2" applyFont="1" applyAlignment="1">
      <alignment horizontal="left" indent="2"/>
    </xf>
    <xf numFmtId="172" fontId="4" fillId="0" borderId="7" xfId="2" applyNumberFormat="1" applyFont="1" applyBorder="1"/>
    <xf numFmtId="172" fontId="28" fillId="0" borderId="0" xfId="2" applyNumberFormat="1" applyFont="1"/>
    <xf numFmtId="172" fontId="29" fillId="0" borderId="0" xfId="2" applyNumberFormat="1" applyFont="1"/>
    <xf numFmtId="172" fontId="20" fillId="0" borderId="0" xfId="2" applyNumberFormat="1" applyFont="1"/>
    <xf numFmtId="172" fontId="14" fillId="0" borderId="0" xfId="2" applyNumberFormat="1" applyFont="1"/>
    <xf numFmtId="172" fontId="5" fillId="0" borderId="8" xfId="2" applyNumberFormat="1" applyFont="1" applyBorder="1" applyAlignment="1">
      <alignment horizontal="right" vertical="center"/>
    </xf>
    <xf numFmtId="166" fontId="3" fillId="0" borderId="6" xfId="2" applyNumberFormat="1" applyFont="1" applyBorder="1" applyAlignment="1">
      <alignment horizontal="right"/>
    </xf>
    <xf numFmtId="172" fontId="6" fillId="0" borderId="0" xfId="2" applyNumberFormat="1" applyFont="1"/>
    <xf numFmtId="167" fontId="5" fillId="0" borderId="0" xfId="2" applyNumberFormat="1" applyFont="1" applyAlignment="1">
      <alignment horizontal="left"/>
    </xf>
    <xf numFmtId="167" fontId="4" fillId="0" borderId="0" xfId="2" applyNumberFormat="1" applyFont="1" applyAlignment="1">
      <alignment horizontal="right"/>
    </xf>
    <xf numFmtId="0" fontId="18" fillId="0" borderId="0" xfId="2" applyFont="1" applyAlignment="1">
      <alignment horizontal="left" indent="1"/>
    </xf>
    <xf numFmtId="171" fontId="19" fillId="0" borderId="0" xfId="2" applyNumberFormat="1" applyFont="1"/>
    <xf numFmtId="171" fontId="20" fillId="0" borderId="0" xfId="2" applyNumberFormat="1" applyFont="1"/>
    <xf numFmtId="171" fontId="5" fillId="0" borderId="8" xfId="2" applyNumberFormat="1" applyFont="1" applyBorder="1" applyAlignment="1">
      <alignment horizontal="right" vertical="center"/>
    </xf>
    <xf numFmtId="171" fontId="4" fillId="0" borderId="7" xfId="2" applyNumberFormat="1" applyFont="1" applyBorder="1"/>
    <xf numFmtId="171" fontId="27" fillId="0" borderId="0" xfId="2" applyNumberFormat="1" applyFont="1"/>
    <xf numFmtId="171" fontId="26" fillId="0" borderId="0" xfId="2" applyNumberFormat="1" applyFont="1"/>
    <xf numFmtId="0" fontId="30" fillId="0" borderId="0" xfId="2" applyFont="1" applyAlignment="1">
      <alignment horizontal="left" indent="1"/>
    </xf>
    <xf numFmtId="167" fontId="31" fillId="0" borderId="0" xfId="6" applyNumberFormat="1" applyFont="1" applyFill="1" applyBorder="1" applyAlignment="1">
      <alignment horizontal="right"/>
    </xf>
    <xf numFmtId="37" fontId="1" fillId="2" borderId="0" xfId="2" applyNumberFormat="1" applyFont="1" applyFill="1" applyAlignment="1">
      <alignment vertical="center"/>
    </xf>
    <xf numFmtId="174" fontId="25" fillId="2" borderId="0" xfId="2" applyNumberFormat="1" applyFont="1" applyFill="1" applyAlignment="1">
      <alignment horizontal="centerContinuous"/>
    </xf>
    <xf numFmtId="174" fontId="18" fillId="2" borderId="0" xfId="2" applyNumberFormat="1" applyFont="1" applyFill="1" applyAlignment="1">
      <alignment horizontal="centerContinuous"/>
    </xf>
    <xf numFmtId="168" fontId="20" fillId="0" borderId="0" xfId="2" applyNumberFormat="1" applyFont="1" applyAlignment="1">
      <alignment vertical="center"/>
    </xf>
    <xf numFmtId="175" fontId="4" fillId="0" borderId="0" xfId="5" quotePrefix="1" applyNumberFormat="1" applyFont="1" applyAlignment="1">
      <alignment horizontal="right"/>
    </xf>
    <xf numFmtId="168" fontId="30" fillId="0" borderId="0" xfId="2" applyNumberFormat="1" applyFont="1" applyAlignment="1">
      <alignment vertical="center"/>
    </xf>
    <xf numFmtId="167" fontId="4" fillId="0" borderId="9" xfId="2" applyNumberFormat="1" applyFont="1" applyBorder="1" applyAlignment="1">
      <alignment horizontal="right"/>
    </xf>
    <xf numFmtId="171" fontId="5" fillId="0" borderId="0" xfId="2" applyNumberFormat="1" applyFont="1" applyAlignment="1">
      <alignment horizontal="right" vertical="center"/>
    </xf>
    <xf numFmtId="0" fontId="1" fillId="0" borderId="0" xfId="2" applyFont="1"/>
    <xf numFmtId="0" fontId="1" fillId="0" borderId="0" xfId="0" applyFont="1"/>
    <xf numFmtId="171" fontId="1" fillId="0" borderId="0" xfId="0" applyNumberFormat="1" applyFont="1"/>
    <xf numFmtId="167" fontId="1" fillId="0" borderId="0" xfId="0" applyNumberFormat="1" applyFont="1"/>
    <xf numFmtId="177" fontId="19" fillId="0" borderId="4" xfId="0" applyNumberFormat="1" applyFont="1" applyBorder="1" applyAlignment="1">
      <alignment horizontal="right" vertical="center"/>
    </xf>
    <xf numFmtId="168" fontId="18" fillId="2" borderId="0" xfId="2" applyNumberFormat="1" applyFont="1" applyFill="1" applyAlignment="1">
      <alignment vertical="center"/>
    </xf>
    <xf numFmtId="0" fontId="1" fillId="2" borderId="0" xfId="0" applyFont="1" applyFill="1"/>
    <xf numFmtId="171" fontId="11" fillId="2" borderId="8" xfId="0" applyNumberFormat="1" applyFont="1" applyFill="1" applyBorder="1"/>
    <xf numFmtId="176" fontId="33" fillId="0" borderId="0" xfId="0" applyNumberFormat="1" applyFont="1" applyAlignment="1">
      <alignment horizontal="center"/>
    </xf>
    <xf numFmtId="165" fontId="16" fillId="3" borderId="0" xfId="4" applyNumberFormat="1" applyFont="1" applyFill="1" applyAlignment="1" applyProtection="1">
      <alignment horizontal="center"/>
      <protection locked="0"/>
    </xf>
  </cellXfs>
  <cellStyles count="8">
    <cellStyle name="Comma 2" xfId="4" xr:uid="{DD94E946-EBED-4AF0-B39B-9F054F4EE7EC}"/>
    <cellStyle name="Comma 3" xfId="6" xr:uid="{2EC2EBCB-2546-4D35-8395-F6E9FCC24D43}"/>
    <cellStyle name="Hyperlink 2" xfId="7" xr:uid="{E6D435AE-BC41-4EA5-AA92-6523A4615476}"/>
    <cellStyle name="Hyperlink 2 2" xfId="3" xr:uid="{6DDC83AF-4570-4A22-82D9-F055F167CE99}"/>
    <cellStyle name="Hyperlink 3" xfId="1" xr:uid="{00000000-0005-0000-0000-000001000000}"/>
    <cellStyle name="Normal" xfId="0" builtinId="0"/>
    <cellStyle name="Normal 2 2 2" xfId="2" xr:uid="{351AC06C-23C7-4FFD-8795-0405F29DE432}"/>
    <cellStyle name="Percent 2" xfId="5" xr:uid="{8176CE17-DE95-4CE7-A9D6-1D379E551C1A}"/>
  </cellStyles>
  <dxfs count="1">
    <dxf>
      <font>
        <b/>
        <i val="0"/>
        <color theme="0"/>
      </font>
      <fill>
        <patternFill>
          <bgColor rgb="FFFA621C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A2D4C-73DB-45A9-94D2-53520BB03387}">
  <sheetPr>
    <pageSetUpPr autoPageBreaks="0"/>
  </sheetPr>
  <dimension ref="A1:P141"/>
  <sheetViews>
    <sheetView showGridLines="0" tabSelected="1" zoomScaleNormal="100" workbookViewId="0">
      <pane ySplit="1" topLeftCell="A122" activePane="bottomLeft" state="frozen"/>
      <selection pane="bottomLeft" activeCell="E126" sqref="E126"/>
    </sheetView>
  </sheetViews>
  <sheetFormatPr defaultColWidth="10.25" defaultRowHeight="15" customHeight="1"/>
  <cols>
    <col min="1" max="1" width="18.375" style="81" customWidth="1"/>
    <col min="2" max="2" width="20.75" style="81" customWidth="1"/>
    <col min="3" max="3" width="14.125" style="81" customWidth="1"/>
    <col min="4" max="4" width="9.375" style="81" bestFit="1" customWidth="1"/>
    <col min="5" max="5" width="9.625" style="81" customWidth="1"/>
    <col min="6" max="13" width="11.5" style="81" customWidth="1"/>
    <col min="14" max="14" width="1.875" style="81" customWidth="1"/>
    <col min="15" max="16" width="10.25" style="81" customWidth="1"/>
    <col min="17" max="17" width="12.125" style="81" bestFit="1" customWidth="1"/>
    <col min="18" max="16384" width="10.25" style="81"/>
  </cols>
  <sheetData>
    <row r="1" spans="1:16" s="2" customFormat="1" ht="55.05" customHeight="1">
      <c r="A1" s="90" t="s">
        <v>72</v>
      </c>
    </row>
    <row r="2" spans="1:16" s="1" customFormat="1" ht="15" customHeight="1">
      <c r="B2" s="3"/>
      <c r="C2" s="4"/>
      <c r="D2" s="5"/>
      <c r="E2" s="6"/>
      <c r="F2" s="7"/>
      <c r="G2" s="7"/>
      <c r="H2" s="7"/>
      <c r="I2" s="8"/>
      <c r="J2" s="8"/>
      <c r="K2" s="8"/>
      <c r="L2" s="8"/>
      <c r="M2" s="8"/>
      <c r="N2" s="9"/>
      <c r="O2" s="9"/>
    </row>
    <row r="3" spans="1:16" s="14" customFormat="1" ht="15" customHeight="1">
      <c r="A3" s="1" t="s">
        <v>1</v>
      </c>
      <c r="B3" s="10" t="s">
        <v>2</v>
      </c>
      <c r="C3" s="11"/>
      <c r="D3" s="12"/>
      <c r="E3" s="12"/>
      <c r="F3" s="13"/>
      <c r="G3" s="13"/>
      <c r="H3" s="13"/>
      <c r="I3" s="13"/>
      <c r="J3" s="13"/>
      <c r="K3" s="13"/>
      <c r="L3" s="13"/>
      <c r="M3" s="13"/>
    </row>
    <row r="4" spans="1:16" s="14" customFormat="1" ht="15" customHeight="1">
      <c r="B4" s="15"/>
      <c r="C4" s="4"/>
      <c r="D4" s="16"/>
      <c r="E4" s="16"/>
      <c r="F4" s="17"/>
      <c r="G4" s="17"/>
      <c r="H4" s="17"/>
      <c r="I4" s="17"/>
      <c r="J4" s="17"/>
      <c r="K4" s="17"/>
      <c r="L4" s="17"/>
      <c r="M4" s="17"/>
      <c r="P4" s="18"/>
    </row>
    <row r="5" spans="1:16" s="14" customFormat="1" ht="15" customHeight="1" thickBot="1">
      <c r="B5" s="19" t="s">
        <v>3</v>
      </c>
      <c r="C5" s="4"/>
      <c r="D5" s="6"/>
      <c r="E5" s="6"/>
      <c r="F5" s="20">
        <v>2020</v>
      </c>
      <c r="G5" s="20">
        <v>2021</v>
      </c>
      <c r="H5" s="20">
        <v>2022</v>
      </c>
      <c r="I5" s="21">
        <v>2023</v>
      </c>
      <c r="J5" s="21">
        <v>2024</v>
      </c>
      <c r="K5" s="21">
        <v>2025</v>
      </c>
      <c r="L5" s="21">
        <v>2026</v>
      </c>
      <c r="M5" s="21">
        <v>2027</v>
      </c>
      <c r="P5" s="18"/>
    </row>
    <row r="6" spans="1:16" s="2" customFormat="1" ht="15" customHeight="1">
      <c r="A6" s="1"/>
      <c r="B6" s="19"/>
      <c r="C6" s="4"/>
      <c r="D6" s="6"/>
      <c r="E6" s="6"/>
      <c r="F6" s="6"/>
      <c r="G6" s="6"/>
      <c r="H6" s="6"/>
      <c r="I6" s="22"/>
      <c r="J6" s="22"/>
      <c r="K6" s="22"/>
      <c r="L6" s="22"/>
      <c r="M6" s="22"/>
      <c r="P6" s="18"/>
    </row>
    <row r="7" spans="1:16" s="14" customFormat="1" ht="15" customHeight="1">
      <c r="B7" s="19"/>
      <c r="C7" s="4"/>
      <c r="D7" s="6"/>
      <c r="E7" s="6"/>
      <c r="F7" s="6"/>
      <c r="G7" s="6"/>
      <c r="H7" s="6"/>
    </row>
    <row r="8" spans="1:16" s="1" customFormat="1" ht="15" customHeight="1">
      <c r="B8" s="23" t="s">
        <v>4</v>
      </c>
      <c r="C8" s="24"/>
      <c r="D8" s="6"/>
      <c r="E8" s="24"/>
      <c r="F8" s="25">
        <v>43638</v>
      </c>
      <c r="G8" s="25">
        <v>47262</v>
      </c>
      <c r="H8" s="25">
        <v>51761</v>
      </c>
      <c r="I8" s="25">
        <v>46298</v>
      </c>
      <c r="J8" s="25">
        <v>43452</v>
      </c>
      <c r="K8" s="25">
        <f>(J8*0.1)+J8</f>
        <v>47797.2</v>
      </c>
      <c r="L8" s="25">
        <f t="shared" ref="L8:M8" si="0">(K8*0.1)+K8</f>
        <v>52576.92</v>
      </c>
      <c r="M8" s="25">
        <f t="shared" si="0"/>
        <v>57834.612000000001</v>
      </c>
      <c r="P8" s="18"/>
    </row>
    <row r="9" spans="1:16" s="1" customFormat="1" ht="15" customHeight="1">
      <c r="B9" s="23" t="s">
        <v>5</v>
      </c>
      <c r="C9" s="24"/>
      <c r="D9" s="24"/>
      <c r="E9" s="24"/>
      <c r="F9" s="26">
        <v>-33590</v>
      </c>
      <c r="G9" s="26">
        <v>-36689</v>
      </c>
      <c r="H9" s="26">
        <v>-40121</v>
      </c>
      <c r="I9" s="26">
        <v>-36386</v>
      </c>
      <c r="J9" s="26">
        <v>-33849</v>
      </c>
      <c r="K9" s="26">
        <f>(J9*0.1) +J9</f>
        <v>-37233.9</v>
      </c>
      <c r="L9" s="26">
        <f t="shared" ref="L9:M9" si="1">(K9*0.1) +K9</f>
        <v>-40957.29</v>
      </c>
      <c r="M9" s="26">
        <f t="shared" si="1"/>
        <v>-45053.019</v>
      </c>
      <c r="P9" s="18"/>
    </row>
    <row r="10" spans="1:16" s="1" customFormat="1" ht="15" customHeight="1">
      <c r="B10" s="27" t="s">
        <v>6</v>
      </c>
      <c r="C10" s="28"/>
      <c r="D10" s="24"/>
      <c r="E10" s="24"/>
      <c r="F10" s="29">
        <f>SUM(F8:F9)</f>
        <v>10048</v>
      </c>
      <c r="G10" s="29">
        <f t="shared" ref="G10:M10" si="2">SUM(G8:G9)</f>
        <v>10573</v>
      </c>
      <c r="H10" s="29">
        <f t="shared" si="2"/>
        <v>11640</v>
      </c>
      <c r="I10" s="29">
        <f t="shared" si="2"/>
        <v>9912</v>
      </c>
      <c r="J10" s="29">
        <f t="shared" si="2"/>
        <v>9603</v>
      </c>
      <c r="K10" s="29">
        <f t="shared" si="2"/>
        <v>10563.299999999996</v>
      </c>
      <c r="L10" s="29">
        <f t="shared" si="2"/>
        <v>11619.629999999997</v>
      </c>
      <c r="M10" s="29">
        <f>SUM(M8:M9)</f>
        <v>12781.593000000001</v>
      </c>
      <c r="P10" s="18"/>
    </row>
    <row r="11" spans="1:16" s="1" customFormat="1" ht="15" customHeight="1">
      <c r="B11" s="27"/>
      <c r="C11" s="28"/>
      <c r="D11" s="24"/>
      <c r="E11" s="24"/>
      <c r="F11" s="30"/>
      <c r="G11" s="30"/>
      <c r="H11" s="30"/>
      <c r="I11" s="31"/>
      <c r="J11" s="31"/>
      <c r="K11" s="31"/>
      <c r="L11" s="31"/>
      <c r="M11" s="31"/>
      <c r="P11" s="9"/>
    </row>
    <row r="12" spans="1:16" s="1" customFormat="1" ht="15" customHeight="1">
      <c r="B12" s="23"/>
      <c r="C12" s="24"/>
      <c r="D12" s="24"/>
      <c r="E12" s="24"/>
      <c r="F12" s="30"/>
      <c r="G12" s="30"/>
      <c r="H12" s="30"/>
      <c r="I12" s="32"/>
      <c r="J12" s="32"/>
      <c r="K12" s="32"/>
      <c r="L12" s="32"/>
      <c r="M12" s="33"/>
    </row>
    <row r="13" spans="1:16" s="1" customFormat="1" ht="15" customHeight="1">
      <c r="B13" s="23" t="s">
        <v>7</v>
      </c>
      <c r="C13" s="24"/>
      <c r="D13" s="24"/>
      <c r="E13" s="24"/>
      <c r="F13" s="25">
        <v>7998</v>
      </c>
      <c r="G13" s="25">
        <v>7928</v>
      </c>
      <c r="H13" s="25">
        <v>8635</v>
      </c>
      <c r="I13" s="25">
        <v>7970</v>
      </c>
      <c r="J13" s="25">
        <v>7876</v>
      </c>
      <c r="K13" s="25">
        <f>J13*0.1+J13</f>
        <v>8663.6</v>
      </c>
      <c r="L13" s="25">
        <f t="shared" ref="L13:M13" si="3">K13*0.1+K13</f>
        <v>9529.9600000000009</v>
      </c>
      <c r="M13" s="25">
        <f t="shared" si="3"/>
        <v>10482.956000000002</v>
      </c>
    </row>
    <row r="14" spans="1:16" s="1" customFormat="1" ht="15" customHeight="1">
      <c r="B14" s="23" t="s">
        <v>8</v>
      </c>
      <c r="C14" s="24"/>
      <c r="D14" s="24"/>
      <c r="E14" s="24"/>
      <c r="F14" s="26">
        <f>-(F13-F15)</f>
        <v>-5129</v>
      </c>
      <c r="G14" s="26">
        <f t="shared" ref="G14:M14" si="4">-(G13-G15)</f>
        <v>-4660</v>
      </c>
      <c r="H14" s="26">
        <f t="shared" si="4"/>
        <v>-4713</v>
      </c>
      <c r="I14" s="26">
        <f t="shared" si="4"/>
        <v>-5228</v>
      </c>
      <c r="J14" s="26">
        <f t="shared" si="4"/>
        <v>-5279</v>
      </c>
      <c r="K14" s="26">
        <f>J14*0.1+J14</f>
        <v>-5806.9</v>
      </c>
      <c r="L14" s="26">
        <f t="shared" ref="L14:M14" si="5">K14*0.1+K14</f>
        <v>-6387.5899999999992</v>
      </c>
      <c r="M14" s="26">
        <f t="shared" si="5"/>
        <v>-7026.3489999999993</v>
      </c>
    </row>
    <row r="15" spans="1:16" s="1" customFormat="1" ht="15" customHeight="1">
      <c r="B15" s="27" t="s">
        <v>9</v>
      </c>
      <c r="C15" s="28"/>
      <c r="D15" s="24"/>
      <c r="E15" s="24"/>
      <c r="F15" s="29">
        <v>2869</v>
      </c>
      <c r="G15" s="29">
        <v>3268</v>
      </c>
      <c r="H15" s="29">
        <v>3922</v>
      </c>
      <c r="I15" s="29">
        <v>2742</v>
      </c>
      <c r="J15" s="29">
        <v>2597</v>
      </c>
      <c r="K15" s="29">
        <f>SUM(K13:K14)</f>
        <v>2856.7000000000007</v>
      </c>
      <c r="L15" s="29">
        <f>SUM(L13:L14)</f>
        <v>3142.3700000000017</v>
      </c>
      <c r="M15" s="29">
        <f t="shared" ref="L15:M15" si="6">SUM(M13:M14)</f>
        <v>3456.6070000000027</v>
      </c>
      <c r="N15" s="29">
        <f t="shared" ref="G15:N15" si="7">SUM(N10:N14)</f>
        <v>0</v>
      </c>
      <c r="P15" s="18"/>
    </row>
    <row r="16" spans="1:16" s="1" customFormat="1" ht="15" customHeight="1">
      <c r="B16" s="27"/>
      <c r="C16" s="28"/>
      <c r="D16" s="24"/>
      <c r="E16" s="24"/>
      <c r="F16" s="30"/>
      <c r="G16" s="30"/>
      <c r="H16" s="30"/>
      <c r="I16" s="31"/>
      <c r="J16" s="31"/>
      <c r="K16" s="31"/>
      <c r="L16" s="31"/>
      <c r="M16" s="31"/>
    </row>
    <row r="17" spans="2:16" s="1" customFormat="1" ht="15" customHeight="1">
      <c r="B17" s="23"/>
      <c r="C17" s="24"/>
      <c r="D17" s="24"/>
      <c r="E17" s="24"/>
      <c r="F17" s="34"/>
      <c r="G17" s="34"/>
      <c r="H17" s="34"/>
      <c r="I17" s="31"/>
      <c r="J17" s="31"/>
      <c r="K17" s="31"/>
      <c r="L17" s="31"/>
      <c r="M17" s="31"/>
    </row>
    <row r="18" spans="2:16" s="1" customFormat="1" ht="15" customHeight="1">
      <c r="B18" s="23" t="s">
        <v>71</v>
      </c>
      <c r="C18" s="24"/>
      <c r="D18" s="24"/>
      <c r="E18" s="24"/>
      <c r="F18" s="26">
        <v>411</v>
      </c>
      <c r="G18" s="26">
        <v>429</v>
      </c>
      <c r="H18" s="26">
        <v>435</v>
      </c>
      <c r="I18" s="26">
        <v>468</v>
      </c>
      <c r="J18" s="26">
        <v>461</v>
      </c>
      <c r="K18" s="26">
        <f>J18*0.1+J18</f>
        <v>507.1</v>
      </c>
      <c r="L18" s="26">
        <f t="shared" ref="L18:M18" si="8">K18*0.1+K18</f>
        <v>557.81000000000006</v>
      </c>
      <c r="M18" s="26">
        <f t="shared" si="8"/>
        <v>613.59100000000012</v>
      </c>
    </row>
    <row r="19" spans="2:16" s="1" customFormat="1" ht="15" customHeight="1">
      <c r="B19" s="27" t="s">
        <v>10</v>
      </c>
      <c r="C19" s="28"/>
      <c r="D19" s="24"/>
      <c r="E19" s="24"/>
      <c r="F19" s="29">
        <f>F15-F18</f>
        <v>2458</v>
      </c>
      <c r="G19" s="29">
        <f t="shared" ref="G19:M19" si="9">G15-G18</f>
        <v>2839</v>
      </c>
      <c r="H19" s="29">
        <f t="shared" si="9"/>
        <v>3487</v>
      </c>
      <c r="I19" s="29">
        <f t="shared" si="9"/>
        <v>2274</v>
      </c>
      <c r="J19" s="29">
        <f t="shared" si="9"/>
        <v>2136</v>
      </c>
      <c r="K19" s="29">
        <f t="shared" si="9"/>
        <v>2349.6000000000008</v>
      </c>
      <c r="L19" s="29">
        <f t="shared" si="9"/>
        <v>2584.5600000000018</v>
      </c>
      <c r="M19" s="29">
        <f t="shared" si="9"/>
        <v>2843.0160000000024</v>
      </c>
      <c r="N19" s="29">
        <f t="shared" ref="G19:N19" si="10">SUM(N15:N18)</f>
        <v>0</v>
      </c>
      <c r="P19" s="18"/>
    </row>
    <row r="20" spans="2:16" s="1" customFormat="1" ht="15" customHeight="1">
      <c r="B20" s="27"/>
      <c r="C20" s="28"/>
      <c r="D20" s="24"/>
      <c r="E20" s="24"/>
      <c r="F20" s="34"/>
      <c r="G20" s="34"/>
      <c r="H20" s="34"/>
      <c r="I20" s="31"/>
      <c r="J20" s="31"/>
      <c r="K20" s="31"/>
      <c r="L20" s="31"/>
      <c r="M20" s="31"/>
    </row>
    <row r="21" spans="2:16" s="1" customFormat="1" ht="15" customHeight="1">
      <c r="B21" s="27"/>
      <c r="C21" s="28"/>
      <c r="D21" s="24"/>
      <c r="E21" s="24"/>
      <c r="F21" s="34"/>
      <c r="G21" s="34"/>
      <c r="H21" s="34"/>
      <c r="I21" s="31"/>
      <c r="J21" s="31"/>
      <c r="K21" s="31"/>
      <c r="L21" s="31"/>
      <c r="M21" s="31"/>
    </row>
    <row r="22" spans="2:16" s="1" customFormat="1" ht="15" customHeight="1">
      <c r="B22" s="23" t="s">
        <v>11</v>
      </c>
      <c r="C22" s="24"/>
      <c r="D22" s="24"/>
      <c r="E22" s="24"/>
      <c r="F22" s="25">
        <v>351</v>
      </c>
      <c r="G22" s="25">
        <v>230</v>
      </c>
      <c r="H22" s="25">
        <v>241</v>
      </c>
      <c r="I22" s="25">
        <v>413</v>
      </c>
      <c r="J22" s="25">
        <v>407</v>
      </c>
      <c r="K22" s="25">
        <f>J22*0.1+J22</f>
        <v>447.7</v>
      </c>
      <c r="L22" s="25">
        <f t="shared" ref="L22:M22" si="11">K22*0.1+K22</f>
        <v>492.46999999999997</v>
      </c>
      <c r="M22" s="25">
        <f t="shared" si="11"/>
        <v>541.71699999999998</v>
      </c>
    </row>
    <row r="23" spans="2:16" s="1" customFormat="1" ht="15" customHeight="1">
      <c r="B23" s="23" t="s">
        <v>12</v>
      </c>
      <c r="C23" s="24"/>
      <c r="D23" s="24"/>
      <c r="E23" s="24"/>
      <c r="F23" s="26">
        <v>50</v>
      </c>
      <c r="G23" s="26">
        <v>180</v>
      </c>
      <c r="H23" s="26">
        <v>193</v>
      </c>
      <c r="I23" s="26">
        <v>37.269991000000047</v>
      </c>
      <c r="J23" s="26">
        <v>54.773995077584097</v>
      </c>
      <c r="K23" s="26">
        <v>79.993632231801172</v>
      </c>
      <c r="L23" s="26">
        <v>108.08832737150202</v>
      </c>
      <c r="M23" s="26">
        <v>141.73195808355248</v>
      </c>
    </row>
    <row r="24" spans="2:16" s="1" customFormat="1" ht="15" customHeight="1">
      <c r="B24" s="27" t="s">
        <v>13</v>
      </c>
      <c r="C24" s="28"/>
      <c r="D24" s="24"/>
      <c r="E24" s="24"/>
      <c r="F24" s="29">
        <f>F19-F22-F23</f>
        <v>2057</v>
      </c>
      <c r="G24" s="29">
        <f t="shared" ref="G24:M24" si="12">G19-G22-G23</f>
        <v>2429</v>
      </c>
      <c r="H24" s="29">
        <f t="shared" si="12"/>
        <v>3053</v>
      </c>
      <c r="I24" s="29">
        <f t="shared" si="12"/>
        <v>1823.7300089999999</v>
      </c>
      <c r="J24" s="29">
        <f t="shared" si="12"/>
        <v>1674.226004922416</v>
      </c>
      <c r="K24" s="29">
        <f t="shared" si="12"/>
        <v>1821.9063677681995</v>
      </c>
      <c r="L24" s="29">
        <f t="shared" si="12"/>
        <v>1984.0016726285</v>
      </c>
      <c r="M24" s="29">
        <f t="shared" si="12"/>
        <v>2159.5670419164499</v>
      </c>
      <c r="P24" s="18"/>
    </row>
    <row r="25" spans="2:16" s="1" customFormat="1" ht="15" customHeight="1">
      <c r="B25" s="27"/>
      <c r="C25" s="28"/>
      <c r="D25" s="24"/>
      <c r="E25" s="24"/>
      <c r="F25" s="34"/>
      <c r="G25" s="34"/>
      <c r="H25" s="34"/>
      <c r="I25" s="31"/>
      <c r="J25" s="31"/>
      <c r="K25" s="31"/>
      <c r="L25" s="31"/>
      <c r="M25" s="31"/>
    </row>
    <row r="26" spans="2:16" s="1" customFormat="1" ht="15" customHeight="1">
      <c r="B26" s="27"/>
      <c r="C26" s="28"/>
      <c r="D26" s="24"/>
      <c r="E26" s="24"/>
      <c r="F26" s="34"/>
      <c r="G26" s="34"/>
      <c r="H26" s="34"/>
      <c r="I26" s="31"/>
      <c r="J26" s="31"/>
      <c r="K26" s="31"/>
      <c r="L26" s="31"/>
      <c r="M26" s="31"/>
    </row>
    <row r="27" spans="2:16" s="1" customFormat="1" ht="15" customHeight="1">
      <c r="B27" s="23" t="s">
        <v>14</v>
      </c>
      <c r="C27" s="24"/>
      <c r="D27" s="24"/>
      <c r="E27" s="24"/>
      <c r="F27" s="25">
        <v>516</v>
      </c>
      <c r="G27" s="25">
        <v>631</v>
      </c>
      <c r="H27" s="25">
        <v>599</v>
      </c>
      <c r="I27" s="25">
        <v>405</v>
      </c>
      <c r="J27" s="25">
        <v>433</v>
      </c>
      <c r="K27" s="25">
        <f>J27*0.1+J27</f>
        <v>476.3</v>
      </c>
      <c r="L27" s="25">
        <f t="shared" ref="L27:M27" si="13">K27*0.1+K27</f>
        <v>523.93000000000006</v>
      </c>
      <c r="M27" s="25">
        <f t="shared" si="13"/>
        <v>576.32300000000009</v>
      </c>
      <c r="P27" s="18"/>
    </row>
    <row r="28" spans="2:16" s="1" customFormat="1" ht="15" customHeight="1">
      <c r="B28" s="23"/>
      <c r="C28" s="24"/>
      <c r="D28" s="24"/>
      <c r="E28" s="24"/>
      <c r="F28" s="35"/>
      <c r="G28" s="35"/>
      <c r="H28" s="35"/>
      <c r="I28" s="35"/>
      <c r="J28" s="35"/>
      <c r="K28" s="35"/>
      <c r="L28" s="35"/>
      <c r="M28" s="35"/>
    </row>
    <row r="29" spans="2:16" s="1" customFormat="1" ht="15" customHeight="1">
      <c r="B29" s="23"/>
      <c r="C29" s="24"/>
      <c r="D29" s="24"/>
      <c r="E29" s="24"/>
      <c r="F29" s="25"/>
      <c r="G29" s="25"/>
      <c r="H29" s="25"/>
      <c r="I29" s="36"/>
      <c r="J29" s="36"/>
      <c r="K29" s="36"/>
      <c r="L29" s="36"/>
      <c r="M29" s="36"/>
    </row>
    <row r="30" spans="2:16" s="1" customFormat="1" ht="15" customHeight="1" thickBot="1">
      <c r="B30" s="27" t="s">
        <v>15</v>
      </c>
      <c r="C30" s="28"/>
      <c r="D30" s="24"/>
      <c r="E30" s="24"/>
      <c r="F30" s="37">
        <f>F24-F27</f>
        <v>1541</v>
      </c>
      <c r="G30" s="37">
        <f t="shared" ref="G30:M30" si="14">G24-G27</f>
        <v>1798</v>
      </c>
      <c r="H30" s="37">
        <f t="shared" si="14"/>
        <v>2454</v>
      </c>
      <c r="I30" s="37">
        <f t="shared" si="14"/>
        <v>1418.7300089999999</v>
      </c>
      <c r="J30" s="37">
        <f t="shared" si="14"/>
        <v>1241.226004922416</v>
      </c>
      <c r="K30" s="37">
        <f t="shared" si="14"/>
        <v>1345.6063677681996</v>
      </c>
      <c r="L30" s="37">
        <f t="shared" si="14"/>
        <v>1460.0716726285</v>
      </c>
      <c r="M30" s="37">
        <f t="shared" si="14"/>
        <v>1583.2440419164498</v>
      </c>
      <c r="P30" s="18"/>
    </row>
    <row r="31" spans="2:16" s="1" customFormat="1" ht="15" customHeight="1">
      <c r="B31" s="28"/>
      <c r="C31" s="28"/>
      <c r="D31" s="24"/>
      <c r="E31" s="24"/>
      <c r="F31" s="38"/>
      <c r="G31" s="38"/>
      <c r="H31" s="38"/>
      <c r="I31" s="38"/>
      <c r="J31" s="38"/>
      <c r="K31" s="38"/>
      <c r="L31" s="38"/>
      <c r="M31" s="38"/>
    </row>
    <row r="32" spans="2:16" s="1" customFormat="1" ht="15" customHeight="1">
      <c r="B32" s="39"/>
      <c r="C32" s="39"/>
      <c r="D32" s="40"/>
      <c r="E32" s="40"/>
      <c r="F32" s="41"/>
      <c r="G32" s="41"/>
      <c r="H32" s="41"/>
      <c r="I32" s="41"/>
      <c r="J32" s="41"/>
      <c r="K32" s="41"/>
      <c r="L32" s="41"/>
      <c r="M32" s="41"/>
    </row>
    <row r="33" spans="1:16" s="1" customFormat="1" ht="15" customHeight="1">
      <c r="B33" s="3"/>
      <c r="C33" s="42"/>
      <c r="D33" s="5"/>
      <c r="E33" s="24"/>
      <c r="F33" s="43"/>
      <c r="G33" s="43"/>
      <c r="H33" s="43"/>
      <c r="I33" s="43"/>
      <c r="J33" s="43"/>
      <c r="K33" s="43"/>
      <c r="L33" s="43"/>
      <c r="M33" s="43"/>
      <c r="N33" s="9"/>
      <c r="O33" s="9"/>
    </row>
    <row r="34" spans="1:16" s="14" customFormat="1" ht="15" customHeight="1">
      <c r="A34" s="1" t="s">
        <v>1</v>
      </c>
      <c r="B34" s="10" t="s">
        <v>16</v>
      </c>
      <c r="C34" s="11"/>
      <c r="D34" s="12"/>
      <c r="E34" s="12"/>
      <c r="F34" s="13"/>
      <c r="G34" s="13"/>
      <c r="H34" s="13"/>
      <c r="I34" s="13"/>
      <c r="J34" s="13"/>
      <c r="K34" s="13"/>
      <c r="L34" s="13"/>
      <c r="M34" s="13"/>
      <c r="P34" s="18"/>
    </row>
    <row r="35" spans="1:16" s="14" customFormat="1" ht="15" customHeight="1">
      <c r="B35" s="15"/>
      <c r="C35" s="4"/>
      <c r="D35" s="16"/>
      <c r="E35" s="16"/>
      <c r="F35" s="17"/>
      <c r="G35" s="17"/>
      <c r="H35" s="17"/>
      <c r="I35" s="44"/>
      <c r="J35" s="44"/>
      <c r="K35" s="44"/>
      <c r="L35" s="44"/>
      <c r="M35" s="44"/>
    </row>
    <row r="36" spans="1:16" s="14" customFormat="1" ht="15" customHeight="1" thickBot="1">
      <c r="B36" s="19" t="s">
        <v>3</v>
      </c>
      <c r="C36" s="4"/>
      <c r="D36" s="6"/>
      <c r="E36" s="6"/>
      <c r="F36" s="45">
        <f>+F$5</f>
        <v>2020</v>
      </c>
      <c r="G36" s="45">
        <f t="shared" ref="G36:H36" si="15">+G$5</f>
        <v>2021</v>
      </c>
      <c r="H36" s="45">
        <f t="shared" si="15"/>
        <v>2022</v>
      </c>
      <c r="I36" s="46">
        <f>+I5</f>
        <v>2023</v>
      </c>
      <c r="J36" s="46">
        <f>+J5</f>
        <v>2024</v>
      </c>
      <c r="K36" s="46">
        <f>+K5</f>
        <v>2025</v>
      </c>
      <c r="L36" s="46">
        <f>+L5</f>
        <v>2026</v>
      </c>
      <c r="M36" s="46">
        <f>+M5</f>
        <v>2027</v>
      </c>
    </row>
    <row r="37" spans="1:16" s="2" customFormat="1" ht="15" customHeight="1">
      <c r="A37" s="1"/>
      <c r="B37" s="19"/>
      <c r="C37" s="4"/>
      <c r="D37" s="6"/>
      <c r="E37" s="6"/>
      <c r="F37" s="6"/>
      <c r="G37" s="6"/>
      <c r="H37" s="6"/>
      <c r="I37" s="22"/>
      <c r="J37" s="22"/>
      <c r="K37" s="22"/>
      <c r="L37" s="22"/>
      <c r="M37" s="22"/>
      <c r="P37" s="9"/>
    </row>
    <row r="38" spans="1:16" s="14" customFormat="1" ht="15" customHeight="1">
      <c r="B38" s="19"/>
      <c r="C38" s="4"/>
      <c r="D38" s="6"/>
      <c r="E38" s="6"/>
      <c r="F38" s="6"/>
      <c r="G38" s="6"/>
      <c r="H38" s="6"/>
      <c r="P38" s="9"/>
    </row>
    <row r="39" spans="1:16" s="14" customFormat="1" ht="15" customHeight="1">
      <c r="B39" s="19"/>
      <c r="C39" s="4"/>
      <c r="D39" s="6"/>
      <c r="E39" s="6"/>
      <c r="F39" s="6"/>
      <c r="G39" s="6"/>
      <c r="H39" s="6"/>
      <c r="P39" s="9"/>
    </row>
    <row r="40" spans="1:16" s="2" customFormat="1" ht="15" customHeight="1">
      <c r="A40" s="1"/>
      <c r="B40" s="28" t="s">
        <v>17</v>
      </c>
      <c r="C40" s="28"/>
      <c r="F40" s="47"/>
      <c r="G40" s="47"/>
      <c r="H40" s="47"/>
      <c r="I40" s="48"/>
      <c r="J40" s="48"/>
      <c r="K40" s="48"/>
      <c r="M40" s="49"/>
      <c r="P40" s="9"/>
    </row>
    <row r="41" spans="1:16" s="2" customFormat="1" ht="15" customHeight="1">
      <c r="A41" s="1"/>
      <c r="B41" s="50" t="s">
        <v>15</v>
      </c>
      <c r="C41" s="50"/>
      <c r="F41" s="51">
        <f>F30</f>
        <v>1541</v>
      </c>
      <c r="G41" s="51">
        <f t="shared" ref="G41:M41" si="16">G30</f>
        <v>1798</v>
      </c>
      <c r="H41" s="51">
        <f t="shared" si="16"/>
        <v>2454</v>
      </c>
      <c r="I41" s="51">
        <f t="shared" si="16"/>
        <v>1418.7300089999999</v>
      </c>
      <c r="J41" s="51">
        <f t="shared" si="16"/>
        <v>1241.226004922416</v>
      </c>
      <c r="K41" s="51">
        <f t="shared" si="16"/>
        <v>1345.6063677681996</v>
      </c>
      <c r="L41" s="51">
        <f t="shared" si="16"/>
        <v>1460.0716726285</v>
      </c>
      <c r="M41" s="51">
        <f t="shared" si="16"/>
        <v>1583.2440419164498</v>
      </c>
      <c r="P41" s="18"/>
    </row>
    <row r="42" spans="1:16" s="2" customFormat="1" ht="15" customHeight="1">
      <c r="A42" s="1"/>
      <c r="B42" s="50" t="s">
        <v>18</v>
      </c>
      <c r="C42" s="50"/>
      <c r="F42" s="51">
        <f>F18</f>
        <v>411</v>
      </c>
      <c r="G42" s="51">
        <f t="shared" ref="G42:M42" si="17">G18</f>
        <v>429</v>
      </c>
      <c r="H42" s="51">
        <f t="shared" si="17"/>
        <v>435</v>
      </c>
      <c r="I42" s="51">
        <f t="shared" si="17"/>
        <v>468</v>
      </c>
      <c r="J42" s="51">
        <f t="shared" si="17"/>
        <v>461</v>
      </c>
      <c r="K42" s="51">
        <f t="shared" si="17"/>
        <v>507.1</v>
      </c>
      <c r="L42" s="51">
        <f t="shared" si="17"/>
        <v>557.81000000000006</v>
      </c>
      <c r="M42" s="51">
        <f t="shared" si="17"/>
        <v>613.59100000000012</v>
      </c>
      <c r="O42" s="52"/>
      <c r="P42" s="18"/>
    </row>
    <row r="43" spans="1:16" s="2" customFormat="1" ht="15" customHeight="1">
      <c r="A43" s="1"/>
      <c r="B43" s="53" t="s">
        <v>19</v>
      </c>
      <c r="C43" s="50"/>
      <c r="F43" s="51">
        <v>-600</v>
      </c>
      <c r="G43" s="51">
        <v>-625</v>
      </c>
      <c r="H43" s="51">
        <v>-291</v>
      </c>
      <c r="I43" s="51">
        <v>-339.42933000000085</v>
      </c>
      <c r="J43" s="51">
        <v>-139.96492953299821</v>
      </c>
      <c r="K43" s="51">
        <v>-142.77822461661435</v>
      </c>
      <c r="L43" s="51">
        <v>-109.05489588645014</v>
      </c>
      <c r="M43" s="51">
        <v>-73.736154484859071</v>
      </c>
      <c r="P43" s="9"/>
    </row>
    <row r="44" spans="1:16" s="2" customFormat="1" ht="15" customHeight="1">
      <c r="A44" s="1"/>
      <c r="B44" s="53" t="s">
        <v>20</v>
      </c>
      <c r="C44" s="50"/>
      <c r="F44" s="51">
        <v>-400</v>
      </c>
      <c r="G44" s="51">
        <v>-131</v>
      </c>
      <c r="H44" s="51">
        <v>-86</v>
      </c>
      <c r="I44" s="51">
        <v>152.08551199999988</v>
      </c>
      <c r="J44" s="51">
        <v>-37.323981208799523</v>
      </c>
      <c r="K44" s="51">
        <v>-38.074193231097297</v>
      </c>
      <c r="L44" s="51">
        <v>-29.081305569719916</v>
      </c>
      <c r="M44" s="51">
        <v>-19.66297452929598</v>
      </c>
      <c r="P44" s="9"/>
    </row>
    <row r="45" spans="1:16" s="2" customFormat="1" ht="15" customHeight="1">
      <c r="A45" s="1"/>
      <c r="B45" s="53" t="s">
        <v>21</v>
      </c>
      <c r="C45" s="50"/>
      <c r="F45" s="51">
        <v>-260</v>
      </c>
      <c r="G45" s="51">
        <v>181</v>
      </c>
      <c r="H45" s="51">
        <v>114</v>
      </c>
      <c r="I45" s="51">
        <v>-347.93681919999972</v>
      </c>
      <c r="J45" s="51">
        <v>59.718369934078964</v>
      </c>
      <c r="K45" s="51">
        <v>60.918709169755857</v>
      </c>
      <c r="L45" s="51">
        <v>46.530088911551957</v>
      </c>
      <c r="M45" s="51">
        <v>31.460759246873295</v>
      </c>
      <c r="P45" s="9"/>
    </row>
    <row r="46" spans="1:16" s="2" customFormat="1" ht="15" customHeight="1">
      <c r="A46" s="1"/>
      <c r="B46" s="50" t="s">
        <v>22</v>
      </c>
      <c r="C46" s="50"/>
      <c r="F46" s="54">
        <f>SUM(F41:F45)</f>
        <v>692</v>
      </c>
      <c r="G46" s="54">
        <f t="shared" ref="G46:M46" si="18">SUM(G41:G45)</f>
        <v>1652</v>
      </c>
      <c r="H46" s="54">
        <f t="shared" si="18"/>
        <v>2626</v>
      </c>
      <c r="I46" s="54">
        <f t="shared" si="18"/>
        <v>1351.4493717999992</v>
      </c>
      <c r="J46" s="54">
        <f t="shared" si="18"/>
        <v>1584.6554641146972</v>
      </c>
      <c r="K46" s="54">
        <f t="shared" si="18"/>
        <v>1732.7726590902437</v>
      </c>
      <c r="L46" s="54">
        <f t="shared" si="18"/>
        <v>1926.2755600838818</v>
      </c>
      <c r="M46" s="54">
        <f t="shared" si="18"/>
        <v>2134.8966721491684</v>
      </c>
      <c r="P46" s="18"/>
    </row>
    <row r="47" spans="1:16" s="2" customFormat="1" ht="15" customHeight="1">
      <c r="A47" s="1"/>
      <c r="B47" s="24" t="s">
        <v>23</v>
      </c>
      <c r="C47" s="24"/>
      <c r="F47" s="55"/>
      <c r="G47" s="55"/>
      <c r="H47" s="55"/>
      <c r="I47" s="56"/>
      <c r="J47" s="56"/>
      <c r="K47" s="56"/>
      <c r="L47" s="56"/>
      <c r="M47" s="56"/>
      <c r="P47" s="9"/>
    </row>
    <row r="48" spans="1:16" s="2" customFormat="1" ht="15" customHeight="1">
      <c r="A48" s="1"/>
      <c r="B48" s="24"/>
      <c r="C48" s="24"/>
      <c r="F48" s="55"/>
      <c r="G48" s="55"/>
      <c r="H48" s="55"/>
      <c r="I48" s="56"/>
      <c r="J48" s="56"/>
      <c r="K48" s="56"/>
      <c r="L48" s="56"/>
      <c r="M48" s="56"/>
      <c r="P48" s="9"/>
    </row>
    <row r="49" spans="1:16" s="2" customFormat="1" ht="15" customHeight="1">
      <c r="A49" s="1"/>
      <c r="B49" s="28" t="s">
        <v>24</v>
      </c>
      <c r="C49" s="28"/>
      <c r="F49" s="55"/>
      <c r="G49" s="55"/>
      <c r="H49" s="55"/>
      <c r="I49" s="56"/>
      <c r="J49" s="56"/>
      <c r="K49" s="56"/>
      <c r="L49" s="56"/>
      <c r="M49" s="56"/>
      <c r="P49" s="9"/>
    </row>
    <row r="50" spans="1:16" s="2" customFormat="1" ht="15" customHeight="1">
      <c r="A50" s="1"/>
      <c r="B50" s="50" t="s">
        <v>25</v>
      </c>
      <c r="C50" s="50"/>
      <c r="F50" s="51">
        <v>-743</v>
      </c>
      <c r="G50" s="51">
        <v>-713</v>
      </c>
      <c r="H50" s="51">
        <v>-737</v>
      </c>
      <c r="I50" s="51">
        <v>-930</v>
      </c>
      <c r="J50" s="51">
        <v>-795</v>
      </c>
      <c r="K50" s="51">
        <f>J50*0.1+J50</f>
        <v>-874.5</v>
      </c>
      <c r="L50" s="51">
        <f t="shared" ref="L50:M50" si="19">K50*0.1+K50</f>
        <v>-961.95</v>
      </c>
      <c r="M50" s="51">
        <f t="shared" si="19"/>
        <v>-1058.145</v>
      </c>
      <c r="O50" s="52"/>
      <c r="P50" s="9"/>
    </row>
    <row r="51" spans="1:16" s="2" customFormat="1" ht="15" customHeight="1">
      <c r="A51" s="1"/>
      <c r="B51" s="50" t="s">
        <v>22</v>
      </c>
      <c r="C51" s="50"/>
      <c r="F51" s="54">
        <f>SUM(F50)</f>
        <v>-743</v>
      </c>
      <c r="G51" s="54">
        <f t="shared" ref="G51:M51" si="20">SUM(G50)</f>
        <v>-713</v>
      </c>
      <c r="H51" s="54">
        <f t="shared" si="20"/>
        <v>-737</v>
      </c>
      <c r="I51" s="54">
        <f t="shared" si="20"/>
        <v>-930</v>
      </c>
      <c r="J51" s="54">
        <f t="shared" si="20"/>
        <v>-795</v>
      </c>
      <c r="K51" s="54">
        <f t="shared" si="20"/>
        <v>-874.5</v>
      </c>
      <c r="L51" s="54">
        <f t="shared" si="20"/>
        <v>-961.95</v>
      </c>
      <c r="M51" s="54">
        <f t="shared" si="20"/>
        <v>-1058.145</v>
      </c>
      <c r="P51" s="18"/>
    </row>
    <row r="52" spans="1:16" s="2" customFormat="1" ht="15" customHeight="1">
      <c r="A52" s="1"/>
      <c r="B52" s="24" t="s">
        <v>23</v>
      </c>
      <c r="C52" s="24"/>
      <c r="F52" s="51"/>
      <c r="G52" s="51"/>
      <c r="H52" s="51"/>
      <c r="I52" s="57"/>
      <c r="J52" s="57"/>
      <c r="K52" s="57"/>
      <c r="L52" s="57"/>
      <c r="M52" s="57"/>
      <c r="P52" s="9"/>
    </row>
    <row r="53" spans="1:16" s="2" customFormat="1" ht="15" customHeight="1">
      <c r="A53" s="1"/>
      <c r="B53" s="24"/>
      <c r="C53" s="24"/>
      <c r="F53" s="51"/>
      <c r="G53" s="51"/>
      <c r="H53" s="51"/>
      <c r="I53" s="57"/>
      <c r="J53" s="57"/>
      <c r="K53" s="57"/>
      <c r="L53" s="57"/>
      <c r="M53" s="57"/>
      <c r="P53" s="9"/>
    </row>
    <row r="54" spans="1:16" s="2" customFormat="1" ht="15" customHeight="1">
      <c r="A54" s="1"/>
      <c r="B54" s="28" t="s">
        <v>26</v>
      </c>
      <c r="C54" s="28"/>
      <c r="F54" s="51"/>
      <c r="G54" s="51"/>
      <c r="H54" s="51"/>
      <c r="I54" s="57"/>
      <c r="J54" s="57"/>
      <c r="K54" s="57"/>
      <c r="L54" s="57"/>
      <c r="M54" s="57"/>
      <c r="P54" s="9"/>
    </row>
    <row r="55" spans="1:16" s="2" customFormat="1" ht="15" customHeight="1">
      <c r="A55" s="1"/>
      <c r="B55" s="50" t="s">
        <v>27</v>
      </c>
      <c r="C55" s="50"/>
      <c r="F55" s="51">
        <v>0</v>
      </c>
      <c r="G55" s="51">
        <v>-2000</v>
      </c>
      <c r="H55" s="51">
        <v>-2000</v>
      </c>
      <c r="I55" s="51">
        <v>-2000</v>
      </c>
      <c r="J55" s="51">
        <v>-2000</v>
      </c>
      <c r="K55" s="51">
        <v>-2000</v>
      </c>
      <c r="L55" s="51">
        <v>-2000</v>
      </c>
      <c r="M55" s="51">
        <v>-2000</v>
      </c>
      <c r="P55" s="9"/>
    </row>
    <row r="56" spans="1:16" s="2" customFormat="1" ht="15" customHeight="1">
      <c r="A56" s="1"/>
      <c r="B56" s="50" t="s">
        <v>28</v>
      </c>
      <c r="C56" s="50"/>
      <c r="F56" s="51">
        <v>0</v>
      </c>
      <c r="G56" s="51">
        <v>0</v>
      </c>
      <c r="H56" s="51">
        <v>0</v>
      </c>
      <c r="I56" s="51">
        <v>-1000</v>
      </c>
      <c r="J56" s="51">
        <v>-1000</v>
      </c>
      <c r="K56" s="51">
        <v>-1000</v>
      </c>
      <c r="L56" s="51">
        <v>-1000</v>
      </c>
      <c r="M56" s="51">
        <v>-1000</v>
      </c>
      <c r="O56" s="52"/>
      <c r="P56" s="9"/>
    </row>
    <row r="57" spans="1:16" s="2" customFormat="1" ht="15" customHeight="1">
      <c r="A57" s="1"/>
      <c r="B57" s="50" t="s">
        <v>29</v>
      </c>
      <c r="C57" s="50"/>
      <c r="F57" s="51">
        <v>-527</v>
      </c>
      <c r="G57" s="51">
        <v>-568</v>
      </c>
      <c r="H57" s="51">
        <v>-688</v>
      </c>
      <c r="I57" s="51">
        <v>-789</v>
      </c>
      <c r="J57" s="51">
        <v>-801</v>
      </c>
      <c r="K57" s="51">
        <v>-2519.1633056620094</v>
      </c>
      <c r="L57" s="51">
        <v>-2541.5860459374148</v>
      </c>
      <c r="M57" s="51">
        <v>-2538.8335417300568</v>
      </c>
      <c r="P57" s="9"/>
    </row>
    <row r="58" spans="1:16" s="2" customFormat="1" ht="15" customHeight="1">
      <c r="A58" s="1"/>
      <c r="B58" s="50" t="s">
        <v>30</v>
      </c>
      <c r="C58" s="50"/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0</v>
      </c>
      <c r="O58" s="52"/>
      <c r="P58" s="9"/>
    </row>
    <row r="59" spans="1:16" s="2" customFormat="1" ht="15" customHeight="1">
      <c r="A59" s="1"/>
      <c r="B59" s="50" t="s">
        <v>22</v>
      </c>
      <c r="C59" s="50"/>
      <c r="F59" s="54">
        <f>SUM(F55:F58)</f>
        <v>-527</v>
      </c>
      <c r="G59" s="54">
        <f t="shared" ref="G59:M59" si="21">SUM(G55:G58)</f>
        <v>-2568</v>
      </c>
      <c r="H59" s="54">
        <f t="shared" si="21"/>
        <v>-2688</v>
      </c>
      <c r="I59" s="54">
        <f t="shared" si="21"/>
        <v>-3789</v>
      </c>
      <c r="J59" s="54">
        <f t="shared" si="21"/>
        <v>-3801</v>
      </c>
      <c r="K59" s="54">
        <f t="shared" si="21"/>
        <v>-5519.1633056620094</v>
      </c>
      <c r="L59" s="54">
        <f t="shared" si="21"/>
        <v>-5541.5860459374144</v>
      </c>
      <c r="M59" s="54">
        <f t="shared" si="21"/>
        <v>-5538.8335417300568</v>
      </c>
      <c r="P59" s="18"/>
    </row>
    <row r="60" spans="1:16" s="2" customFormat="1" ht="15" customHeight="1">
      <c r="A60" s="1"/>
      <c r="B60" s="24" t="s">
        <v>23</v>
      </c>
      <c r="C60" s="24"/>
      <c r="F60" s="51"/>
      <c r="G60" s="51"/>
      <c r="H60" s="51"/>
      <c r="I60" s="58"/>
      <c r="J60" s="58"/>
      <c r="K60" s="57"/>
      <c r="L60" s="57"/>
      <c r="M60" s="57"/>
      <c r="P60" s="9"/>
    </row>
    <row r="61" spans="1:16" s="2" customFormat="1" ht="15" customHeight="1">
      <c r="A61" s="1"/>
      <c r="B61" s="24"/>
      <c r="C61" s="24"/>
      <c r="F61" s="51"/>
      <c r="G61" s="51"/>
      <c r="H61" s="51"/>
      <c r="I61" s="58"/>
      <c r="J61" s="58"/>
      <c r="K61" s="57"/>
      <c r="L61" s="57"/>
      <c r="M61" s="57"/>
      <c r="P61" s="9"/>
    </row>
    <row r="62" spans="1:16" s="2" customFormat="1" ht="15" customHeight="1">
      <c r="A62" s="1"/>
      <c r="B62" s="28" t="s">
        <v>31</v>
      </c>
      <c r="C62" s="28"/>
      <c r="F62" s="51"/>
      <c r="G62" s="51"/>
      <c r="H62" s="51"/>
      <c r="I62" s="57"/>
      <c r="J62" s="57"/>
      <c r="K62" s="57"/>
      <c r="L62" s="57"/>
      <c r="M62" s="57"/>
      <c r="P62" s="9"/>
    </row>
    <row r="63" spans="1:16" s="2" customFormat="1" ht="15" customHeight="1">
      <c r="A63" s="1"/>
      <c r="B63" s="50" t="s">
        <v>32</v>
      </c>
      <c r="C63" s="50"/>
      <c r="F63" s="51">
        <v>3245</v>
      </c>
      <c r="G63" s="51">
        <f>F65</f>
        <v>2229</v>
      </c>
      <c r="H63" s="51">
        <f t="shared" ref="H63:O63" si="22">G65</f>
        <v>5494</v>
      </c>
      <c r="I63" s="51">
        <f t="shared" si="22"/>
        <v>2936</v>
      </c>
      <c r="J63" s="51">
        <f t="shared" si="22"/>
        <v>1874</v>
      </c>
      <c r="K63" s="51">
        <f t="shared" si="22"/>
        <v>2320</v>
      </c>
      <c r="L63" s="51">
        <f>K65</f>
        <v>2564</v>
      </c>
      <c r="M63" s="51">
        <f t="shared" si="22"/>
        <v>2998</v>
      </c>
      <c r="N63" s="51">
        <f t="shared" si="22"/>
        <v>3341</v>
      </c>
      <c r="O63" s="51"/>
      <c r="P63" s="18"/>
    </row>
    <row r="64" spans="1:16" s="2" customFormat="1" ht="15" customHeight="1">
      <c r="A64" s="1"/>
      <c r="B64" s="50" t="s">
        <v>33</v>
      </c>
      <c r="C64" s="50"/>
      <c r="F64" s="51">
        <f>F63-F65</f>
        <v>1016</v>
      </c>
      <c r="G64" s="51">
        <f>-(G63-G65)</f>
        <v>3265</v>
      </c>
      <c r="H64" s="51">
        <f t="shared" ref="G64:M64" si="23">H63-H65</f>
        <v>2558</v>
      </c>
      <c r="I64" s="51">
        <f t="shared" si="23"/>
        <v>1062</v>
      </c>
      <c r="J64" s="51">
        <v>446</v>
      </c>
      <c r="K64" s="51">
        <v>244</v>
      </c>
      <c r="L64" s="51">
        <v>434</v>
      </c>
      <c r="M64" s="51">
        <v>343</v>
      </c>
      <c r="P64" s="18"/>
    </row>
    <row r="65" spans="1:16" s="2" customFormat="1" ht="15" customHeight="1" thickBot="1">
      <c r="A65" s="1"/>
      <c r="B65" s="50" t="s">
        <v>34</v>
      </c>
      <c r="C65" s="50"/>
      <c r="F65" s="59">
        <v>2229</v>
      </c>
      <c r="G65" s="59">
        <v>5494</v>
      </c>
      <c r="H65" s="59">
        <v>2936</v>
      </c>
      <c r="I65" s="59">
        <v>1874</v>
      </c>
      <c r="J65" s="59">
        <f>J63+J64</f>
        <v>2320</v>
      </c>
      <c r="K65" s="59">
        <f>K63+K64</f>
        <v>2564</v>
      </c>
      <c r="L65" s="59">
        <f>L63+L64</f>
        <v>2998</v>
      </c>
      <c r="M65" s="59">
        <f>M63+M64</f>
        <v>3341</v>
      </c>
      <c r="N65" s="59">
        <f t="shared" ref="K65:N65" si="24">N63+N64</f>
        <v>3341</v>
      </c>
      <c r="P65" s="18"/>
    </row>
    <row r="66" spans="1:16" s="2" customFormat="1" ht="15" customHeight="1">
      <c r="A66" s="1"/>
      <c r="B66" s="3"/>
      <c r="C66" s="4"/>
      <c r="D66" s="6"/>
      <c r="E66" s="6"/>
      <c r="F66" s="49"/>
      <c r="G66" s="49"/>
      <c r="H66" s="49"/>
      <c r="I66" s="49"/>
      <c r="J66" s="49"/>
      <c r="K66" s="49"/>
      <c r="L66" s="49"/>
      <c r="M66" s="49"/>
      <c r="P66" s="9"/>
    </row>
    <row r="67" spans="1:16" s="1" customFormat="1" ht="15" customHeight="1">
      <c r="B67" s="39"/>
      <c r="C67" s="39"/>
      <c r="D67" s="40"/>
      <c r="E67" s="40"/>
      <c r="F67" s="41"/>
      <c r="G67" s="41"/>
      <c r="H67" s="41"/>
      <c r="I67" s="41"/>
      <c r="J67" s="41"/>
      <c r="K67" s="41"/>
      <c r="L67" s="41"/>
      <c r="M67" s="41"/>
    </row>
    <row r="68" spans="1:16" s="1" customFormat="1" ht="15" customHeight="1">
      <c r="B68" s="3"/>
      <c r="C68" s="42"/>
      <c r="D68" s="5"/>
      <c r="E68" s="24"/>
      <c r="F68" s="43"/>
      <c r="G68" s="43"/>
      <c r="H68" s="43"/>
      <c r="I68" s="43"/>
      <c r="J68" s="43"/>
      <c r="K68" s="43"/>
      <c r="L68" s="43"/>
      <c r="M68" s="43"/>
      <c r="N68" s="9"/>
      <c r="O68" s="9"/>
    </row>
    <row r="69" spans="1:16" s="14" customFormat="1" ht="15" customHeight="1">
      <c r="A69" s="1" t="s">
        <v>1</v>
      </c>
      <c r="B69" s="10" t="s">
        <v>35</v>
      </c>
      <c r="C69" s="11"/>
      <c r="D69" s="12"/>
      <c r="E69" s="12"/>
      <c r="F69" s="13"/>
      <c r="G69" s="13"/>
      <c r="H69" s="13"/>
      <c r="I69" s="13"/>
      <c r="J69" s="13"/>
      <c r="K69" s="13"/>
      <c r="L69" s="13"/>
      <c r="M69" s="13"/>
      <c r="P69" s="18"/>
    </row>
    <row r="70" spans="1:16" s="14" customFormat="1" ht="15" customHeight="1">
      <c r="B70" s="15"/>
      <c r="C70" s="4"/>
      <c r="D70" s="16"/>
      <c r="E70" s="16"/>
      <c r="F70" s="17"/>
      <c r="G70" s="17"/>
      <c r="H70" s="17"/>
      <c r="I70" s="60"/>
      <c r="J70" s="60"/>
      <c r="K70" s="60"/>
      <c r="L70" s="60"/>
      <c r="M70" s="60"/>
    </row>
    <row r="71" spans="1:16" s="14" customFormat="1" ht="15" customHeight="1" thickBot="1">
      <c r="B71" s="19" t="s">
        <v>3</v>
      </c>
      <c r="C71" s="4"/>
      <c r="D71" s="6"/>
      <c r="E71" s="6"/>
      <c r="F71" s="45">
        <f>+F$5</f>
        <v>2020</v>
      </c>
      <c r="G71" s="45">
        <f t="shared" ref="G71:H71" si="25">+G$5</f>
        <v>2021</v>
      </c>
      <c r="H71" s="45">
        <f t="shared" si="25"/>
        <v>2022</v>
      </c>
      <c r="I71" s="46">
        <f>I$5</f>
        <v>2023</v>
      </c>
      <c r="J71" s="46">
        <f t="shared" ref="J71:M71" si="26">J$5</f>
        <v>2024</v>
      </c>
      <c r="K71" s="46">
        <f t="shared" si="26"/>
        <v>2025</v>
      </c>
      <c r="L71" s="46">
        <f t="shared" si="26"/>
        <v>2026</v>
      </c>
      <c r="M71" s="46">
        <f t="shared" si="26"/>
        <v>2027</v>
      </c>
    </row>
    <row r="72" spans="1:16" s="2" customFormat="1" ht="15" customHeight="1">
      <c r="A72" s="1"/>
      <c r="B72" s="19"/>
      <c r="C72" s="4"/>
      <c r="D72" s="6"/>
      <c r="E72" s="6"/>
      <c r="F72" s="6"/>
      <c r="G72" s="6"/>
      <c r="H72" s="6"/>
      <c r="I72" s="22"/>
      <c r="J72" s="22"/>
      <c r="K72" s="22"/>
      <c r="L72" s="22"/>
      <c r="M72" s="22"/>
      <c r="P72" s="9"/>
    </row>
    <row r="73" spans="1:16" s="2" customFormat="1" ht="15" customHeight="1">
      <c r="A73" s="1"/>
      <c r="B73" s="19"/>
      <c r="C73" s="4"/>
      <c r="D73" s="6"/>
      <c r="E73" s="6"/>
      <c r="F73" s="6"/>
      <c r="G73" s="6"/>
      <c r="H73" s="6"/>
      <c r="I73" s="22"/>
      <c r="J73" s="22"/>
      <c r="K73" s="22"/>
      <c r="L73" s="22"/>
      <c r="M73" s="22"/>
      <c r="P73" s="9"/>
    </row>
    <row r="74" spans="1:16" s="2" customFormat="1" ht="15" customHeight="1">
      <c r="A74" s="1"/>
      <c r="B74" s="28" t="s">
        <v>36</v>
      </c>
      <c r="C74" s="28"/>
      <c r="F74" s="61"/>
      <c r="G74" s="61"/>
      <c r="H74" s="61"/>
      <c r="I74" s="57"/>
      <c r="J74" s="57"/>
      <c r="K74" s="57"/>
      <c r="L74" s="57"/>
      <c r="M74" s="57"/>
      <c r="P74" s="9"/>
    </row>
    <row r="75" spans="1:16" s="2" customFormat="1" ht="15" customHeight="1">
      <c r="A75" s="1"/>
      <c r="B75" s="28"/>
      <c r="C75" s="28"/>
      <c r="F75" s="61"/>
      <c r="G75" s="61"/>
      <c r="H75" s="61"/>
      <c r="I75" s="57"/>
      <c r="J75" s="57"/>
      <c r="K75" s="57"/>
      <c r="L75" s="57"/>
      <c r="M75" s="57"/>
      <c r="P75" s="9"/>
    </row>
    <row r="76" spans="1:16" s="2" customFormat="1" ht="15" customHeight="1">
      <c r="A76" s="1"/>
      <c r="B76" s="50" t="s">
        <v>37</v>
      </c>
      <c r="C76" s="50"/>
      <c r="F76" s="25">
        <f>F65</f>
        <v>2229</v>
      </c>
      <c r="G76" s="25">
        <f t="shared" ref="G76:N76" si="27">G65</f>
        <v>5494</v>
      </c>
      <c r="H76" s="25">
        <f t="shared" si="27"/>
        <v>2936</v>
      </c>
      <c r="I76" s="25">
        <f t="shared" si="27"/>
        <v>1874</v>
      </c>
      <c r="J76" s="25">
        <f t="shared" si="27"/>
        <v>2320</v>
      </c>
      <c r="K76" s="25">
        <f t="shared" si="27"/>
        <v>2564</v>
      </c>
      <c r="L76" s="25">
        <f t="shared" si="27"/>
        <v>2998</v>
      </c>
      <c r="M76" s="25">
        <f t="shared" si="27"/>
        <v>3341</v>
      </c>
      <c r="N76" s="25">
        <f t="shared" si="27"/>
        <v>3341</v>
      </c>
      <c r="O76" s="52"/>
      <c r="P76" s="62"/>
    </row>
    <row r="77" spans="1:16" s="2" customFormat="1" ht="15" customHeight="1">
      <c r="A77" s="1"/>
      <c r="B77" s="50" t="s">
        <v>38</v>
      </c>
      <c r="C77" s="50"/>
      <c r="F77" s="25">
        <v>4836</v>
      </c>
      <c r="G77" s="25">
        <v>5123</v>
      </c>
      <c r="H77" s="25">
        <v>5594</v>
      </c>
      <c r="I77" s="25">
        <v>5071</v>
      </c>
      <c r="J77" s="25">
        <v>3683</v>
      </c>
      <c r="K77" s="25">
        <f>J77*0.1+J77</f>
        <v>4051.3</v>
      </c>
      <c r="L77" s="25">
        <f t="shared" ref="L77:M77" si="28">K77*0.1+K77</f>
        <v>4456.43</v>
      </c>
      <c r="M77" s="25">
        <f t="shared" si="28"/>
        <v>4902.0730000000003</v>
      </c>
      <c r="O77" s="52"/>
      <c r="P77" s="62"/>
    </row>
    <row r="78" spans="1:16" s="2" customFormat="1" ht="15" customHeight="1">
      <c r="A78" s="1"/>
      <c r="B78" s="50" t="s">
        <v>39</v>
      </c>
      <c r="C78" s="50"/>
      <c r="F78" s="26">
        <v>1792</v>
      </c>
      <c r="G78" s="26">
        <v>1923</v>
      </c>
      <c r="H78" s="26">
        <v>2009</v>
      </c>
      <c r="I78" s="26">
        <v>1856.9144880000001</v>
      </c>
      <c r="J78" s="26">
        <v>1894.2384692087996</v>
      </c>
      <c r="K78" s="26">
        <v>1932.3126624398969</v>
      </c>
      <c r="L78" s="26">
        <v>1961.3939680096169</v>
      </c>
      <c r="M78" s="26">
        <v>1981.0569425389128</v>
      </c>
      <c r="P78" s="62"/>
    </row>
    <row r="79" spans="1:16" s="2" customFormat="1" ht="15" customHeight="1">
      <c r="A79" s="1"/>
      <c r="B79" s="50" t="s">
        <v>40</v>
      </c>
      <c r="C79" s="50"/>
      <c r="F79" s="63">
        <f t="shared" ref="F79" si="29">SUM(F76:F78)</f>
        <v>8857</v>
      </c>
      <c r="G79" s="63">
        <f t="shared" ref="G79" si="30">SUM(G76:G78)</f>
        <v>12540</v>
      </c>
      <c r="H79" s="63">
        <f t="shared" ref="H79" si="31">SUM(H76:H78)</f>
        <v>10539</v>
      </c>
      <c r="I79" s="63">
        <f t="shared" ref="I79" si="32">SUM(I76:I78)</f>
        <v>8801.9144880000003</v>
      </c>
      <c r="J79" s="63">
        <f t="shared" ref="J79" si="33">SUM(J76:J78)</f>
        <v>7897.2384692087999</v>
      </c>
      <c r="K79" s="63">
        <f t="shared" ref="K79:L79" si="34">SUM(K76:K78)</f>
        <v>8547.6126624398967</v>
      </c>
      <c r="L79" s="63">
        <f t="shared" si="34"/>
        <v>9415.8239680096176</v>
      </c>
      <c r="M79" s="63">
        <f>SUM(M76:M78)</f>
        <v>10224.129942538913</v>
      </c>
      <c r="P79" s="62"/>
    </row>
    <row r="80" spans="1:16" s="2" customFormat="1" ht="15" customHeight="1">
      <c r="A80" s="1"/>
      <c r="B80" s="64"/>
      <c r="C80" s="64"/>
      <c r="F80" s="65"/>
      <c r="G80" s="65"/>
      <c r="H80" s="65"/>
      <c r="I80" s="66"/>
      <c r="J80" s="66"/>
      <c r="K80" s="66"/>
      <c r="L80" s="66"/>
      <c r="M80" s="66"/>
      <c r="P80" s="62"/>
    </row>
    <row r="81" spans="1:16" s="2" customFormat="1" ht="15" customHeight="1">
      <c r="A81" s="1"/>
      <c r="B81" s="50" t="s">
        <v>41</v>
      </c>
      <c r="C81" s="50"/>
      <c r="F81" s="65">
        <v>6734</v>
      </c>
      <c r="G81" s="65">
        <v>6527</v>
      </c>
      <c r="H81" s="65">
        <v>6965</v>
      </c>
      <c r="I81" s="65">
        <v>7001</v>
      </c>
      <c r="J81" s="65">
        <v>7070</v>
      </c>
      <c r="K81" s="65">
        <f>J81*0.1+J81</f>
        <v>7777</v>
      </c>
      <c r="L81" s="65">
        <f t="shared" ref="L81:M81" si="35">K81*0.1+K81</f>
        <v>8554.7000000000007</v>
      </c>
      <c r="M81" s="65">
        <f t="shared" si="35"/>
        <v>9410.17</v>
      </c>
      <c r="O81" s="52"/>
      <c r="P81" s="62"/>
    </row>
    <row r="82" spans="1:16" s="2" customFormat="1" ht="15" customHeight="1">
      <c r="A82" s="1"/>
      <c r="B82" s="50"/>
      <c r="C82" s="50"/>
      <c r="D82" s="58"/>
      <c r="F82" s="65"/>
      <c r="G82" s="65"/>
      <c r="H82" s="65"/>
      <c r="I82" s="66"/>
      <c r="J82" s="66"/>
      <c r="K82" s="66"/>
      <c r="L82" s="66"/>
      <c r="M82" s="66"/>
      <c r="P82" s="62"/>
    </row>
    <row r="83" spans="1:16" s="2" customFormat="1" ht="15" customHeight="1">
      <c r="A83" s="1"/>
      <c r="B83" s="50"/>
      <c r="C83" s="50"/>
      <c r="D83" s="58"/>
      <c r="F83" s="65"/>
      <c r="G83" s="65"/>
      <c r="H83" s="65"/>
      <c r="I83" s="66"/>
      <c r="J83" s="66"/>
      <c r="K83" s="66"/>
      <c r="L83" s="66"/>
      <c r="M83" s="66"/>
      <c r="P83" s="62"/>
    </row>
    <row r="84" spans="1:16" s="2" customFormat="1" ht="15" customHeight="1" thickBot="1">
      <c r="A84" s="1"/>
      <c r="B84" s="50" t="s">
        <v>42</v>
      </c>
      <c r="C84" s="64"/>
      <c r="F84" s="67">
        <f>F79+F81</f>
        <v>15591</v>
      </c>
      <c r="G84" s="67">
        <f t="shared" ref="G84:J84" si="36">G79+G81</f>
        <v>19067</v>
      </c>
      <c r="H84" s="67">
        <f t="shared" si="36"/>
        <v>17504</v>
      </c>
      <c r="I84" s="67">
        <f t="shared" si="36"/>
        <v>15802.914488</v>
      </c>
      <c r="J84" s="67">
        <f>J79+J81</f>
        <v>14967.2384692088</v>
      </c>
      <c r="K84" s="67">
        <f t="shared" ref="K84:N84" si="37">K79+K81</f>
        <v>16324.612662439897</v>
      </c>
      <c r="L84" s="67">
        <f t="shared" si="37"/>
        <v>17970.52396800962</v>
      </c>
      <c r="M84" s="67">
        <f t="shared" si="37"/>
        <v>19634.299942538913</v>
      </c>
      <c r="N84" s="67"/>
      <c r="P84" s="62"/>
    </row>
    <row r="85" spans="1:16" s="2" customFormat="1" ht="15" customHeight="1">
      <c r="A85" s="1"/>
      <c r="B85" s="24"/>
      <c r="C85" s="24"/>
      <c r="F85" s="65"/>
      <c r="G85" s="65"/>
      <c r="H85" s="65"/>
      <c r="I85" s="66"/>
      <c r="J85" s="66"/>
      <c r="K85" s="66"/>
      <c r="L85" s="66"/>
      <c r="M85" s="66"/>
      <c r="P85" s="62"/>
    </row>
    <row r="86" spans="1:16" s="2" customFormat="1" ht="15" customHeight="1">
      <c r="A86" s="1"/>
      <c r="B86" s="28"/>
      <c r="C86" s="28"/>
      <c r="F86" s="65"/>
      <c r="G86" s="65"/>
      <c r="H86" s="65"/>
      <c r="I86" s="66"/>
      <c r="J86" s="66"/>
      <c r="K86" s="66"/>
      <c r="L86" s="66"/>
      <c r="M86" s="66"/>
      <c r="P86" s="62"/>
    </row>
    <row r="87" spans="1:16" s="2" customFormat="1" ht="15" customHeight="1">
      <c r="A87" s="1"/>
      <c r="B87" s="28" t="s">
        <v>43</v>
      </c>
      <c r="C87" s="28"/>
      <c r="F87" s="65"/>
      <c r="G87" s="65"/>
      <c r="H87" s="65"/>
      <c r="I87" s="66"/>
      <c r="J87" s="66"/>
      <c r="K87" s="66"/>
      <c r="L87" s="66"/>
      <c r="M87" s="66"/>
      <c r="P87" s="62"/>
    </row>
    <row r="88" spans="1:16" s="2" customFormat="1" ht="15" customHeight="1">
      <c r="A88" s="1"/>
      <c r="B88" s="28"/>
      <c r="C88" s="28"/>
      <c r="F88" s="65"/>
      <c r="G88" s="65"/>
      <c r="H88" s="65"/>
      <c r="I88" s="66"/>
      <c r="J88" s="66"/>
      <c r="K88" s="66"/>
      <c r="L88" s="66"/>
      <c r="M88" s="66"/>
      <c r="P88" s="62"/>
    </row>
    <row r="89" spans="1:16" s="2" customFormat="1" ht="15" customHeight="1">
      <c r="A89" s="1"/>
      <c r="B89" s="50" t="s">
        <v>44</v>
      </c>
      <c r="C89" s="50"/>
      <c r="F89" s="65">
        <v>3024</v>
      </c>
      <c r="G89" s="65">
        <v>3205</v>
      </c>
      <c r="H89" s="65">
        <v>3319</v>
      </c>
      <c r="I89" s="65">
        <v>2971.0631808000003</v>
      </c>
      <c r="J89" s="65">
        <v>3030.7815507340792</v>
      </c>
      <c r="K89" s="65">
        <f>J89*0.1+J89</f>
        <v>3333.859705807487</v>
      </c>
      <c r="L89" s="65">
        <f t="shared" ref="L89:M89" si="38">K89*0.1+K89</f>
        <v>3667.2456763882356</v>
      </c>
      <c r="M89" s="65">
        <f t="shared" si="38"/>
        <v>4033.9702440270594</v>
      </c>
      <c r="O89" s="52"/>
      <c r="P89" s="62"/>
    </row>
    <row r="90" spans="1:16" s="2" customFormat="1" ht="15" customHeight="1">
      <c r="A90" s="1"/>
      <c r="B90" s="50" t="s">
        <v>45</v>
      </c>
      <c r="C90" s="50"/>
      <c r="D90" s="51"/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O90" s="52"/>
      <c r="P90" s="62"/>
    </row>
    <row r="91" spans="1:16" s="2" customFormat="1" ht="15" customHeight="1">
      <c r="A91" s="1"/>
      <c r="B91" s="50" t="s">
        <v>46</v>
      </c>
      <c r="C91" s="50"/>
      <c r="F91" s="68">
        <f>SUM(F89:F90)</f>
        <v>3024</v>
      </c>
      <c r="G91" s="68">
        <f t="shared" ref="G91:M91" si="39">SUM(G89:G90)</f>
        <v>3205</v>
      </c>
      <c r="H91" s="68">
        <f t="shared" si="39"/>
        <v>3319</v>
      </c>
      <c r="I91" s="68">
        <f t="shared" si="39"/>
        <v>2971.0631808000003</v>
      </c>
      <c r="J91" s="68">
        <f>SUM(J89:J90)</f>
        <v>3030.7815507340792</v>
      </c>
      <c r="K91" s="68">
        <f t="shared" si="39"/>
        <v>3333.859705807487</v>
      </c>
      <c r="L91" s="68">
        <f t="shared" si="39"/>
        <v>3667.2456763882356</v>
      </c>
      <c r="M91" s="68">
        <f t="shared" si="39"/>
        <v>4033.9702440270594</v>
      </c>
      <c r="O91" s="52"/>
      <c r="P91" s="62"/>
    </row>
    <row r="92" spans="1:16" s="2" customFormat="1" ht="15" customHeight="1">
      <c r="A92" s="1"/>
      <c r="B92" s="64"/>
      <c r="C92" s="64"/>
      <c r="F92" s="65"/>
      <c r="G92" s="65"/>
      <c r="H92" s="65"/>
      <c r="I92" s="66"/>
      <c r="J92" s="66"/>
      <c r="K92" s="66"/>
      <c r="L92" s="66"/>
      <c r="M92" s="66"/>
      <c r="P92" s="62"/>
    </row>
    <row r="93" spans="1:16" s="2" customFormat="1" ht="15" customHeight="1">
      <c r="A93" s="1"/>
      <c r="B93" s="50" t="s">
        <v>47</v>
      </c>
      <c r="C93" s="50"/>
      <c r="F93" s="65">
        <v>9088</v>
      </c>
      <c r="G93" s="65">
        <v>11275</v>
      </c>
      <c r="H93" s="65">
        <v>11165</v>
      </c>
      <c r="I93" s="65">
        <v>10037</v>
      </c>
      <c r="J93" s="65">
        <v>8883</v>
      </c>
      <c r="K93" s="65">
        <f>J93*0.1+J93</f>
        <v>9771.2999999999993</v>
      </c>
      <c r="L93" s="65">
        <f>K93*0.1+K93</f>
        <v>10748.429999999998</v>
      </c>
      <c r="M93" s="65">
        <v>0</v>
      </c>
      <c r="P93" s="62"/>
    </row>
    <row r="94" spans="1:16" s="2" customFormat="1" ht="15" customHeight="1">
      <c r="A94" s="1"/>
      <c r="B94" s="50" t="s">
        <v>48</v>
      </c>
      <c r="C94" s="50"/>
      <c r="F94" s="68">
        <f>SUM(F91:F93)</f>
        <v>12112</v>
      </c>
      <c r="G94" s="68">
        <f t="shared" ref="G94:M94" si="40">SUM(G91:G93)</f>
        <v>14480</v>
      </c>
      <c r="H94" s="68">
        <f t="shared" si="40"/>
        <v>14484</v>
      </c>
      <c r="I94" s="68">
        <f t="shared" si="40"/>
        <v>13008.0631808</v>
      </c>
      <c r="J94" s="68">
        <f>SUM(J91:J93)</f>
        <v>11913.781550734078</v>
      </c>
      <c r="K94" s="68">
        <f t="shared" si="40"/>
        <v>13105.159705807486</v>
      </c>
      <c r="L94" s="68">
        <f t="shared" si="40"/>
        <v>14415.675676388233</v>
      </c>
      <c r="M94" s="68">
        <f t="shared" si="40"/>
        <v>4033.9702440270594</v>
      </c>
      <c r="P94" s="62"/>
    </row>
    <row r="95" spans="1:16" s="2" customFormat="1" ht="15" customHeight="1">
      <c r="A95" s="1"/>
      <c r="B95" s="64"/>
      <c r="C95" s="64"/>
      <c r="F95" s="65"/>
      <c r="G95" s="65"/>
      <c r="H95" s="65"/>
      <c r="I95" s="66"/>
      <c r="J95" s="66"/>
      <c r="K95" s="66"/>
      <c r="L95" s="66"/>
      <c r="M95" s="66"/>
      <c r="P95" s="62"/>
    </row>
    <row r="96" spans="1:16" s="2" customFormat="1" ht="15" customHeight="1">
      <c r="A96" s="1"/>
      <c r="B96" s="64"/>
      <c r="C96" s="64"/>
      <c r="F96" s="65"/>
      <c r="G96" s="65"/>
      <c r="H96" s="65"/>
      <c r="I96" s="66"/>
      <c r="J96" s="66"/>
      <c r="K96" s="66"/>
      <c r="L96" s="66"/>
      <c r="M96" s="66"/>
      <c r="P96" s="62"/>
    </row>
    <row r="97" spans="1:16" s="2" customFormat="1" ht="15" customHeight="1">
      <c r="A97" s="1"/>
      <c r="B97" s="28" t="s">
        <v>49</v>
      </c>
      <c r="C97" s="28"/>
      <c r="F97" s="65"/>
      <c r="G97" s="65"/>
      <c r="H97" s="65"/>
      <c r="I97" s="66"/>
      <c r="J97" s="66"/>
      <c r="K97" s="66"/>
      <c r="L97" s="66"/>
      <c r="M97" s="66"/>
      <c r="P97" s="62"/>
    </row>
    <row r="98" spans="1:16" s="2" customFormat="1" ht="15" customHeight="1">
      <c r="A98" s="1"/>
      <c r="B98" s="28"/>
      <c r="C98" s="28"/>
      <c r="F98" s="65"/>
      <c r="G98" s="65"/>
      <c r="H98" s="65"/>
      <c r="I98" s="66"/>
      <c r="J98" s="66"/>
      <c r="K98" s="66"/>
      <c r="L98" s="66"/>
      <c r="M98" s="66"/>
      <c r="P98" s="62"/>
    </row>
    <row r="99" spans="1:16" s="2" customFormat="1" ht="15" customHeight="1">
      <c r="A99" s="1"/>
      <c r="B99" s="50" t="s">
        <v>50</v>
      </c>
      <c r="C99" s="50"/>
      <c r="F99" s="65">
        <v>3479</v>
      </c>
      <c r="G99" s="65">
        <v>4587</v>
      </c>
      <c r="H99" s="65">
        <v>3020</v>
      </c>
      <c r="I99" s="65">
        <v>2795</v>
      </c>
      <c r="J99" s="65">
        <v>3053</v>
      </c>
      <c r="K99" s="65">
        <f>J99*0.1+J99</f>
        <v>3358.3</v>
      </c>
      <c r="L99" s="65">
        <f t="shared" ref="L99:M99" si="41">K99*0.1+K99</f>
        <v>3694.13</v>
      </c>
      <c r="M99" s="65">
        <f t="shared" si="41"/>
        <v>4063.5430000000001</v>
      </c>
      <c r="O99" s="69"/>
      <c r="P99" s="62"/>
    </row>
    <row r="100" spans="1:16" s="2" customFormat="1" ht="15" customHeight="1">
      <c r="A100" s="1"/>
      <c r="B100" s="50" t="s">
        <v>51</v>
      </c>
      <c r="C100" s="50"/>
      <c r="F100" s="65">
        <v>3158</v>
      </c>
      <c r="G100" s="65">
        <v>4233</v>
      </c>
      <c r="H100" s="65">
        <v>2668</v>
      </c>
      <c r="I100" s="65">
        <v>2430</v>
      </c>
      <c r="J100" s="65">
        <v>2683</v>
      </c>
      <c r="K100" s="65">
        <f>J100*0.1+J100</f>
        <v>2951.3</v>
      </c>
      <c r="L100" s="65">
        <f t="shared" ref="L100:M100" si="42">K100*0.1+K100</f>
        <v>3246.4300000000003</v>
      </c>
      <c r="M100" s="65">
        <f t="shared" si="42"/>
        <v>3571.0730000000003</v>
      </c>
      <c r="O100" s="69"/>
      <c r="P100" s="62"/>
    </row>
    <row r="101" spans="1:16" s="2" customFormat="1" ht="15" customHeight="1">
      <c r="A101" s="1"/>
      <c r="B101" s="50" t="s">
        <v>52</v>
      </c>
      <c r="C101" s="50"/>
      <c r="F101" s="68">
        <f>SUM(F99:F100)</f>
        <v>6637</v>
      </c>
      <c r="G101" s="68">
        <f t="shared" ref="G101:M101" si="43">SUM(G99:G100)</f>
        <v>8820</v>
      </c>
      <c r="H101" s="68">
        <f t="shared" si="43"/>
        <v>5688</v>
      </c>
      <c r="I101" s="68">
        <f t="shared" si="43"/>
        <v>5225</v>
      </c>
      <c r="J101" s="68">
        <f t="shared" si="43"/>
        <v>5736</v>
      </c>
      <c r="K101" s="68">
        <f t="shared" si="43"/>
        <v>6309.6</v>
      </c>
      <c r="L101" s="68">
        <f t="shared" si="43"/>
        <v>6940.56</v>
      </c>
      <c r="M101" s="68">
        <f t="shared" si="43"/>
        <v>7634.616</v>
      </c>
      <c r="P101" s="62"/>
    </row>
    <row r="102" spans="1:16" s="2" customFormat="1" ht="15" customHeight="1">
      <c r="A102" s="1"/>
      <c r="B102" s="64"/>
      <c r="C102" s="64"/>
      <c r="F102" s="70"/>
      <c r="G102" s="70"/>
      <c r="H102" s="70"/>
      <c r="I102" s="38"/>
      <c r="J102" s="38"/>
      <c r="K102" s="38"/>
      <c r="L102" s="38"/>
      <c r="M102" s="38"/>
      <c r="P102" s="9"/>
    </row>
    <row r="103" spans="1:16" s="2" customFormat="1" ht="15" customHeight="1">
      <c r="A103" s="1"/>
      <c r="B103" s="64"/>
      <c r="C103" s="64"/>
      <c r="F103" s="70"/>
      <c r="G103" s="70"/>
      <c r="H103" s="70"/>
      <c r="I103" s="38"/>
      <c r="J103" s="38"/>
      <c r="K103" s="38"/>
      <c r="L103" s="38"/>
      <c r="M103" s="38"/>
      <c r="P103" s="9"/>
    </row>
    <row r="104" spans="1:16" s="2" customFormat="1" ht="15" customHeight="1" thickBot="1">
      <c r="A104" s="1"/>
      <c r="B104" s="50" t="s">
        <v>53</v>
      </c>
      <c r="C104" s="64"/>
      <c r="F104" s="67">
        <f>F101+F94</f>
        <v>18749</v>
      </c>
      <c r="G104" s="67">
        <f t="shared" ref="G104:M104" si="44">G101+G94</f>
        <v>23300</v>
      </c>
      <c r="H104" s="67">
        <f t="shared" si="44"/>
        <v>20172</v>
      </c>
      <c r="I104" s="67">
        <f t="shared" si="44"/>
        <v>18233.0631808</v>
      </c>
      <c r="J104" s="67">
        <f t="shared" si="44"/>
        <v>17649.781550734078</v>
      </c>
      <c r="K104" s="67">
        <f t="shared" si="44"/>
        <v>19414.759705807486</v>
      </c>
      <c r="L104" s="67">
        <f t="shared" si="44"/>
        <v>21356.235676388234</v>
      </c>
      <c r="M104" s="67">
        <f t="shared" si="44"/>
        <v>11668.586244027059</v>
      </c>
      <c r="P104" s="18"/>
    </row>
    <row r="105" spans="1:16" s="2" customFormat="1" ht="15" customHeight="1">
      <c r="A105" s="1"/>
      <c r="B105" s="24"/>
      <c r="C105" s="24"/>
      <c r="F105" s="66"/>
      <c r="G105" s="66"/>
      <c r="H105" s="66"/>
      <c r="I105" s="57"/>
      <c r="J105" s="57"/>
      <c r="K105" s="57"/>
      <c r="L105" s="57"/>
      <c r="M105" s="57"/>
      <c r="P105" s="9"/>
    </row>
    <row r="106" spans="1:16" s="2" customFormat="1" ht="15" customHeight="1">
      <c r="A106" s="1"/>
      <c r="B106" s="24"/>
      <c r="C106" s="24"/>
      <c r="F106" s="66"/>
      <c r="G106" s="66"/>
      <c r="H106" s="66"/>
      <c r="I106" s="57"/>
      <c r="J106" s="57"/>
      <c r="K106" s="57"/>
      <c r="L106" s="57"/>
      <c r="M106" s="57"/>
    </row>
    <row r="107" spans="1:16" s="2" customFormat="1" ht="15" customHeight="1">
      <c r="A107" s="1"/>
      <c r="B107" s="71" t="s">
        <v>54</v>
      </c>
      <c r="C107" s="71"/>
      <c r="F107" s="72">
        <f>+F84-F104</f>
        <v>-3158</v>
      </c>
      <c r="G107" s="72">
        <f t="shared" ref="G107:M107" si="45">+G84-G104</f>
        <v>-4233</v>
      </c>
      <c r="H107" s="72">
        <f t="shared" si="45"/>
        <v>-2668</v>
      </c>
      <c r="I107" s="72">
        <f t="shared" si="45"/>
        <v>-2430.1486927999995</v>
      </c>
      <c r="J107" s="72">
        <f t="shared" si="45"/>
        <v>-2682.5430815252785</v>
      </c>
      <c r="K107" s="72">
        <f t="shared" si="45"/>
        <v>-3090.1470433675895</v>
      </c>
      <c r="L107" s="72">
        <f t="shared" si="45"/>
        <v>-3385.7117083786143</v>
      </c>
      <c r="M107" s="72">
        <f t="shared" si="45"/>
        <v>7965.7136985118541</v>
      </c>
      <c r="P107" s="18"/>
    </row>
    <row r="108" spans="1:16" s="2" customFormat="1" ht="15" customHeight="1">
      <c r="A108" s="1"/>
      <c r="B108" s="19"/>
      <c r="C108" s="4"/>
      <c r="D108" s="6"/>
      <c r="E108" s="6"/>
      <c r="F108" s="6"/>
      <c r="G108" s="6"/>
      <c r="H108" s="6"/>
      <c r="I108" s="22"/>
      <c r="J108" s="22"/>
      <c r="K108" s="22"/>
      <c r="L108" s="22"/>
      <c r="M108" s="22"/>
      <c r="P108" s="9"/>
    </row>
    <row r="109" spans="1:16" s="1" customFormat="1" ht="15" customHeight="1">
      <c r="B109" s="39"/>
      <c r="C109" s="39"/>
      <c r="D109" s="40"/>
      <c r="E109" s="40"/>
      <c r="F109" s="41"/>
      <c r="G109" s="41"/>
      <c r="H109" s="41"/>
      <c r="I109" s="41"/>
      <c r="J109" s="41"/>
      <c r="K109" s="41"/>
      <c r="L109" s="41"/>
      <c r="M109" s="41"/>
    </row>
    <row r="110" spans="1:16" s="1" customFormat="1" ht="15" customHeight="1">
      <c r="B110" s="3"/>
      <c r="C110" s="42"/>
      <c r="D110" s="5"/>
      <c r="E110" s="24"/>
      <c r="F110" s="43"/>
      <c r="G110" s="43"/>
      <c r="H110" s="43"/>
      <c r="I110" s="43"/>
      <c r="J110" s="43"/>
      <c r="K110" s="43"/>
      <c r="L110" s="43"/>
      <c r="M110" s="43"/>
      <c r="N110" s="9"/>
      <c r="O110" s="9"/>
    </row>
    <row r="111" spans="1:16" s="2" customFormat="1" ht="15" customHeight="1"/>
    <row r="112" spans="1:16" s="2" customFormat="1" ht="15" customHeight="1">
      <c r="A112" s="14" t="s">
        <v>1</v>
      </c>
      <c r="B112" s="10" t="s">
        <v>55</v>
      </c>
      <c r="C112" s="11"/>
      <c r="D112" s="73"/>
      <c r="E112" s="73"/>
      <c r="F112" s="13"/>
      <c r="G112" s="13"/>
      <c r="H112" s="13"/>
      <c r="I112" s="74"/>
      <c r="J112" s="75"/>
      <c r="K112" s="75"/>
      <c r="L112" s="75"/>
      <c r="M112" s="75"/>
    </row>
    <row r="113" spans="1:13" s="2" customFormat="1" ht="15" customHeight="1">
      <c r="A113" s="14"/>
      <c r="B113" s="15"/>
      <c r="C113" s="4"/>
      <c r="D113" s="16"/>
      <c r="E113" s="16"/>
      <c r="F113" s="17"/>
      <c r="G113" s="17"/>
      <c r="H113" s="17"/>
      <c r="I113" s="60"/>
      <c r="J113" s="60"/>
      <c r="K113" s="60"/>
      <c r="L113" s="60"/>
      <c r="M113" s="60"/>
    </row>
    <row r="114" spans="1:13" s="2" customFormat="1" ht="15" customHeight="1" thickBot="1">
      <c r="A114" s="14"/>
      <c r="B114" s="19" t="s">
        <v>3</v>
      </c>
      <c r="C114" s="4"/>
      <c r="D114" s="6"/>
      <c r="E114" s="6"/>
      <c r="F114" s="45">
        <f>+F5</f>
        <v>2020</v>
      </c>
      <c r="G114" s="45">
        <f>+G5</f>
        <v>2021</v>
      </c>
      <c r="H114" s="45">
        <f>+H5</f>
        <v>2022</v>
      </c>
      <c r="I114" s="46">
        <f>+I5</f>
        <v>2023</v>
      </c>
      <c r="J114" s="46">
        <f t="shared" ref="J114:M114" si="46">+J5</f>
        <v>2024</v>
      </c>
      <c r="K114" s="46">
        <f t="shared" si="46"/>
        <v>2025</v>
      </c>
      <c r="L114" s="46">
        <f t="shared" si="46"/>
        <v>2026</v>
      </c>
      <c r="M114" s="46">
        <f t="shared" si="46"/>
        <v>2027</v>
      </c>
    </row>
    <row r="115" spans="1:13" s="2" customFormat="1" ht="15" customHeight="1">
      <c r="A115" s="1"/>
      <c r="B115" s="19"/>
      <c r="C115" s="4"/>
      <c r="D115" s="6"/>
      <c r="E115" s="6"/>
      <c r="F115" s="6"/>
      <c r="G115" s="6"/>
      <c r="H115" s="6"/>
      <c r="I115" s="22"/>
      <c r="J115" s="22"/>
      <c r="K115" s="22"/>
      <c r="L115" s="22"/>
      <c r="M115" s="22"/>
    </row>
    <row r="116" spans="1:13" s="2" customFormat="1" ht="15" customHeight="1">
      <c r="A116" s="1"/>
      <c r="B116" s="28" t="s">
        <v>56</v>
      </c>
      <c r="C116" s="4"/>
      <c r="D116" s="6"/>
      <c r="E116" s="6"/>
      <c r="F116" s="6"/>
      <c r="G116" s="6"/>
      <c r="H116" s="6"/>
      <c r="I116" s="22"/>
      <c r="J116" s="22"/>
      <c r="K116" s="22"/>
      <c r="L116" s="22"/>
      <c r="M116" s="22"/>
    </row>
    <row r="117" spans="1:13" s="2" customFormat="1" ht="15" customHeight="1">
      <c r="A117" s="1"/>
      <c r="B117" s="76" t="s">
        <v>10</v>
      </c>
      <c r="C117" s="4"/>
      <c r="D117" s="6"/>
      <c r="E117" s="6"/>
      <c r="F117" s="63">
        <f>+F24</f>
        <v>2057</v>
      </c>
      <c r="G117" s="63">
        <f t="shared" ref="G117:M117" si="47">+G24</f>
        <v>2429</v>
      </c>
      <c r="H117" s="63">
        <f t="shared" si="47"/>
        <v>3053</v>
      </c>
      <c r="I117" s="63">
        <f t="shared" si="47"/>
        <v>1823.7300089999999</v>
      </c>
      <c r="J117" s="63">
        <f t="shared" si="47"/>
        <v>1674.226004922416</v>
      </c>
      <c r="K117" s="63">
        <f t="shared" si="47"/>
        <v>1821.9063677681995</v>
      </c>
      <c r="L117" s="63">
        <f t="shared" si="47"/>
        <v>1984.0016726285</v>
      </c>
      <c r="M117" s="63">
        <f t="shared" si="47"/>
        <v>2159.5670419164499</v>
      </c>
    </row>
    <row r="118" spans="1:13" s="2" customFormat="1" ht="15" customHeight="1">
      <c r="A118" s="1"/>
      <c r="B118" s="76" t="s">
        <v>57</v>
      </c>
      <c r="C118" s="4"/>
      <c r="D118" s="6"/>
      <c r="E118" s="6"/>
      <c r="F118" s="77">
        <f>-F27/F24</f>
        <v>-0.25085075352455033</v>
      </c>
      <c r="G118" s="77">
        <f t="shared" ref="G118:M118" si="48">-G27/G24</f>
        <v>-0.25977768629065456</v>
      </c>
      <c r="H118" s="77">
        <f t="shared" si="48"/>
        <v>-0.19620045856534557</v>
      </c>
      <c r="I118" s="77">
        <f t="shared" si="48"/>
        <v>-0.22207234513954857</v>
      </c>
      <c r="J118" s="77">
        <f t="shared" si="48"/>
        <v>-0.2586269707476353</v>
      </c>
      <c r="K118" s="77">
        <f t="shared" si="48"/>
        <v>-0.26142946115472354</v>
      </c>
      <c r="L118" s="77">
        <f t="shared" si="48"/>
        <v>-0.26407739833498861</v>
      </c>
      <c r="M118" s="77">
        <f t="shared" si="48"/>
        <v>-0.26686969601488164</v>
      </c>
    </row>
    <row r="119" spans="1:13" s="2" customFormat="1" ht="15" customHeight="1" thickBot="1">
      <c r="A119" s="1"/>
      <c r="B119" s="76" t="s">
        <v>58</v>
      </c>
      <c r="C119" s="4"/>
      <c r="D119" s="6"/>
      <c r="E119" s="6"/>
      <c r="F119" s="67">
        <f>F117*(1-F118)</f>
        <v>2573</v>
      </c>
      <c r="G119" s="67">
        <f t="shared" ref="G119:M119" si="49">G117*(1-G118)</f>
        <v>3060</v>
      </c>
      <c r="H119" s="67">
        <f t="shared" si="49"/>
        <v>3652</v>
      </c>
      <c r="I119" s="67">
        <f t="shared" si="49"/>
        <v>2228.7300089999999</v>
      </c>
      <c r="J119" s="67">
        <f t="shared" si="49"/>
        <v>2107.226004922416</v>
      </c>
      <c r="K119" s="67">
        <f t="shared" si="49"/>
        <v>2298.2063677681995</v>
      </c>
      <c r="L119" s="67">
        <f t="shared" si="49"/>
        <v>2507.9316726285001</v>
      </c>
      <c r="M119" s="67">
        <f t="shared" si="49"/>
        <v>2735.8900419164497</v>
      </c>
    </row>
    <row r="120" spans="1:13" s="2" customFormat="1" ht="15" customHeight="1">
      <c r="A120" s="1"/>
      <c r="B120" s="78"/>
      <c r="C120" s="4"/>
      <c r="D120" s="6"/>
      <c r="E120" s="6"/>
      <c r="F120" s="6"/>
      <c r="G120" s="6"/>
      <c r="H120" s="6"/>
      <c r="I120" s="22"/>
      <c r="J120" s="22"/>
      <c r="K120" s="22"/>
      <c r="L120" s="22"/>
      <c r="M120" s="22"/>
    </row>
    <row r="121" spans="1:13" s="2" customFormat="1" ht="15" customHeight="1">
      <c r="A121" s="1"/>
      <c r="B121" s="28" t="s">
        <v>65</v>
      </c>
      <c r="C121" s="4"/>
      <c r="D121" s="6"/>
      <c r="E121" s="6"/>
      <c r="F121" s="6"/>
      <c r="G121" s="6"/>
      <c r="H121" s="6"/>
      <c r="I121" s="22"/>
      <c r="J121" s="22"/>
      <c r="K121" s="22"/>
      <c r="L121" s="22"/>
      <c r="M121" s="22"/>
    </row>
    <row r="122" spans="1:13" s="2" customFormat="1" ht="15" customHeight="1">
      <c r="A122" s="1"/>
      <c r="B122" s="76" t="s">
        <v>59</v>
      </c>
      <c r="C122" s="4"/>
      <c r="D122" s="6"/>
      <c r="E122" s="6"/>
      <c r="F122"/>
      <c r="G122" s="63">
        <f>+F90</f>
        <v>0</v>
      </c>
      <c r="H122" s="63">
        <f t="shared" ref="H122:M122" si="50">+G90</f>
        <v>0</v>
      </c>
      <c r="I122" s="63">
        <f t="shared" si="50"/>
        <v>0</v>
      </c>
      <c r="J122" s="63">
        <f t="shared" si="50"/>
        <v>0</v>
      </c>
      <c r="K122" s="63">
        <f t="shared" si="50"/>
        <v>0</v>
      </c>
      <c r="L122" s="63">
        <f t="shared" si="50"/>
        <v>0</v>
      </c>
      <c r="M122" s="63">
        <f t="shared" si="50"/>
        <v>0</v>
      </c>
    </row>
    <row r="123" spans="1:13" s="2" customFormat="1" ht="15" customHeight="1">
      <c r="A123" s="1"/>
      <c r="B123" s="76" t="s">
        <v>60</v>
      </c>
      <c r="C123" s="4"/>
      <c r="D123" s="6"/>
      <c r="E123" s="6"/>
      <c r="F123"/>
      <c r="G123" s="63">
        <f>+F93</f>
        <v>9088</v>
      </c>
      <c r="H123" s="63">
        <f t="shared" ref="H123:M123" si="51">+G93</f>
        <v>11275</v>
      </c>
      <c r="I123" s="63">
        <f t="shared" si="51"/>
        <v>11165</v>
      </c>
      <c r="J123" s="63">
        <f t="shared" si="51"/>
        <v>10037</v>
      </c>
      <c r="K123" s="63">
        <f t="shared" si="51"/>
        <v>8883</v>
      </c>
      <c r="L123" s="63">
        <f t="shared" si="51"/>
        <v>9771.2999999999993</v>
      </c>
      <c r="M123" s="63">
        <f t="shared" si="51"/>
        <v>10748.429999999998</v>
      </c>
    </row>
    <row r="124" spans="1:13" s="2" customFormat="1" ht="15" customHeight="1">
      <c r="A124" s="1"/>
      <c r="B124" s="76" t="s">
        <v>37</v>
      </c>
      <c r="C124" s="4"/>
      <c r="D124" s="6"/>
      <c r="E124" s="6"/>
      <c r="F124"/>
      <c r="G124" s="79">
        <f>-F76</f>
        <v>-2229</v>
      </c>
      <c r="H124" s="79">
        <f t="shared" ref="H124:M124" si="52">-G76</f>
        <v>-5494</v>
      </c>
      <c r="I124" s="79">
        <f t="shared" si="52"/>
        <v>-2936</v>
      </c>
      <c r="J124" s="79">
        <f t="shared" si="52"/>
        <v>-1874</v>
      </c>
      <c r="K124" s="79">
        <f t="shared" si="52"/>
        <v>-2320</v>
      </c>
      <c r="L124" s="79">
        <f t="shared" si="52"/>
        <v>-2564</v>
      </c>
      <c r="M124" s="79">
        <f t="shared" si="52"/>
        <v>-2998</v>
      </c>
    </row>
    <row r="125" spans="1:13" s="2" customFormat="1" ht="15" customHeight="1">
      <c r="A125" s="1"/>
      <c r="B125" s="76" t="s">
        <v>61</v>
      </c>
      <c r="C125" s="4"/>
      <c r="D125" s="6"/>
      <c r="E125" s="6"/>
      <c r="F125"/>
      <c r="G125" s="63">
        <f>SUM(G122:G124)</f>
        <v>6859</v>
      </c>
      <c r="H125" s="63">
        <f t="shared" ref="H125:M125" si="53">SUM(H122:H124)</f>
        <v>5781</v>
      </c>
      <c r="I125" s="63">
        <f t="shared" si="53"/>
        <v>8229</v>
      </c>
      <c r="J125" s="63">
        <f t="shared" si="53"/>
        <v>8163</v>
      </c>
      <c r="K125" s="63">
        <f t="shared" si="53"/>
        <v>6563</v>
      </c>
      <c r="L125" s="63">
        <f t="shared" si="53"/>
        <v>7207.2999999999993</v>
      </c>
      <c r="M125" s="63">
        <f t="shared" si="53"/>
        <v>7750.4299999999985</v>
      </c>
    </row>
    <row r="126" spans="1:13" s="2" customFormat="1" ht="15" customHeight="1">
      <c r="A126" s="1"/>
      <c r="B126" s="76" t="s">
        <v>62</v>
      </c>
      <c r="C126" s="4"/>
      <c r="D126" s="6"/>
      <c r="E126" s="6"/>
      <c r="F126"/>
      <c r="G126" s="63">
        <f>+F101</f>
        <v>6637</v>
      </c>
      <c r="H126" s="63">
        <f t="shared" ref="H126:M126" si="54">+G101</f>
        <v>8820</v>
      </c>
      <c r="I126" s="63">
        <f t="shared" si="54"/>
        <v>5688</v>
      </c>
      <c r="J126" s="63">
        <f t="shared" si="54"/>
        <v>5225</v>
      </c>
      <c r="K126" s="63">
        <f t="shared" si="54"/>
        <v>5736</v>
      </c>
      <c r="L126" s="63">
        <f t="shared" si="54"/>
        <v>6309.6</v>
      </c>
      <c r="M126" s="63">
        <f t="shared" si="54"/>
        <v>6940.56</v>
      </c>
    </row>
    <row r="127" spans="1:13" s="2" customFormat="1" ht="15" customHeight="1" thickBot="1">
      <c r="A127" s="1"/>
      <c r="B127" s="76" t="s">
        <v>63</v>
      </c>
      <c r="C127" s="4"/>
      <c r="D127" s="6"/>
      <c r="E127" s="6"/>
      <c r="F127"/>
      <c r="G127" s="67">
        <f>SUM(G125:G126)</f>
        <v>13496</v>
      </c>
      <c r="H127" s="67">
        <f t="shared" ref="H127:M127" si="55">SUM(H125:H126)</f>
        <v>14601</v>
      </c>
      <c r="I127" s="67">
        <f t="shared" si="55"/>
        <v>13917</v>
      </c>
      <c r="J127" s="67">
        <f t="shared" si="55"/>
        <v>13388</v>
      </c>
      <c r="K127" s="67">
        <f t="shared" si="55"/>
        <v>12299</v>
      </c>
      <c r="L127" s="67">
        <f t="shared" si="55"/>
        <v>13516.9</v>
      </c>
      <c r="M127" s="67">
        <f t="shared" si="55"/>
        <v>14690.989999999998</v>
      </c>
    </row>
    <row r="128" spans="1:13" s="2" customFormat="1" ht="15" customHeight="1">
      <c r="A128" s="1"/>
      <c r="B128" s="76"/>
      <c r="C128" s="4"/>
      <c r="D128" s="6"/>
      <c r="E128" s="6"/>
      <c r="F128" s="80"/>
      <c r="G128" s="80"/>
      <c r="H128" s="80"/>
      <c r="I128" s="80"/>
      <c r="J128" s="80"/>
      <c r="K128" s="80"/>
      <c r="L128" s="80"/>
      <c r="M128" s="80"/>
    </row>
    <row r="129" spans="1:13" s="2" customFormat="1" ht="15" customHeight="1">
      <c r="A129" s="1"/>
      <c r="B129" s="28" t="s">
        <v>64</v>
      </c>
      <c r="C129" s="4"/>
      <c r="D129" s="6"/>
      <c r="E129" s="6"/>
      <c r="F129" s="6"/>
      <c r="G129" s="6"/>
      <c r="H129" s="6"/>
      <c r="I129" s="22"/>
      <c r="J129" s="22"/>
      <c r="K129" s="22"/>
      <c r="L129" s="22"/>
      <c r="M129" s="22"/>
    </row>
    <row r="130" spans="1:13" s="82" customFormat="1" ht="15" customHeight="1">
      <c r="B130" s="76" t="s">
        <v>66</v>
      </c>
      <c r="G130" s="83">
        <f>G127</f>
        <v>13496</v>
      </c>
      <c r="H130" s="83">
        <f t="shared" ref="H130:M130" si="56">H127</f>
        <v>14601</v>
      </c>
      <c r="I130" s="83">
        <f t="shared" si="56"/>
        <v>13917</v>
      </c>
      <c r="J130" s="83">
        <f t="shared" si="56"/>
        <v>13388</v>
      </c>
      <c r="K130" s="83">
        <f t="shared" si="56"/>
        <v>12299</v>
      </c>
      <c r="L130" s="83">
        <f t="shared" si="56"/>
        <v>13516.9</v>
      </c>
      <c r="M130" s="83">
        <f t="shared" si="56"/>
        <v>14690.989999999998</v>
      </c>
    </row>
    <row r="131" spans="1:13" s="82" customFormat="1" ht="15" customHeight="1">
      <c r="B131" s="76" t="s">
        <v>67</v>
      </c>
      <c r="G131" s="85">
        <v>8.2199999999999995E-2</v>
      </c>
      <c r="H131" s="85">
        <v>8.2199999999999995E-2</v>
      </c>
      <c r="I131" s="85">
        <v>8.2199999999999995E-2</v>
      </c>
      <c r="J131" s="85">
        <v>8.2199999999999995E-2</v>
      </c>
      <c r="K131" s="85">
        <v>8.2199999999999995E-2</v>
      </c>
      <c r="L131" s="85">
        <v>8.2199999999999995E-2</v>
      </c>
      <c r="M131" s="85">
        <v>8.2199999999999995E-2</v>
      </c>
    </row>
    <row r="132" spans="1:13" s="82" customFormat="1" ht="15" customHeight="1">
      <c r="B132" s="76" t="s">
        <v>0</v>
      </c>
      <c r="G132" s="84">
        <f>G130*G131</f>
        <v>1109.3712</v>
      </c>
      <c r="H132" s="84">
        <f t="shared" ref="H132:M132" si="57">H130*H131</f>
        <v>1200.2021999999999</v>
      </c>
      <c r="I132" s="84">
        <f t="shared" si="57"/>
        <v>1143.9774</v>
      </c>
      <c r="J132" s="84">
        <f t="shared" si="57"/>
        <v>1100.4936</v>
      </c>
      <c r="K132" s="84">
        <f t="shared" si="57"/>
        <v>1010.9777999999999</v>
      </c>
      <c r="L132" s="84">
        <f t="shared" si="57"/>
        <v>1111.0891799999999</v>
      </c>
      <c r="M132" s="84">
        <f t="shared" si="57"/>
        <v>1207.5993779999997</v>
      </c>
    </row>
    <row r="133" spans="1:13" s="82" customFormat="1" ht="15" customHeight="1"/>
    <row r="134" spans="1:13" s="82" customFormat="1" ht="15" customHeight="1">
      <c r="B134" s="76" t="s">
        <v>58</v>
      </c>
      <c r="G134" s="83">
        <f>G119</f>
        <v>3060</v>
      </c>
      <c r="H134" s="83">
        <f>H119</f>
        <v>3652</v>
      </c>
      <c r="I134" s="83">
        <f t="shared" ref="H134:M134" si="58">I119</f>
        <v>2228.7300089999999</v>
      </c>
      <c r="J134" s="83">
        <f t="shared" si="58"/>
        <v>2107.226004922416</v>
      </c>
      <c r="K134" s="83">
        <f t="shared" si="58"/>
        <v>2298.2063677681995</v>
      </c>
      <c r="L134" s="83">
        <f t="shared" si="58"/>
        <v>2507.9316726285001</v>
      </c>
      <c r="M134" s="83">
        <f t="shared" si="58"/>
        <v>2735.8900419164497</v>
      </c>
    </row>
    <row r="135" spans="1:13" s="82" customFormat="1" ht="15" customHeight="1">
      <c r="B135" s="76" t="s">
        <v>68</v>
      </c>
      <c r="G135" s="84">
        <f>-G132</f>
        <v>-1109.3712</v>
      </c>
      <c r="H135" s="84">
        <f>-H132</f>
        <v>-1200.2021999999999</v>
      </c>
      <c r="I135" s="84">
        <f t="shared" ref="H135:M135" si="59">-I132</f>
        <v>-1143.9774</v>
      </c>
      <c r="J135" s="84">
        <f t="shared" si="59"/>
        <v>-1100.4936</v>
      </c>
      <c r="K135" s="84">
        <f t="shared" si="59"/>
        <v>-1010.9777999999999</v>
      </c>
      <c r="L135" s="84">
        <f t="shared" si="59"/>
        <v>-1111.0891799999999</v>
      </c>
      <c r="M135" s="84">
        <f t="shared" si="59"/>
        <v>-1207.5993779999997</v>
      </c>
    </row>
    <row r="136" spans="1:13" s="82" customFormat="1" ht="15" customHeight="1" thickBot="1">
      <c r="B136" s="86" t="s">
        <v>69</v>
      </c>
      <c r="C136" s="87"/>
      <c r="D136" s="87"/>
      <c r="E136" s="87"/>
      <c r="F136" s="87"/>
      <c r="G136" s="88">
        <f>SUM(G134:G135)</f>
        <v>1950.6288</v>
      </c>
      <c r="H136" s="88">
        <f t="shared" ref="H136:M136" si="60">SUM(H134:H135)</f>
        <v>2451.7978000000003</v>
      </c>
      <c r="I136" s="88">
        <f t="shared" si="60"/>
        <v>1084.7526089999999</v>
      </c>
      <c r="J136" s="88">
        <f t="shared" si="60"/>
        <v>1006.732404922416</v>
      </c>
      <c r="K136" s="88">
        <f t="shared" si="60"/>
        <v>1287.2285677681996</v>
      </c>
      <c r="L136" s="88">
        <f t="shared" si="60"/>
        <v>1396.8424926285002</v>
      </c>
      <c r="M136" s="88">
        <f t="shared" si="60"/>
        <v>1528.2906639164501</v>
      </c>
    </row>
    <row r="137" spans="1:13" s="82" customFormat="1" ht="15" customHeight="1">
      <c r="B137" s="76"/>
    </row>
    <row r="138" spans="1:13" s="82" customFormat="1" ht="15" customHeight="1"/>
    <row r="139" spans="1:13" s="82" customFormat="1" ht="15" customHeight="1">
      <c r="B139" s="89" t="s">
        <v>70</v>
      </c>
      <c r="C139" s="89"/>
      <c r="D139" s="89"/>
      <c r="E139" s="89"/>
      <c r="F139" s="89"/>
      <c r="G139" s="89"/>
      <c r="H139" s="89"/>
    </row>
    <row r="140" spans="1:13" s="82" customFormat="1" ht="15" customHeight="1"/>
    <row r="141" spans="1:13" ht="15" customHeight="1">
      <c r="A141" s="24"/>
      <c r="B141" s="76"/>
      <c r="C141" s="4"/>
      <c r="D141" s="6"/>
      <c r="E141" s="6"/>
      <c r="F141" s="80"/>
      <c r="G141" s="80"/>
      <c r="H141" s="80"/>
      <c r="I141" s="80"/>
      <c r="J141" s="80"/>
      <c r="K141" s="80"/>
      <c r="L141" s="80"/>
      <c r="M141" s="80"/>
    </row>
  </sheetData>
  <mergeCells count="1">
    <mergeCell ref="B139:H139"/>
  </mergeCells>
  <conditionalFormatting sqref="F107:M107">
    <cfRule type="expression" dxfId="0" priority="1">
      <formula>F107&lt;&gt;0</formula>
    </cfRule>
  </conditionalFormatting>
  <printOptions horizontalCentered="1"/>
  <pageMargins left="0.118110236220472" right="0.118110236220472" top="0.118110236220472" bottom="0.118110236220472" header="0.118110236220472" footer="0.118110236220472"/>
  <pageSetup scale="85" orientation="landscape" r:id="rId1"/>
  <headerFooter alignWithMargins="0">
    <oddFooter>&amp;C&amp;"Open Sans,Bold"&amp;10&amp;K002060Page &amp;P of &amp;N&amp;R&amp;G</oddFooter>
  </headerFooter>
  <rowBreaks count="3" manualBreakCount="3">
    <brk id="33" min="1" max="12" man="1"/>
    <brk id="68" min="1" max="12" man="1"/>
    <brk id="111" min="1" max="12" man="1"/>
  </rowBreaks>
  <ignoredErrors>
    <ignoredError sqref="G64" formula="1"/>
  </ignoredError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EVA</vt:lpstr>
      <vt:lpstr>EVA!Print_Area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SARANG</cp:lastModifiedBy>
  <cp:lastPrinted>2023-04-19T20:18:50Z</cp:lastPrinted>
  <dcterms:created xsi:type="dcterms:W3CDTF">2017-08-25T00:42:37Z</dcterms:created>
  <dcterms:modified xsi:type="dcterms:W3CDTF">2024-07-19T20:22:53Z</dcterms:modified>
</cp:coreProperties>
</file>