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 activeTab="1"/>
  </bookViews>
  <sheets>
    <sheet name="COVER" sheetId="4" r:id="rId1"/>
    <sheet name="LOAN PORTFOLIO" sheetId="2" r:id="rId2"/>
    <sheet name="MODELLLING PD'S" sheetId="3" r:id="rId3"/>
    <sheet name="Economic Capital and Regulation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8" i="3" l="1"/>
  <c r="P120" i="3" s="1"/>
  <c r="S121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F6" i="5"/>
  <c r="G21" i="5"/>
  <c r="AS30" i="3"/>
  <c r="AS33" i="3" s="1"/>
  <c r="AS34" i="3" s="1"/>
  <c r="G6" i="5"/>
  <c r="F7" i="5"/>
  <c r="G7" i="5" s="1"/>
  <c r="F8" i="5"/>
  <c r="G8" i="5" s="1"/>
  <c r="F9" i="5"/>
  <c r="F10" i="5"/>
  <c r="F11" i="5"/>
  <c r="F12" i="5"/>
  <c r="F13" i="5"/>
  <c r="G13" i="5" s="1"/>
  <c r="F14" i="5"/>
  <c r="G14" i="5" s="1"/>
  <c r="F15" i="5"/>
  <c r="F16" i="5"/>
  <c r="G16" i="5" s="1"/>
  <c r="F17" i="5"/>
  <c r="F18" i="5"/>
  <c r="F19" i="5"/>
  <c r="F20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28" i="5"/>
  <c r="G9" i="5"/>
  <c r="G10" i="5"/>
  <c r="G11" i="5"/>
  <c r="G12" i="5"/>
  <c r="G15" i="5"/>
  <c r="G17" i="5"/>
  <c r="G18" i="5"/>
  <c r="G19" i="5"/>
  <c r="G20" i="5"/>
  <c r="P121" i="3" l="1"/>
  <c r="I55" i="3"/>
  <c r="C55" i="3"/>
  <c r="I30" i="3"/>
  <c r="I33" i="3" s="1"/>
  <c r="I34" i="3" s="1"/>
  <c r="F70" i="3" s="1"/>
  <c r="M5" i="2"/>
  <c r="M6" i="2"/>
  <c r="M7" i="2"/>
  <c r="M8" i="2"/>
  <c r="M9" i="2"/>
  <c r="M10" i="2"/>
  <c r="M11" i="2"/>
  <c r="M12" i="2"/>
  <c r="M13" i="2"/>
  <c r="M14" i="2"/>
  <c r="M15" i="2"/>
  <c r="M16" i="2"/>
  <c r="L5" i="2"/>
  <c r="L6" i="2"/>
  <c r="L7" i="2"/>
  <c r="L8" i="2"/>
  <c r="L9" i="2"/>
  <c r="K5" i="2"/>
  <c r="K6" i="2"/>
  <c r="K7" i="2"/>
  <c r="K8" i="2"/>
  <c r="K9" i="2"/>
  <c r="CI55" i="3" l="1"/>
  <c r="BW55" i="3"/>
  <c r="CC55" i="3"/>
  <c r="BK55" i="3"/>
  <c r="BK58" i="3" s="1"/>
  <c r="BQ55" i="3"/>
  <c r="AY55" i="3"/>
  <c r="BE55" i="3"/>
  <c r="AS55" i="3"/>
  <c r="AG55" i="3"/>
  <c r="AM55" i="3"/>
  <c r="AA55" i="3"/>
  <c r="U55" i="3"/>
  <c r="O55" i="3"/>
  <c r="CI32" i="3"/>
  <c r="CI57" i="3" s="1"/>
  <c r="CC32" i="3"/>
  <c r="CC57" i="3" s="1"/>
  <c r="BW32" i="3"/>
  <c r="BW57" i="3" s="1"/>
  <c r="BQ32" i="3"/>
  <c r="BQ57" i="3" s="1"/>
  <c r="BK32" i="3"/>
  <c r="BK57" i="3" s="1"/>
  <c r="BE32" i="3"/>
  <c r="BE57" i="3" s="1"/>
  <c r="AY32" i="3"/>
  <c r="AY57" i="3" s="1"/>
  <c r="AS32" i="3"/>
  <c r="AS57" i="3" s="1"/>
  <c r="AM32" i="3"/>
  <c r="AM57" i="3" s="1"/>
  <c r="AG32" i="3"/>
  <c r="AG57" i="3" s="1"/>
  <c r="AA32" i="3"/>
  <c r="AA57" i="3" s="1"/>
  <c r="U32" i="3"/>
  <c r="U57" i="3" s="1"/>
  <c r="O32" i="3"/>
  <c r="O57" i="3" s="1"/>
  <c r="I32" i="3"/>
  <c r="I57" i="3" s="1"/>
  <c r="C32" i="3"/>
  <c r="C57" i="3" s="1"/>
  <c r="CI30" i="3"/>
  <c r="CI33" i="3" s="1"/>
  <c r="CI34" i="3" s="1"/>
  <c r="CC30" i="3"/>
  <c r="CC33" i="3" s="1"/>
  <c r="CC34" i="3" s="1"/>
  <c r="F82" i="3" s="1"/>
  <c r="BW30" i="3"/>
  <c r="BW33" i="3" s="1"/>
  <c r="BW34" i="3" s="1"/>
  <c r="BQ30" i="3"/>
  <c r="BQ33" i="3" s="1"/>
  <c r="BQ34" i="3" s="1"/>
  <c r="BK30" i="3"/>
  <c r="BK33" i="3" s="1"/>
  <c r="BK34" i="3" s="1"/>
  <c r="BE30" i="3"/>
  <c r="BE33" i="3" s="1"/>
  <c r="BE34" i="3" s="1"/>
  <c r="AY30" i="3"/>
  <c r="AY33" i="3" s="1"/>
  <c r="AY34" i="3" s="1"/>
  <c r="F77" i="3" s="1"/>
  <c r="AM30" i="3"/>
  <c r="AM33" i="3" s="1"/>
  <c r="AM34" i="3" s="1"/>
  <c r="F75" i="3" s="1"/>
  <c r="AG30" i="3"/>
  <c r="AG33" i="3" s="1"/>
  <c r="AG34" i="3" s="1"/>
  <c r="F74" i="3" s="1"/>
  <c r="AA30" i="3"/>
  <c r="AA33" i="3" s="1"/>
  <c r="AA34" i="3" s="1"/>
  <c r="F73" i="3" s="1"/>
  <c r="U30" i="3"/>
  <c r="U33" i="3" s="1"/>
  <c r="U34" i="3" s="1"/>
  <c r="F72" i="3" s="1"/>
  <c r="O30" i="3"/>
  <c r="O33" i="3" s="1"/>
  <c r="O34" i="3" s="1"/>
  <c r="F71" i="3" s="1"/>
  <c r="G79" i="3" l="1"/>
  <c r="G104" i="3" s="1"/>
  <c r="F99" i="3"/>
  <c r="F107" i="3"/>
  <c r="F81" i="3"/>
  <c r="F106" i="3" s="1"/>
  <c r="F100" i="3"/>
  <c r="F83" i="3"/>
  <c r="F108" i="3" s="1"/>
  <c r="F78" i="3"/>
  <c r="F103" i="3" s="1"/>
  <c r="F79" i="3"/>
  <c r="F104" i="3" s="1"/>
  <c r="F97" i="3"/>
  <c r="F80" i="3"/>
  <c r="F105" i="3" s="1"/>
  <c r="F98" i="3"/>
  <c r="AM58" i="3"/>
  <c r="F96" i="3"/>
  <c r="CI58" i="3"/>
  <c r="I58" i="3"/>
  <c r="CC58" i="3"/>
  <c r="F95" i="3"/>
  <c r="AY58" i="3"/>
  <c r="AS58" i="3"/>
  <c r="AG58" i="3"/>
  <c r="O58" i="3"/>
  <c r="C58" i="3"/>
  <c r="BQ58" i="3"/>
  <c r="U58" i="3"/>
  <c r="AA58" i="3"/>
  <c r="BW58" i="3"/>
  <c r="BE58" i="3"/>
  <c r="C49" i="3"/>
  <c r="C30" i="3" s="1"/>
  <c r="C33" i="3" s="1"/>
  <c r="C34" i="3" s="1"/>
  <c r="F69" i="3" s="1"/>
  <c r="AB7" i="3"/>
  <c r="AC7" i="3" s="1"/>
  <c r="G71" i="3" l="1"/>
  <c r="G96" i="3" s="1"/>
  <c r="G74" i="3"/>
  <c r="G99" i="3" s="1"/>
  <c r="G76" i="3"/>
  <c r="G101" i="3" s="1"/>
  <c r="G81" i="3"/>
  <c r="G106" i="3" s="1"/>
  <c r="G73" i="3"/>
  <c r="G98" i="3" s="1"/>
  <c r="G80" i="3"/>
  <c r="G105" i="3" s="1"/>
  <c r="G70" i="3"/>
  <c r="G95" i="3" s="1"/>
  <c r="G69" i="3"/>
  <c r="G94" i="3" s="1"/>
  <c r="G83" i="3"/>
  <c r="G108" i="3" s="1"/>
  <c r="G75" i="3"/>
  <c r="G100" i="3" s="1"/>
  <c r="G78" i="3"/>
  <c r="G103" i="3" s="1"/>
  <c r="G77" i="3"/>
  <c r="G102" i="3" s="1"/>
  <c r="G72" i="3"/>
  <c r="G97" i="3" s="1"/>
  <c r="G82" i="3"/>
  <c r="G107" i="3" s="1"/>
  <c r="F94" i="3"/>
  <c r="F102" i="3"/>
  <c r="F76" i="3"/>
  <c r="F101" i="3" s="1"/>
  <c r="BU26" i="3"/>
  <c r="BU47" i="3" s="1"/>
  <c r="CG26" i="3"/>
  <c r="CG47" i="3" s="1"/>
  <c r="CA26" i="3"/>
  <c r="CA47" i="3" s="1"/>
  <c r="BO26" i="3"/>
  <c r="BO47" i="3" s="1"/>
  <c r="BI26" i="3"/>
  <c r="BI47" i="3" s="1"/>
  <c r="BC26" i="3"/>
  <c r="BC47" i="3" s="1"/>
  <c r="AW26" i="3"/>
  <c r="AW47" i="3" s="1"/>
  <c r="AQ26" i="3"/>
  <c r="AQ47" i="3" s="1"/>
  <c r="AK26" i="3"/>
  <c r="AK47" i="3" s="1"/>
  <c r="AE26" i="3"/>
  <c r="AE47" i="3" s="1"/>
  <c r="Y26" i="3"/>
  <c r="Y47" i="3" s="1"/>
  <c r="S26" i="3"/>
  <c r="S47" i="3" s="1"/>
  <c r="M26" i="3"/>
  <c r="M47" i="3" s="1"/>
  <c r="G26" i="3"/>
  <c r="G47" i="3" s="1"/>
  <c r="CJ8" i="3"/>
  <c r="CK8" i="3" s="1"/>
  <c r="CJ9" i="3"/>
  <c r="CK9" i="3" s="1"/>
  <c r="CJ10" i="3"/>
  <c r="CK10" i="3" s="1"/>
  <c r="CJ11" i="3"/>
  <c r="CK11" i="3" s="1"/>
  <c r="CJ12" i="3"/>
  <c r="CK12" i="3" s="1"/>
  <c r="CJ13" i="3"/>
  <c r="CK13" i="3" s="1"/>
  <c r="CJ14" i="3"/>
  <c r="CK14" i="3" s="1"/>
  <c r="CJ15" i="3"/>
  <c r="CK15" i="3" s="1"/>
  <c r="CJ16" i="3"/>
  <c r="CK16" i="3" s="1"/>
  <c r="CJ7" i="3"/>
  <c r="CK7" i="3" s="1"/>
  <c r="CD8" i="3"/>
  <c r="CE8" i="3" s="1"/>
  <c r="CD9" i="3"/>
  <c r="CE9" i="3" s="1"/>
  <c r="CD10" i="3"/>
  <c r="CE10" i="3" s="1"/>
  <c r="CD11" i="3"/>
  <c r="CE11" i="3" s="1"/>
  <c r="CD12" i="3"/>
  <c r="CE12" i="3" s="1"/>
  <c r="CD13" i="3"/>
  <c r="CE13" i="3" s="1"/>
  <c r="CD14" i="3"/>
  <c r="CE14" i="3" s="1"/>
  <c r="CD15" i="3"/>
  <c r="CE15" i="3" s="1"/>
  <c r="CD16" i="3"/>
  <c r="CE16" i="3" s="1"/>
  <c r="CD7" i="3"/>
  <c r="CE7" i="3" s="1"/>
  <c r="BX8" i="3"/>
  <c r="BY8" i="3" s="1"/>
  <c r="BX9" i="3"/>
  <c r="BY9" i="3" s="1"/>
  <c r="BX10" i="3"/>
  <c r="BY10" i="3" s="1"/>
  <c r="BX11" i="3"/>
  <c r="BY11" i="3" s="1"/>
  <c r="BX12" i="3"/>
  <c r="BY12" i="3" s="1"/>
  <c r="BX13" i="3"/>
  <c r="BY13" i="3" s="1"/>
  <c r="BX14" i="3"/>
  <c r="BY14" i="3" s="1"/>
  <c r="BX15" i="3"/>
  <c r="BY15" i="3" s="1"/>
  <c r="BX16" i="3"/>
  <c r="BY16" i="3" s="1"/>
  <c r="BX7" i="3"/>
  <c r="BY7" i="3" s="1"/>
  <c r="BR8" i="3"/>
  <c r="BS8" i="3" s="1"/>
  <c r="BR9" i="3"/>
  <c r="BS9" i="3" s="1"/>
  <c r="BR10" i="3"/>
  <c r="BS10" i="3" s="1"/>
  <c r="BR11" i="3"/>
  <c r="BS11" i="3" s="1"/>
  <c r="BR12" i="3"/>
  <c r="BS12" i="3" s="1"/>
  <c r="BR13" i="3"/>
  <c r="BS13" i="3" s="1"/>
  <c r="BR14" i="3"/>
  <c r="BS14" i="3" s="1"/>
  <c r="BR15" i="3"/>
  <c r="BS15" i="3" s="1"/>
  <c r="BR16" i="3"/>
  <c r="BS16" i="3" s="1"/>
  <c r="BR7" i="3"/>
  <c r="BS7" i="3" s="1"/>
  <c r="BL8" i="3"/>
  <c r="BM8" i="3" s="1"/>
  <c r="BL9" i="3"/>
  <c r="BM9" i="3" s="1"/>
  <c r="BL10" i="3"/>
  <c r="BM10" i="3" s="1"/>
  <c r="BL11" i="3"/>
  <c r="BM11" i="3" s="1"/>
  <c r="BL12" i="3"/>
  <c r="BM12" i="3" s="1"/>
  <c r="BL13" i="3"/>
  <c r="BM13" i="3" s="1"/>
  <c r="BL14" i="3"/>
  <c r="BM14" i="3" s="1"/>
  <c r="BL15" i="3"/>
  <c r="BM15" i="3" s="1"/>
  <c r="BL16" i="3"/>
  <c r="BM16" i="3" s="1"/>
  <c r="BL7" i="3"/>
  <c r="BM7" i="3" s="1"/>
  <c r="BF8" i="3"/>
  <c r="BG8" i="3" s="1"/>
  <c r="BF9" i="3"/>
  <c r="BG9" i="3" s="1"/>
  <c r="BF10" i="3"/>
  <c r="BG10" i="3" s="1"/>
  <c r="BF11" i="3"/>
  <c r="BG11" i="3" s="1"/>
  <c r="BF12" i="3"/>
  <c r="BG12" i="3" s="1"/>
  <c r="BF13" i="3"/>
  <c r="BG13" i="3" s="1"/>
  <c r="BF14" i="3"/>
  <c r="BG14" i="3" s="1"/>
  <c r="BF15" i="3"/>
  <c r="BG15" i="3" s="1"/>
  <c r="BF16" i="3"/>
  <c r="BG16" i="3" s="1"/>
  <c r="BF7" i="3"/>
  <c r="BG7" i="3" s="1"/>
  <c r="AZ8" i="3"/>
  <c r="BA8" i="3" s="1"/>
  <c r="AZ9" i="3"/>
  <c r="BA9" i="3" s="1"/>
  <c r="AZ10" i="3"/>
  <c r="BA10" i="3" s="1"/>
  <c r="AZ11" i="3"/>
  <c r="BA11" i="3" s="1"/>
  <c r="AZ12" i="3"/>
  <c r="BA12" i="3" s="1"/>
  <c r="AZ13" i="3"/>
  <c r="BA13" i="3" s="1"/>
  <c r="AZ14" i="3"/>
  <c r="BA14" i="3" s="1"/>
  <c r="AZ15" i="3"/>
  <c r="BA15" i="3" s="1"/>
  <c r="AZ16" i="3"/>
  <c r="BA16" i="3" s="1"/>
  <c r="AZ7" i="3"/>
  <c r="BA7" i="3" s="1"/>
  <c r="AT8" i="3"/>
  <c r="AU8" i="3" s="1"/>
  <c r="AT9" i="3"/>
  <c r="AU9" i="3" s="1"/>
  <c r="AT10" i="3"/>
  <c r="AU10" i="3" s="1"/>
  <c r="AT11" i="3"/>
  <c r="AU11" i="3" s="1"/>
  <c r="AT12" i="3"/>
  <c r="AU12" i="3" s="1"/>
  <c r="AT13" i="3"/>
  <c r="AU13" i="3" s="1"/>
  <c r="AT14" i="3"/>
  <c r="AU14" i="3" s="1"/>
  <c r="AT15" i="3"/>
  <c r="AU15" i="3" s="1"/>
  <c r="AT16" i="3"/>
  <c r="AU16" i="3" s="1"/>
  <c r="AT7" i="3"/>
  <c r="AU7" i="3" s="1"/>
  <c r="AN8" i="3"/>
  <c r="AO8" i="3" s="1"/>
  <c r="AN9" i="3"/>
  <c r="AO9" i="3" s="1"/>
  <c r="AN10" i="3"/>
  <c r="AO10" i="3" s="1"/>
  <c r="AN11" i="3"/>
  <c r="AO11" i="3" s="1"/>
  <c r="AN12" i="3"/>
  <c r="AO12" i="3" s="1"/>
  <c r="AN13" i="3"/>
  <c r="AO13" i="3" s="1"/>
  <c r="AN14" i="3"/>
  <c r="AO14" i="3" s="1"/>
  <c r="AN15" i="3"/>
  <c r="AO15" i="3" s="1"/>
  <c r="AN16" i="3"/>
  <c r="AO16" i="3" s="1"/>
  <c r="AN7" i="3"/>
  <c r="AO7" i="3" s="1"/>
  <c r="AH8" i="3"/>
  <c r="AI8" i="3" s="1"/>
  <c r="AH9" i="3"/>
  <c r="AI9" i="3" s="1"/>
  <c r="AH10" i="3"/>
  <c r="AI10" i="3" s="1"/>
  <c r="AH11" i="3"/>
  <c r="AI11" i="3" s="1"/>
  <c r="AH12" i="3"/>
  <c r="AI12" i="3" s="1"/>
  <c r="AH13" i="3"/>
  <c r="AI13" i="3" s="1"/>
  <c r="AH14" i="3"/>
  <c r="AI14" i="3" s="1"/>
  <c r="AH15" i="3"/>
  <c r="AI15" i="3" s="1"/>
  <c r="AH16" i="3"/>
  <c r="AI16" i="3" s="1"/>
  <c r="AH7" i="3"/>
  <c r="AI7" i="3" s="1"/>
  <c r="AB8" i="3"/>
  <c r="AC8" i="3" s="1"/>
  <c r="AB9" i="3"/>
  <c r="AC9" i="3" s="1"/>
  <c r="AB10" i="3"/>
  <c r="AC10" i="3" s="1"/>
  <c r="AB11" i="3"/>
  <c r="AC11" i="3" s="1"/>
  <c r="AB12" i="3"/>
  <c r="AC12" i="3" s="1"/>
  <c r="AB13" i="3"/>
  <c r="AC13" i="3" s="1"/>
  <c r="AB14" i="3"/>
  <c r="AC14" i="3" s="1"/>
  <c r="AB15" i="3"/>
  <c r="AC15" i="3" s="1"/>
  <c r="AB16" i="3"/>
  <c r="AC16" i="3" s="1"/>
  <c r="V8" i="3"/>
  <c r="W8" i="3" s="1"/>
  <c r="V9" i="3"/>
  <c r="W9" i="3" s="1"/>
  <c r="V10" i="3"/>
  <c r="W10" i="3" s="1"/>
  <c r="V11" i="3"/>
  <c r="W11" i="3" s="1"/>
  <c r="V12" i="3"/>
  <c r="W12" i="3" s="1"/>
  <c r="V13" i="3"/>
  <c r="W13" i="3" s="1"/>
  <c r="V14" i="3"/>
  <c r="W14" i="3" s="1"/>
  <c r="V15" i="3"/>
  <c r="W15" i="3" s="1"/>
  <c r="V16" i="3"/>
  <c r="W16" i="3" s="1"/>
  <c r="V7" i="3"/>
  <c r="W7" i="3" s="1"/>
  <c r="P8" i="3"/>
  <c r="Q8" i="3" s="1"/>
  <c r="P9" i="3"/>
  <c r="Q9" i="3" s="1"/>
  <c r="P10" i="3"/>
  <c r="Q10" i="3" s="1"/>
  <c r="P11" i="3"/>
  <c r="Q11" i="3" s="1"/>
  <c r="P12" i="3"/>
  <c r="Q12" i="3" s="1"/>
  <c r="P13" i="3"/>
  <c r="Q13" i="3" s="1"/>
  <c r="P14" i="3"/>
  <c r="Q14" i="3" s="1"/>
  <c r="P15" i="3"/>
  <c r="Q15" i="3" s="1"/>
  <c r="P16" i="3"/>
  <c r="Q16" i="3" s="1"/>
  <c r="P7" i="3"/>
  <c r="Q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7" i="3"/>
  <c r="K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7" i="3"/>
  <c r="E7" i="3" s="1"/>
  <c r="CK18" i="3" l="1"/>
  <c r="D83" i="3" s="1"/>
  <c r="D108" i="3" s="1"/>
  <c r="J108" i="3" s="1"/>
  <c r="BA18" i="3"/>
  <c r="D77" i="3" s="1"/>
  <c r="D102" i="3" s="1"/>
  <c r="BG18" i="3"/>
  <c r="D78" i="3" s="1"/>
  <c r="D103" i="3" s="1"/>
  <c r="CE18" i="3"/>
  <c r="D82" i="3" s="1"/>
  <c r="D107" i="3" s="1"/>
  <c r="AI18" i="3"/>
  <c r="D74" i="3" s="1"/>
  <c r="D99" i="3" s="1"/>
  <c r="AC18" i="3"/>
  <c r="D73" i="3" s="1"/>
  <c r="D98" i="3" s="1"/>
  <c r="BY18" i="3"/>
  <c r="D81" i="3" s="1"/>
  <c r="D106" i="3" s="1"/>
  <c r="E18" i="3"/>
  <c r="D69" i="3" s="1"/>
  <c r="D94" i="3" s="1"/>
  <c r="I94" i="3" s="1"/>
  <c r="Q18" i="3"/>
  <c r="D71" i="3" s="1"/>
  <c r="D96" i="3" s="1"/>
  <c r="AO18" i="3"/>
  <c r="D75" i="3" s="1"/>
  <c r="D100" i="3" s="1"/>
  <c r="BM18" i="3"/>
  <c r="D79" i="3" s="1"/>
  <c r="D104" i="3" s="1"/>
  <c r="AU18" i="3"/>
  <c r="D76" i="3" s="1"/>
  <c r="D101" i="3" s="1"/>
  <c r="BS18" i="3"/>
  <c r="D80" i="3" s="1"/>
  <c r="D105" i="3" s="1"/>
  <c r="K18" i="3"/>
  <c r="D70" i="3" s="1"/>
  <c r="D95" i="3" s="1"/>
  <c r="W18" i="3"/>
  <c r="D72" i="3" s="1"/>
  <c r="D97" i="3" s="1"/>
  <c r="CH5" i="3"/>
  <c r="CB5" i="3"/>
  <c r="BV5" i="3"/>
  <c r="BP5" i="3"/>
  <c r="BJ5" i="3"/>
  <c r="BD5" i="3"/>
  <c r="AX5" i="3"/>
  <c r="AR5" i="3"/>
  <c r="AQ8" i="3"/>
  <c r="AQ9" i="3" s="1"/>
  <c r="AQ10" i="3" s="1"/>
  <c r="AQ11" i="3" s="1"/>
  <c r="AQ12" i="3" s="1"/>
  <c r="AQ13" i="3" s="1"/>
  <c r="AQ14" i="3" s="1"/>
  <c r="AQ15" i="3" s="1"/>
  <c r="AQ16" i="3" s="1"/>
  <c r="AW8" i="3"/>
  <c r="AW9" i="3" s="1"/>
  <c r="AW10" i="3" s="1"/>
  <c r="AW11" i="3" s="1"/>
  <c r="AW12" i="3" s="1"/>
  <c r="AW13" i="3" s="1"/>
  <c r="AW14" i="3" s="1"/>
  <c r="AW15" i="3" s="1"/>
  <c r="AW16" i="3" s="1"/>
  <c r="B5" i="3"/>
  <c r="AL5" i="3"/>
  <c r="AF5" i="3"/>
  <c r="Z5" i="3"/>
  <c r="T5" i="3"/>
  <c r="N5" i="3"/>
  <c r="M17" i="2"/>
  <c r="M18" i="2"/>
  <c r="L10" i="2"/>
  <c r="L11" i="2"/>
  <c r="L12" i="2"/>
  <c r="L13" i="2"/>
  <c r="L14" i="2"/>
  <c r="L15" i="2"/>
  <c r="L16" i="2"/>
  <c r="L17" i="2"/>
  <c r="L18" i="2"/>
  <c r="K10" i="2"/>
  <c r="K11" i="2"/>
  <c r="K12" i="2"/>
  <c r="K13" i="2"/>
  <c r="K14" i="2"/>
  <c r="K15" i="2"/>
  <c r="K16" i="2"/>
  <c r="K17" i="2"/>
  <c r="K18" i="2"/>
  <c r="H5" i="3"/>
  <c r="M4" i="2"/>
  <c r="L4" i="2"/>
  <c r="AK8" i="3"/>
  <c r="AK9" i="3" s="1"/>
  <c r="AK10" i="3" s="1"/>
  <c r="AK11" i="3" s="1"/>
  <c r="AK12" i="3" s="1"/>
  <c r="AK13" i="3" s="1"/>
  <c r="AK14" i="3" s="1"/>
  <c r="AK15" i="3" s="1"/>
  <c r="AK16" i="3" s="1"/>
  <c r="AE8" i="3"/>
  <c r="AE9" i="3" s="1"/>
  <c r="AE10" i="3" s="1"/>
  <c r="AE11" i="3" s="1"/>
  <c r="AE12" i="3" s="1"/>
  <c r="AE13" i="3" s="1"/>
  <c r="AE14" i="3" s="1"/>
  <c r="AE15" i="3" s="1"/>
  <c r="AE16" i="3" s="1"/>
  <c r="Y8" i="3"/>
  <c r="Y9" i="3" s="1"/>
  <c r="Y10" i="3" s="1"/>
  <c r="Y11" i="3" s="1"/>
  <c r="Y12" i="3" s="1"/>
  <c r="Y13" i="3" s="1"/>
  <c r="Y14" i="3" s="1"/>
  <c r="Y15" i="3" s="1"/>
  <c r="Y16" i="3" s="1"/>
  <c r="S8" i="3"/>
  <c r="S9" i="3" s="1"/>
  <c r="S10" i="3" s="1"/>
  <c r="S11" i="3" s="1"/>
  <c r="S12" i="3" s="1"/>
  <c r="S13" i="3" s="1"/>
  <c r="S14" i="3" s="1"/>
  <c r="S15" i="3" s="1"/>
  <c r="S16" i="3" s="1"/>
  <c r="M8" i="3"/>
  <c r="M9" i="3" s="1"/>
  <c r="M10" i="3" s="1"/>
  <c r="M11" i="3" s="1"/>
  <c r="M12" i="3" s="1"/>
  <c r="M13" i="3" s="1"/>
  <c r="M14" i="3" s="1"/>
  <c r="M15" i="3" s="1"/>
  <c r="M16" i="3" s="1"/>
  <c r="G8" i="3"/>
  <c r="G9" i="3" s="1"/>
  <c r="G10" i="3" s="1"/>
  <c r="G11" i="3" s="1"/>
  <c r="G12" i="3" s="1"/>
  <c r="G13" i="3" s="1"/>
  <c r="G14" i="3" s="1"/>
  <c r="G15" i="3" s="1"/>
  <c r="G16" i="3" s="1"/>
  <c r="A8" i="3"/>
  <c r="A9" i="3" s="1"/>
  <c r="A10" i="3" s="1"/>
  <c r="A11" i="3" s="1"/>
  <c r="A12" i="3" s="1"/>
  <c r="A13" i="3" s="1"/>
  <c r="A14" i="3" s="1"/>
  <c r="A15" i="3" s="1"/>
  <c r="A16" i="3" s="1"/>
  <c r="F28" i="5" l="1"/>
  <c r="K108" i="3"/>
  <c r="I108" i="3"/>
  <c r="J105" i="3"/>
  <c r="K105" i="3"/>
  <c r="I105" i="3"/>
  <c r="I98" i="3"/>
  <c r="J98" i="3"/>
  <c r="K98" i="3"/>
  <c r="K104" i="3"/>
  <c r="J104" i="3"/>
  <c r="I104" i="3"/>
  <c r="K100" i="3"/>
  <c r="I100" i="3"/>
  <c r="J100" i="3"/>
  <c r="I96" i="3"/>
  <c r="J96" i="3"/>
  <c r="K96" i="3"/>
  <c r="I95" i="3"/>
  <c r="J95" i="3"/>
  <c r="K95" i="3"/>
  <c r="I107" i="3"/>
  <c r="J107" i="3"/>
  <c r="K107" i="3"/>
  <c r="K103" i="3"/>
  <c r="J103" i="3"/>
  <c r="I103" i="3"/>
  <c r="J94" i="3"/>
  <c r="K94" i="3"/>
  <c r="I99" i="3"/>
  <c r="K99" i="3"/>
  <c r="J99" i="3"/>
  <c r="J101" i="3"/>
  <c r="K101" i="3"/>
  <c r="I101" i="3"/>
  <c r="I102" i="3"/>
  <c r="K102" i="3"/>
  <c r="J102" i="3"/>
  <c r="J97" i="3"/>
  <c r="I97" i="3"/>
  <c r="K97" i="3"/>
  <c r="K106" i="3"/>
  <c r="J106" i="3"/>
  <c r="I106" i="3"/>
  <c r="K4" i="2"/>
  <c r="I109" i="3" l="1"/>
  <c r="F32" i="5"/>
  <c r="F33" i="5"/>
  <c r="F34" i="5"/>
  <c r="F40" i="5"/>
  <c r="G40" i="5" s="1"/>
  <c r="F38" i="5"/>
  <c r="F35" i="5"/>
  <c r="G35" i="5" s="1"/>
  <c r="F37" i="5"/>
  <c r="F42" i="5"/>
  <c r="F41" i="5"/>
  <c r="F39" i="5"/>
  <c r="F36" i="5"/>
  <c r="F29" i="5"/>
  <c r="G29" i="5" s="1"/>
  <c r="F31" i="5"/>
  <c r="F30" i="5"/>
  <c r="J28" i="5"/>
  <c r="I28" i="5" s="1"/>
  <c r="K28" i="5"/>
  <c r="H28" i="5" s="1"/>
  <c r="G28" i="5"/>
  <c r="K109" i="3"/>
  <c r="J109" i="3"/>
  <c r="M28" i="5" l="1"/>
  <c r="L28" i="5"/>
  <c r="J42" i="5"/>
  <c r="I42" i="5" s="1"/>
  <c r="K42" i="5"/>
  <c r="H42" i="5" s="1"/>
  <c r="G42" i="5"/>
  <c r="K36" i="5"/>
  <c r="H36" i="5" s="1"/>
  <c r="J36" i="5"/>
  <c r="I36" i="5" s="1"/>
  <c r="J37" i="5"/>
  <c r="I37" i="5" s="1"/>
  <c r="K37" i="5"/>
  <c r="H37" i="5"/>
  <c r="K34" i="5"/>
  <c r="H34" i="5" s="1"/>
  <c r="J34" i="5"/>
  <c r="I34" i="5" s="1"/>
  <c r="G36" i="5"/>
  <c r="G34" i="5"/>
  <c r="K39" i="5"/>
  <c r="H39" i="5" s="1"/>
  <c r="J39" i="5"/>
  <c r="I39" i="5" s="1"/>
  <c r="J31" i="5"/>
  <c r="I31" i="5" s="1"/>
  <c r="K31" i="5"/>
  <c r="H31" i="5"/>
  <c r="K41" i="5"/>
  <c r="H41" i="5" s="1"/>
  <c r="J41" i="5"/>
  <c r="I41" i="5" s="1"/>
  <c r="J38" i="5"/>
  <c r="I38" i="5" s="1"/>
  <c r="K38" i="5"/>
  <c r="H38" i="5" s="1"/>
  <c r="J32" i="5"/>
  <c r="I32" i="5" s="1"/>
  <c r="K32" i="5"/>
  <c r="H32" i="5"/>
  <c r="J29" i="5"/>
  <c r="I29" i="5" s="1"/>
  <c r="K29" i="5"/>
  <c r="H29" i="5"/>
  <c r="J40" i="5"/>
  <c r="I40" i="5" s="1"/>
  <c r="K40" i="5"/>
  <c r="H40" i="5" s="1"/>
  <c r="G37" i="5"/>
  <c r="J30" i="5"/>
  <c r="I30" i="5" s="1"/>
  <c r="K30" i="5"/>
  <c r="H30" i="5" s="1"/>
  <c r="J35" i="5"/>
  <c r="I35" i="5" s="1"/>
  <c r="K35" i="5"/>
  <c r="H35" i="5" s="1"/>
  <c r="J33" i="5"/>
  <c r="I33" i="5" s="1"/>
  <c r="K33" i="5"/>
  <c r="H33" i="5" s="1"/>
  <c r="G30" i="5"/>
  <c r="G39" i="5"/>
  <c r="G33" i="5"/>
  <c r="G31" i="5"/>
  <c r="G41" i="5"/>
  <c r="G38" i="5"/>
  <c r="G32" i="5"/>
  <c r="M40" i="5" l="1"/>
  <c r="L40" i="5"/>
  <c r="L38" i="5"/>
  <c r="M38" i="5"/>
  <c r="M36" i="5"/>
  <c r="L36" i="5"/>
  <c r="L41" i="5"/>
  <c r="M41" i="5"/>
  <c r="M34" i="5"/>
  <c r="L34" i="5"/>
  <c r="L39" i="5"/>
  <c r="M39" i="5"/>
  <c r="L35" i="5"/>
  <c r="M35" i="5"/>
  <c r="M42" i="5"/>
  <c r="L42" i="5"/>
  <c r="L30" i="5"/>
  <c r="M30" i="5"/>
  <c r="L33" i="5"/>
  <c r="M33" i="5"/>
  <c r="L31" i="5"/>
  <c r="M31" i="5"/>
  <c r="L29" i="5"/>
  <c r="M29" i="5"/>
  <c r="M32" i="5"/>
  <c r="L32" i="5"/>
  <c r="L37" i="5"/>
  <c r="M37" i="5"/>
  <c r="L43" i="5" l="1"/>
</calcChain>
</file>

<file path=xl/sharedStrings.xml><?xml version="1.0" encoding="utf-8"?>
<sst xmlns="http://schemas.openxmlformats.org/spreadsheetml/2006/main" count="804" uniqueCount="156">
  <si>
    <t>Macquarie Group Ltd</t>
  </si>
  <si>
    <t>ENEL S.p.A.</t>
  </si>
  <si>
    <t>Automatic Data Processing Inc</t>
  </si>
  <si>
    <t>Kimberly-Clark Corp</t>
  </si>
  <si>
    <t>Intel Corporation</t>
  </si>
  <si>
    <t>T0 - TT</t>
  </si>
  <si>
    <t>Year</t>
  </si>
  <si>
    <t>Rating</t>
  </si>
  <si>
    <t xml:space="preserve">Default rate </t>
  </si>
  <si>
    <t xml:space="preserve">Hazard rate </t>
  </si>
  <si>
    <t>PD</t>
  </si>
  <si>
    <t>A3</t>
  </si>
  <si>
    <t>Baa2</t>
  </si>
  <si>
    <t>Aa1</t>
  </si>
  <si>
    <t>A2</t>
  </si>
  <si>
    <t>A1</t>
  </si>
  <si>
    <t>Baa3</t>
  </si>
  <si>
    <t>Aa3</t>
  </si>
  <si>
    <t>Baa1</t>
  </si>
  <si>
    <t>STRUCTURAL MODEL</t>
  </si>
  <si>
    <t>Bank</t>
  </si>
  <si>
    <t>Company (borrower)</t>
  </si>
  <si>
    <t>Ticker</t>
  </si>
  <si>
    <t>Function</t>
  </si>
  <si>
    <t>loan amount</t>
  </si>
  <si>
    <t>Start date</t>
  </si>
  <si>
    <t>end date</t>
  </si>
  <si>
    <t>Collateral</t>
  </si>
  <si>
    <t>Current date</t>
  </si>
  <si>
    <t xml:space="preserve">Year </t>
  </si>
  <si>
    <t>Days to maturity</t>
  </si>
  <si>
    <t>years to maturity</t>
  </si>
  <si>
    <t>T0-TT</t>
  </si>
  <si>
    <t>JP Morgan</t>
  </si>
  <si>
    <t>MQG.AX</t>
  </si>
  <si>
    <t>6211: Security brokers and dealers</t>
  </si>
  <si>
    <t>No</t>
  </si>
  <si>
    <t>4841: Cable and other pay tv services</t>
  </si>
  <si>
    <t>Enel SpA</t>
  </si>
  <si>
    <t>ENEI.MI</t>
  </si>
  <si>
    <t>4911: Electric services</t>
  </si>
  <si>
    <t>ADP.O</t>
  </si>
  <si>
    <t>8721: Accounting/auditing/bookkeeping</t>
  </si>
  <si>
    <t>KMB</t>
  </si>
  <si>
    <t>3842: Surgical appliances and supplies</t>
  </si>
  <si>
    <t>Intel Corp</t>
  </si>
  <si>
    <t>INTC.O</t>
  </si>
  <si>
    <t>3674: Semiconductors/related devices</t>
  </si>
  <si>
    <t>Best Buy Co Inc</t>
  </si>
  <si>
    <t>BBY</t>
  </si>
  <si>
    <t>5731: Radio, tv, &amp; electronic stores</t>
  </si>
  <si>
    <t>Motorola Solutions Inc</t>
  </si>
  <si>
    <t>MSI</t>
  </si>
  <si>
    <t>3663: Radio/tv communications equip</t>
  </si>
  <si>
    <t>Cisco Systems Inc</t>
  </si>
  <si>
    <t>CSCO.O</t>
  </si>
  <si>
    <t>3661: Telephone and telegraph apparatus</t>
  </si>
  <si>
    <t>Alphabet Inc</t>
  </si>
  <si>
    <t>GOOGL.O</t>
  </si>
  <si>
    <t>2741: Misc publishing</t>
  </si>
  <si>
    <t>3511: Turbines/turbine generator sets</t>
  </si>
  <si>
    <t>General Electric Co</t>
  </si>
  <si>
    <t>GE</t>
  </si>
  <si>
    <t>Dominion Energy Inc</t>
  </si>
  <si>
    <t>D</t>
  </si>
  <si>
    <t>Ecolab Inc</t>
  </si>
  <si>
    <t>ECL</t>
  </si>
  <si>
    <t>2841: Soap and other detergents</t>
  </si>
  <si>
    <t>Comcast Corp</t>
  </si>
  <si>
    <t>CMCSA.O</t>
  </si>
  <si>
    <t>S&amp;P Global Inc</t>
  </si>
  <si>
    <t>SPGI.K</t>
  </si>
  <si>
    <t>2731: Book publishing</t>
  </si>
  <si>
    <t>Aa2</t>
  </si>
  <si>
    <t>Debt</t>
  </si>
  <si>
    <t>Risk free rate</t>
  </si>
  <si>
    <t>Maturity</t>
  </si>
  <si>
    <t>Asset value</t>
  </si>
  <si>
    <t>Asset volatility</t>
  </si>
  <si>
    <t>REDUCED FORM MODEL</t>
  </si>
  <si>
    <t>Long-term Debt</t>
  </si>
  <si>
    <t>Short-term Debt</t>
  </si>
  <si>
    <t>Bond Yield</t>
  </si>
  <si>
    <t>Spread</t>
  </si>
  <si>
    <t>Recovery</t>
  </si>
  <si>
    <t>Hazard</t>
  </si>
  <si>
    <t>Q(t)</t>
  </si>
  <si>
    <t>T(t)</t>
  </si>
  <si>
    <t>RATING AGENCY MODEL</t>
  </si>
  <si>
    <t>HYBRID MODEL</t>
  </si>
  <si>
    <t>Borrower</t>
  </si>
  <si>
    <t xml:space="preserve">rating agency model </t>
  </si>
  <si>
    <t>KVM model</t>
  </si>
  <si>
    <t>Reduced form model</t>
  </si>
  <si>
    <t xml:space="preserve"> </t>
  </si>
  <si>
    <t>Rating agency model</t>
  </si>
  <si>
    <t>Weight category 1</t>
  </si>
  <si>
    <t>weight category 2</t>
  </si>
  <si>
    <t>weight category 3</t>
  </si>
  <si>
    <t>W1</t>
  </si>
  <si>
    <t>W2</t>
  </si>
  <si>
    <t>W3</t>
  </si>
  <si>
    <t>Standard Approach</t>
  </si>
  <si>
    <t>Companies</t>
  </si>
  <si>
    <t>Ratings</t>
  </si>
  <si>
    <t xml:space="preserve"> Risk Weights</t>
  </si>
  <si>
    <t xml:space="preserve">Loan Amount </t>
  </si>
  <si>
    <t>Regulatory Capital %</t>
  </si>
  <si>
    <t>RWA</t>
  </si>
  <si>
    <t>Regulatory Capital Amount</t>
  </si>
  <si>
    <t>Foundation IRB Approach</t>
  </si>
  <si>
    <t>LGD%</t>
  </si>
  <si>
    <t>Expected Loss</t>
  </si>
  <si>
    <t>b</t>
  </si>
  <si>
    <t>MA</t>
  </si>
  <si>
    <t>Rho</t>
  </si>
  <si>
    <t>WCDR</t>
  </si>
  <si>
    <t>Regulatory Capital</t>
  </si>
  <si>
    <t>VaR</t>
  </si>
  <si>
    <t>PepsiCo Inc</t>
  </si>
  <si>
    <t>PEP.O</t>
  </si>
  <si>
    <t>2086: Bottled and canned soft drinks</t>
  </si>
  <si>
    <t>Pepsi Co</t>
  </si>
  <si>
    <t>PORTFOLIO PD</t>
  </si>
  <si>
    <t>#rating taken form moody's for the last 10 years</t>
  </si>
  <si>
    <t>#Asset = total assets from yahoo finance</t>
  </si>
  <si>
    <t># asset volatility is derived from bloomberg</t>
  </si>
  <si>
    <t># 5 year treasury bond rate is 4.30%. Source is bloomberg</t>
  </si>
  <si>
    <t>#Debt = 1/2* long term debt + short term debt - sourced from yahoo finance</t>
  </si>
  <si>
    <t>#Bond yield is derived from bloomberg using the function "SRCH"</t>
  </si>
  <si>
    <t>#recovery is taken as 40% because the same has been mentioned in the PPT - week 6</t>
  </si>
  <si>
    <t>#Short term &amp; long term data from yahoo finance</t>
  </si>
  <si>
    <t>#Weight category 1- equal weights</t>
  </si>
  <si>
    <t>#Weight category 2- Reduced model 50%, Structural model 20%, Rating Agency model 30%</t>
  </si>
  <si>
    <t>#Weight category 3- Reduced model 50%, Structural model 30%, Rating Agency model 20%</t>
  </si>
  <si>
    <t>#Spread is derived from bloomberg using the function "CDSV"</t>
  </si>
  <si>
    <r>
      <t xml:space="preserve">#Since all companies listed have </t>
    </r>
    <r>
      <rPr>
        <b/>
        <sz val="12"/>
        <color theme="1"/>
        <rFont val="Aptos Narrow"/>
        <family val="2"/>
        <scheme val="minor"/>
      </rPr>
      <t>no collateral</t>
    </r>
    <r>
      <rPr>
        <sz val="12"/>
        <color theme="1"/>
        <rFont val="Aptos Narrow"/>
        <family val="2"/>
        <scheme val="minor"/>
      </rPr>
      <t xml:space="preserve">, they would fall under the </t>
    </r>
    <r>
      <rPr>
        <b/>
        <sz val="12"/>
        <color theme="1"/>
        <rFont val="Aptos Narrow"/>
        <family val="2"/>
        <scheme val="minor"/>
      </rPr>
      <t>50% LGD</t>
    </r>
    <r>
      <rPr>
        <sz val="12"/>
        <color theme="1"/>
        <rFont val="Aptos Narrow"/>
        <family val="2"/>
        <scheme val="minor"/>
      </rPr>
      <t xml:space="preserve"> category (assuming they are all senior loans).</t>
    </r>
  </si>
  <si>
    <t>Loan Amount (EAD)</t>
  </si>
  <si>
    <t>DD</t>
  </si>
  <si>
    <t>#Average 10 year Probability of Default</t>
  </si>
  <si>
    <t xml:space="preserve">#The PD's are  taken from the hybrid model from weight category 1, in which each of the three models are weighted equally. </t>
  </si>
  <si>
    <t>#Expected Loss=EAD×PD×LGD</t>
  </si>
  <si>
    <t>#capital= EAD*LGD*(WCDR-PD)*MA</t>
  </si>
  <si>
    <t>#MA= (1+(M-2.5)*b)/1-1.5*b</t>
  </si>
  <si>
    <t>#b=(0.11852-0.05478*LN(PD))^2</t>
  </si>
  <si>
    <t>#rho=0.12*(1+EXP(-50*PD))</t>
  </si>
  <si>
    <t>#DD= (LN(V) -LN(D))/σ ( AS PER PPT WEEK 6)</t>
  </si>
  <si>
    <t># PD = NORMSDIST(-DD). ( AS PER PPT WEEK 6)</t>
  </si>
  <si>
    <t>SENSITIVITY ANALYSIS</t>
  </si>
  <si>
    <t>RANKING FOR MODELS</t>
  </si>
  <si>
    <t>rating agency</t>
  </si>
  <si>
    <t>KVM</t>
  </si>
  <si>
    <t>Reduced form</t>
  </si>
  <si>
    <t>CORRELATION MATRIX</t>
  </si>
  <si>
    <t>KVM MODEL</t>
  </si>
  <si>
    <t>CREDIT RISK MANAGEMENT - FINAL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</si>
</sst>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0%"/>
    <numFmt numFmtId="165" formatCode="&quot;$&quot;#,##0.00"/>
    <numFmt numFmtId="166" formatCode="0.000"/>
    <numFmt numFmtId="167" formatCode="0.000%"/>
    <numFmt numFmtId="168" formatCode="0.00000%"/>
    <numFmt numFmtId="169" formatCode="0.000000%"/>
    <numFmt numFmtId="170" formatCode="0.0000000%"/>
    <numFmt numFmtId="171" formatCode="0.0000000000000%"/>
  </numFmts>
  <fonts count="18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6"/>
      <color rgb="FF000000"/>
      <name val="Times New Roman"/>
      <family val="1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1" fillId="0" borderId="0" xfId="0" applyNumberFormat="1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0" fontId="1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8" fillId="0" borderId="0" xfId="0" applyFont="1"/>
    <xf numFmtId="9" fontId="2" fillId="0" borderId="0" xfId="0" applyNumberFormat="1" applyFont="1" applyAlignment="1">
      <alignment horizontal="center"/>
    </xf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9" fontId="1" fillId="0" borderId="0" xfId="0" applyNumberFormat="1" applyFont="1"/>
    <xf numFmtId="0" fontId="1" fillId="0" borderId="12" xfId="0" applyFont="1" applyBorder="1"/>
    <xf numFmtId="0" fontId="1" fillId="0" borderId="10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/>
    <xf numFmtId="10" fontId="1" fillId="0" borderId="14" xfId="0" applyNumberFormat="1" applyFont="1" applyBorder="1"/>
    <xf numFmtId="0" fontId="1" fillId="0" borderId="11" xfId="0" applyFont="1" applyBorder="1" applyAlignment="1">
      <alignment horizontal="center"/>
    </xf>
    <xf numFmtId="10" fontId="1" fillId="0" borderId="14" xfId="1" applyNumberFormat="1" applyFont="1" applyBorder="1" applyAlignment="1">
      <alignment horizontal="center"/>
    </xf>
    <xf numFmtId="10" fontId="1" fillId="0" borderId="4" xfId="1" applyNumberFormat="1" applyFont="1" applyBorder="1" applyAlignment="1"/>
    <xf numFmtId="2" fontId="1" fillId="0" borderId="0" xfId="0" applyNumberFormat="1" applyFont="1" applyAlignment="1">
      <alignment horizontal="right" indent="1"/>
    </xf>
    <xf numFmtId="2" fontId="1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0" fontId="1" fillId="0" borderId="8" xfId="0" applyNumberFormat="1" applyFont="1" applyBorder="1"/>
    <xf numFmtId="10" fontId="1" fillId="0" borderId="11" xfId="0" applyNumberFormat="1" applyFont="1" applyBorder="1"/>
    <xf numFmtId="0" fontId="5" fillId="0" borderId="0" xfId="0" applyFont="1"/>
    <xf numFmtId="0" fontId="4" fillId="0" borderId="6" xfId="0" applyFont="1" applyBorder="1"/>
    <xf numFmtId="0" fontId="6" fillId="0" borderId="0" xfId="0" applyFont="1"/>
    <xf numFmtId="1" fontId="0" fillId="0" borderId="0" xfId="0" applyNumberFormat="1" applyAlignment="1">
      <alignment horizontal="center"/>
    </xf>
    <xf numFmtId="9" fontId="0" fillId="0" borderId="0" xfId="0" applyNumberFormat="1"/>
    <xf numFmtId="0" fontId="11" fillId="0" borderId="0" xfId="0" applyFont="1"/>
    <xf numFmtId="10" fontId="2" fillId="0" borderId="0" xfId="0" applyNumberFormat="1" applyFont="1" applyAlignment="1">
      <alignment horizontal="center"/>
    </xf>
    <xf numFmtId="10" fontId="0" fillId="0" borderId="0" xfId="0" applyNumberFormat="1"/>
    <xf numFmtId="0" fontId="10" fillId="0" borderId="0" xfId="0" applyFont="1"/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169" fontId="1" fillId="0" borderId="0" xfId="1" applyNumberFormat="1" applyFont="1"/>
    <xf numFmtId="170" fontId="1" fillId="0" borderId="0" xfId="1" applyNumberFormat="1" applyFont="1"/>
    <xf numFmtId="171" fontId="1" fillId="0" borderId="0" xfId="1" applyNumberFormat="1" applyFont="1"/>
    <xf numFmtId="10" fontId="4" fillId="0" borderId="0" xfId="0" applyNumberFormat="1" applyFont="1"/>
    <xf numFmtId="167" fontId="1" fillId="0" borderId="4" xfId="1" applyNumberFormat="1" applyFont="1" applyBorder="1" applyAlignment="1">
      <alignment horizontal="center"/>
    </xf>
    <xf numFmtId="168" fontId="1" fillId="0" borderId="4" xfId="1" applyNumberFormat="1" applyFont="1" applyBorder="1" applyAlignment="1">
      <alignment horizontal="center"/>
    </xf>
    <xf numFmtId="170" fontId="1" fillId="0" borderId="4" xfId="1" applyNumberFormat="1" applyFont="1" applyBorder="1" applyAlignment="1">
      <alignment horizontal="center"/>
    </xf>
    <xf numFmtId="171" fontId="1" fillId="0" borderId="4" xfId="1" applyNumberFormat="1" applyFont="1" applyBorder="1" applyAlignment="1">
      <alignment horizontal="center"/>
    </xf>
    <xf numFmtId="10" fontId="4" fillId="0" borderId="0" xfId="1" applyNumberFormat="1" applyFont="1"/>
    <xf numFmtId="10" fontId="1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10" fontId="1" fillId="0" borderId="0" xfId="1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2" fillId="0" borderId="0" xfId="1" applyNumberFormat="1" applyFont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" fillId="0" borderId="6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6" fontId="2" fillId="0" borderId="16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horizontal="left"/>
    </xf>
    <xf numFmtId="10" fontId="2" fillId="0" borderId="4" xfId="0" applyNumberFormat="1" applyFont="1" applyBorder="1" applyAlignment="1">
      <alignment horizontal="center"/>
    </xf>
    <xf numFmtId="171" fontId="2" fillId="0" borderId="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70" fontId="2" fillId="0" borderId="4" xfId="0" applyNumberFormat="1" applyFont="1" applyBorder="1" applyAlignment="1">
      <alignment horizontal="center"/>
    </xf>
    <xf numFmtId="168" fontId="2" fillId="0" borderId="4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8" xfId="0" applyFont="1" applyBorder="1" applyAlignment="1">
      <alignment horizontal="center"/>
    </xf>
    <xf numFmtId="10" fontId="2" fillId="0" borderId="22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0" fontId="2" fillId="0" borderId="23" xfId="0" applyNumberFormat="1" applyFont="1" applyBorder="1" applyAlignment="1">
      <alignment horizontal="center"/>
    </xf>
    <xf numFmtId="10" fontId="2" fillId="0" borderId="19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0" fontId="2" fillId="0" borderId="21" xfId="0" applyNumberFormat="1" applyFont="1" applyBorder="1" applyAlignment="1">
      <alignment horizontal="center"/>
    </xf>
    <xf numFmtId="10" fontId="2" fillId="0" borderId="20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10" fontId="2" fillId="0" borderId="10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10" fontId="1" fillId="0" borderId="6" xfId="1" applyNumberFormat="1" applyFont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3"/>
  <sheetViews>
    <sheetView workbookViewId="0">
      <selection activeCell="A13" sqref="A13:XFD13"/>
    </sheetView>
  </sheetViews>
  <sheetFormatPr defaultColWidth="10.90625" defaultRowHeight="15"/>
  <sheetData>
    <row r="4" spans="1:1" s="108" customFormat="1">
      <c r="A4" s="108" t="s">
        <v>155</v>
      </c>
    </row>
    <row r="5" spans="1:1" s="108" customFormat="1"/>
    <row r="6" spans="1:1" s="108" customFormat="1"/>
    <row r="7" spans="1:1" s="108" customFormat="1"/>
    <row r="8" spans="1:1" s="107" customFormat="1" ht="15" customHeight="1"/>
    <row r="9" spans="1:1" s="109" customFormat="1"/>
    <row r="10" spans="1:1" s="110" customFormat="1"/>
    <row r="11" spans="1:1" s="110" customFormat="1"/>
    <row r="12" spans="1:1" s="110" customFormat="1"/>
    <row r="13" spans="1:1" s="110" customFormat="1"/>
  </sheetData>
  <mergeCells count="6">
    <mergeCell ref="A13:XFD13"/>
    <mergeCell ref="A4:XFD7"/>
    <mergeCell ref="A9:XFD9"/>
    <mergeCell ref="A10:XFD10"/>
    <mergeCell ref="A11:XFD11"/>
    <mergeCell ref="A12:XF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workbookViewId="0">
      <selection activeCell="C19" sqref="C19"/>
    </sheetView>
  </sheetViews>
  <sheetFormatPr defaultColWidth="10.90625" defaultRowHeight="15"/>
  <cols>
    <col min="2" max="2" width="32.6328125" customWidth="1"/>
    <col min="3" max="3" width="16.453125" customWidth="1"/>
    <col min="4" max="4" width="37.1796875" customWidth="1"/>
    <col min="11" max="11" width="13" customWidth="1"/>
    <col min="12" max="12" width="14.1796875" customWidth="1"/>
    <col min="258" max="258" width="32.6328125" customWidth="1"/>
    <col min="259" max="259" width="16.453125" customWidth="1"/>
    <col min="267" max="267" width="13" customWidth="1"/>
    <col min="268" max="268" width="14.1796875" customWidth="1"/>
    <col min="514" max="514" width="32.6328125" customWidth="1"/>
    <col min="515" max="515" width="16.453125" customWidth="1"/>
    <col min="523" max="523" width="13" customWidth="1"/>
    <col min="524" max="524" width="14.1796875" customWidth="1"/>
    <col min="770" max="770" width="32.6328125" customWidth="1"/>
    <col min="771" max="771" width="16.453125" customWidth="1"/>
    <col min="779" max="779" width="13" customWidth="1"/>
    <col min="780" max="780" width="14.1796875" customWidth="1"/>
    <col min="1026" max="1026" width="32.6328125" customWidth="1"/>
    <col min="1027" max="1027" width="16.453125" customWidth="1"/>
    <col min="1035" max="1035" width="13" customWidth="1"/>
    <col min="1036" max="1036" width="14.1796875" customWidth="1"/>
    <col min="1282" max="1282" width="32.6328125" customWidth="1"/>
    <col min="1283" max="1283" width="16.453125" customWidth="1"/>
    <col min="1291" max="1291" width="13" customWidth="1"/>
    <col min="1292" max="1292" width="14.1796875" customWidth="1"/>
    <col min="1538" max="1538" width="32.6328125" customWidth="1"/>
    <col min="1539" max="1539" width="16.453125" customWidth="1"/>
    <col min="1547" max="1547" width="13" customWidth="1"/>
    <col min="1548" max="1548" width="14.1796875" customWidth="1"/>
    <col min="1794" max="1794" width="32.6328125" customWidth="1"/>
    <col min="1795" max="1795" width="16.453125" customWidth="1"/>
    <col min="1803" max="1803" width="13" customWidth="1"/>
    <col min="1804" max="1804" width="14.1796875" customWidth="1"/>
    <col min="2050" max="2050" width="32.6328125" customWidth="1"/>
    <col min="2051" max="2051" width="16.453125" customWidth="1"/>
    <col min="2059" max="2059" width="13" customWidth="1"/>
    <col min="2060" max="2060" width="14.1796875" customWidth="1"/>
    <col min="2306" max="2306" width="32.6328125" customWidth="1"/>
    <col min="2307" max="2307" width="16.453125" customWidth="1"/>
    <col min="2315" max="2315" width="13" customWidth="1"/>
    <col min="2316" max="2316" width="14.1796875" customWidth="1"/>
    <col min="2562" max="2562" width="32.6328125" customWidth="1"/>
    <col min="2563" max="2563" width="16.453125" customWidth="1"/>
    <col min="2571" max="2571" width="13" customWidth="1"/>
    <col min="2572" max="2572" width="14.1796875" customWidth="1"/>
    <col min="2818" max="2818" width="32.6328125" customWidth="1"/>
    <col min="2819" max="2819" width="16.453125" customWidth="1"/>
    <col min="2827" max="2827" width="13" customWidth="1"/>
    <col min="2828" max="2828" width="14.1796875" customWidth="1"/>
    <col min="3074" max="3074" width="32.6328125" customWidth="1"/>
    <col min="3075" max="3075" width="16.453125" customWidth="1"/>
    <col min="3083" max="3083" width="13" customWidth="1"/>
    <col min="3084" max="3084" width="14.1796875" customWidth="1"/>
    <col min="3330" max="3330" width="32.6328125" customWidth="1"/>
    <col min="3331" max="3331" width="16.453125" customWidth="1"/>
    <col min="3339" max="3339" width="13" customWidth="1"/>
    <col min="3340" max="3340" width="14.1796875" customWidth="1"/>
    <col min="3586" max="3586" width="32.6328125" customWidth="1"/>
    <col min="3587" max="3587" width="16.453125" customWidth="1"/>
    <col min="3595" max="3595" width="13" customWidth="1"/>
    <col min="3596" max="3596" width="14.1796875" customWidth="1"/>
    <col min="3842" max="3842" width="32.6328125" customWidth="1"/>
    <col min="3843" max="3843" width="16.453125" customWidth="1"/>
    <col min="3851" max="3851" width="13" customWidth="1"/>
    <col min="3852" max="3852" width="14.1796875" customWidth="1"/>
    <col min="4098" max="4098" width="32.6328125" customWidth="1"/>
    <col min="4099" max="4099" width="16.453125" customWidth="1"/>
    <col min="4107" max="4107" width="13" customWidth="1"/>
    <col min="4108" max="4108" width="14.1796875" customWidth="1"/>
    <col min="4354" max="4354" width="32.6328125" customWidth="1"/>
    <col min="4355" max="4355" width="16.453125" customWidth="1"/>
    <col min="4363" max="4363" width="13" customWidth="1"/>
    <col min="4364" max="4364" width="14.1796875" customWidth="1"/>
    <col min="4610" max="4610" width="32.6328125" customWidth="1"/>
    <col min="4611" max="4611" width="16.453125" customWidth="1"/>
    <col min="4619" max="4619" width="13" customWidth="1"/>
    <col min="4620" max="4620" width="14.1796875" customWidth="1"/>
    <col min="4866" max="4866" width="32.6328125" customWidth="1"/>
    <col min="4867" max="4867" width="16.453125" customWidth="1"/>
    <col min="4875" max="4875" width="13" customWidth="1"/>
    <col min="4876" max="4876" width="14.1796875" customWidth="1"/>
    <col min="5122" max="5122" width="32.6328125" customWidth="1"/>
    <col min="5123" max="5123" width="16.453125" customWidth="1"/>
    <col min="5131" max="5131" width="13" customWidth="1"/>
    <col min="5132" max="5132" width="14.1796875" customWidth="1"/>
    <col min="5378" max="5378" width="32.6328125" customWidth="1"/>
    <col min="5379" max="5379" width="16.453125" customWidth="1"/>
    <col min="5387" max="5387" width="13" customWidth="1"/>
    <col min="5388" max="5388" width="14.1796875" customWidth="1"/>
    <col min="5634" max="5634" width="32.6328125" customWidth="1"/>
    <col min="5635" max="5635" width="16.453125" customWidth="1"/>
    <col min="5643" max="5643" width="13" customWidth="1"/>
    <col min="5644" max="5644" width="14.1796875" customWidth="1"/>
    <col min="5890" max="5890" width="32.6328125" customWidth="1"/>
    <col min="5891" max="5891" width="16.453125" customWidth="1"/>
    <col min="5899" max="5899" width="13" customWidth="1"/>
    <col min="5900" max="5900" width="14.1796875" customWidth="1"/>
    <col min="6146" max="6146" width="32.6328125" customWidth="1"/>
    <col min="6147" max="6147" width="16.453125" customWidth="1"/>
    <col min="6155" max="6155" width="13" customWidth="1"/>
    <col min="6156" max="6156" width="14.1796875" customWidth="1"/>
    <col min="6402" max="6402" width="32.6328125" customWidth="1"/>
    <col min="6403" max="6403" width="16.453125" customWidth="1"/>
    <col min="6411" max="6411" width="13" customWidth="1"/>
    <col min="6412" max="6412" width="14.1796875" customWidth="1"/>
    <col min="6658" max="6658" width="32.6328125" customWidth="1"/>
    <col min="6659" max="6659" width="16.453125" customWidth="1"/>
    <col min="6667" max="6667" width="13" customWidth="1"/>
    <col min="6668" max="6668" width="14.1796875" customWidth="1"/>
    <col min="6914" max="6914" width="32.6328125" customWidth="1"/>
    <col min="6915" max="6915" width="16.453125" customWidth="1"/>
    <col min="6923" max="6923" width="13" customWidth="1"/>
    <col min="6924" max="6924" width="14.1796875" customWidth="1"/>
    <col min="7170" max="7170" width="32.6328125" customWidth="1"/>
    <col min="7171" max="7171" width="16.453125" customWidth="1"/>
    <col min="7179" max="7179" width="13" customWidth="1"/>
    <col min="7180" max="7180" width="14.1796875" customWidth="1"/>
    <col min="7426" max="7426" width="32.6328125" customWidth="1"/>
    <col min="7427" max="7427" width="16.453125" customWidth="1"/>
    <col min="7435" max="7435" width="13" customWidth="1"/>
    <col min="7436" max="7436" width="14.1796875" customWidth="1"/>
    <col min="7682" max="7682" width="32.6328125" customWidth="1"/>
    <col min="7683" max="7683" width="16.453125" customWidth="1"/>
    <col min="7691" max="7691" width="13" customWidth="1"/>
    <col min="7692" max="7692" width="14.1796875" customWidth="1"/>
    <col min="7938" max="7938" width="32.6328125" customWidth="1"/>
    <col min="7939" max="7939" width="16.453125" customWidth="1"/>
    <col min="7947" max="7947" width="13" customWidth="1"/>
    <col min="7948" max="7948" width="14.1796875" customWidth="1"/>
    <col min="8194" max="8194" width="32.6328125" customWidth="1"/>
    <col min="8195" max="8195" width="16.453125" customWidth="1"/>
    <col min="8203" max="8203" width="13" customWidth="1"/>
    <col min="8204" max="8204" width="14.1796875" customWidth="1"/>
    <col min="8450" max="8450" width="32.6328125" customWidth="1"/>
    <col min="8451" max="8451" width="16.453125" customWidth="1"/>
    <col min="8459" max="8459" width="13" customWidth="1"/>
    <col min="8460" max="8460" width="14.1796875" customWidth="1"/>
    <col min="8706" max="8706" width="32.6328125" customWidth="1"/>
    <col min="8707" max="8707" width="16.453125" customWidth="1"/>
    <col min="8715" max="8715" width="13" customWidth="1"/>
    <col min="8716" max="8716" width="14.1796875" customWidth="1"/>
    <col min="8962" max="8962" width="32.6328125" customWidth="1"/>
    <col min="8963" max="8963" width="16.453125" customWidth="1"/>
    <col min="8971" max="8971" width="13" customWidth="1"/>
    <col min="8972" max="8972" width="14.1796875" customWidth="1"/>
    <col min="9218" max="9218" width="32.6328125" customWidth="1"/>
    <col min="9219" max="9219" width="16.453125" customWidth="1"/>
    <col min="9227" max="9227" width="13" customWidth="1"/>
    <col min="9228" max="9228" width="14.1796875" customWidth="1"/>
    <col min="9474" max="9474" width="32.6328125" customWidth="1"/>
    <col min="9475" max="9475" width="16.453125" customWidth="1"/>
    <col min="9483" max="9483" width="13" customWidth="1"/>
    <col min="9484" max="9484" width="14.1796875" customWidth="1"/>
    <col min="9730" max="9730" width="32.6328125" customWidth="1"/>
    <col min="9731" max="9731" width="16.453125" customWidth="1"/>
    <col min="9739" max="9739" width="13" customWidth="1"/>
    <col min="9740" max="9740" width="14.1796875" customWidth="1"/>
    <col min="9986" max="9986" width="32.6328125" customWidth="1"/>
    <col min="9987" max="9987" width="16.453125" customWidth="1"/>
    <col min="9995" max="9995" width="13" customWidth="1"/>
    <col min="9996" max="9996" width="14.1796875" customWidth="1"/>
    <col min="10242" max="10242" width="32.6328125" customWidth="1"/>
    <col min="10243" max="10243" width="16.453125" customWidth="1"/>
    <col min="10251" max="10251" width="13" customWidth="1"/>
    <col min="10252" max="10252" width="14.1796875" customWidth="1"/>
    <col min="10498" max="10498" width="32.6328125" customWidth="1"/>
    <col min="10499" max="10499" width="16.453125" customWidth="1"/>
    <col min="10507" max="10507" width="13" customWidth="1"/>
    <col min="10508" max="10508" width="14.1796875" customWidth="1"/>
    <col min="10754" max="10754" width="32.6328125" customWidth="1"/>
    <col min="10755" max="10755" width="16.453125" customWidth="1"/>
    <col min="10763" max="10763" width="13" customWidth="1"/>
    <col min="10764" max="10764" width="14.1796875" customWidth="1"/>
    <col min="11010" max="11010" width="32.6328125" customWidth="1"/>
    <col min="11011" max="11011" width="16.453125" customWidth="1"/>
    <col min="11019" max="11019" width="13" customWidth="1"/>
    <col min="11020" max="11020" width="14.1796875" customWidth="1"/>
    <col min="11266" max="11266" width="32.6328125" customWidth="1"/>
    <col min="11267" max="11267" width="16.453125" customWidth="1"/>
    <col min="11275" max="11275" width="13" customWidth="1"/>
    <col min="11276" max="11276" width="14.1796875" customWidth="1"/>
    <col min="11522" max="11522" width="32.6328125" customWidth="1"/>
    <col min="11523" max="11523" width="16.453125" customWidth="1"/>
    <col min="11531" max="11531" width="13" customWidth="1"/>
    <col min="11532" max="11532" width="14.1796875" customWidth="1"/>
    <col min="11778" max="11778" width="32.6328125" customWidth="1"/>
    <col min="11779" max="11779" width="16.453125" customWidth="1"/>
    <col min="11787" max="11787" width="13" customWidth="1"/>
    <col min="11788" max="11788" width="14.1796875" customWidth="1"/>
    <col min="12034" max="12034" width="32.6328125" customWidth="1"/>
    <col min="12035" max="12035" width="16.453125" customWidth="1"/>
    <col min="12043" max="12043" width="13" customWidth="1"/>
    <col min="12044" max="12044" width="14.1796875" customWidth="1"/>
    <col min="12290" max="12290" width="32.6328125" customWidth="1"/>
    <col min="12291" max="12291" width="16.453125" customWidth="1"/>
    <col min="12299" max="12299" width="13" customWidth="1"/>
    <col min="12300" max="12300" width="14.1796875" customWidth="1"/>
    <col min="12546" max="12546" width="32.6328125" customWidth="1"/>
    <col min="12547" max="12547" width="16.453125" customWidth="1"/>
    <col min="12555" max="12555" width="13" customWidth="1"/>
    <col min="12556" max="12556" width="14.1796875" customWidth="1"/>
    <col min="12802" max="12802" width="32.6328125" customWidth="1"/>
    <col min="12803" max="12803" width="16.453125" customWidth="1"/>
    <col min="12811" max="12811" width="13" customWidth="1"/>
    <col min="12812" max="12812" width="14.1796875" customWidth="1"/>
    <col min="13058" max="13058" width="32.6328125" customWidth="1"/>
    <col min="13059" max="13059" width="16.453125" customWidth="1"/>
    <col min="13067" max="13067" width="13" customWidth="1"/>
    <col min="13068" max="13068" width="14.1796875" customWidth="1"/>
    <col min="13314" max="13314" width="32.6328125" customWidth="1"/>
    <col min="13315" max="13315" width="16.453125" customWidth="1"/>
    <col min="13323" max="13323" width="13" customWidth="1"/>
    <col min="13324" max="13324" width="14.1796875" customWidth="1"/>
    <col min="13570" max="13570" width="32.6328125" customWidth="1"/>
    <col min="13571" max="13571" width="16.453125" customWidth="1"/>
    <col min="13579" max="13579" width="13" customWidth="1"/>
    <col min="13580" max="13580" width="14.1796875" customWidth="1"/>
    <col min="13826" max="13826" width="32.6328125" customWidth="1"/>
    <col min="13827" max="13827" width="16.453125" customWidth="1"/>
    <col min="13835" max="13835" width="13" customWidth="1"/>
    <col min="13836" max="13836" width="14.1796875" customWidth="1"/>
    <col min="14082" max="14082" width="32.6328125" customWidth="1"/>
    <col min="14083" max="14083" width="16.453125" customWidth="1"/>
    <col min="14091" max="14091" width="13" customWidth="1"/>
    <col min="14092" max="14092" width="14.1796875" customWidth="1"/>
    <col min="14338" max="14338" width="32.6328125" customWidth="1"/>
    <col min="14339" max="14339" width="16.453125" customWidth="1"/>
    <col min="14347" max="14347" width="13" customWidth="1"/>
    <col min="14348" max="14348" width="14.1796875" customWidth="1"/>
    <col min="14594" max="14594" width="32.6328125" customWidth="1"/>
    <col min="14595" max="14595" width="16.453125" customWidth="1"/>
    <col min="14603" max="14603" width="13" customWidth="1"/>
    <col min="14604" max="14604" width="14.1796875" customWidth="1"/>
    <col min="14850" max="14850" width="32.6328125" customWidth="1"/>
    <col min="14851" max="14851" width="16.453125" customWidth="1"/>
    <col min="14859" max="14859" width="13" customWidth="1"/>
    <col min="14860" max="14860" width="14.1796875" customWidth="1"/>
    <col min="15106" max="15106" width="32.6328125" customWidth="1"/>
    <col min="15107" max="15107" width="16.453125" customWidth="1"/>
    <col min="15115" max="15115" width="13" customWidth="1"/>
    <col min="15116" max="15116" width="14.1796875" customWidth="1"/>
    <col min="15362" max="15362" width="32.6328125" customWidth="1"/>
    <col min="15363" max="15363" width="16.453125" customWidth="1"/>
    <col min="15371" max="15371" width="13" customWidth="1"/>
    <col min="15372" max="15372" width="14.1796875" customWidth="1"/>
    <col min="15618" max="15618" width="32.6328125" customWidth="1"/>
    <col min="15619" max="15619" width="16.453125" customWidth="1"/>
    <col min="15627" max="15627" width="13" customWidth="1"/>
    <col min="15628" max="15628" width="14.1796875" customWidth="1"/>
    <col min="15874" max="15874" width="32.6328125" customWidth="1"/>
    <col min="15875" max="15875" width="16.453125" customWidth="1"/>
    <col min="15883" max="15883" width="13" customWidth="1"/>
    <col min="15884" max="15884" width="14.1796875" customWidth="1"/>
    <col min="16130" max="16130" width="32.6328125" customWidth="1"/>
    <col min="16131" max="16131" width="16.453125" customWidth="1"/>
    <col min="16139" max="16139" width="13" customWidth="1"/>
    <col min="16140" max="16140" width="14.1796875" customWidth="1"/>
  </cols>
  <sheetData>
    <row r="3" spans="1:1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</row>
    <row r="4" spans="1:13">
      <c r="A4" t="s">
        <v>33</v>
      </c>
      <c r="B4" s="3" t="s">
        <v>0</v>
      </c>
      <c r="C4" t="s">
        <v>34</v>
      </c>
      <c r="D4" t="s">
        <v>35</v>
      </c>
      <c r="E4" s="4">
        <v>2505</v>
      </c>
      <c r="F4" s="5">
        <v>44258</v>
      </c>
      <c r="G4" s="5">
        <v>46084</v>
      </c>
      <c r="H4" t="s">
        <v>36</v>
      </c>
      <c r="I4" s="5">
        <v>45611</v>
      </c>
      <c r="J4">
        <v>2021</v>
      </c>
      <c r="K4">
        <f t="shared" ref="K4:K18" si="0">_xlfn.DAYS(G4,I4)</f>
        <v>473</v>
      </c>
      <c r="L4" s="6">
        <f t="shared" ref="L4:L18" si="1">YEARFRAC(I4,G4)</f>
        <v>1.3</v>
      </c>
      <c r="M4">
        <f>DATEDIF(F4,G4,"Y")</f>
        <v>5</v>
      </c>
    </row>
    <row r="5" spans="1:13">
      <c r="A5" t="s">
        <v>33</v>
      </c>
      <c r="B5" t="s">
        <v>119</v>
      </c>
      <c r="C5" t="s">
        <v>120</v>
      </c>
      <c r="D5" t="s">
        <v>121</v>
      </c>
      <c r="E5" s="4">
        <v>3750</v>
      </c>
      <c r="F5" s="5">
        <v>44344</v>
      </c>
      <c r="G5" s="5">
        <v>46170</v>
      </c>
      <c r="H5" t="s">
        <v>36</v>
      </c>
      <c r="I5" s="5">
        <v>45611</v>
      </c>
      <c r="J5" s="4">
        <v>2021</v>
      </c>
      <c r="K5">
        <f t="shared" si="0"/>
        <v>559</v>
      </c>
      <c r="L5" s="6">
        <f t="shared" si="1"/>
        <v>1.5361111111111112</v>
      </c>
      <c r="M5">
        <f t="shared" ref="M5:M16" si="2">DATEDIF(F5,G5,"Y")</f>
        <v>5</v>
      </c>
    </row>
    <row r="6" spans="1:13">
      <c r="A6" t="s">
        <v>33</v>
      </c>
      <c r="B6" s="3" t="s">
        <v>38</v>
      </c>
      <c r="C6" t="s">
        <v>39</v>
      </c>
      <c r="D6" t="s">
        <v>40</v>
      </c>
      <c r="E6" s="4">
        <v>11917</v>
      </c>
      <c r="F6" s="5">
        <v>44260</v>
      </c>
      <c r="G6" s="5">
        <v>46086</v>
      </c>
      <c r="H6" t="s">
        <v>36</v>
      </c>
      <c r="I6" s="5">
        <v>45611</v>
      </c>
      <c r="J6">
        <v>2021</v>
      </c>
      <c r="K6">
        <f t="shared" si="0"/>
        <v>475</v>
      </c>
      <c r="L6" s="6">
        <f t="shared" si="1"/>
        <v>1.3055555555555556</v>
      </c>
      <c r="M6">
        <f t="shared" si="2"/>
        <v>5</v>
      </c>
    </row>
    <row r="7" spans="1:13">
      <c r="A7" t="s">
        <v>33</v>
      </c>
      <c r="B7" s="3" t="s">
        <v>2</v>
      </c>
      <c r="C7" t="s">
        <v>41</v>
      </c>
      <c r="D7" t="s">
        <v>42</v>
      </c>
      <c r="E7" s="4">
        <v>6950</v>
      </c>
      <c r="F7" s="5">
        <v>44356</v>
      </c>
      <c r="G7" s="5">
        <v>46182</v>
      </c>
      <c r="H7" t="s">
        <v>36</v>
      </c>
      <c r="I7" s="5">
        <v>45611</v>
      </c>
      <c r="J7">
        <v>2021</v>
      </c>
      <c r="K7">
        <f t="shared" si="0"/>
        <v>571</v>
      </c>
      <c r="L7" s="6">
        <f t="shared" si="1"/>
        <v>1.5666666666666667</v>
      </c>
      <c r="M7">
        <f t="shared" si="2"/>
        <v>5</v>
      </c>
    </row>
    <row r="8" spans="1:13">
      <c r="A8" t="s">
        <v>33</v>
      </c>
      <c r="B8" s="3" t="s">
        <v>3</v>
      </c>
      <c r="C8" t="s">
        <v>43</v>
      </c>
      <c r="D8" t="s">
        <v>44</v>
      </c>
      <c r="E8" s="4">
        <v>2750</v>
      </c>
      <c r="F8" s="5">
        <v>44351</v>
      </c>
      <c r="G8" s="5">
        <v>46177</v>
      </c>
      <c r="H8" t="s">
        <v>36</v>
      </c>
      <c r="I8" s="5">
        <v>45611</v>
      </c>
      <c r="J8">
        <v>2021</v>
      </c>
      <c r="K8">
        <f t="shared" si="0"/>
        <v>566</v>
      </c>
      <c r="L8" s="6">
        <f t="shared" si="1"/>
        <v>1.5527777777777778</v>
      </c>
      <c r="M8">
        <f t="shared" si="2"/>
        <v>5</v>
      </c>
    </row>
    <row r="9" spans="1:13">
      <c r="A9" t="s">
        <v>33</v>
      </c>
      <c r="B9" s="3" t="s">
        <v>45</v>
      </c>
      <c r="C9" t="s">
        <v>46</v>
      </c>
      <c r="D9" t="s">
        <v>47</v>
      </c>
      <c r="E9" s="4">
        <v>5000</v>
      </c>
      <c r="F9" s="5">
        <v>44281</v>
      </c>
      <c r="G9" s="5">
        <v>46107</v>
      </c>
      <c r="H9" t="s">
        <v>36</v>
      </c>
      <c r="I9" s="5">
        <v>45611</v>
      </c>
      <c r="J9">
        <v>2021</v>
      </c>
      <c r="K9">
        <f t="shared" si="0"/>
        <v>496</v>
      </c>
      <c r="L9" s="6">
        <f t="shared" si="1"/>
        <v>1.3638888888888889</v>
      </c>
      <c r="M9">
        <f t="shared" si="2"/>
        <v>5</v>
      </c>
    </row>
    <row r="10" spans="1:13">
      <c r="A10" t="s">
        <v>33</v>
      </c>
      <c r="B10" s="3" t="s">
        <v>48</v>
      </c>
      <c r="C10" t="s">
        <v>49</v>
      </c>
      <c r="D10" t="s">
        <v>50</v>
      </c>
      <c r="E10" s="4">
        <v>1250</v>
      </c>
      <c r="F10" s="5">
        <v>44334</v>
      </c>
      <c r="G10" s="5">
        <v>46160</v>
      </c>
      <c r="H10" t="s">
        <v>36</v>
      </c>
      <c r="I10" s="5">
        <v>45611</v>
      </c>
      <c r="J10">
        <v>2021</v>
      </c>
      <c r="K10">
        <f t="shared" si="0"/>
        <v>549</v>
      </c>
      <c r="L10" s="6">
        <f t="shared" si="1"/>
        <v>1.5083333333333333</v>
      </c>
      <c r="M10">
        <f t="shared" si="2"/>
        <v>5</v>
      </c>
    </row>
    <row r="11" spans="1:13">
      <c r="A11" t="s">
        <v>33</v>
      </c>
      <c r="B11" t="s">
        <v>70</v>
      </c>
      <c r="C11" t="s">
        <v>71</v>
      </c>
      <c r="D11" t="s">
        <v>72</v>
      </c>
      <c r="E11" s="4">
        <v>1500</v>
      </c>
      <c r="F11" s="5">
        <v>44312</v>
      </c>
      <c r="G11" s="5">
        <v>46138</v>
      </c>
      <c r="H11" t="s">
        <v>36</v>
      </c>
      <c r="I11" s="5">
        <v>45611</v>
      </c>
      <c r="J11">
        <v>2021</v>
      </c>
      <c r="K11">
        <f t="shared" si="0"/>
        <v>527</v>
      </c>
      <c r="L11" s="6">
        <f t="shared" si="1"/>
        <v>1.4472222222222222</v>
      </c>
      <c r="M11">
        <f t="shared" si="2"/>
        <v>5</v>
      </c>
    </row>
    <row r="12" spans="1:13">
      <c r="A12" t="s">
        <v>33</v>
      </c>
      <c r="B12" t="s">
        <v>51</v>
      </c>
      <c r="C12" t="s">
        <v>52</v>
      </c>
      <c r="D12" t="s">
        <v>53</v>
      </c>
      <c r="E12" s="4">
        <v>2250</v>
      </c>
      <c r="F12" s="5">
        <v>44279</v>
      </c>
      <c r="G12" s="5">
        <v>46105</v>
      </c>
      <c r="H12" t="s">
        <v>36</v>
      </c>
      <c r="I12" s="5">
        <v>45611</v>
      </c>
      <c r="J12">
        <v>2021</v>
      </c>
      <c r="K12">
        <f t="shared" si="0"/>
        <v>494</v>
      </c>
      <c r="L12" s="6">
        <f t="shared" si="1"/>
        <v>1.3583333333333334</v>
      </c>
      <c r="M12">
        <f t="shared" si="2"/>
        <v>5</v>
      </c>
    </row>
    <row r="13" spans="1:13">
      <c r="A13" t="s">
        <v>33</v>
      </c>
      <c r="B13" t="s">
        <v>54</v>
      </c>
      <c r="C13" t="s">
        <v>55</v>
      </c>
      <c r="D13" t="s">
        <v>56</v>
      </c>
      <c r="E13" s="4">
        <v>3000</v>
      </c>
      <c r="F13" s="5">
        <v>44329</v>
      </c>
      <c r="G13" s="5">
        <v>46155</v>
      </c>
      <c r="H13" t="s">
        <v>36</v>
      </c>
      <c r="I13" s="5">
        <v>45611</v>
      </c>
      <c r="J13">
        <v>2021</v>
      </c>
      <c r="K13">
        <f t="shared" si="0"/>
        <v>544</v>
      </c>
      <c r="L13" s="6">
        <f t="shared" si="1"/>
        <v>1.4944444444444445</v>
      </c>
      <c r="M13">
        <f t="shared" si="2"/>
        <v>5</v>
      </c>
    </row>
    <row r="14" spans="1:13">
      <c r="A14" t="s">
        <v>33</v>
      </c>
      <c r="B14" t="s">
        <v>63</v>
      </c>
      <c r="C14" t="s">
        <v>64</v>
      </c>
      <c r="D14" t="s">
        <v>40</v>
      </c>
      <c r="E14" s="4">
        <v>6000</v>
      </c>
      <c r="F14" s="5">
        <v>44356</v>
      </c>
      <c r="G14" s="5">
        <v>46182</v>
      </c>
      <c r="H14" t="s">
        <v>36</v>
      </c>
      <c r="I14" s="5">
        <v>45611</v>
      </c>
      <c r="J14">
        <v>2021</v>
      </c>
      <c r="K14">
        <f t="shared" si="0"/>
        <v>571</v>
      </c>
      <c r="L14" s="6">
        <f t="shared" si="1"/>
        <v>1.5666666666666667</v>
      </c>
      <c r="M14">
        <f t="shared" si="2"/>
        <v>5</v>
      </c>
    </row>
    <row r="15" spans="1:13">
      <c r="A15" t="s">
        <v>33</v>
      </c>
      <c r="B15" t="s">
        <v>57</v>
      </c>
      <c r="C15" t="s">
        <v>58</v>
      </c>
      <c r="D15" t="s">
        <v>59</v>
      </c>
      <c r="E15" s="4">
        <v>10000</v>
      </c>
      <c r="F15" s="5">
        <v>44307</v>
      </c>
      <c r="G15" s="5">
        <v>46133</v>
      </c>
      <c r="H15" t="s">
        <v>36</v>
      </c>
      <c r="I15" s="5">
        <v>45611</v>
      </c>
      <c r="J15">
        <v>2021</v>
      </c>
      <c r="K15">
        <f t="shared" si="0"/>
        <v>522</v>
      </c>
      <c r="L15" s="6">
        <f t="shared" si="1"/>
        <v>1.4333333333333333</v>
      </c>
      <c r="M15">
        <f t="shared" si="2"/>
        <v>5</v>
      </c>
    </row>
    <row r="16" spans="1:13">
      <c r="A16" t="s">
        <v>33</v>
      </c>
      <c r="B16" t="s">
        <v>65</v>
      </c>
      <c r="C16" t="s">
        <v>66</v>
      </c>
      <c r="D16" t="s">
        <v>67</v>
      </c>
      <c r="E16" s="4">
        <v>2019.25</v>
      </c>
      <c r="F16" s="5">
        <v>44302</v>
      </c>
      <c r="G16" s="5">
        <v>46128</v>
      </c>
      <c r="H16" t="s">
        <v>36</v>
      </c>
      <c r="I16" s="5">
        <v>45611</v>
      </c>
      <c r="J16">
        <v>2021</v>
      </c>
      <c r="K16">
        <f t="shared" si="0"/>
        <v>517</v>
      </c>
      <c r="L16" s="6">
        <f t="shared" si="1"/>
        <v>1.4194444444444445</v>
      </c>
      <c r="M16">
        <f t="shared" si="2"/>
        <v>5</v>
      </c>
    </row>
    <row r="17" spans="1:13">
      <c r="A17" t="s">
        <v>33</v>
      </c>
      <c r="B17" t="s">
        <v>68</v>
      </c>
      <c r="C17" t="s">
        <v>69</v>
      </c>
      <c r="D17" t="s">
        <v>37</v>
      </c>
      <c r="E17" s="4">
        <v>11000</v>
      </c>
      <c r="F17" s="5">
        <v>44285</v>
      </c>
      <c r="G17" s="5">
        <v>46111</v>
      </c>
      <c r="H17" t="s">
        <v>36</v>
      </c>
      <c r="I17" s="5">
        <v>45611</v>
      </c>
      <c r="J17">
        <v>2021</v>
      </c>
      <c r="K17">
        <f t="shared" si="0"/>
        <v>500</v>
      </c>
      <c r="L17" s="6">
        <f t="shared" si="1"/>
        <v>1.375</v>
      </c>
      <c r="M17">
        <f t="shared" ref="M17:M18" si="3">DATEDIF(F17,G17,"Y")</f>
        <v>5</v>
      </c>
    </row>
    <row r="18" spans="1:13">
      <c r="A18" t="s">
        <v>33</v>
      </c>
      <c r="B18" t="s">
        <v>61</v>
      </c>
      <c r="C18" t="s">
        <v>62</v>
      </c>
      <c r="D18" t="s">
        <v>60</v>
      </c>
      <c r="E18" s="4">
        <v>10000</v>
      </c>
      <c r="F18" s="5">
        <v>44343</v>
      </c>
      <c r="G18" s="5">
        <v>46169</v>
      </c>
      <c r="H18" t="s">
        <v>36</v>
      </c>
      <c r="I18" s="5">
        <v>45611</v>
      </c>
      <c r="J18">
        <v>2021</v>
      </c>
      <c r="K18">
        <f t="shared" si="0"/>
        <v>558</v>
      </c>
      <c r="L18" s="6">
        <f t="shared" si="1"/>
        <v>1.5333333333333334</v>
      </c>
      <c r="M18">
        <f t="shared" si="3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135"/>
  <sheetViews>
    <sheetView topLeftCell="A4" zoomScale="87" workbookViewId="0">
      <selection activeCell="G144" sqref="G144"/>
    </sheetView>
  </sheetViews>
  <sheetFormatPr defaultColWidth="8.81640625" defaultRowHeight="13.8"/>
  <cols>
    <col min="1" max="1" width="7.453125" style="1" customWidth="1"/>
    <col min="2" max="2" width="7" style="1" customWidth="1"/>
    <col min="3" max="3" width="18.453125" style="1" customWidth="1"/>
    <col min="4" max="4" width="10.1796875" style="1" customWidth="1"/>
    <col min="5" max="5" width="10.6328125" style="1" customWidth="1"/>
    <col min="6" max="6" width="19.6328125" style="1" customWidth="1"/>
    <col min="7" max="7" width="9" style="1" customWidth="1"/>
    <col min="8" max="8" width="7.81640625" style="1" customWidth="1"/>
    <col min="9" max="9" width="15.36328125" style="1" customWidth="1"/>
    <col min="10" max="10" width="12" style="1" customWidth="1"/>
    <col min="11" max="11" width="13.453125" style="1" customWidth="1"/>
    <col min="12" max="12" width="8.81640625" style="1" customWidth="1"/>
    <col min="13" max="13" width="8.1796875" style="1" customWidth="1"/>
    <col min="14" max="14" width="7.1796875" style="1" customWidth="1"/>
    <col min="15" max="15" width="13.36328125" style="1" customWidth="1"/>
    <col min="16" max="16" width="9.453125" style="1" customWidth="1"/>
    <col min="17" max="17" width="8.81640625" style="1"/>
    <col min="18" max="18" width="11" style="1" customWidth="1"/>
    <col min="19" max="20" width="8.81640625" style="1"/>
    <col min="21" max="21" width="9.81640625" style="1" customWidth="1"/>
    <col min="22" max="22" width="10" style="1" customWidth="1"/>
    <col min="23" max="26" width="8.81640625" style="1"/>
    <col min="27" max="27" width="10.1796875" style="1" bestFit="1" customWidth="1"/>
    <col min="28" max="28" width="9.36328125" style="1" customWidth="1"/>
    <col min="29" max="32" width="8.81640625" style="1"/>
    <col min="33" max="33" width="11" style="1" customWidth="1"/>
    <col min="34" max="34" width="10" style="1" customWidth="1"/>
    <col min="35" max="38" width="8.81640625" style="1"/>
    <col min="39" max="39" width="10.36328125" style="1" customWidth="1"/>
    <col min="40" max="40" width="9.81640625" style="1" customWidth="1"/>
    <col min="41" max="44" width="8.81640625" style="1"/>
    <col min="45" max="45" width="18.453125" style="1" customWidth="1"/>
    <col min="46" max="46" width="9.81640625" style="1" customWidth="1"/>
    <col min="47" max="50" width="8.81640625" style="1"/>
    <col min="51" max="52" width="9.81640625" style="1" customWidth="1"/>
    <col min="53" max="56" width="8.81640625" style="1"/>
    <col min="57" max="57" width="11.1796875" style="1" bestFit="1" customWidth="1"/>
    <col min="58" max="58" width="9.6328125" style="1" customWidth="1"/>
    <col min="59" max="62" width="8.81640625" style="1"/>
    <col min="63" max="63" width="11" style="1" customWidth="1"/>
    <col min="64" max="68" width="8.81640625" style="1"/>
    <col min="69" max="69" width="11.6328125" style="1" customWidth="1"/>
    <col min="70" max="70" width="10.36328125" style="1" customWidth="1"/>
    <col min="71" max="74" width="8.81640625" style="1"/>
    <col min="75" max="75" width="11.1796875" style="1" customWidth="1"/>
    <col min="76" max="76" width="10.1796875" style="1" customWidth="1"/>
    <col min="77" max="80" width="8.81640625" style="1"/>
    <col min="81" max="81" width="11.36328125" style="1" customWidth="1"/>
    <col min="82" max="82" width="10.36328125" style="1" customWidth="1"/>
    <col min="83" max="86" width="8.81640625" style="1"/>
    <col min="87" max="87" width="11.6328125" style="1" customWidth="1"/>
    <col min="88" max="88" width="10" style="1" customWidth="1"/>
    <col min="89" max="258" width="8.81640625" style="1"/>
    <col min="259" max="259" width="17.36328125" style="1" customWidth="1"/>
    <col min="260" max="260" width="11.6328125" style="1" customWidth="1"/>
    <col min="261" max="262" width="15" style="1" customWidth="1"/>
    <col min="263" max="263" width="14" style="1" customWidth="1"/>
    <col min="264" max="264" width="8.81640625" style="1"/>
    <col min="265" max="265" width="18.36328125" style="1" customWidth="1"/>
    <col min="266" max="266" width="13.6328125" style="1" customWidth="1"/>
    <col min="267" max="267" width="10.36328125" style="1" customWidth="1"/>
    <col min="268" max="269" width="8.81640625" style="1"/>
    <col min="270" max="270" width="10.36328125" style="1" customWidth="1"/>
    <col min="271" max="271" width="14.81640625" style="1" customWidth="1"/>
    <col min="272" max="272" width="11.6328125" style="1" customWidth="1"/>
    <col min="273" max="276" width="8.81640625" style="1"/>
    <col min="277" max="277" width="13.1796875" style="1" customWidth="1"/>
    <col min="278" max="278" width="12.1796875" style="1" customWidth="1"/>
    <col min="279" max="514" width="8.81640625" style="1"/>
    <col min="515" max="515" width="17.36328125" style="1" customWidth="1"/>
    <col min="516" max="516" width="11.6328125" style="1" customWidth="1"/>
    <col min="517" max="518" width="15" style="1" customWidth="1"/>
    <col min="519" max="519" width="14" style="1" customWidth="1"/>
    <col min="520" max="520" width="8.81640625" style="1"/>
    <col min="521" max="521" width="18.36328125" style="1" customWidth="1"/>
    <col min="522" max="522" width="13.6328125" style="1" customWidth="1"/>
    <col min="523" max="523" width="10.36328125" style="1" customWidth="1"/>
    <col min="524" max="525" width="8.81640625" style="1"/>
    <col min="526" max="526" width="10.36328125" style="1" customWidth="1"/>
    <col min="527" max="527" width="14.81640625" style="1" customWidth="1"/>
    <col min="528" max="528" width="11.6328125" style="1" customWidth="1"/>
    <col min="529" max="532" width="8.81640625" style="1"/>
    <col min="533" max="533" width="13.1796875" style="1" customWidth="1"/>
    <col min="534" max="534" width="12.1796875" style="1" customWidth="1"/>
    <col min="535" max="770" width="8.81640625" style="1"/>
    <col min="771" max="771" width="17.36328125" style="1" customWidth="1"/>
    <col min="772" max="772" width="11.6328125" style="1" customWidth="1"/>
    <col min="773" max="774" width="15" style="1" customWidth="1"/>
    <col min="775" max="775" width="14" style="1" customWidth="1"/>
    <col min="776" max="776" width="8.81640625" style="1"/>
    <col min="777" max="777" width="18.36328125" style="1" customWidth="1"/>
    <col min="778" max="778" width="13.6328125" style="1" customWidth="1"/>
    <col min="779" max="779" width="10.36328125" style="1" customWidth="1"/>
    <col min="780" max="781" width="8.81640625" style="1"/>
    <col min="782" max="782" width="10.36328125" style="1" customWidth="1"/>
    <col min="783" max="783" width="14.81640625" style="1" customWidth="1"/>
    <col min="784" max="784" width="11.6328125" style="1" customWidth="1"/>
    <col min="785" max="788" width="8.81640625" style="1"/>
    <col min="789" max="789" width="13.1796875" style="1" customWidth="1"/>
    <col min="790" max="790" width="12.1796875" style="1" customWidth="1"/>
    <col min="791" max="1026" width="8.81640625" style="1"/>
    <col min="1027" max="1027" width="17.36328125" style="1" customWidth="1"/>
    <col min="1028" max="1028" width="11.6328125" style="1" customWidth="1"/>
    <col min="1029" max="1030" width="15" style="1" customWidth="1"/>
    <col min="1031" max="1031" width="14" style="1" customWidth="1"/>
    <col min="1032" max="1032" width="8.81640625" style="1"/>
    <col min="1033" max="1033" width="18.36328125" style="1" customWidth="1"/>
    <col min="1034" max="1034" width="13.6328125" style="1" customWidth="1"/>
    <col min="1035" max="1035" width="10.36328125" style="1" customWidth="1"/>
    <col min="1036" max="1037" width="8.81640625" style="1"/>
    <col min="1038" max="1038" width="10.36328125" style="1" customWidth="1"/>
    <col min="1039" max="1039" width="14.81640625" style="1" customWidth="1"/>
    <col min="1040" max="1040" width="11.6328125" style="1" customWidth="1"/>
    <col min="1041" max="1044" width="8.81640625" style="1"/>
    <col min="1045" max="1045" width="13.1796875" style="1" customWidth="1"/>
    <col min="1046" max="1046" width="12.1796875" style="1" customWidth="1"/>
    <col min="1047" max="1282" width="8.81640625" style="1"/>
    <col min="1283" max="1283" width="17.36328125" style="1" customWidth="1"/>
    <col min="1284" max="1284" width="11.6328125" style="1" customWidth="1"/>
    <col min="1285" max="1286" width="15" style="1" customWidth="1"/>
    <col min="1287" max="1287" width="14" style="1" customWidth="1"/>
    <col min="1288" max="1288" width="8.81640625" style="1"/>
    <col min="1289" max="1289" width="18.36328125" style="1" customWidth="1"/>
    <col min="1290" max="1290" width="13.6328125" style="1" customWidth="1"/>
    <col min="1291" max="1291" width="10.36328125" style="1" customWidth="1"/>
    <col min="1292" max="1293" width="8.81640625" style="1"/>
    <col min="1294" max="1294" width="10.36328125" style="1" customWidth="1"/>
    <col min="1295" max="1295" width="14.81640625" style="1" customWidth="1"/>
    <col min="1296" max="1296" width="11.6328125" style="1" customWidth="1"/>
    <col min="1297" max="1300" width="8.81640625" style="1"/>
    <col min="1301" max="1301" width="13.1796875" style="1" customWidth="1"/>
    <col min="1302" max="1302" width="12.1796875" style="1" customWidth="1"/>
    <col min="1303" max="1538" width="8.81640625" style="1"/>
    <col min="1539" max="1539" width="17.36328125" style="1" customWidth="1"/>
    <col min="1540" max="1540" width="11.6328125" style="1" customWidth="1"/>
    <col min="1541" max="1542" width="15" style="1" customWidth="1"/>
    <col min="1543" max="1543" width="14" style="1" customWidth="1"/>
    <col min="1544" max="1544" width="8.81640625" style="1"/>
    <col min="1545" max="1545" width="18.36328125" style="1" customWidth="1"/>
    <col min="1546" max="1546" width="13.6328125" style="1" customWidth="1"/>
    <col min="1547" max="1547" width="10.36328125" style="1" customWidth="1"/>
    <col min="1548" max="1549" width="8.81640625" style="1"/>
    <col min="1550" max="1550" width="10.36328125" style="1" customWidth="1"/>
    <col min="1551" max="1551" width="14.81640625" style="1" customWidth="1"/>
    <col min="1552" max="1552" width="11.6328125" style="1" customWidth="1"/>
    <col min="1553" max="1556" width="8.81640625" style="1"/>
    <col min="1557" max="1557" width="13.1796875" style="1" customWidth="1"/>
    <col min="1558" max="1558" width="12.1796875" style="1" customWidth="1"/>
    <col min="1559" max="1794" width="8.81640625" style="1"/>
    <col min="1795" max="1795" width="17.36328125" style="1" customWidth="1"/>
    <col min="1796" max="1796" width="11.6328125" style="1" customWidth="1"/>
    <col min="1797" max="1798" width="15" style="1" customWidth="1"/>
    <col min="1799" max="1799" width="14" style="1" customWidth="1"/>
    <col min="1800" max="1800" width="8.81640625" style="1"/>
    <col min="1801" max="1801" width="18.36328125" style="1" customWidth="1"/>
    <col min="1802" max="1802" width="13.6328125" style="1" customWidth="1"/>
    <col min="1803" max="1803" width="10.36328125" style="1" customWidth="1"/>
    <col min="1804" max="1805" width="8.81640625" style="1"/>
    <col min="1806" max="1806" width="10.36328125" style="1" customWidth="1"/>
    <col min="1807" max="1807" width="14.81640625" style="1" customWidth="1"/>
    <col min="1808" max="1808" width="11.6328125" style="1" customWidth="1"/>
    <col min="1809" max="1812" width="8.81640625" style="1"/>
    <col min="1813" max="1813" width="13.1796875" style="1" customWidth="1"/>
    <col min="1814" max="1814" width="12.1796875" style="1" customWidth="1"/>
    <col min="1815" max="2050" width="8.81640625" style="1"/>
    <col min="2051" max="2051" width="17.36328125" style="1" customWidth="1"/>
    <col min="2052" max="2052" width="11.6328125" style="1" customWidth="1"/>
    <col min="2053" max="2054" width="15" style="1" customWidth="1"/>
    <col min="2055" max="2055" width="14" style="1" customWidth="1"/>
    <col min="2056" max="2056" width="8.81640625" style="1"/>
    <col min="2057" max="2057" width="18.36328125" style="1" customWidth="1"/>
    <col min="2058" max="2058" width="13.6328125" style="1" customWidth="1"/>
    <col min="2059" max="2059" width="10.36328125" style="1" customWidth="1"/>
    <col min="2060" max="2061" width="8.81640625" style="1"/>
    <col min="2062" max="2062" width="10.36328125" style="1" customWidth="1"/>
    <col min="2063" max="2063" width="14.81640625" style="1" customWidth="1"/>
    <col min="2064" max="2064" width="11.6328125" style="1" customWidth="1"/>
    <col min="2065" max="2068" width="8.81640625" style="1"/>
    <col min="2069" max="2069" width="13.1796875" style="1" customWidth="1"/>
    <col min="2070" max="2070" width="12.1796875" style="1" customWidth="1"/>
    <col min="2071" max="2306" width="8.81640625" style="1"/>
    <col min="2307" max="2307" width="17.36328125" style="1" customWidth="1"/>
    <col min="2308" max="2308" width="11.6328125" style="1" customWidth="1"/>
    <col min="2309" max="2310" width="15" style="1" customWidth="1"/>
    <col min="2311" max="2311" width="14" style="1" customWidth="1"/>
    <col min="2312" max="2312" width="8.81640625" style="1"/>
    <col min="2313" max="2313" width="18.36328125" style="1" customWidth="1"/>
    <col min="2314" max="2314" width="13.6328125" style="1" customWidth="1"/>
    <col min="2315" max="2315" width="10.36328125" style="1" customWidth="1"/>
    <col min="2316" max="2317" width="8.81640625" style="1"/>
    <col min="2318" max="2318" width="10.36328125" style="1" customWidth="1"/>
    <col min="2319" max="2319" width="14.81640625" style="1" customWidth="1"/>
    <col min="2320" max="2320" width="11.6328125" style="1" customWidth="1"/>
    <col min="2321" max="2324" width="8.81640625" style="1"/>
    <col min="2325" max="2325" width="13.1796875" style="1" customWidth="1"/>
    <col min="2326" max="2326" width="12.1796875" style="1" customWidth="1"/>
    <col min="2327" max="2562" width="8.81640625" style="1"/>
    <col min="2563" max="2563" width="17.36328125" style="1" customWidth="1"/>
    <col min="2564" max="2564" width="11.6328125" style="1" customWidth="1"/>
    <col min="2565" max="2566" width="15" style="1" customWidth="1"/>
    <col min="2567" max="2567" width="14" style="1" customWidth="1"/>
    <col min="2568" max="2568" width="8.81640625" style="1"/>
    <col min="2569" max="2569" width="18.36328125" style="1" customWidth="1"/>
    <col min="2570" max="2570" width="13.6328125" style="1" customWidth="1"/>
    <col min="2571" max="2571" width="10.36328125" style="1" customWidth="1"/>
    <col min="2572" max="2573" width="8.81640625" style="1"/>
    <col min="2574" max="2574" width="10.36328125" style="1" customWidth="1"/>
    <col min="2575" max="2575" width="14.81640625" style="1" customWidth="1"/>
    <col min="2576" max="2576" width="11.6328125" style="1" customWidth="1"/>
    <col min="2577" max="2580" width="8.81640625" style="1"/>
    <col min="2581" max="2581" width="13.1796875" style="1" customWidth="1"/>
    <col min="2582" max="2582" width="12.1796875" style="1" customWidth="1"/>
    <col min="2583" max="2818" width="8.81640625" style="1"/>
    <col min="2819" max="2819" width="17.36328125" style="1" customWidth="1"/>
    <col min="2820" max="2820" width="11.6328125" style="1" customWidth="1"/>
    <col min="2821" max="2822" width="15" style="1" customWidth="1"/>
    <col min="2823" max="2823" width="14" style="1" customWidth="1"/>
    <col min="2824" max="2824" width="8.81640625" style="1"/>
    <col min="2825" max="2825" width="18.36328125" style="1" customWidth="1"/>
    <col min="2826" max="2826" width="13.6328125" style="1" customWidth="1"/>
    <col min="2827" max="2827" width="10.36328125" style="1" customWidth="1"/>
    <col min="2828" max="2829" width="8.81640625" style="1"/>
    <col min="2830" max="2830" width="10.36328125" style="1" customWidth="1"/>
    <col min="2831" max="2831" width="14.81640625" style="1" customWidth="1"/>
    <col min="2832" max="2832" width="11.6328125" style="1" customWidth="1"/>
    <col min="2833" max="2836" width="8.81640625" style="1"/>
    <col min="2837" max="2837" width="13.1796875" style="1" customWidth="1"/>
    <col min="2838" max="2838" width="12.1796875" style="1" customWidth="1"/>
    <col min="2839" max="3074" width="8.81640625" style="1"/>
    <col min="3075" max="3075" width="17.36328125" style="1" customWidth="1"/>
    <col min="3076" max="3076" width="11.6328125" style="1" customWidth="1"/>
    <col min="3077" max="3078" width="15" style="1" customWidth="1"/>
    <col min="3079" max="3079" width="14" style="1" customWidth="1"/>
    <col min="3080" max="3080" width="8.81640625" style="1"/>
    <col min="3081" max="3081" width="18.36328125" style="1" customWidth="1"/>
    <col min="3082" max="3082" width="13.6328125" style="1" customWidth="1"/>
    <col min="3083" max="3083" width="10.36328125" style="1" customWidth="1"/>
    <col min="3084" max="3085" width="8.81640625" style="1"/>
    <col min="3086" max="3086" width="10.36328125" style="1" customWidth="1"/>
    <col min="3087" max="3087" width="14.81640625" style="1" customWidth="1"/>
    <col min="3088" max="3088" width="11.6328125" style="1" customWidth="1"/>
    <col min="3089" max="3092" width="8.81640625" style="1"/>
    <col min="3093" max="3093" width="13.1796875" style="1" customWidth="1"/>
    <col min="3094" max="3094" width="12.1796875" style="1" customWidth="1"/>
    <col min="3095" max="3330" width="8.81640625" style="1"/>
    <col min="3331" max="3331" width="17.36328125" style="1" customWidth="1"/>
    <col min="3332" max="3332" width="11.6328125" style="1" customWidth="1"/>
    <col min="3333" max="3334" width="15" style="1" customWidth="1"/>
    <col min="3335" max="3335" width="14" style="1" customWidth="1"/>
    <col min="3336" max="3336" width="8.81640625" style="1"/>
    <col min="3337" max="3337" width="18.36328125" style="1" customWidth="1"/>
    <col min="3338" max="3338" width="13.6328125" style="1" customWidth="1"/>
    <col min="3339" max="3339" width="10.36328125" style="1" customWidth="1"/>
    <col min="3340" max="3341" width="8.81640625" style="1"/>
    <col min="3342" max="3342" width="10.36328125" style="1" customWidth="1"/>
    <col min="3343" max="3343" width="14.81640625" style="1" customWidth="1"/>
    <col min="3344" max="3344" width="11.6328125" style="1" customWidth="1"/>
    <col min="3345" max="3348" width="8.81640625" style="1"/>
    <col min="3349" max="3349" width="13.1796875" style="1" customWidth="1"/>
    <col min="3350" max="3350" width="12.1796875" style="1" customWidth="1"/>
    <col min="3351" max="3586" width="8.81640625" style="1"/>
    <col min="3587" max="3587" width="17.36328125" style="1" customWidth="1"/>
    <col min="3588" max="3588" width="11.6328125" style="1" customWidth="1"/>
    <col min="3589" max="3590" width="15" style="1" customWidth="1"/>
    <col min="3591" max="3591" width="14" style="1" customWidth="1"/>
    <col min="3592" max="3592" width="8.81640625" style="1"/>
    <col min="3593" max="3593" width="18.36328125" style="1" customWidth="1"/>
    <col min="3594" max="3594" width="13.6328125" style="1" customWidth="1"/>
    <col min="3595" max="3595" width="10.36328125" style="1" customWidth="1"/>
    <col min="3596" max="3597" width="8.81640625" style="1"/>
    <col min="3598" max="3598" width="10.36328125" style="1" customWidth="1"/>
    <col min="3599" max="3599" width="14.81640625" style="1" customWidth="1"/>
    <col min="3600" max="3600" width="11.6328125" style="1" customWidth="1"/>
    <col min="3601" max="3604" width="8.81640625" style="1"/>
    <col min="3605" max="3605" width="13.1796875" style="1" customWidth="1"/>
    <col min="3606" max="3606" width="12.1796875" style="1" customWidth="1"/>
    <col min="3607" max="3842" width="8.81640625" style="1"/>
    <col min="3843" max="3843" width="17.36328125" style="1" customWidth="1"/>
    <col min="3844" max="3844" width="11.6328125" style="1" customWidth="1"/>
    <col min="3845" max="3846" width="15" style="1" customWidth="1"/>
    <col min="3847" max="3847" width="14" style="1" customWidth="1"/>
    <col min="3848" max="3848" width="8.81640625" style="1"/>
    <col min="3849" max="3849" width="18.36328125" style="1" customWidth="1"/>
    <col min="3850" max="3850" width="13.6328125" style="1" customWidth="1"/>
    <col min="3851" max="3851" width="10.36328125" style="1" customWidth="1"/>
    <col min="3852" max="3853" width="8.81640625" style="1"/>
    <col min="3854" max="3854" width="10.36328125" style="1" customWidth="1"/>
    <col min="3855" max="3855" width="14.81640625" style="1" customWidth="1"/>
    <col min="3856" max="3856" width="11.6328125" style="1" customWidth="1"/>
    <col min="3857" max="3860" width="8.81640625" style="1"/>
    <col min="3861" max="3861" width="13.1796875" style="1" customWidth="1"/>
    <col min="3862" max="3862" width="12.1796875" style="1" customWidth="1"/>
    <col min="3863" max="4098" width="8.81640625" style="1"/>
    <col min="4099" max="4099" width="17.36328125" style="1" customWidth="1"/>
    <col min="4100" max="4100" width="11.6328125" style="1" customWidth="1"/>
    <col min="4101" max="4102" width="15" style="1" customWidth="1"/>
    <col min="4103" max="4103" width="14" style="1" customWidth="1"/>
    <col min="4104" max="4104" width="8.81640625" style="1"/>
    <col min="4105" max="4105" width="18.36328125" style="1" customWidth="1"/>
    <col min="4106" max="4106" width="13.6328125" style="1" customWidth="1"/>
    <col min="4107" max="4107" width="10.36328125" style="1" customWidth="1"/>
    <col min="4108" max="4109" width="8.81640625" style="1"/>
    <col min="4110" max="4110" width="10.36328125" style="1" customWidth="1"/>
    <col min="4111" max="4111" width="14.81640625" style="1" customWidth="1"/>
    <col min="4112" max="4112" width="11.6328125" style="1" customWidth="1"/>
    <col min="4113" max="4116" width="8.81640625" style="1"/>
    <col min="4117" max="4117" width="13.1796875" style="1" customWidth="1"/>
    <col min="4118" max="4118" width="12.1796875" style="1" customWidth="1"/>
    <col min="4119" max="4354" width="8.81640625" style="1"/>
    <col min="4355" max="4355" width="17.36328125" style="1" customWidth="1"/>
    <col min="4356" max="4356" width="11.6328125" style="1" customWidth="1"/>
    <col min="4357" max="4358" width="15" style="1" customWidth="1"/>
    <col min="4359" max="4359" width="14" style="1" customWidth="1"/>
    <col min="4360" max="4360" width="8.81640625" style="1"/>
    <col min="4361" max="4361" width="18.36328125" style="1" customWidth="1"/>
    <col min="4362" max="4362" width="13.6328125" style="1" customWidth="1"/>
    <col min="4363" max="4363" width="10.36328125" style="1" customWidth="1"/>
    <col min="4364" max="4365" width="8.81640625" style="1"/>
    <col min="4366" max="4366" width="10.36328125" style="1" customWidth="1"/>
    <col min="4367" max="4367" width="14.81640625" style="1" customWidth="1"/>
    <col min="4368" max="4368" width="11.6328125" style="1" customWidth="1"/>
    <col min="4369" max="4372" width="8.81640625" style="1"/>
    <col min="4373" max="4373" width="13.1796875" style="1" customWidth="1"/>
    <col min="4374" max="4374" width="12.1796875" style="1" customWidth="1"/>
    <col min="4375" max="4610" width="8.81640625" style="1"/>
    <col min="4611" max="4611" width="17.36328125" style="1" customWidth="1"/>
    <col min="4612" max="4612" width="11.6328125" style="1" customWidth="1"/>
    <col min="4613" max="4614" width="15" style="1" customWidth="1"/>
    <col min="4615" max="4615" width="14" style="1" customWidth="1"/>
    <col min="4616" max="4616" width="8.81640625" style="1"/>
    <col min="4617" max="4617" width="18.36328125" style="1" customWidth="1"/>
    <col min="4618" max="4618" width="13.6328125" style="1" customWidth="1"/>
    <col min="4619" max="4619" width="10.36328125" style="1" customWidth="1"/>
    <col min="4620" max="4621" width="8.81640625" style="1"/>
    <col min="4622" max="4622" width="10.36328125" style="1" customWidth="1"/>
    <col min="4623" max="4623" width="14.81640625" style="1" customWidth="1"/>
    <col min="4624" max="4624" width="11.6328125" style="1" customWidth="1"/>
    <col min="4625" max="4628" width="8.81640625" style="1"/>
    <col min="4629" max="4629" width="13.1796875" style="1" customWidth="1"/>
    <col min="4630" max="4630" width="12.1796875" style="1" customWidth="1"/>
    <col min="4631" max="4866" width="8.81640625" style="1"/>
    <col min="4867" max="4867" width="17.36328125" style="1" customWidth="1"/>
    <col min="4868" max="4868" width="11.6328125" style="1" customWidth="1"/>
    <col min="4869" max="4870" width="15" style="1" customWidth="1"/>
    <col min="4871" max="4871" width="14" style="1" customWidth="1"/>
    <col min="4872" max="4872" width="8.81640625" style="1"/>
    <col min="4873" max="4873" width="18.36328125" style="1" customWidth="1"/>
    <col min="4874" max="4874" width="13.6328125" style="1" customWidth="1"/>
    <col min="4875" max="4875" width="10.36328125" style="1" customWidth="1"/>
    <col min="4876" max="4877" width="8.81640625" style="1"/>
    <col min="4878" max="4878" width="10.36328125" style="1" customWidth="1"/>
    <col min="4879" max="4879" width="14.81640625" style="1" customWidth="1"/>
    <col min="4880" max="4880" width="11.6328125" style="1" customWidth="1"/>
    <col min="4881" max="4884" width="8.81640625" style="1"/>
    <col min="4885" max="4885" width="13.1796875" style="1" customWidth="1"/>
    <col min="4886" max="4886" width="12.1796875" style="1" customWidth="1"/>
    <col min="4887" max="5122" width="8.81640625" style="1"/>
    <col min="5123" max="5123" width="17.36328125" style="1" customWidth="1"/>
    <col min="5124" max="5124" width="11.6328125" style="1" customWidth="1"/>
    <col min="5125" max="5126" width="15" style="1" customWidth="1"/>
    <col min="5127" max="5127" width="14" style="1" customWidth="1"/>
    <col min="5128" max="5128" width="8.81640625" style="1"/>
    <col min="5129" max="5129" width="18.36328125" style="1" customWidth="1"/>
    <col min="5130" max="5130" width="13.6328125" style="1" customWidth="1"/>
    <col min="5131" max="5131" width="10.36328125" style="1" customWidth="1"/>
    <col min="5132" max="5133" width="8.81640625" style="1"/>
    <col min="5134" max="5134" width="10.36328125" style="1" customWidth="1"/>
    <col min="5135" max="5135" width="14.81640625" style="1" customWidth="1"/>
    <col min="5136" max="5136" width="11.6328125" style="1" customWidth="1"/>
    <col min="5137" max="5140" width="8.81640625" style="1"/>
    <col min="5141" max="5141" width="13.1796875" style="1" customWidth="1"/>
    <col min="5142" max="5142" width="12.1796875" style="1" customWidth="1"/>
    <col min="5143" max="5378" width="8.81640625" style="1"/>
    <col min="5379" max="5379" width="17.36328125" style="1" customWidth="1"/>
    <col min="5380" max="5380" width="11.6328125" style="1" customWidth="1"/>
    <col min="5381" max="5382" width="15" style="1" customWidth="1"/>
    <col min="5383" max="5383" width="14" style="1" customWidth="1"/>
    <col min="5384" max="5384" width="8.81640625" style="1"/>
    <col min="5385" max="5385" width="18.36328125" style="1" customWidth="1"/>
    <col min="5386" max="5386" width="13.6328125" style="1" customWidth="1"/>
    <col min="5387" max="5387" width="10.36328125" style="1" customWidth="1"/>
    <col min="5388" max="5389" width="8.81640625" style="1"/>
    <col min="5390" max="5390" width="10.36328125" style="1" customWidth="1"/>
    <col min="5391" max="5391" width="14.81640625" style="1" customWidth="1"/>
    <col min="5392" max="5392" width="11.6328125" style="1" customWidth="1"/>
    <col min="5393" max="5396" width="8.81640625" style="1"/>
    <col min="5397" max="5397" width="13.1796875" style="1" customWidth="1"/>
    <col min="5398" max="5398" width="12.1796875" style="1" customWidth="1"/>
    <col min="5399" max="5634" width="8.81640625" style="1"/>
    <col min="5635" max="5635" width="17.36328125" style="1" customWidth="1"/>
    <col min="5636" max="5636" width="11.6328125" style="1" customWidth="1"/>
    <col min="5637" max="5638" width="15" style="1" customWidth="1"/>
    <col min="5639" max="5639" width="14" style="1" customWidth="1"/>
    <col min="5640" max="5640" width="8.81640625" style="1"/>
    <col min="5641" max="5641" width="18.36328125" style="1" customWidth="1"/>
    <col min="5642" max="5642" width="13.6328125" style="1" customWidth="1"/>
    <col min="5643" max="5643" width="10.36328125" style="1" customWidth="1"/>
    <col min="5644" max="5645" width="8.81640625" style="1"/>
    <col min="5646" max="5646" width="10.36328125" style="1" customWidth="1"/>
    <col min="5647" max="5647" width="14.81640625" style="1" customWidth="1"/>
    <col min="5648" max="5648" width="11.6328125" style="1" customWidth="1"/>
    <col min="5649" max="5652" width="8.81640625" style="1"/>
    <col min="5653" max="5653" width="13.1796875" style="1" customWidth="1"/>
    <col min="5654" max="5654" width="12.1796875" style="1" customWidth="1"/>
    <col min="5655" max="5890" width="8.81640625" style="1"/>
    <col min="5891" max="5891" width="17.36328125" style="1" customWidth="1"/>
    <col min="5892" max="5892" width="11.6328125" style="1" customWidth="1"/>
    <col min="5893" max="5894" width="15" style="1" customWidth="1"/>
    <col min="5895" max="5895" width="14" style="1" customWidth="1"/>
    <col min="5896" max="5896" width="8.81640625" style="1"/>
    <col min="5897" max="5897" width="18.36328125" style="1" customWidth="1"/>
    <col min="5898" max="5898" width="13.6328125" style="1" customWidth="1"/>
    <col min="5899" max="5899" width="10.36328125" style="1" customWidth="1"/>
    <col min="5900" max="5901" width="8.81640625" style="1"/>
    <col min="5902" max="5902" width="10.36328125" style="1" customWidth="1"/>
    <col min="5903" max="5903" width="14.81640625" style="1" customWidth="1"/>
    <col min="5904" max="5904" width="11.6328125" style="1" customWidth="1"/>
    <col min="5905" max="5908" width="8.81640625" style="1"/>
    <col min="5909" max="5909" width="13.1796875" style="1" customWidth="1"/>
    <col min="5910" max="5910" width="12.1796875" style="1" customWidth="1"/>
    <col min="5911" max="6146" width="8.81640625" style="1"/>
    <col min="6147" max="6147" width="17.36328125" style="1" customWidth="1"/>
    <col min="6148" max="6148" width="11.6328125" style="1" customWidth="1"/>
    <col min="6149" max="6150" width="15" style="1" customWidth="1"/>
    <col min="6151" max="6151" width="14" style="1" customWidth="1"/>
    <col min="6152" max="6152" width="8.81640625" style="1"/>
    <col min="6153" max="6153" width="18.36328125" style="1" customWidth="1"/>
    <col min="6154" max="6154" width="13.6328125" style="1" customWidth="1"/>
    <col min="6155" max="6155" width="10.36328125" style="1" customWidth="1"/>
    <col min="6156" max="6157" width="8.81640625" style="1"/>
    <col min="6158" max="6158" width="10.36328125" style="1" customWidth="1"/>
    <col min="6159" max="6159" width="14.81640625" style="1" customWidth="1"/>
    <col min="6160" max="6160" width="11.6328125" style="1" customWidth="1"/>
    <col min="6161" max="6164" width="8.81640625" style="1"/>
    <col min="6165" max="6165" width="13.1796875" style="1" customWidth="1"/>
    <col min="6166" max="6166" width="12.1796875" style="1" customWidth="1"/>
    <col min="6167" max="6402" width="8.81640625" style="1"/>
    <col min="6403" max="6403" width="17.36328125" style="1" customWidth="1"/>
    <col min="6404" max="6404" width="11.6328125" style="1" customWidth="1"/>
    <col min="6405" max="6406" width="15" style="1" customWidth="1"/>
    <col min="6407" max="6407" width="14" style="1" customWidth="1"/>
    <col min="6408" max="6408" width="8.81640625" style="1"/>
    <col min="6409" max="6409" width="18.36328125" style="1" customWidth="1"/>
    <col min="6410" max="6410" width="13.6328125" style="1" customWidth="1"/>
    <col min="6411" max="6411" width="10.36328125" style="1" customWidth="1"/>
    <col min="6412" max="6413" width="8.81640625" style="1"/>
    <col min="6414" max="6414" width="10.36328125" style="1" customWidth="1"/>
    <col min="6415" max="6415" width="14.81640625" style="1" customWidth="1"/>
    <col min="6416" max="6416" width="11.6328125" style="1" customWidth="1"/>
    <col min="6417" max="6420" width="8.81640625" style="1"/>
    <col min="6421" max="6421" width="13.1796875" style="1" customWidth="1"/>
    <col min="6422" max="6422" width="12.1796875" style="1" customWidth="1"/>
    <col min="6423" max="6658" width="8.81640625" style="1"/>
    <col min="6659" max="6659" width="17.36328125" style="1" customWidth="1"/>
    <col min="6660" max="6660" width="11.6328125" style="1" customWidth="1"/>
    <col min="6661" max="6662" width="15" style="1" customWidth="1"/>
    <col min="6663" max="6663" width="14" style="1" customWidth="1"/>
    <col min="6664" max="6664" width="8.81640625" style="1"/>
    <col min="6665" max="6665" width="18.36328125" style="1" customWidth="1"/>
    <col min="6666" max="6666" width="13.6328125" style="1" customWidth="1"/>
    <col min="6667" max="6667" width="10.36328125" style="1" customWidth="1"/>
    <col min="6668" max="6669" width="8.81640625" style="1"/>
    <col min="6670" max="6670" width="10.36328125" style="1" customWidth="1"/>
    <col min="6671" max="6671" width="14.81640625" style="1" customWidth="1"/>
    <col min="6672" max="6672" width="11.6328125" style="1" customWidth="1"/>
    <col min="6673" max="6676" width="8.81640625" style="1"/>
    <col min="6677" max="6677" width="13.1796875" style="1" customWidth="1"/>
    <col min="6678" max="6678" width="12.1796875" style="1" customWidth="1"/>
    <col min="6679" max="6914" width="8.81640625" style="1"/>
    <col min="6915" max="6915" width="17.36328125" style="1" customWidth="1"/>
    <col min="6916" max="6916" width="11.6328125" style="1" customWidth="1"/>
    <col min="6917" max="6918" width="15" style="1" customWidth="1"/>
    <col min="6919" max="6919" width="14" style="1" customWidth="1"/>
    <col min="6920" max="6920" width="8.81640625" style="1"/>
    <col min="6921" max="6921" width="18.36328125" style="1" customWidth="1"/>
    <col min="6922" max="6922" width="13.6328125" style="1" customWidth="1"/>
    <col min="6923" max="6923" width="10.36328125" style="1" customWidth="1"/>
    <col min="6924" max="6925" width="8.81640625" style="1"/>
    <col min="6926" max="6926" width="10.36328125" style="1" customWidth="1"/>
    <col min="6927" max="6927" width="14.81640625" style="1" customWidth="1"/>
    <col min="6928" max="6928" width="11.6328125" style="1" customWidth="1"/>
    <col min="6929" max="6932" width="8.81640625" style="1"/>
    <col min="6933" max="6933" width="13.1796875" style="1" customWidth="1"/>
    <col min="6934" max="6934" width="12.1796875" style="1" customWidth="1"/>
    <col min="6935" max="7170" width="8.81640625" style="1"/>
    <col min="7171" max="7171" width="17.36328125" style="1" customWidth="1"/>
    <col min="7172" max="7172" width="11.6328125" style="1" customWidth="1"/>
    <col min="7173" max="7174" width="15" style="1" customWidth="1"/>
    <col min="7175" max="7175" width="14" style="1" customWidth="1"/>
    <col min="7176" max="7176" width="8.81640625" style="1"/>
    <col min="7177" max="7177" width="18.36328125" style="1" customWidth="1"/>
    <col min="7178" max="7178" width="13.6328125" style="1" customWidth="1"/>
    <col min="7179" max="7179" width="10.36328125" style="1" customWidth="1"/>
    <col min="7180" max="7181" width="8.81640625" style="1"/>
    <col min="7182" max="7182" width="10.36328125" style="1" customWidth="1"/>
    <col min="7183" max="7183" width="14.81640625" style="1" customWidth="1"/>
    <col min="7184" max="7184" width="11.6328125" style="1" customWidth="1"/>
    <col min="7185" max="7188" width="8.81640625" style="1"/>
    <col min="7189" max="7189" width="13.1796875" style="1" customWidth="1"/>
    <col min="7190" max="7190" width="12.1796875" style="1" customWidth="1"/>
    <col min="7191" max="7426" width="8.81640625" style="1"/>
    <col min="7427" max="7427" width="17.36328125" style="1" customWidth="1"/>
    <col min="7428" max="7428" width="11.6328125" style="1" customWidth="1"/>
    <col min="7429" max="7430" width="15" style="1" customWidth="1"/>
    <col min="7431" max="7431" width="14" style="1" customWidth="1"/>
    <col min="7432" max="7432" width="8.81640625" style="1"/>
    <col min="7433" max="7433" width="18.36328125" style="1" customWidth="1"/>
    <col min="7434" max="7434" width="13.6328125" style="1" customWidth="1"/>
    <col min="7435" max="7435" width="10.36328125" style="1" customWidth="1"/>
    <col min="7436" max="7437" width="8.81640625" style="1"/>
    <col min="7438" max="7438" width="10.36328125" style="1" customWidth="1"/>
    <col min="7439" max="7439" width="14.81640625" style="1" customWidth="1"/>
    <col min="7440" max="7440" width="11.6328125" style="1" customWidth="1"/>
    <col min="7441" max="7444" width="8.81640625" style="1"/>
    <col min="7445" max="7445" width="13.1796875" style="1" customWidth="1"/>
    <col min="7446" max="7446" width="12.1796875" style="1" customWidth="1"/>
    <col min="7447" max="7682" width="8.81640625" style="1"/>
    <col min="7683" max="7683" width="17.36328125" style="1" customWidth="1"/>
    <col min="7684" max="7684" width="11.6328125" style="1" customWidth="1"/>
    <col min="7685" max="7686" width="15" style="1" customWidth="1"/>
    <col min="7687" max="7687" width="14" style="1" customWidth="1"/>
    <col min="7688" max="7688" width="8.81640625" style="1"/>
    <col min="7689" max="7689" width="18.36328125" style="1" customWidth="1"/>
    <col min="7690" max="7690" width="13.6328125" style="1" customWidth="1"/>
    <col min="7691" max="7691" width="10.36328125" style="1" customWidth="1"/>
    <col min="7692" max="7693" width="8.81640625" style="1"/>
    <col min="7694" max="7694" width="10.36328125" style="1" customWidth="1"/>
    <col min="7695" max="7695" width="14.81640625" style="1" customWidth="1"/>
    <col min="7696" max="7696" width="11.6328125" style="1" customWidth="1"/>
    <col min="7697" max="7700" width="8.81640625" style="1"/>
    <col min="7701" max="7701" width="13.1796875" style="1" customWidth="1"/>
    <col min="7702" max="7702" width="12.1796875" style="1" customWidth="1"/>
    <col min="7703" max="7938" width="8.81640625" style="1"/>
    <col min="7939" max="7939" width="17.36328125" style="1" customWidth="1"/>
    <col min="7940" max="7940" width="11.6328125" style="1" customWidth="1"/>
    <col min="7941" max="7942" width="15" style="1" customWidth="1"/>
    <col min="7943" max="7943" width="14" style="1" customWidth="1"/>
    <col min="7944" max="7944" width="8.81640625" style="1"/>
    <col min="7945" max="7945" width="18.36328125" style="1" customWidth="1"/>
    <col min="7946" max="7946" width="13.6328125" style="1" customWidth="1"/>
    <col min="7947" max="7947" width="10.36328125" style="1" customWidth="1"/>
    <col min="7948" max="7949" width="8.81640625" style="1"/>
    <col min="7950" max="7950" width="10.36328125" style="1" customWidth="1"/>
    <col min="7951" max="7951" width="14.81640625" style="1" customWidth="1"/>
    <col min="7952" max="7952" width="11.6328125" style="1" customWidth="1"/>
    <col min="7953" max="7956" width="8.81640625" style="1"/>
    <col min="7957" max="7957" width="13.1796875" style="1" customWidth="1"/>
    <col min="7958" max="7958" width="12.1796875" style="1" customWidth="1"/>
    <col min="7959" max="8194" width="8.81640625" style="1"/>
    <col min="8195" max="8195" width="17.36328125" style="1" customWidth="1"/>
    <col min="8196" max="8196" width="11.6328125" style="1" customWidth="1"/>
    <col min="8197" max="8198" width="15" style="1" customWidth="1"/>
    <col min="8199" max="8199" width="14" style="1" customWidth="1"/>
    <col min="8200" max="8200" width="8.81640625" style="1"/>
    <col min="8201" max="8201" width="18.36328125" style="1" customWidth="1"/>
    <col min="8202" max="8202" width="13.6328125" style="1" customWidth="1"/>
    <col min="8203" max="8203" width="10.36328125" style="1" customWidth="1"/>
    <col min="8204" max="8205" width="8.81640625" style="1"/>
    <col min="8206" max="8206" width="10.36328125" style="1" customWidth="1"/>
    <col min="8207" max="8207" width="14.81640625" style="1" customWidth="1"/>
    <col min="8208" max="8208" width="11.6328125" style="1" customWidth="1"/>
    <col min="8209" max="8212" width="8.81640625" style="1"/>
    <col min="8213" max="8213" width="13.1796875" style="1" customWidth="1"/>
    <col min="8214" max="8214" width="12.1796875" style="1" customWidth="1"/>
    <col min="8215" max="8450" width="8.81640625" style="1"/>
    <col min="8451" max="8451" width="17.36328125" style="1" customWidth="1"/>
    <col min="8452" max="8452" width="11.6328125" style="1" customWidth="1"/>
    <col min="8453" max="8454" width="15" style="1" customWidth="1"/>
    <col min="8455" max="8455" width="14" style="1" customWidth="1"/>
    <col min="8456" max="8456" width="8.81640625" style="1"/>
    <col min="8457" max="8457" width="18.36328125" style="1" customWidth="1"/>
    <col min="8458" max="8458" width="13.6328125" style="1" customWidth="1"/>
    <col min="8459" max="8459" width="10.36328125" style="1" customWidth="1"/>
    <col min="8460" max="8461" width="8.81640625" style="1"/>
    <col min="8462" max="8462" width="10.36328125" style="1" customWidth="1"/>
    <col min="8463" max="8463" width="14.81640625" style="1" customWidth="1"/>
    <col min="8464" max="8464" width="11.6328125" style="1" customWidth="1"/>
    <col min="8465" max="8468" width="8.81640625" style="1"/>
    <col min="8469" max="8469" width="13.1796875" style="1" customWidth="1"/>
    <col min="8470" max="8470" width="12.1796875" style="1" customWidth="1"/>
    <col min="8471" max="8706" width="8.81640625" style="1"/>
    <col min="8707" max="8707" width="17.36328125" style="1" customWidth="1"/>
    <col min="8708" max="8708" width="11.6328125" style="1" customWidth="1"/>
    <col min="8709" max="8710" width="15" style="1" customWidth="1"/>
    <col min="8711" max="8711" width="14" style="1" customWidth="1"/>
    <col min="8712" max="8712" width="8.81640625" style="1"/>
    <col min="8713" max="8713" width="18.36328125" style="1" customWidth="1"/>
    <col min="8714" max="8714" width="13.6328125" style="1" customWidth="1"/>
    <col min="8715" max="8715" width="10.36328125" style="1" customWidth="1"/>
    <col min="8716" max="8717" width="8.81640625" style="1"/>
    <col min="8718" max="8718" width="10.36328125" style="1" customWidth="1"/>
    <col min="8719" max="8719" width="14.81640625" style="1" customWidth="1"/>
    <col min="8720" max="8720" width="11.6328125" style="1" customWidth="1"/>
    <col min="8721" max="8724" width="8.81640625" style="1"/>
    <col min="8725" max="8725" width="13.1796875" style="1" customWidth="1"/>
    <col min="8726" max="8726" width="12.1796875" style="1" customWidth="1"/>
    <col min="8727" max="8962" width="8.81640625" style="1"/>
    <col min="8963" max="8963" width="17.36328125" style="1" customWidth="1"/>
    <col min="8964" max="8964" width="11.6328125" style="1" customWidth="1"/>
    <col min="8965" max="8966" width="15" style="1" customWidth="1"/>
    <col min="8967" max="8967" width="14" style="1" customWidth="1"/>
    <col min="8968" max="8968" width="8.81640625" style="1"/>
    <col min="8969" max="8969" width="18.36328125" style="1" customWidth="1"/>
    <col min="8970" max="8970" width="13.6328125" style="1" customWidth="1"/>
    <col min="8971" max="8971" width="10.36328125" style="1" customWidth="1"/>
    <col min="8972" max="8973" width="8.81640625" style="1"/>
    <col min="8974" max="8974" width="10.36328125" style="1" customWidth="1"/>
    <col min="8975" max="8975" width="14.81640625" style="1" customWidth="1"/>
    <col min="8976" max="8976" width="11.6328125" style="1" customWidth="1"/>
    <col min="8977" max="8980" width="8.81640625" style="1"/>
    <col min="8981" max="8981" width="13.1796875" style="1" customWidth="1"/>
    <col min="8982" max="8982" width="12.1796875" style="1" customWidth="1"/>
    <col min="8983" max="9218" width="8.81640625" style="1"/>
    <col min="9219" max="9219" width="17.36328125" style="1" customWidth="1"/>
    <col min="9220" max="9220" width="11.6328125" style="1" customWidth="1"/>
    <col min="9221" max="9222" width="15" style="1" customWidth="1"/>
    <col min="9223" max="9223" width="14" style="1" customWidth="1"/>
    <col min="9224" max="9224" width="8.81640625" style="1"/>
    <col min="9225" max="9225" width="18.36328125" style="1" customWidth="1"/>
    <col min="9226" max="9226" width="13.6328125" style="1" customWidth="1"/>
    <col min="9227" max="9227" width="10.36328125" style="1" customWidth="1"/>
    <col min="9228" max="9229" width="8.81640625" style="1"/>
    <col min="9230" max="9230" width="10.36328125" style="1" customWidth="1"/>
    <col min="9231" max="9231" width="14.81640625" style="1" customWidth="1"/>
    <col min="9232" max="9232" width="11.6328125" style="1" customWidth="1"/>
    <col min="9233" max="9236" width="8.81640625" style="1"/>
    <col min="9237" max="9237" width="13.1796875" style="1" customWidth="1"/>
    <col min="9238" max="9238" width="12.1796875" style="1" customWidth="1"/>
    <col min="9239" max="9474" width="8.81640625" style="1"/>
    <col min="9475" max="9475" width="17.36328125" style="1" customWidth="1"/>
    <col min="9476" max="9476" width="11.6328125" style="1" customWidth="1"/>
    <col min="9477" max="9478" width="15" style="1" customWidth="1"/>
    <col min="9479" max="9479" width="14" style="1" customWidth="1"/>
    <col min="9480" max="9480" width="8.81640625" style="1"/>
    <col min="9481" max="9481" width="18.36328125" style="1" customWidth="1"/>
    <col min="9482" max="9482" width="13.6328125" style="1" customWidth="1"/>
    <col min="9483" max="9483" width="10.36328125" style="1" customWidth="1"/>
    <col min="9484" max="9485" width="8.81640625" style="1"/>
    <col min="9486" max="9486" width="10.36328125" style="1" customWidth="1"/>
    <col min="9487" max="9487" width="14.81640625" style="1" customWidth="1"/>
    <col min="9488" max="9488" width="11.6328125" style="1" customWidth="1"/>
    <col min="9489" max="9492" width="8.81640625" style="1"/>
    <col min="9493" max="9493" width="13.1796875" style="1" customWidth="1"/>
    <col min="9494" max="9494" width="12.1796875" style="1" customWidth="1"/>
    <col min="9495" max="9730" width="8.81640625" style="1"/>
    <col min="9731" max="9731" width="17.36328125" style="1" customWidth="1"/>
    <col min="9732" max="9732" width="11.6328125" style="1" customWidth="1"/>
    <col min="9733" max="9734" width="15" style="1" customWidth="1"/>
    <col min="9735" max="9735" width="14" style="1" customWidth="1"/>
    <col min="9736" max="9736" width="8.81640625" style="1"/>
    <col min="9737" max="9737" width="18.36328125" style="1" customWidth="1"/>
    <col min="9738" max="9738" width="13.6328125" style="1" customWidth="1"/>
    <col min="9739" max="9739" width="10.36328125" style="1" customWidth="1"/>
    <col min="9740" max="9741" width="8.81640625" style="1"/>
    <col min="9742" max="9742" width="10.36328125" style="1" customWidth="1"/>
    <col min="9743" max="9743" width="14.81640625" style="1" customWidth="1"/>
    <col min="9744" max="9744" width="11.6328125" style="1" customWidth="1"/>
    <col min="9745" max="9748" width="8.81640625" style="1"/>
    <col min="9749" max="9749" width="13.1796875" style="1" customWidth="1"/>
    <col min="9750" max="9750" width="12.1796875" style="1" customWidth="1"/>
    <col min="9751" max="9986" width="8.81640625" style="1"/>
    <col min="9987" max="9987" width="17.36328125" style="1" customWidth="1"/>
    <col min="9988" max="9988" width="11.6328125" style="1" customWidth="1"/>
    <col min="9989" max="9990" width="15" style="1" customWidth="1"/>
    <col min="9991" max="9991" width="14" style="1" customWidth="1"/>
    <col min="9992" max="9992" width="8.81640625" style="1"/>
    <col min="9993" max="9993" width="18.36328125" style="1" customWidth="1"/>
    <col min="9994" max="9994" width="13.6328125" style="1" customWidth="1"/>
    <col min="9995" max="9995" width="10.36328125" style="1" customWidth="1"/>
    <col min="9996" max="9997" width="8.81640625" style="1"/>
    <col min="9998" max="9998" width="10.36328125" style="1" customWidth="1"/>
    <col min="9999" max="9999" width="14.81640625" style="1" customWidth="1"/>
    <col min="10000" max="10000" width="11.6328125" style="1" customWidth="1"/>
    <col min="10001" max="10004" width="8.81640625" style="1"/>
    <col min="10005" max="10005" width="13.1796875" style="1" customWidth="1"/>
    <col min="10006" max="10006" width="12.1796875" style="1" customWidth="1"/>
    <col min="10007" max="10242" width="8.81640625" style="1"/>
    <col min="10243" max="10243" width="17.36328125" style="1" customWidth="1"/>
    <col min="10244" max="10244" width="11.6328125" style="1" customWidth="1"/>
    <col min="10245" max="10246" width="15" style="1" customWidth="1"/>
    <col min="10247" max="10247" width="14" style="1" customWidth="1"/>
    <col min="10248" max="10248" width="8.81640625" style="1"/>
    <col min="10249" max="10249" width="18.36328125" style="1" customWidth="1"/>
    <col min="10250" max="10250" width="13.6328125" style="1" customWidth="1"/>
    <col min="10251" max="10251" width="10.36328125" style="1" customWidth="1"/>
    <col min="10252" max="10253" width="8.81640625" style="1"/>
    <col min="10254" max="10254" width="10.36328125" style="1" customWidth="1"/>
    <col min="10255" max="10255" width="14.81640625" style="1" customWidth="1"/>
    <col min="10256" max="10256" width="11.6328125" style="1" customWidth="1"/>
    <col min="10257" max="10260" width="8.81640625" style="1"/>
    <col min="10261" max="10261" width="13.1796875" style="1" customWidth="1"/>
    <col min="10262" max="10262" width="12.1796875" style="1" customWidth="1"/>
    <col min="10263" max="10498" width="8.81640625" style="1"/>
    <col min="10499" max="10499" width="17.36328125" style="1" customWidth="1"/>
    <col min="10500" max="10500" width="11.6328125" style="1" customWidth="1"/>
    <col min="10501" max="10502" width="15" style="1" customWidth="1"/>
    <col min="10503" max="10503" width="14" style="1" customWidth="1"/>
    <col min="10504" max="10504" width="8.81640625" style="1"/>
    <col min="10505" max="10505" width="18.36328125" style="1" customWidth="1"/>
    <col min="10506" max="10506" width="13.6328125" style="1" customWidth="1"/>
    <col min="10507" max="10507" width="10.36328125" style="1" customWidth="1"/>
    <col min="10508" max="10509" width="8.81640625" style="1"/>
    <col min="10510" max="10510" width="10.36328125" style="1" customWidth="1"/>
    <col min="10511" max="10511" width="14.81640625" style="1" customWidth="1"/>
    <col min="10512" max="10512" width="11.6328125" style="1" customWidth="1"/>
    <col min="10513" max="10516" width="8.81640625" style="1"/>
    <col min="10517" max="10517" width="13.1796875" style="1" customWidth="1"/>
    <col min="10518" max="10518" width="12.1796875" style="1" customWidth="1"/>
    <col min="10519" max="10754" width="8.81640625" style="1"/>
    <col min="10755" max="10755" width="17.36328125" style="1" customWidth="1"/>
    <col min="10756" max="10756" width="11.6328125" style="1" customWidth="1"/>
    <col min="10757" max="10758" width="15" style="1" customWidth="1"/>
    <col min="10759" max="10759" width="14" style="1" customWidth="1"/>
    <col min="10760" max="10760" width="8.81640625" style="1"/>
    <col min="10761" max="10761" width="18.36328125" style="1" customWidth="1"/>
    <col min="10762" max="10762" width="13.6328125" style="1" customWidth="1"/>
    <col min="10763" max="10763" width="10.36328125" style="1" customWidth="1"/>
    <col min="10764" max="10765" width="8.81640625" style="1"/>
    <col min="10766" max="10766" width="10.36328125" style="1" customWidth="1"/>
    <col min="10767" max="10767" width="14.81640625" style="1" customWidth="1"/>
    <col min="10768" max="10768" width="11.6328125" style="1" customWidth="1"/>
    <col min="10769" max="10772" width="8.81640625" style="1"/>
    <col min="10773" max="10773" width="13.1796875" style="1" customWidth="1"/>
    <col min="10774" max="10774" width="12.1796875" style="1" customWidth="1"/>
    <col min="10775" max="11010" width="8.81640625" style="1"/>
    <col min="11011" max="11011" width="17.36328125" style="1" customWidth="1"/>
    <col min="11012" max="11012" width="11.6328125" style="1" customWidth="1"/>
    <col min="11013" max="11014" width="15" style="1" customWidth="1"/>
    <col min="11015" max="11015" width="14" style="1" customWidth="1"/>
    <col min="11016" max="11016" width="8.81640625" style="1"/>
    <col min="11017" max="11017" width="18.36328125" style="1" customWidth="1"/>
    <col min="11018" max="11018" width="13.6328125" style="1" customWidth="1"/>
    <col min="11019" max="11019" width="10.36328125" style="1" customWidth="1"/>
    <col min="11020" max="11021" width="8.81640625" style="1"/>
    <col min="11022" max="11022" width="10.36328125" style="1" customWidth="1"/>
    <col min="11023" max="11023" width="14.81640625" style="1" customWidth="1"/>
    <col min="11024" max="11024" width="11.6328125" style="1" customWidth="1"/>
    <col min="11025" max="11028" width="8.81640625" style="1"/>
    <col min="11029" max="11029" width="13.1796875" style="1" customWidth="1"/>
    <col min="11030" max="11030" width="12.1796875" style="1" customWidth="1"/>
    <col min="11031" max="11266" width="8.81640625" style="1"/>
    <col min="11267" max="11267" width="17.36328125" style="1" customWidth="1"/>
    <col min="11268" max="11268" width="11.6328125" style="1" customWidth="1"/>
    <col min="11269" max="11270" width="15" style="1" customWidth="1"/>
    <col min="11271" max="11271" width="14" style="1" customWidth="1"/>
    <col min="11272" max="11272" width="8.81640625" style="1"/>
    <col min="11273" max="11273" width="18.36328125" style="1" customWidth="1"/>
    <col min="11274" max="11274" width="13.6328125" style="1" customWidth="1"/>
    <col min="11275" max="11275" width="10.36328125" style="1" customWidth="1"/>
    <col min="11276" max="11277" width="8.81640625" style="1"/>
    <col min="11278" max="11278" width="10.36328125" style="1" customWidth="1"/>
    <col min="11279" max="11279" width="14.81640625" style="1" customWidth="1"/>
    <col min="11280" max="11280" width="11.6328125" style="1" customWidth="1"/>
    <col min="11281" max="11284" width="8.81640625" style="1"/>
    <col min="11285" max="11285" width="13.1796875" style="1" customWidth="1"/>
    <col min="11286" max="11286" width="12.1796875" style="1" customWidth="1"/>
    <col min="11287" max="11522" width="8.81640625" style="1"/>
    <col min="11523" max="11523" width="17.36328125" style="1" customWidth="1"/>
    <col min="11524" max="11524" width="11.6328125" style="1" customWidth="1"/>
    <col min="11525" max="11526" width="15" style="1" customWidth="1"/>
    <col min="11527" max="11527" width="14" style="1" customWidth="1"/>
    <col min="11528" max="11528" width="8.81640625" style="1"/>
    <col min="11529" max="11529" width="18.36328125" style="1" customWidth="1"/>
    <col min="11530" max="11530" width="13.6328125" style="1" customWidth="1"/>
    <col min="11531" max="11531" width="10.36328125" style="1" customWidth="1"/>
    <col min="11532" max="11533" width="8.81640625" style="1"/>
    <col min="11534" max="11534" width="10.36328125" style="1" customWidth="1"/>
    <col min="11535" max="11535" width="14.81640625" style="1" customWidth="1"/>
    <col min="11536" max="11536" width="11.6328125" style="1" customWidth="1"/>
    <col min="11537" max="11540" width="8.81640625" style="1"/>
    <col min="11541" max="11541" width="13.1796875" style="1" customWidth="1"/>
    <col min="11542" max="11542" width="12.1796875" style="1" customWidth="1"/>
    <col min="11543" max="11778" width="8.81640625" style="1"/>
    <col min="11779" max="11779" width="17.36328125" style="1" customWidth="1"/>
    <col min="11780" max="11780" width="11.6328125" style="1" customWidth="1"/>
    <col min="11781" max="11782" width="15" style="1" customWidth="1"/>
    <col min="11783" max="11783" width="14" style="1" customWidth="1"/>
    <col min="11784" max="11784" width="8.81640625" style="1"/>
    <col min="11785" max="11785" width="18.36328125" style="1" customWidth="1"/>
    <col min="11786" max="11786" width="13.6328125" style="1" customWidth="1"/>
    <col min="11787" max="11787" width="10.36328125" style="1" customWidth="1"/>
    <col min="11788" max="11789" width="8.81640625" style="1"/>
    <col min="11790" max="11790" width="10.36328125" style="1" customWidth="1"/>
    <col min="11791" max="11791" width="14.81640625" style="1" customWidth="1"/>
    <col min="11792" max="11792" width="11.6328125" style="1" customWidth="1"/>
    <col min="11793" max="11796" width="8.81640625" style="1"/>
    <col min="11797" max="11797" width="13.1796875" style="1" customWidth="1"/>
    <col min="11798" max="11798" width="12.1796875" style="1" customWidth="1"/>
    <col min="11799" max="12034" width="8.81640625" style="1"/>
    <col min="12035" max="12035" width="17.36328125" style="1" customWidth="1"/>
    <col min="12036" max="12036" width="11.6328125" style="1" customWidth="1"/>
    <col min="12037" max="12038" width="15" style="1" customWidth="1"/>
    <col min="12039" max="12039" width="14" style="1" customWidth="1"/>
    <col min="12040" max="12040" width="8.81640625" style="1"/>
    <col min="12041" max="12041" width="18.36328125" style="1" customWidth="1"/>
    <col min="12042" max="12042" width="13.6328125" style="1" customWidth="1"/>
    <col min="12043" max="12043" width="10.36328125" style="1" customWidth="1"/>
    <col min="12044" max="12045" width="8.81640625" style="1"/>
    <col min="12046" max="12046" width="10.36328125" style="1" customWidth="1"/>
    <col min="12047" max="12047" width="14.81640625" style="1" customWidth="1"/>
    <col min="12048" max="12048" width="11.6328125" style="1" customWidth="1"/>
    <col min="12049" max="12052" width="8.81640625" style="1"/>
    <col min="12053" max="12053" width="13.1796875" style="1" customWidth="1"/>
    <col min="12054" max="12054" width="12.1796875" style="1" customWidth="1"/>
    <col min="12055" max="12290" width="8.81640625" style="1"/>
    <col min="12291" max="12291" width="17.36328125" style="1" customWidth="1"/>
    <col min="12292" max="12292" width="11.6328125" style="1" customWidth="1"/>
    <col min="12293" max="12294" width="15" style="1" customWidth="1"/>
    <col min="12295" max="12295" width="14" style="1" customWidth="1"/>
    <col min="12296" max="12296" width="8.81640625" style="1"/>
    <col min="12297" max="12297" width="18.36328125" style="1" customWidth="1"/>
    <col min="12298" max="12298" width="13.6328125" style="1" customWidth="1"/>
    <col min="12299" max="12299" width="10.36328125" style="1" customWidth="1"/>
    <col min="12300" max="12301" width="8.81640625" style="1"/>
    <col min="12302" max="12302" width="10.36328125" style="1" customWidth="1"/>
    <col min="12303" max="12303" width="14.81640625" style="1" customWidth="1"/>
    <col min="12304" max="12304" width="11.6328125" style="1" customWidth="1"/>
    <col min="12305" max="12308" width="8.81640625" style="1"/>
    <col min="12309" max="12309" width="13.1796875" style="1" customWidth="1"/>
    <col min="12310" max="12310" width="12.1796875" style="1" customWidth="1"/>
    <col min="12311" max="12546" width="8.81640625" style="1"/>
    <col min="12547" max="12547" width="17.36328125" style="1" customWidth="1"/>
    <col min="12548" max="12548" width="11.6328125" style="1" customWidth="1"/>
    <col min="12549" max="12550" width="15" style="1" customWidth="1"/>
    <col min="12551" max="12551" width="14" style="1" customWidth="1"/>
    <col min="12552" max="12552" width="8.81640625" style="1"/>
    <col min="12553" max="12553" width="18.36328125" style="1" customWidth="1"/>
    <col min="12554" max="12554" width="13.6328125" style="1" customWidth="1"/>
    <col min="12555" max="12555" width="10.36328125" style="1" customWidth="1"/>
    <col min="12556" max="12557" width="8.81640625" style="1"/>
    <col min="12558" max="12558" width="10.36328125" style="1" customWidth="1"/>
    <col min="12559" max="12559" width="14.81640625" style="1" customWidth="1"/>
    <col min="12560" max="12560" width="11.6328125" style="1" customWidth="1"/>
    <col min="12561" max="12564" width="8.81640625" style="1"/>
    <col min="12565" max="12565" width="13.1796875" style="1" customWidth="1"/>
    <col min="12566" max="12566" width="12.1796875" style="1" customWidth="1"/>
    <col min="12567" max="12802" width="8.81640625" style="1"/>
    <col min="12803" max="12803" width="17.36328125" style="1" customWidth="1"/>
    <col min="12804" max="12804" width="11.6328125" style="1" customWidth="1"/>
    <col min="12805" max="12806" width="15" style="1" customWidth="1"/>
    <col min="12807" max="12807" width="14" style="1" customWidth="1"/>
    <col min="12808" max="12808" width="8.81640625" style="1"/>
    <col min="12809" max="12809" width="18.36328125" style="1" customWidth="1"/>
    <col min="12810" max="12810" width="13.6328125" style="1" customWidth="1"/>
    <col min="12811" max="12811" width="10.36328125" style="1" customWidth="1"/>
    <col min="12812" max="12813" width="8.81640625" style="1"/>
    <col min="12814" max="12814" width="10.36328125" style="1" customWidth="1"/>
    <col min="12815" max="12815" width="14.81640625" style="1" customWidth="1"/>
    <col min="12816" max="12816" width="11.6328125" style="1" customWidth="1"/>
    <col min="12817" max="12820" width="8.81640625" style="1"/>
    <col min="12821" max="12821" width="13.1796875" style="1" customWidth="1"/>
    <col min="12822" max="12822" width="12.1796875" style="1" customWidth="1"/>
    <col min="12823" max="13058" width="8.81640625" style="1"/>
    <col min="13059" max="13059" width="17.36328125" style="1" customWidth="1"/>
    <col min="13060" max="13060" width="11.6328125" style="1" customWidth="1"/>
    <col min="13061" max="13062" width="15" style="1" customWidth="1"/>
    <col min="13063" max="13063" width="14" style="1" customWidth="1"/>
    <col min="13064" max="13064" width="8.81640625" style="1"/>
    <col min="13065" max="13065" width="18.36328125" style="1" customWidth="1"/>
    <col min="13066" max="13066" width="13.6328125" style="1" customWidth="1"/>
    <col min="13067" max="13067" width="10.36328125" style="1" customWidth="1"/>
    <col min="13068" max="13069" width="8.81640625" style="1"/>
    <col min="13070" max="13070" width="10.36328125" style="1" customWidth="1"/>
    <col min="13071" max="13071" width="14.81640625" style="1" customWidth="1"/>
    <col min="13072" max="13072" width="11.6328125" style="1" customWidth="1"/>
    <col min="13073" max="13076" width="8.81640625" style="1"/>
    <col min="13077" max="13077" width="13.1796875" style="1" customWidth="1"/>
    <col min="13078" max="13078" width="12.1796875" style="1" customWidth="1"/>
    <col min="13079" max="13314" width="8.81640625" style="1"/>
    <col min="13315" max="13315" width="17.36328125" style="1" customWidth="1"/>
    <col min="13316" max="13316" width="11.6328125" style="1" customWidth="1"/>
    <col min="13317" max="13318" width="15" style="1" customWidth="1"/>
    <col min="13319" max="13319" width="14" style="1" customWidth="1"/>
    <col min="13320" max="13320" width="8.81640625" style="1"/>
    <col min="13321" max="13321" width="18.36328125" style="1" customWidth="1"/>
    <col min="13322" max="13322" width="13.6328125" style="1" customWidth="1"/>
    <col min="13323" max="13323" width="10.36328125" style="1" customWidth="1"/>
    <col min="13324" max="13325" width="8.81640625" style="1"/>
    <col min="13326" max="13326" width="10.36328125" style="1" customWidth="1"/>
    <col min="13327" max="13327" width="14.81640625" style="1" customWidth="1"/>
    <col min="13328" max="13328" width="11.6328125" style="1" customWidth="1"/>
    <col min="13329" max="13332" width="8.81640625" style="1"/>
    <col min="13333" max="13333" width="13.1796875" style="1" customWidth="1"/>
    <col min="13334" max="13334" width="12.1796875" style="1" customWidth="1"/>
    <col min="13335" max="13570" width="8.81640625" style="1"/>
    <col min="13571" max="13571" width="17.36328125" style="1" customWidth="1"/>
    <col min="13572" max="13572" width="11.6328125" style="1" customWidth="1"/>
    <col min="13573" max="13574" width="15" style="1" customWidth="1"/>
    <col min="13575" max="13575" width="14" style="1" customWidth="1"/>
    <col min="13576" max="13576" width="8.81640625" style="1"/>
    <col min="13577" max="13577" width="18.36328125" style="1" customWidth="1"/>
    <col min="13578" max="13578" width="13.6328125" style="1" customWidth="1"/>
    <col min="13579" max="13579" width="10.36328125" style="1" customWidth="1"/>
    <col min="13580" max="13581" width="8.81640625" style="1"/>
    <col min="13582" max="13582" width="10.36328125" style="1" customWidth="1"/>
    <col min="13583" max="13583" width="14.81640625" style="1" customWidth="1"/>
    <col min="13584" max="13584" width="11.6328125" style="1" customWidth="1"/>
    <col min="13585" max="13588" width="8.81640625" style="1"/>
    <col min="13589" max="13589" width="13.1796875" style="1" customWidth="1"/>
    <col min="13590" max="13590" width="12.1796875" style="1" customWidth="1"/>
    <col min="13591" max="13826" width="8.81640625" style="1"/>
    <col min="13827" max="13827" width="17.36328125" style="1" customWidth="1"/>
    <col min="13828" max="13828" width="11.6328125" style="1" customWidth="1"/>
    <col min="13829" max="13830" width="15" style="1" customWidth="1"/>
    <col min="13831" max="13831" width="14" style="1" customWidth="1"/>
    <col min="13832" max="13832" width="8.81640625" style="1"/>
    <col min="13833" max="13833" width="18.36328125" style="1" customWidth="1"/>
    <col min="13834" max="13834" width="13.6328125" style="1" customWidth="1"/>
    <col min="13835" max="13835" width="10.36328125" style="1" customWidth="1"/>
    <col min="13836" max="13837" width="8.81640625" style="1"/>
    <col min="13838" max="13838" width="10.36328125" style="1" customWidth="1"/>
    <col min="13839" max="13839" width="14.81640625" style="1" customWidth="1"/>
    <col min="13840" max="13840" width="11.6328125" style="1" customWidth="1"/>
    <col min="13841" max="13844" width="8.81640625" style="1"/>
    <col min="13845" max="13845" width="13.1796875" style="1" customWidth="1"/>
    <col min="13846" max="13846" width="12.1796875" style="1" customWidth="1"/>
    <col min="13847" max="14082" width="8.81640625" style="1"/>
    <col min="14083" max="14083" width="17.36328125" style="1" customWidth="1"/>
    <col min="14084" max="14084" width="11.6328125" style="1" customWidth="1"/>
    <col min="14085" max="14086" width="15" style="1" customWidth="1"/>
    <col min="14087" max="14087" width="14" style="1" customWidth="1"/>
    <col min="14088" max="14088" width="8.81640625" style="1"/>
    <col min="14089" max="14089" width="18.36328125" style="1" customWidth="1"/>
    <col min="14090" max="14090" width="13.6328125" style="1" customWidth="1"/>
    <col min="14091" max="14091" width="10.36328125" style="1" customWidth="1"/>
    <col min="14092" max="14093" width="8.81640625" style="1"/>
    <col min="14094" max="14094" width="10.36328125" style="1" customWidth="1"/>
    <col min="14095" max="14095" width="14.81640625" style="1" customWidth="1"/>
    <col min="14096" max="14096" width="11.6328125" style="1" customWidth="1"/>
    <col min="14097" max="14100" width="8.81640625" style="1"/>
    <col min="14101" max="14101" width="13.1796875" style="1" customWidth="1"/>
    <col min="14102" max="14102" width="12.1796875" style="1" customWidth="1"/>
    <col min="14103" max="14338" width="8.81640625" style="1"/>
    <col min="14339" max="14339" width="17.36328125" style="1" customWidth="1"/>
    <col min="14340" max="14340" width="11.6328125" style="1" customWidth="1"/>
    <col min="14341" max="14342" width="15" style="1" customWidth="1"/>
    <col min="14343" max="14343" width="14" style="1" customWidth="1"/>
    <col min="14344" max="14344" width="8.81640625" style="1"/>
    <col min="14345" max="14345" width="18.36328125" style="1" customWidth="1"/>
    <col min="14346" max="14346" width="13.6328125" style="1" customWidth="1"/>
    <col min="14347" max="14347" width="10.36328125" style="1" customWidth="1"/>
    <col min="14348" max="14349" width="8.81640625" style="1"/>
    <col min="14350" max="14350" width="10.36328125" style="1" customWidth="1"/>
    <col min="14351" max="14351" width="14.81640625" style="1" customWidth="1"/>
    <col min="14352" max="14352" width="11.6328125" style="1" customWidth="1"/>
    <col min="14353" max="14356" width="8.81640625" style="1"/>
    <col min="14357" max="14357" width="13.1796875" style="1" customWidth="1"/>
    <col min="14358" max="14358" width="12.1796875" style="1" customWidth="1"/>
    <col min="14359" max="14594" width="8.81640625" style="1"/>
    <col min="14595" max="14595" width="17.36328125" style="1" customWidth="1"/>
    <col min="14596" max="14596" width="11.6328125" style="1" customWidth="1"/>
    <col min="14597" max="14598" width="15" style="1" customWidth="1"/>
    <col min="14599" max="14599" width="14" style="1" customWidth="1"/>
    <col min="14600" max="14600" width="8.81640625" style="1"/>
    <col min="14601" max="14601" width="18.36328125" style="1" customWidth="1"/>
    <col min="14602" max="14602" width="13.6328125" style="1" customWidth="1"/>
    <col min="14603" max="14603" width="10.36328125" style="1" customWidth="1"/>
    <col min="14604" max="14605" width="8.81640625" style="1"/>
    <col min="14606" max="14606" width="10.36328125" style="1" customWidth="1"/>
    <col min="14607" max="14607" width="14.81640625" style="1" customWidth="1"/>
    <col min="14608" max="14608" width="11.6328125" style="1" customWidth="1"/>
    <col min="14609" max="14612" width="8.81640625" style="1"/>
    <col min="14613" max="14613" width="13.1796875" style="1" customWidth="1"/>
    <col min="14614" max="14614" width="12.1796875" style="1" customWidth="1"/>
    <col min="14615" max="14850" width="8.81640625" style="1"/>
    <col min="14851" max="14851" width="17.36328125" style="1" customWidth="1"/>
    <col min="14852" max="14852" width="11.6328125" style="1" customWidth="1"/>
    <col min="14853" max="14854" width="15" style="1" customWidth="1"/>
    <col min="14855" max="14855" width="14" style="1" customWidth="1"/>
    <col min="14856" max="14856" width="8.81640625" style="1"/>
    <col min="14857" max="14857" width="18.36328125" style="1" customWidth="1"/>
    <col min="14858" max="14858" width="13.6328125" style="1" customWidth="1"/>
    <col min="14859" max="14859" width="10.36328125" style="1" customWidth="1"/>
    <col min="14860" max="14861" width="8.81640625" style="1"/>
    <col min="14862" max="14862" width="10.36328125" style="1" customWidth="1"/>
    <col min="14863" max="14863" width="14.81640625" style="1" customWidth="1"/>
    <col min="14864" max="14864" width="11.6328125" style="1" customWidth="1"/>
    <col min="14865" max="14868" width="8.81640625" style="1"/>
    <col min="14869" max="14869" width="13.1796875" style="1" customWidth="1"/>
    <col min="14870" max="14870" width="12.1796875" style="1" customWidth="1"/>
    <col min="14871" max="15106" width="8.81640625" style="1"/>
    <col min="15107" max="15107" width="17.36328125" style="1" customWidth="1"/>
    <col min="15108" max="15108" width="11.6328125" style="1" customWidth="1"/>
    <col min="15109" max="15110" width="15" style="1" customWidth="1"/>
    <col min="15111" max="15111" width="14" style="1" customWidth="1"/>
    <col min="15112" max="15112" width="8.81640625" style="1"/>
    <col min="15113" max="15113" width="18.36328125" style="1" customWidth="1"/>
    <col min="15114" max="15114" width="13.6328125" style="1" customWidth="1"/>
    <col min="15115" max="15115" width="10.36328125" style="1" customWidth="1"/>
    <col min="15116" max="15117" width="8.81640625" style="1"/>
    <col min="15118" max="15118" width="10.36328125" style="1" customWidth="1"/>
    <col min="15119" max="15119" width="14.81640625" style="1" customWidth="1"/>
    <col min="15120" max="15120" width="11.6328125" style="1" customWidth="1"/>
    <col min="15121" max="15124" width="8.81640625" style="1"/>
    <col min="15125" max="15125" width="13.1796875" style="1" customWidth="1"/>
    <col min="15126" max="15126" width="12.1796875" style="1" customWidth="1"/>
    <col min="15127" max="15362" width="8.81640625" style="1"/>
    <col min="15363" max="15363" width="17.36328125" style="1" customWidth="1"/>
    <col min="15364" max="15364" width="11.6328125" style="1" customWidth="1"/>
    <col min="15365" max="15366" width="15" style="1" customWidth="1"/>
    <col min="15367" max="15367" width="14" style="1" customWidth="1"/>
    <col min="15368" max="15368" width="8.81640625" style="1"/>
    <col min="15369" max="15369" width="18.36328125" style="1" customWidth="1"/>
    <col min="15370" max="15370" width="13.6328125" style="1" customWidth="1"/>
    <col min="15371" max="15371" width="10.36328125" style="1" customWidth="1"/>
    <col min="15372" max="15373" width="8.81640625" style="1"/>
    <col min="15374" max="15374" width="10.36328125" style="1" customWidth="1"/>
    <col min="15375" max="15375" width="14.81640625" style="1" customWidth="1"/>
    <col min="15376" max="15376" width="11.6328125" style="1" customWidth="1"/>
    <col min="15377" max="15380" width="8.81640625" style="1"/>
    <col min="15381" max="15381" width="13.1796875" style="1" customWidth="1"/>
    <col min="15382" max="15382" width="12.1796875" style="1" customWidth="1"/>
    <col min="15383" max="15618" width="8.81640625" style="1"/>
    <col min="15619" max="15619" width="17.36328125" style="1" customWidth="1"/>
    <col min="15620" max="15620" width="11.6328125" style="1" customWidth="1"/>
    <col min="15621" max="15622" width="15" style="1" customWidth="1"/>
    <col min="15623" max="15623" width="14" style="1" customWidth="1"/>
    <col min="15624" max="15624" width="8.81640625" style="1"/>
    <col min="15625" max="15625" width="18.36328125" style="1" customWidth="1"/>
    <col min="15626" max="15626" width="13.6328125" style="1" customWidth="1"/>
    <col min="15627" max="15627" width="10.36328125" style="1" customWidth="1"/>
    <col min="15628" max="15629" width="8.81640625" style="1"/>
    <col min="15630" max="15630" width="10.36328125" style="1" customWidth="1"/>
    <col min="15631" max="15631" width="14.81640625" style="1" customWidth="1"/>
    <col min="15632" max="15632" width="11.6328125" style="1" customWidth="1"/>
    <col min="15633" max="15636" width="8.81640625" style="1"/>
    <col min="15637" max="15637" width="13.1796875" style="1" customWidth="1"/>
    <col min="15638" max="15638" width="12.1796875" style="1" customWidth="1"/>
    <col min="15639" max="15874" width="8.81640625" style="1"/>
    <col min="15875" max="15875" width="17.36328125" style="1" customWidth="1"/>
    <col min="15876" max="15876" width="11.6328125" style="1" customWidth="1"/>
    <col min="15877" max="15878" width="15" style="1" customWidth="1"/>
    <col min="15879" max="15879" width="14" style="1" customWidth="1"/>
    <col min="15880" max="15880" width="8.81640625" style="1"/>
    <col min="15881" max="15881" width="18.36328125" style="1" customWidth="1"/>
    <col min="15882" max="15882" width="13.6328125" style="1" customWidth="1"/>
    <col min="15883" max="15883" width="10.36328125" style="1" customWidth="1"/>
    <col min="15884" max="15885" width="8.81640625" style="1"/>
    <col min="15886" max="15886" width="10.36328125" style="1" customWidth="1"/>
    <col min="15887" max="15887" width="14.81640625" style="1" customWidth="1"/>
    <col min="15888" max="15888" width="11.6328125" style="1" customWidth="1"/>
    <col min="15889" max="15892" width="8.81640625" style="1"/>
    <col min="15893" max="15893" width="13.1796875" style="1" customWidth="1"/>
    <col min="15894" max="15894" width="12.1796875" style="1" customWidth="1"/>
    <col min="15895" max="16130" width="8.81640625" style="1"/>
    <col min="16131" max="16131" width="17.36328125" style="1" customWidth="1"/>
    <col min="16132" max="16132" width="11.6328125" style="1" customWidth="1"/>
    <col min="16133" max="16134" width="15" style="1" customWidth="1"/>
    <col min="16135" max="16135" width="14" style="1" customWidth="1"/>
    <col min="16136" max="16136" width="8.81640625" style="1"/>
    <col min="16137" max="16137" width="18.36328125" style="1" customWidth="1"/>
    <col min="16138" max="16138" width="13.6328125" style="1" customWidth="1"/>
    <col min="16139" max="16139" width="10.36328125" style="1" customWidth="1"/>
    <col min="16140" max="16141" width="8.81640625" style="1"/>
    <col min="16142" max="16142" width="10.36328125" style="1" customWidth="1"/>
    <col min="16143" max="16143" width="14.81640625" style="1" customWidth="1"/>
    <col min="16144" max="16144" width="11.6328125" style="1" customWidth="1"/>
    <col min="16145" max="16148" width="8.81640625" style="1"/>
    <col min="16149" max="16149" width="13.1796875" style="1" customWidth="1"/>
    <col min="16150" max="16150" width="12.1796875" style="1" customWidth="1"/>
    <col min="16151" max="16384" width="8.81640625" style="1"/>
  </cols>
  <sheetData>
    <row r="2" spans="1:95" s="189" customFormat="1" ht="18">
      <c r="A2" s="188" t="s">
        <v>88</v>
      </c>
    </row>
    <row r="3" spans="1:95" s="17" customFormat="1">
      <c r="A3" s="37"/>
    </row>
    <row r="4" spans="1:95" s="17" customFormat="1">
      <c r="A4" s="190" t="s">
        <v>0</v>
      </c>
      <c r="B4" s="190"/>
      <c r="C4" s="190"/>
      <c r="D4" s="190"/>
      <c r="E4" s="190"/>
      <c r="G4" s="190" t="s">
        <v>122</v>
      </c>
      <c r="H4" s="190"/>
      <c r="I4" s="190"/>
      <c r="J4" s="190"/>
      <c r="K4" s="190"/>
      <c r="M4" s="190" t="s">
        <v>1</v>
      </c>
      <c r="N4" s="190"/>
      <c r="O4" s="190"/>
      <c r="P4" s="190"/>
      <c r="Q4" s="190"/>
      <c r="S4" s="190" t="s">
        <v>2</v>
      </c>
      <c r="T4" s="190"/>
      <c r="U4" s="190"/>
      <c r="V4" s="190"/>
      <c r="W4" s="190"/>
      <c r="Y4" s="190" t="s">
        <v>3</v>
      </c>
      <c r="Z4" s="190"/>
      <c r="AA4" s="190"/>
      <c r="AB4" s="190"/>
      <c r="AC4" s="190"/>
      <c r="AE4" s="190" t="s">
        <v>4</v>
      </c>
      <c r="AF4" s="190"/>
      <c r="AG4" s="190"/>
      <c r="AH4" s="190"/>
      <c r="AI4" s="190"/>
      <c r="AK4" s="190" t="s">
        <v>48</v>
      </c>
      <c r="AL4" s="190"/>
      <c r="AM4" s="190"/>
      <c r="AN4" s="190"/>
      <c r="AO4" s="190"/>
      <c r="AQ4" s="190" t="s">
        <v>70</v>
      </c>
      <c r="AR4" s="190"/>
      <c r="AS4" s="190"/>
      <c r="AT4" s="190"/>
      <c r="AU4" s="190"/>
      <c r="AW4" s="190" t="s">
        <v>51</v>
      </c>
      <c r="AX4" s="190"/>
      <c r="AY4" s="190"/>
      <c r="AZ4" s="190"/>
      <c r="BA4" s="190"/>
      <c r="BC4" s="191" t="s">
        <v>54</v>
      </c>
      <c r="BD4" s="191"/>
      <c r="BE4" s="191"/>
      <c r="BF4" s="191"/>
      <c r="BG4" s="191"/>
      <c r="BI4" s="191" t="s">
        <v>63</v>
      </c>
      <c r="BJ4" s="191"/>
      <c r="BK4" s="191"/>
      <c r="BL4" s="191"/>
      <c r="BM4" s="191"/>
      <c r="BO4" s="191" t="s">
        <v>57</v>
      </c>
      <c r="BP4" s="191"/>
      <c r="BQ4" s="191"/>
      <c r="BR4" s="191"/>
      <c r="BS4" s="191"/>
      <c r="BU4" s="191" t="s">
        <v>65</v>
      </c>
      <c r="BV4" s="191"/>
      <c r="BW4" s="191"/>
      <c r="BX4" s="191"/>
      <c r="BY4" s="191"/>
      <c r="CA4" s="191" t="s">
        <v>68</v>
      </c>
      <c r="CB4" s="191"/>
      <c r="CC4" s="191"/>
      <c r="CD4" s="191"/>
      <c r="CE4" s="191"/>
      <c r="CG4" s="191" t="s">
        <v>61</v>
      </c>
      <c r="CH4" s="191"/>
      <c r="CI4" s="191"/>
      <c r="CJ4" s="191"/>
      <c r="CK4" s="191"/>
      <c r="CM4" s="7"/>
      <c r="CN4" s="7"/>
      <c r="CO4" s="7"/>
      <c r="CP4" s="7"/>
      <c r="CQ4" s="7"/>
    </row>
    <row r="5" spans="1:95">
      <c r="A5" s="1" t="s">
        <v>5</v>
      </c>
      <c r="B5" s="1">
        <f>'LOAN PORTFOLIO'!M4</f>
        <v>5</v>
      </c>
      <c r="G5" s="1" t="s">
        <v>5</v>
      </c>
      <c r="H5" s="1">
        <f>'LOAN PORTFOLIO'!M5</f>
        <v>5</v>
      </c>
      <c r="M5" s="1" t="s">
        <v>5</v>
      </c>
      <c r="N5" s="1">
        <f>'LOAN PORTFOLIO'!M6</f>
        <v>5</v>
      </c>
      <c r="S5" s="1" t="s">
        <v>5</v>
      </c>
      <c r="T5" s="1">
        <f>'LOAN PORTFOLIO'!M7</f>
        <v>5</v>
      </c>
      <c r="Y5" s="1" t="s">
        <v>5</v>
      </c>
      <c r="Z5" s="1">
        <f>'LOAN PORTFOLIO'!M8</f>
        <v>5</v>
      </c>
      <c r="AE5" s="1" t="s">
        <v>5</v>
      </c>
      <c r="AF5" s="1">
        <f>'LOAN PORTFOLIO'!M9</f>
        <v>5</v>
      </c>
      <c r="AK5" s="1" t="s">
        <v>5</v>
      </c>
      <c r="AL5" s="1">
        <f>'LOAN PORTFOLIO'!M10</f>
        <v>5</v>
      </c>
      <c r="AQ5" s="1" t="s">
        <v>5</v>
      </c>
      <c r="AR5" s="1">
        <f>'LOAN PORTFOLIO'!M11</f>
        <v>5</v>
      </c>
      <c r="AW5" s="1" t="s">
        <v>5</v>
      </c>
      <c r="AX5" s="1">
        <f>'LOAN PORTFOLIO'!M12</f>
        <v>5</v>
      </c>
      <c r="BC5" s="2" t="s">
        <v>5</v>
      </c>
      <c r="BD5" s="2">
        <f>'LOAN PORTFOLIO'!M13</f>
        <v>5</v>
      </c>
      <c r="BE5" s="2"/>
      <c r="BF5" s="2"/>
      <c r="BG5" s="2"/>
      <c r="BI5" s="2" t="s">
        <v>5</v>
      </c>
      <c r="BJ5" s="2">
        <f>'LOAN PORTFOLIO'!M14</f>
        <v>5</v>
      </c>
      <c r="BK5" s="2"/>
      <c r="BL5" s="2"/>
      <c r="BM5" s="2"/>
      <c r="BO5" s="2" t="s">
        <v>5</v>
      </c>
      <c r="BP5" s="2">
        <f>'LOAN PORTFOLIO'!M15</f>
        <v>5</v>
      </c>
      <c r="BQ5" s="2"/>
      <c r="BR5" s="2"/>
      <c r="BS5" s="2"/>
      <c r="BU5" s="2" t="s">
        <v>5</v>
      </c>
      <c r="BV5" s="2">
        <f>'LOAN PORTFOLIO'!M16</f>
        <v>5</v>
      </c>
      <c r="BW5" s="2"/>
      <c r="BX5" s="2"/>
      <c r="BY5" s="2"/>
      <c r="CA5" s="2" t="s">
        <v>5</v>
      </c>
      <c r="CB5" s="2">
        <f>'LOAN PORTFOLIO'!M17</f>
        <v>5</v>
      </c>
      <c r="CC5" s="2"/>
      <c r="CD5" s="2"/>
      <c r="CE5" s="2"/>
      <c r="CG5" s="2" t="s">
        <v>5</v>
      </c>
      <c r="CH5" s="2">
        <f>'LOAN PORTFOLIO'!M18</f>
        <v>5</v>
      </c>
      <c r="CI5" s="2"/>
      <c r="CJ5" s="2"/>
      <c r="CK5" s="2"/>
      <c r="CM5" s="2"/>
      <c r="CN5" s="2"/>
      <c r="CO5" s="2"/>
      <c r="CP5" s="2"/>
      <c r="CQ5" s="2"/>
    </row>
    <row r="6" spans="1:95" s="17" customFormat="1">
      <c r="A6" s="17" t="s">
        <v>6</v>
      </c>
      <c r="B6" s="17" t="s">
        <v>7</v>
      </c>
      <c r="C6" s="17" t="s">
        <v>8</v>
      </c>
      <c r="D6" s="17" t="s">
        <v>9</v>
      </c>
      <c r="E6" s="17" t="s">
        <v>10</v>
      </c>
      <c r="G6" s="17" t="s">
        <v>6</v>
      </c>
      <c r="H6" s="17" t="s">
        <v>7</v>
      </c>
      <c r="I6" s="17" t="s">
        <v>8</v>
      </c>
      <c r="J6" s="17" t="s">
        <v>9</v>
      </c>
      <c r="K6" s="17" t="s">
        <v>10</v>
      </c>
      <c r="M6" s="17" t="s">
        <v>6</v>
      </c>
      <c r="N6" s="17" t="s">
        <v>7</v>
      </c>
      <c r="O6" s="17" t="s">
        <v>8</v>
      </c>
      <c r="P6" s="17" t="s">
        <v>9</v>
      </c>
      <c r="Q6" s="17" t="s">
        <v>10</v>
      </c>
      <c r="S6" s="17" t="s">
        <v>6</v>
      </c>
      <c r="T6" s="17" t="s">
        <v>7</v>
      </c>
      <c r="U6" s="17" t="s">
        <v>8</v>
      </c>
      <c r="V6" s="17" t="s">
        <v>9</v>
      </c>
      <c r="W6" s="17" t="s">
        <v>10</v>
      </c>
      <c r="Y6" s="17" t="s">
        <v>6</v>
      </c>
      <c r="Z6" s="17" t="s">
        <v>7</v>
      </c>
      <c r="AA6" s="17" t="s">
        <v>8</v>
      </c>
      <c r="AB6" s="17" t="s">
        <v>9</v>
      </c>
      <c r="AC6" s="17" t="s">
        <v>10</v>
      </c>
      <c r="AE6" s="17" t="s">
        <v>6</v>
      </c>
      <c r="AF6" s="17" t="s">
        <v>7</v>
      </c>
      <c r="AG6" s="17" t="s">
        <v>8</v>
      </c>
      <c r="AH6" s="17" t="s">
        <v>9</v>
      </c>
      <c r="AI6" s="17" t="s">
        <v>10</v>
      </c>
      <c r="AK6" s="17" t="s">
        <v>6</v>
      </c>
      <c r="AL6" s="17" t="s">
        <v>7</v>
      </c>
      <c r="AM6" s="17" t="s">
        <v>8</v>
      </c>
      <c r="AN6" s="17" t="s">
        <v>9</v>
      </c>
      <c r="AO6" s="17" t="s">
        <v>10</v>
      </c>
      <c r="AQ6" s="17" t="s">
        <v>6</v>
      </c>
      <c r="AR6" s="17" t="s">
        <v>7</v>
      </c>
      <c r="AS6" s="17" t="s">
        <v>8</v>
      </c>
      <c r="AT6" s="17" t="s">
        <v>9</v>
      </c>
      <c r="AU6" s="17" t="s">
        <v>10</v>
      </c>
      <c r="AW6" s="17" t="s">
        <v>6</v>
      </c>
      <c r="AX6" s="17" t="s">
        <v>7</v>
      </c>
      <c r="AY6" s="17" t="s">
        <v>8</v>
      </c>
      <c r="AZ6" s="17" t="s">
        <v>9</v>
      </c>
      <c r="BA6" s="17" t="s">
        <v>10</v>
      </c>
      <c r="BC6" s="7" t="s">
        <v>6</v>
      </c>
      <c r="BD6" s="7" t="s">
        <v>7</v>
      </c>
      <c r="BE6" s="7" t="s">
        <v>8</v>
      </c>
      <c r="BF6" s="7" t="s">
        <v>9</v>
      </c>
      <c r="BG6" s="7" t="s">
        <v>10</v>
      </c>
      <c r="BI6" s="7" t="s">
        <v>6</v>
      </c>
      <c r="BJ6" s="7" t="s">
        <v>7</v>
      </c>
      <c r="BK6" s="7" t="s">
        <v>8</v>
      </c>
      <c r="BL6" s="7" t="s">
        <v>9</v>
      </c>
      <c r="BM6" s="7" t="s">
        <v>10</v>
      </c>
      <c r="BO6" s="7" t="s">
        <v>6</v>
      </c>
      <c r="BP6" s="7" t="s">
        <v>7</v>
      </c>
      <c r="BQ6" s="7" t="s">
        <v>8</v>
      </c>
      <c r="BR6" s="7" t="s">
        <v>9</v>
      </c>
      <c r="BS6" s="7" t="s">
        <v>10</v>
      </c>
      <c r="BU6" s="7" t="s">
        <v>6</v>
      </c>
      <c r="BV6" s="7" t="s">
        <v>7</v>
      </c>
      <c r="BW6" s="7" t="s">
        <v>8</v>
      </c>
      <c r="BX6" s="7" t="s">
        <v>9</v>
      </c>
      <c r="BY6" s="7" t="s">
        <v>10</v>
      </c>
      <c r="CA6" s="7" t="s">
        <v>6</v>
      </c>
      <c r="CB6" s="7" t="s">
        <v>7</v>
      </c>
      <c r="CC6" s="7" t="s">
        <v>8</v>
      </c>
      <c r="CD6" s="7" t="s">
        <v>9</v>
      </c>
      <c r="CE6" s="7" t="s">
        <v>10</v>
      </c>
      <c r="CG6" s="7" t="s">
        <v>6</v>
      </c>
      <c r="CH6" s="7" t="s">
        <v>7</v>
      </c>
      <c r="CI6" s="7" t="s">
        <v>8</v>
      </c>
      <c r="CJ6" s="7" t="s">
        <v>9</v>
      </c>
      <c r="CK6" s="7" t="s">
        <v>10</v>
      </c>
      <c r="CM6" s="7"/>
      <c r="CN6" s="7"/>
      <c r="CO6" s="7"/>
      <c r="CP6" s="7"/>
      <c r="CQ6" s="7"/>
    </row>
    <row r="7" spans="1:95" s="17" customFormat="1">
      <c r="A7" s="17">
        <v>2015</v>
      </c>
      <c r="B7" s="17" t="s">
        <v>11</v>
      </c>
      <c r="C7" s="78">
        <v>4.4000000000000003E-3</v>
      </c>
      <c r="D7" s="17">
        <f>-1/5*LN(1-C7)</f>
        <v>8.8194169774001455E-4</v>
      </c>
      <c r="E7" s="17">
        <f>1-EXP(-D7*5)</f>
        <v>4.3999999999999595E-3</v>
      </c>
      <c r="G7" s="17">
        <v>2015</v>
      </c>
      <c r="H7" s="17" t="s">
        <v>15</v>
      </c>
      <c r="I7" s="78">
        <v>4.4000000000000003E-3</v>
      </c>
      <c r="J7" s="17">
        <f>-1/5*LN(1-I7)</f>
        <v>8.8194169774001455E-4</v>
      </c>
      <c r="K7" s="17">
        <f>1-EXP(-J7*5)</f>
        <v>4.3999999999999595E-3</v>
      </c>
      <c r="M7" s="17">
        <v>2015</v>
      </c>
      <c r="N7" s="17" t="s">
        <v>12</v>
      </c>
      <c r="O7" s="78">
        <v>1.4800000000000001E-2</v>
      </c>
      <c r="P7" s="17">
        <f>-1/5*LN(1-O7)</f>
        <v>2.9821225471508483E-3</v>
      </c>
      <c r="Q7" s="17">
        <f>1-EXP(-P7*5)</f>
        <v>1.4800000000000035E-2</v>
      </c>
      <c r="S7" s="17">
        <v>2015</v>
      </c>
      <c r="T7" s="17" t="s">
        <v>13</v>
      </c>
      <c r="U7" s="78">
        <v>3.0000000000000001E-3</v>
      </c>
      <c r="V7" s="17">
        <f>-1/5*LN(1-U7)</f>
        <v>6.0090180405974493E-4</v>
      </c>
      <c r="W7" s="17">
        <f>1-EXP(-V7*5)</f>
        <v>3.0000000000000027E-3</v>
      </c>
      <c r="Y7" s="17">
        <v>2015</v>
      </c>
      <c r="Z7" s="17" t="s">
        <v>14</v>
      </c>
      <c r="AA7" s="78">
        <v>4.4000000000000003E-3</v>
      </c>
      <c r="AB7" s="17">
        <f>-1/5*LN(1-AA7)</f>
        <v>8.8194169774001455E-4</v>
      </c>
      <c r="AC7" s="17">
        <f>1-EXP(-AB7*5)</f>
        <v>4.3999999999999595E-3</v>
      </c>
      <c r="AE7" s="17">
        <v>2015</v>
      </c>
      <c r="AF7" s="17" t="s">
        <v>15</v>
      </c>
      <c r="AG7" s="78">
        <v>4.4000000000000003E-3</v>
      </c>
      <c r="AH7" s="17">
        <f>-1/5*LN(1-AG7)</f>
        <v>8.8194169774001455E-4</v>
      </c>
      <c r="AI7" s="17">
        <f>1-EXP(-AH7*5)</f>
        <v>4.3999999999999595E-3</v>
      </c>
      <c r="AK7" s="17">
        <v>2015</v>
      </c>
      <c r="AL7" s="17" t="s">
        <v>18</v>
      </c>
      <c r="AM7" s="78">
        <v>1.4800000000000001E-2</v>
      </c>
      <c r="AN7" s="17">
        <f>-1/5*LN(1-AM7)</f>
        <v>2.9821225471508483E-3</v>
      </c>
      <c r="AO7" s="17">
        <f>1-EXP(-AN7*5)</f>
        <v>1.4800000000000035E-2</v>
      </c>
      <c r="AQ7" s="17">
        <v>2015</v>
      </c>
      <c r="AR7" s="17" t="s">
        <v>18</v>
      </c>
      <c r="AS7" s="78">
        <v>1.4800000000000001E-2</v>
      </c>
      <c r="AT7" s="17">
        <f>-1/5*LN(1-AS7)</f>
        <v>2.9821225471508483E-3</v>
      </c>
      <c r="AU7" s="17">
        <f>1-EXP(-AT7*5)</f>
        <v>1.4800000000000035E-2</v>
      </c>
      <c r="AW7" s="17">
        <v>2015</v>
      </c>
      <c r="AX7" s="17" t="s">
        <v>16</v>
      </c>
      <c r="AY7" s="78">
        <v>1.4800000000000001E-2</v>
      </c>
      <c r="AZ7" s="17">
        <f>-1/5*LN(1-AY7)</f>
        <v>2.9821225471508483E-3</v>
      </c>
      <c r="BA7" s="17">
        <f>1-EXP(-AZ7*5)</f>
        <v>1.4800000000000035E-2</v>
      </c>
      <c r="BC7" s="7">
        <v>2015</v>
      </c>
      <c r="BD7" s="7" t="s">
        <v>16</v>
      </c>
      <c r="BE7" s="79">
        <v>1.4800000000000001E-2</v>
      </c>
      <c r="BF7" s="7">
        <f>-1/5*LN(1-BE7)</f>
        <v>2.9821225471508483E-3</v>
      </c>
      <c r="BG7" s="7">
        <f>1-EXP(-BF7*5)</f>
        <v>1.4800000000000035E-2</v>
      </c>
      <c r="BI7" s="7">
        <v>2015</v>
      </c>
      <c r="BJ7" s="7" t="s">
        <v>12</v>
      </c>
      <c r="BK7" s="79">
        <v>1.4800000000000001E-2</v>
      </c>
      <c r="BL7" s="7">
        <f>-1/5*LN(1-BK7)</f>
        <v>2.9821225471508483E-3</v>
      </c>
      <c r="BM7" s="7">
        <f>1-EXP(-BL7*5)</f>
        <v>1.4800000000000035E-2</v>
      </c>
      <c r="BO7" s="7">
        <v>2015</v>
      </c>
      <c r="BP7" s="7" t="s">
        <v>73</v>
      </c>
      <c r="BQ7" s="79">
        <v>3.0000000000000001E-3</v>
      </c>
      <c r="BR7" s="7">
        <f>-1/5*LN(1-BQ7)</f>
        <v>6.0090180405974493E-4</v>
      </c>
      <c r="BS7" s="7">
        <f>1-EXP(-BR7*5)</f>
        <v>3.0000000000000027E-3</v>
      </c>
      <c r="BU7" s="7">
        <v>2015</v>
      </c>
      <c r="BV7" s="7" t="s">
        <v>18</v>
      </c>
      <c r="BW7" s="79">
        <v>1.4800000000000001E-2</v>
      </c>
      <c r="BX7" s="7">
        <f>-1/5*LN(1-BW7)</f>
        <v>2.9821225471508483E-3</v>
      </c>
      <c r="BY7" s="7">
        <f>1-EXP(-BX7*5)</f>
        <v>1.4800000000000035E-2</v>
      </c>
      <c r="CA7" s="7">
        <v>2015</v>
      </c>
      <c r="CB7" s="7" t="s">
        <v>11</v>
      </c>
      <c r="CC7" s="79">
        <v>4.4000000000000003E-3</v>
      </c>
      <c r="CD7" s="7">
        <f>-1/5*LN(1-CC7)</f>
        <v>8.8194169774001455E-4</v>
      </c>
      <c r="CE7" s="7">
        <f>1-EXP(-CD7*5)</f>
        <v>4.3999999999999595E-3</v>
      </c>
      <c r="CG7" s="7">
        <v>2015</v>
      </c>
      <c r="CH7" s="7" t="s">
        <v>15</v>
      </c>
      <c r="CI7" s="79">
        <v>4.4000000000000003E-3</v>
      </c>
      <c r="CJ7" s="7">
        <f>-1/5*LN(1-CI7)</f>
        <v>8.8194169774001455E-4</v>
      </c>
      <c r="CK7" s="7">
        <f>1-EXP(-CJ7*5)</f>
        <v>4.3999999999999595E-3</v>
      </c>
      <c r="CM7" s="7"/>
      <c r="CN7" s="7"/>
      <c r="CO7" s="7"/>
      <c r="CP7" s="7"/>
      <c r="CQ7" s="7"/>
    </row>
    <row r="8" spans="1:95" s="17" customFormat="1">
      <c r="A8" s="17">
        <f>A7+1</f>
        <v>2016</v>
      </c>
      <c r="B8" s="17" t="s">
        <v>11</v>
      </c>
      <c r="C8" s="78">
        <v>4.4000000000000003E-3</v>
      </c>
      <c r="D8" s="17">
        <f t="shared" ref="D8:D16" si="0">-1/5*LN(1-C8)</f>
        <v>8.8194169774001455E-4</v>
      </c>
      <c r="E8" s="17">
        <f t="shared" ref="E8:E16" si="1">1-EXP(-D8*5)</f>
        <v>4.3999999999999595E-3</v>
      </c>
      <c r="G8" s="17">
        <f>G7+1</f>
        <v>2016</v>
      </c>
      <c r="H8" s="17" t="s">
        <v>15</v>
      </c>
      <c r="I8" s="78">
        <v>4.4000000000000003E-3</v>
      </c>
      <c r="J8" s="17">
        <f t="shared" ref="J8:J16" si="2">-1/5*LN(1-I8)</f>
        <v>8.8194169774001455E-4</v>
      </c>
      <c r="K8" s="17">
        <f t="shared" ref="K8:K16" si="3">1-EXP(-J8*5)</f>
        <v>4.3999999999999595E-3</v>
      </c>
      <c r="M8" s="17">
        <f>M7+1</f>
        <v>2016</v>
      </c>
      <c r="N8" s="17" t="s">
        <v>12</v>
      </c>
      <c r="O8" s="78">
        <v>1.4800000000000001E-2</v>
      </c>
      <c r="P8" s="17">
        <f t="shared" ref="P8:P16" si="4">-1/5*LN(1-O8)</f>
        <v>2.9821225471508483E-3</v>
      </c>
      <c r="Q8" s="17">
        <f t="shared" ref="Q8:Q16" si="5">1-EXP(-P8*5)</f>
        <v>1.4800000000000035E-2</v>
      </c>
      <c r="S8" s="17">
        <f>S7+1</f>
        <v>2016</v>
      </c>
      <c r="T8" s="17" t="s">
        <v>17</v>
      </c>
      <c r="U8" s="78">
        <v>3.0000000000000001E-3</v>
      </c>
      <c r="V8" s="17">
        <f t="shared" ref="V8:V16" si="6">-1/5*LN(1-U8)</f>
        <v>6.0090180405974493E-4</v>
      </c>
      <c r="W8" s="17">
        <f t="shared" ref="W8:W16" si="7">1-EXP(-V8*5)</f>
        <v>3.0000000000000027E-3</v>
      </c>
      <c r="Y8" s="17">
        <f>Y7+1</f>
        <v>2016</v>
      </c>
      <c r="Z8" s="17" t="s">
        <v>14</v>
      </c>
      <c r="AA8" s="78">
        <v>4.4000000000000003E-3</v>
      </c>
      <c r="AB8" s="17">
        <f t="shared" ref="AB8:AB16" si="8">-1/5*LN(1-AA8)</f>
        <v>8.8194169774001455E-4</v>
      </c>
      <c r="AC8" s="17">
        <f t="shared" ref="AC8:AC16" si="9">1-EXP(-AB8*5)</f>
        <v>4.3999999999999595E-3</v>
      </c>
      <c r="AE8" s="17">
        <f>AE7+1</f>
        <v>2016</v>
      </c>
      <c r="AF8" s="17" t="s">
        <v>15</v>
      </c>
      <c r="AG8" s="78">
        <v>4.4000000000000003E-3</v>
      </c>
      <c r="AH8" s="17">
        <f t="shared" ref="AH8:AH16" si="10">-1/5*LN(1-AG8)</f>
        <v>8.8194169774001455E-4</v>
      </c>
      <c r="AI8" s="17">
        <f t="shared" ref="AI8:AI16" si="11">1-EXP(-AH8*5)</f>
        <v>4.3999999999999595E-3</v>
      </c>
      <c r="AK8" s="17">
        <f>AK7+1</f>
        <v>2016</v>
      </c>
      <c r="AL8" s="17" t="s">
        <v>18</v>
      </c>
      <c r="AM8" s="78">
        <v>1.4800000000000001E-2</v>
      </c>
      <c r="AN8" s="17">
        <f t="shared" ref="AN8:AN16" si="12">-1/5*LN(1-AM8)</f>
        <v>2.9821225471508483E-3</v>
      </c>
      <c r="AO8" s="17">
        <f t="shared" ref="AO8:AO16" si="13">1-EXP(-AN8*5)</f>
        <v>1.4800000000000035E-2</v>
      </c>
      <c r="AQ8" s="17">
        <f>AQ7+1</f>
        <v>2016</v>
      </c>
      <c r="AR8" s="17" t="s">
        <v>18</v>
      </c>
      <c r="AS8" s="78">
        <v>1.4800000000000001E-2</v>
      </c>
      <c r="AT8" s="17">
        <f t="shared" ref="AT8:AT16" si="14">-1/5*LN(1-AS8)</f>
        <v>2.9821225471508483E-3</v>
      </c>
      <c r="AU8" s="17">
        <f t="shared" ref="AU8:AU16" si="15">1-EXP(-AT8*5)</f>
        <v>1.4800000000000035E-2</v>
      </c>
      <c r="AW8" s="17">
        <f>AW7+1</f>
        <v>2016</v>
      </c>
      <c r="AX8" s="17" t="s">
        <v>16</v>
      </c>
      <c r="AY8" s="78">
        <v>1.4800000000000001E-2</v>
      </c>
      <c r="AZ8" s="17">
        <f t="shared" ref="AZ8:AZ16" si="16">-1/5*LN(1-AY8)</f>
        <v>2.9821225471508483E-3</v>
      </c>
      <c r="BA8" s="17">
        <f t="shared" ref="BA8:BA16" si="17">1-EXP(-AZ8*5)</f>
        <v>1.4800000000000035E-2</v>
      </c>
      <c r="BC8" s="7">
        <v>2016</v>
      </c>
      <c r="BD8" s="7" t="s">
        <v>16</v>
      </c>
      <c r="BE8" s="79">
        <v>1.4800000000000001E-2</v>
      </c>
      <c r="BF8" s="7">
        <f t="shared" ref="BF8:BF16" si="18">-1/5*LN(1-BE8)</f>
        <v>2.9821225471508483E-3</v>
      </c>
      <c r="BG8" s="7">
        <f t="shared" ref="BG8:BG16" si="19">1-EXP(-BF8*5)</f>
        <v>1.4800000000000035E-2</v>
      </c>
      <c r="BI8" s="7">
        <v>2016</v>
      </c>
      <c r="BJ8" s="7" t="s">
        <v>12</v>
      </c>
      <c r="BK8" s="79">
        <v>1.4800000000000001E-2</v>
      </c>
      <c r="BL8" s="7">
        <f t="shared" ref="BL8:BL16" si="20">-1/5*LN(1-BK8)</f>
        <v>2.9821225471508483E-3</v>
      </c>
      <c r="BM8" s="7">
        <f t="shared" ref="BM8:BM16" si="21">1-EXP(-BL8*5)</f>
        <v>1.4800000000000035E-2</v>
      </c>
      <c r="BO8" s="7">
        <v>2016</v>
      </c>
      <c r="BP8" s="7" t="s">
        <v>73</v>
      </c>
      <c r="BQ8" s="79">
        <v>3.0000000000000001E-3</v>
      </c>
      <c r="BR8" s="7">
        <f t="shared" ref="BR8:BR16" si="22">-1/5*LN(1-BQ8)</f>
        <v>6.0090180405974493E-4</v>
      </c>
      <c r="BS8" s="7">
        <f t="shared" ref="BS8:BS16" si="23">1-EXP(-BR8*5)</f>
        <v>3.0000000000000027E-3</v>
      </c>
      <c r="BU8" s="7">
        <v>2016</v>
      </c>
      <c r="BV8" s="7" t="s">
        <v>18</v>
      </c>
      <c r="BW8" s="79">
        <v>1.4800000000000001E-2</v>
      </c>
      <c r="BX8" s="7">
        <f t="shared" ref="BX8:BX16" si="24">-1/5*LN(1-BW8)</f>
        <v>2.9821225471508483E-3</v>
      </c>
      <c r="BY8" s="7">
        <f t="shared" ref="BY8:BY16" si="25">1-EXP(-BX8*5)</f>
        <v>1.4800000000000035E-2</v>
      </c>
      <c r="CA8" s="7">
        <v>2016</v>
      </c>
      <c r="CB8" s="7" t="s">
        <v>11</v>
      </c>
      <c r="CC8" s="79">
        <v>4.4000000000000003E-3</v>
      </c>
      <c r="CD8" s="7">
        <f t="shared" ref="CD8:CD16" si="26">-1/5*LN(1-CC8)</f>
        <v>8.8194169774001455E-4</v>
      </c>
      <c r="CE8" s="7">
        <f t="shared" ref="CE8:CE16" si="27">1-EXP(-CD8*5)</f>
        <v>4.3999999999999595E-3</v>
      </c>
      <c r="CG8" s="7">
        <v>2016</v>
      </c>
      <c r="CH8" s="7" t="s">
        <v>15</v>
      </c>
      <c r="CI8" s="79">
        <v>4.4000000000000003E-3</v>
      </c>
      <c r="CJ8" s="7">
        <f t="shared" ref="CJ8:CJ16" si="28">-1/5*LN(1-CI8)</f>
        <v>8.8194169774001455E-4</v>
      </c>
      <c r="CK8" s="7">
        <f t="shared" ref="CK8:CK16" si="29">1-EXP(-CJ8*5)</f>
        <v>4.3999999999999595E-3</v>
      </c>
      <c r="CM8" s="7"/>
      <c r="CN8" s="7"/>
      <c r="CO8" s="7"/>
      <c r="CP8" s="7"/>
      <c r="CQ8" s="7"/>
    </row>
    <row r="9" spans="1:95" s="17" customFormat="1">
      <c r="A9" s="17">
        <f t="shared" ref="A9:A14" si="30">A8+1</f>
        <v>2017</v>
      </c>
      <c r="B9" s="17" t="s">
        <v>11</v>
      </c>
      <c r="C9" s="78">
        <v>4.4000000000000003E-3</v>
      </c>
      <c r="D9" s="17">
        <f t="shared" si="0"/>
        <v>8.8194169774001455E-4</v>
      </c>
      <c r="E9" s="17">
        <f t="shared" si="1"/>
        <v>4.3999999999999595E-3</v>
      </c>
      <c r="G9" s="17">
        <f t="shared" ref="G9:G14" si="31">G8+1</f>
        <v>2017</v>
      </c>
      <c r="H9" s="17" t="s">
        <v>15</v>
      </c>
      <c r="I9" s="78">
        <v>4.4000000000000003E-3</v>
      </c>
      <c r="J9" s="17">
        <f t="shared" si="2"/>
        <v>8.8194169774001455E-4</v>
      </c>
      <c r="K9" s="17">
        <f t="shared" si="3"/>
        <v>4.3999999999999595E-3</v>
      </c>
      <c r="M9" s="17">
        <f t="shared" ref="M9:M14" si="32">M8+1</f>
        <v>2017</v>
      </c>
      <c r="N9" s="17" t="s">
        <v>12</v>
      </c>
      <c r="O9" s="78">
        <v>1.4800000000000001E-2</v>
      </c>
      <c r="P9" s="17">
        <f t="shared" si="4"/>
        <v>2.9821225471508483E-3</v>
      </c>
      <c r="Q9" s="17">
        <f t="shared" si="5"/>
        <v>1.4800000000000035E-2</v>
      </c>
      <c r="S9" s="17">
        <f t="shared" ref="S9:S14" si="33">S8+1</f>
        <v>2017</v>
      </c>
      <c r="T9" s="17" t="s">
        <v>17</v>
      </c>
      <c r="U9" s="78">
        <v>3.0000000000000001E-3</v>
      </c>
      <c r="V9" s="17">
        <f t="shared" si="6"/>
        <v>6.0090180405974493E-4</v>
      </c>
      <c r="W9" s="17">
        <f t="shared" si="7"/>
        <v>3.0000000000000027E-3</v>
      </c>
      <c r="Y9" s="17">
        <f t="shared" ref="Y9:Y14" si="34">Y8+1</f>
        <v>2017</v>
      </c>
      <c r="Z9" s="17" t="s">
        <v>14</v>
      </c>
      <c r="AA9" s="78">
        <v>4.4000000000000003E-3</v>
      </c>
      <c r="AB9" s="17">
        <f t="shared" si="8"/>
        <v>8.8194169774001455E-4</v>
      </c>
      <c r="AC9" s="17">
        <f t="shared" si="9"/>
        <v>4.3999999999999595E-3</v>
      </c>
      <c r="AE9" s="17">
        <f t="shared" ref="AE9:AE14" si="35">AE8+1</f>
        <v>2017</v>
      </c>
      <c r="AF9" s="17" t="s">
        <v>15</v>
      </c>
      <c r="AG9" s="78">
        <v>4.4000000000000003E-3</v>
      </c>
      <c r="AH9" s="17">
        <f t="shared" si="10"/>
        <v>8.8194169774001455E-4</v>
      </c>
      <c r="AI9" s="17">
        <f t="shared" si="11"/>
        <v>4.3999999999999595E-3</v>
      </c>
      <c r="AK9" s="17">
        <f t="shared" ref="AK9:AK14" si="36">AK8+1</f>
        <v>2017</v>
      </c>
      <c r="AL9" s="17" t="s">
        <v>18</v>
      </c>
      <c r="AM9" s="78">
        <v>1.4800000000000001E-2</v>
      </c>
      <c r="AN9" s="17">
        <f t="shared" si="12"/>
        <v>2.9821225471508483E-3</v>
      </c>
      <c r="AO9" s="17">
        <f t="shared" si="13"/>
        <v>1.4800000000000035E-2</v>
      </c>
      <c r="AQ9" s="17">
        <f t="shared" ref="AQ9:AQ14" si="37">AQ8+1</f>
        <v>2017</v>
      </c>
      <c r="AR9" s="17" t="s">
        <v>18</v>
      </c>
      <c r="AS9" s="78">
        <v>1.4800000000000001E-2</v>
      </c>
      <c r="AT9" s="17">
        <f t="shared" si="14"/>
        <v>2.9821225471508483E-3</v>
      </c>
      <c r="AU9" s="17">
        <f t="shared" si="15"/>
        <v>1.4800000000000035E-2</v>
      </c>
      <c r="AW9" s="17">
        <f t="shared" ref="AW9:AW14" si="38">AW8+1</f>
        <v>2017</v>
      </c>
      <c r="AX9" s="17" t="s">
        <v>16</v>
      </c>
      <c r="AY9" s="78">
        <v>1.4800000000000001E-2</v>
      </c>
      <c r="AZ9" s="17">
        <f t="shared" si="16"/>
        <v>2.9821225471508483E-3</v>
      </c>
      <c r="BA9" s="17">
        <f t="shared" si="17"/>
        <v>1.4800000000000035E-2</v>
      </c>
      <c r="BC9" s="7">
        <v>2017</v>
      </c>
      <c r="BD9" s="7" t="s">
        <v>16</v>
      </c>
      <c r="BE9" s="79">
        <v>1.4800000000000001E-2</v>
      </c>
      <c r="BF9" s="7">
        <f t="shared" si="18"/>
        <v>2.9821225471508483E-3</v>
      </c>
      <c r="BG9" s="7">
        <f t="shared" si="19"/>
        <v>1.4800000000000035E-2</v>
      </c>
      <c r="BI9" s="7">
        <v>2017</v>
      </c>
      <c r="BJ9" s="7" t="s">
        <v>12</v>
      </c>
      <c r="BK9" s="79">
        <v>1.4800000000000001E-2</v>
      </c>
      <c r="BL9" s="7">
        <f t="shared" si="20"/>
        <v>2.9821225471508483E-3</v>
      </c>
      <c r="BM9" s="7">
        <f t="shared" si="21"/>
        <v>1.4800000000000035E-2</v>
      </c>
      <c r="BO9" s="7">
        <v>2017</v>
      </c>
      <c r="BP9" s="7" t="s">
        <v>73</v>
      </c>
      <c r="BQ9" s="79">
        <v>3.0000000000000001E-3</v>
      </c>
      <c r="BR9" s="7">
        <f t="shared" si="22"/>
        <v>6.0090180405974493E-4</v>
      </c>
      <c r="BS9" s="7">
        <f t="shared" si="23"/>
        <v>3.0000000000000027E-3</v>
      </c>
      <c r="BU9" s="7">
        <v>2017</v>
      </c>
      <c r="BV9" s="7" t="s">
        <v>18</v>
      </c>
      <c r="BW9" s="79">
        <v>1.4800000000000001E-2</v>
      </c>
      <c r="BX9" s="7">
        <f t="shared" si="24"/>
        <v>2.9821225471508483E-3</v>
      </c>
      <c r="BY9" s="7">
        <f t="shared" si="25"/>
        <v>1.4800000000000035E-2</v>
      </c>
      <c r="CA9" s="7">
        <v>2017</v>
      </c>
      <c r="CB9" s="7" t="s">
        <v>11</v>
      </c>
      <c r="CC9" s="79">
        <v>4.4000000000000003E-3</v>
      </c>
      <c r="CD9" s="7">
        <f t="shared" si="26"/>
        <v>8.8194169774001455E-4</v>
      </c>
      <c r="CE9" s="7">
        <f t="shared" si="27"/>
        <v>4.3999999999999595E-3</v>
      </c>
      <c r="CG9" s="7">
        <v>2017</v>
      </c>
      <c r="CH9" s="7" t="s">
        <v>14</v>
      </c>
      <c r="CI9" s="79">
        <v>4.4000000000000003E-3</v>
      </c>
      <c r="CJ9" s="7">
        <f t="shared" si="28"/>
        <v>8.8194169774001455E-4</v>
      </c>
      <c r="CK9" s="7">
        <f t="shared" si="29"/>
        <v>4.3999999999999595E-3</v>
      </c>
      <c r="CM9" s="7"/>
      <c r="CN9" s="7"/>
      <c r="CO9" s="7"/>
      <c r="CP9" s="7"/>
      <c r="CQ9" s="7"/>
    </row>
    <row r="10" spans="1:95" s="17" customFormat="1">
      <c r="A10" s="17">
        <f t="shared" si="30"/>
        <v>2018</v>
      </c>
      <c r="B10" s="17" t="s">
        <v>11</v>
      </c>
      <c r="C10" s="78">
        <v>4.4000000000000003E-3</v>
      </c>
      <c r="D10" s="17">
        <f t="shared" si="0"/>
        <v>8.8194169774001455E-4</v>
      </c>
      <c r="E10" s="17">
        <f t="shared" si="1"/>
        <v>4.3999999999999595E-3</v>
      </c>
      <c r="G10" s="17">
        <f t="shared" si="31"/>
        <v>2018</v>
      </c>
      <c r="H10" s="7" t="s">
        <v>15</v>
      </c>
      <c r="I10" s="78">
        <v>4.4000000000000003E-3</v>
      </c>
      <c r="J10" s="17">
        <f t="shared" si="2"/>
        <v>8.8194169774001455E-4</v>
      </c>
      <c r="K10" s="17">
        <f t="shared" si="3"/>
        <v>4.3999999999999595E-3</v>
      </c>
      <c r="M10" s="17">
        <f t="shared" si="32"/>
        <v>2018</v>
      </c>
      <c r="N10" s="17" t="s">
        <v>12</v>
      </c>
      <c r="O10" s="78">
        <v>1.4800000000000001E-2</v>
      </c>
      <c r="P10" s="17">
        <f t="shared" si="4"/>
        <v>2.9821225471508483E-3</v>
      </c>
      <c r="Q10" s="17">
        <f t="shared" si="5"/>
        <v>1.4800000000000035E-2</v>
      </c>
      <c r="S10" s="17">
        <f t="shared" si="33"/>
        <v>2018</v>
      </c>
      <c r="T10" s="17" t="s">
        <v>17</v>
      </c>
      <c r="U10" s="78">
        <v>3.0000000000000001E-3</v>
      </c>
      <c r="V10" s="17">
        <f t="shared" si="6"/>
        <v>6.0090180405974493E-4</v>
      </c>
      <c r="W10" s="17">
        <f t="shared" si="7"/>
        <v>3.0000000000000027E-3</v>
      </c>
      <c r="Y10" s="17">
        <f t="shared" si="34"/>
        <v>2018</v>
      </c>
      <c r="Z10" s="17" t="s">
        <v>14</v>
      </c>
      <c r="AA10" s="78">
        <v>4.4000000000000003E-3</v>
      </c>
      <c r="AB10" s="17">
        <f t="shared" si="8"/>
        <v>8.8194169774001455E-4</v>
      </c>
      <c r="AC10" s="17">
        <f t="shared" si="9"/>
        <v>4.3999999999999595E-3</v>
      </c>
      <c r="AE10" s="17">
        <f t="shared" si="35"/>
        <v>2018</v>
      </c>
      <c r="AF10" s="17" t="s">
        <v>15</v>
      </c>
      <c r="AG10" s="78">
        <v>4.4000000000000003E-3</v>
      </c>
      <c r="AH10" s="17">
        <f t="shared" si="10"/>
        <v>8.8194169774001455E-4</v>
      </c>
      <c r="AI10" s="17">
        <f t="shared" si="11"/>
        <v>4.3999999999999595E-3</v>
      </c>
      <c r="AK10" s="17">
        <f t="shared" si="36"/>
        <v>2018</v>
      </c>
      <c r="AL10" s="17" t="s">
        <v>18</v>
      </c>
      <c r="AM10" s="78">
        <v>1.4800000000000001E-2</v>
      </c>
      <c r="AN10" s="17">
        <f t="shared" si="12"/>
        <v>2.9821225471508483E-3</v>
      </c>
      <c r="AO10" s="17">
        <f t="shared" si="13"/>
        <v>1.4800000000000035E-2</v>
      </c>
      <c r="AQ10" s="17">
        <f t="shared" si="37"/>
        <v>2018</v>
      </c>
      <c r="AR10" s="17" t="s">
        <v>11</v>
      </c>
      <c r="AS10" s="78">
        <v>4.4000000000000003E-3</v>
      </c>
      <c r="AT10" s="17">
        <f t="shared" si="14"/>
        <v>8.8194169774001455E-4</v>
      </c>
      <c r="AU10" s="17">
        <f t="shared" si="15"/>
        <v>4.3999999999999595E-3</v>
      </c>
      <c r="AW10" s="17">
        <f t="shared" si="38"/>
        <v>2018</v>
      </c>
      <c r="AX10" s="17" t="s">
        <v>16</v>
      </c>
      <c r="AY10" s="78">
        <v>1.4800000000000001E-2</v>
      </c>
      <c r="AZ10" s="17">
        <f t="shared" si="16"/>
        <v>2.9821225471508483E-3</v>
      </c>
      <c r="BA10" s="17">
        <f t="shared" si="17"/>
        <v>1.4800000000000035E-2</v>
      </c>
      <c r="BC10" s="7">
        <v>2018</v>
      </c>
      <c r="BD10" s="7" t="s">
        <v>16</v>
      </c>
      <c r="BE10" s="79">
        <v>1.4800000000000001E-2</v>
      </c>
      <c r="BF10" s="7">
        <f t="shared" si="18"/>
        <v>2.9821225471508483E-3</v>
      </c>
      <c r="BG10" s="7">
        <f t="shared" si="19"/>
        <v>1.4800000000000035E-2</v>
      </c>
      <c r="BI10" s="7">
        <v>2018</v>
      </c>
      <c r="BJ10" s="7" t="s">
        <v>12</v>
      </c>
      <c r="BK10" s="79">
        <v>1.4800000000000001E-2</v>
      </c>
      <c r="BL10" s="7">
        <f t="shared" si="20"/>
        <v>2.9821225471508483E-3</v>
      </c>
      <c r="BM10" s="7">
        <f t="shared" si="21"/>
        <v>1.4800000000000035E-2</v>
      </c>
      <c r="BO10" s="7">
        <v>2018</v>
      </c>
      <c r="BP10" s="7" t="s">
        <v>73</v>
      </c>
      <c r="BQ10" s="79">
        <v>3.0000000000000001E-3</v>
      </c>
      <c r="BR10" s="7">
        <f t="shared" si="22"/>
        <v>6.0090180405974493E-4</v>
      </c>
      <c r="BS10" s="7">
        <f t="shared" si="23"/>
        <v>3.0000000000000027E-3</v>
      </c>
      <c r="BU10" s="7">
        <v>2018</v>
      </c>
      <c r="BV10" s="7" t="s">
        <v>18</v>
      </c>
      <c r="BW10" s="79">
        <v>1.4800000000000001E-2</v>
      </c>
      <c r="BX10" s="7">
        <f t="shared" si="24"/>
        <v>2.9821225471508483E-3</v>
      </c>
      <c r="BY10" s="7">
        <f t="shared" si="25"/>
        <v>1.4800000000000035E-2</v>
      </c>
      <c r="CA10" s="7">
        <v>2018</v>
      </c>
      <c r="CB10" s="7" t="s">
        <v>11</v>
      </c>
      <c r="CC10" s="79">
        <v>4.4000000000000003E-3</v>
      </c>
      <c r="CD10" s="7">
        <f t="shared" si="26"/>
        <v>8.8194169774001455E-4</v>
      </c>
      <c r="CE10" s="7">
        <f t="shared" si="27"/>
        <v>4.3999999999999595E-3</v>
      </c>
      <c r="CG10" s="7">
        <v>2018</v>
      </c>
      <c r="CH10" s="7" t="s">
        <v>18</v>
      </c>
      <c r="CI10" s="79">
        <v>1.4800000000000001E-2</v>
      </c>
      <c r="CJ10" s="7">
        <f t="shared" si="28"/>
        <v>2.9821225471508483E-3</v>
      </c>
      <c r="CK10" s="7">
        <f t="shared" si="29"/>
        <v>1.4800000000000035E-2</v>
      </c>
      <c r="CM10" s="7"/>
      <c r="CN10" s="7"/>
      <c r="CO10" s="7"/>
      <c r="CP10" s="7"/>
      <c r="CQ10" s="7"/>
    </row>
    <row r="11" spans="1:95" s="17" customFormat="1">
      <c r="A11" s="17">
        <f t="shared" si="30"/>
        <v>2019</v>
      </c>
      <c r="B11" s="17" t="s">
        <v>11</v>
      </c>
      <c r="C11" s="78">
        <v>4.4000000000000003E-3</v>
      </c>
      <c r="D11" s="17">
        <f t="shared" si="0"/>
        <v>8.8194169774001455E-4</v>
      </c>
      <c r="E11" s="17">
        <f t="shared" si="1"/>
        <v>4.3999999999999595E-3</v>
      </c>
      <c r="G11" s="17">
        <f t="shared" si="31"/>
        <v>2019</v>
      </c>
      <c r="H11" s="7" t="s">
        <v>15</v>
      </c>
      <c r="I11" s="78">
        <v>4.4000000000000003E-3</v>
      </c>
      <c r="J11" s="17">
        <f t="shared" si="2"/>
        <v>8.8194169774001455E-4</v>
      </c>
      <c r="K11" s="17">
        <f t="shared" si="3"/>
        <v>4.3999999999999595E-3</v>
      </c>
      <c r="M11" s="17">
        <f t="shared" si="32"/>
        <v>2019</v>
      </c>
      <c r="N11" s="17" t="s">
        <v>12</v>
      </c>
      <c r="O11" s="78">
        <v>1.4800000000000001E-2</v>
      </c>
      <c r="P11" s="17">
        <f t="shared" si="4"/>
        <v>2.9821225471508483E-3</v>
      </c>
      <c r="Q11" s="17">
        <f t="shared" si="5"/>
        <v>1.4800000000000035E-2</v>
      </c>
      <c r="S11" s="17">
        <f t="shared" si="33"/>
        <v>2019</v>
      </c>
      <c r="T11" s="17" t="s">
        <v>17</v>
      </c>
      <c r="U11" s="78">
        <v>3.0000000000000001E-3</v>
      </c>
      <c r="V11" s="17">
        <f t="shared" si="6"/>
        <v>6.0090180405974493E-4</v>
      </c>
      <c r="W11" s="17">
        <f t="shared" si="7"/>
        <v>3.0000000000000027E-3</v>
      </c>
      <c r="Y11" s="17">
        <f t="shared" si="34"/>
        <v>2019</v>
      </c>
      <c r="Z11" s="17" t="s">
        <v>14</v>
      </c>
      <c r="AA11" s="78">
        <v>4.4000000000000003E-3</v>
      </c>
      <c r="AB11" s="17">
        <f t="shared" si="8"/>
        <v>8.8194169774001455E-4</v>
      </c>
      <c r="AC11" s="17">
        <f t="shared" si="9"/>
        <v>4.3999999999999595E-3</v>
      </c>
      <c r="AE11" s="17">
        <f t="shared" si="35"/>
        <v>2019</v>
      </c>
      <c r="AF11" s="17" t="s">
        <v>15</v>
      </c>
      <c r="AG11" s="78">
        <v>4.4000000000000003E-3</v>
      </c>
      <c r="AH11" s="17">
        <f t="shared" si="10"/>
        <v>8.8194169774001455E-4</v>
      </c>
      <c r="AI11" s="17">
        <f t="shared" si="11"/>
        <v>4.3999999999999595E-3</v>
      </c>
      <c r="AK11" s="17">
        <f t="shared" si="36"/>
        <v>2019</v>
      </c>
      <c r="AL11" s="17" t="s">
        <v>18</v>
      </c>
      <c r="AM11" s="78">
        <v>1.4800000000000001E-2</v>
      </c>
      <c r="AN11" s="17">
        <f t="shared" si="12"/>
        <v>2.9821225471508483E-3</v>
      </c>
      <c r="AO11" s="17">
        <f t="shared" si="13"/>
        <v>1.4800000000000035E-2</v>
      </c>
      <c r="AQ11" s="17">
        <f t="shared" si="37"/>
        <v>2019</v>
      </c>
      <c r="AR11" s="17" t="s">
        <v>11</v>
      </c>
      <c r="AS11" s="78">
        <v>4.4000000000000003E-3</v>
      </c>
      <c r="AT11" s="17">
        <f t="shared" si="14"/>
        <v>8.8194169774001455E-4</v>
      </c>
      <c r="AU11" s="17">
        <f t="shared" si="15"/>
        <v>4.3999999999999595E-3</v>
      </c>
      <c r="AW11" s="17">
        <f t="shared" si="38"/>
        <v>2019</v>
      </c>
      <c r="AX11" s="17" t="s">
        <v>16</v>
      </c>
      <c r="AY11" s="78">
        <v>1.4800000000000001E-2</v>
      </c>
      <c r="AZ11" s="17">
        <f t="shared" si="16"/>
        <v>2.9821225471508483E-3</v>
      </c>
      <c r="BA11" s="17">
        <f t="shared" si="17"/>
        <v>1.4800000000000035E-2</v>
      </c>
      <c r="BC11" s="7">
        <v>2019</v>
      </c>
      <c r="BD11" s="7" t="s">
        <v>16</v>
      </c>
      <c r="BE11" s="79">
        <v>1.4800000000000001E-2</v>
      </c>
      <c r="BF11" s="7">
        <f t="shared" si="18"/>
        <v>2.9821225471508483E-3</v>
      </c>
      <c r="BG11" s="7">
        <f t="shared" si="19"/>
        <v>1.4800000000000035E-2</v>
      </c>
      <c r="BI11" s="7">
        <v>2019</v>
      </c>
      <c r="BJ11" s="7" t="s">
        <v>12</v>
      </c>
      <c r="BK11" s="79">
        <v>1.4800000000000001E-2</v>
      </c>
      <c r="BL11" s="7">
        <f t="shared" si="20"/>
        <v>2.9821225471508483E-3</v>
      </c>
      <c r="BM11" s="7">
        <f t="shared" si="21"/>
        <v>1.4800000000000035E-2</v>
      </c>
      <c r="BO11" s="7">
        <v>2019</v>
      </c>
      <c r="BP11" s="7" t="s">
        <v>73</v>
      </c>
      <c r="BQ11" s="79">
        <v>3.0000000000000001E-3</v>
      </c>
      <c r="BR11" s="7">
        <f t="shared" si="22"/>
        <v>6.0090180405974493E-4</v>
      </c>
      <c r="BS11" s="7">
        <f t="shared" si="23"/>
        <v>3.0000000000000027E-3</v>
      </c>
      <c r="BU11" s="7">
        <v>2019</v>
      </c>
      <c r="BV11" s="7" t="s">
        <v>18</v>
      </c>
      <c r="BW11" s="79">
        <v>1.4800000000000001E-2</v>
      </c>
      <c r="BX11" s="7">
        <f t="shared" si="24"/>
        <v>2.9821225471508483E-3</v>
      </c>
      <c r="BY11" s="7">
        <f t="shared" si="25"/>
        <v>1.4800000000000035E-2</v>
      </c>
      <c r="CA11" s="7">
        <v>2019</v>
      </c>
      <c r="CB11" s="7" t="s">
        <v>11</v>
      </c>
      <c r="CC11" s="79">
        <v>4.4000000000000003E-3</v>
      </c>
      <c r="CD11" s="7">
        <f t="shared" si="26"/>
        <v>8.8194169774001455E-4</v>
      </c>
      <c r="CE11" s="7">
        <f t="shared" si="27"/>
        <v>4.3999999999999595E-3</v>
      </c>
      <c r="CG11" s="7">
        <v>2019</v>
      </c>
      <c r="CH11" s="7" t="s">
        <v>18</v>
      </c>
      <c r="CI11" s="79">
        <v>1.4800000000000001E-2</v>
      </c>
      <c r="CJ11" s="7">
        <f t="shared" si="28"/>
        <v>2.9821225471508483E-3</v>
      </c>
      <c r="CK11" s="7">
        <f t="shared" si="29"/>
        <v>1.4800000000000035E-2</v>
      </c>
      <c r="CM11" s="7"/>
      <c r="CN11" s="7"/>
      <c r="CO11" s="7"/>
      <c r="CP11" s="7"/>
      <c r="CQ11" s="7"/>
    </row>
    <row r="12" spans="1:95" s="17" customFormat="1">
      <c r="A12" s="17">
        <f t="shared" si="30"/>
        <v>2020</v>
      </c>
      <c r="B12" s="17" t="s">
        <v>11</v>
      </c>
      <c r="C12" s="78">
        <v>4.4000000000000003E-3</v>
      </c>
      <c r="D12" s="17">
        <f t="shared" si="0"/>
        <v>8.8194169774001455E-4</v>
      </c>
      <c r="E12" s="17">
        <f t="shared" si="1"/>
        <v>4.3999999999999595E-3</v>
      </c>
      <c r="G12" s="17">
        <f t="shared" si="31"/>
        <v>2020</v>
      </c>
      <c r="H12" s="7" t="s">
        <v>15</v>
      </c>
      <c r="I12" s="78">
        <v>4.4000000000000003E-3</v>
      </c>
      <c r="J12" s="17">
        <f t="shared" si="2"/>
        <v>8.8194169774001455E-4</v>
      </c>
      <c r="K12" s="17">
        <f t="shared" si="3"/>
        <v>4.3999999999999595E-3</v>
      </c>
      <c r="M12" s="17">
        <f t="shared" si="32"/>
        <v>2020</v>
      </c>
      <c r="N12" s="17" t="s">
        <v>12</v>
      </c>
      <c r="O12" s="78">
        <v>1.4800000000000001E-2</v>
      </c>
      <c r="P12" s="17">
        <f t="shared" si="4"/>
        <v>2.9821225471508483E-3</v>
      </c>
      <c r="Q12" s="17">
        <f t="shared" si="5"/>
        <v>1.4800000000000035E-2</v>
      </c>
      <c r="S12" s="17">
        <f t="shared" si="33"/>
        <v>2020</v>
      </c>
      <c r="T12" s="17" t="s">
        <v>17</v>
      </c>
      <c r="U12" s="78">
        <v>3.0000000000000001E-3</v>
      </c>
      <c r="V12" s="17">
        <f t="shared" si="6"/>
        <v>6.0090180405974493E-4</v>
      </c>
      <c r="W12" s="17">
        <f t="shared" si="7"/>
        <v>3.0000000000000027E-3</v>
      </c>
      <c r="Y12" s="17">
        <f t="shared" si="34"/>
        <v>2020</v>
      </c>
      <c r="Z12" s="17" t="s">
        <v>14</v>
      </c>
      <c r="AA12" s="78">
        <v>4.4000000000000003E-3</v>
      </c>
      <c r="AB12" s="17">
        <f t="shared" si="8"/>
        <v>8.8194169774001455E-4</v>
      </c>
      <c r="AC12" s="17">
        <f t="shared" si="9"/>
        <v>4.3999999999999595E-3</v>
      </c>
      <c r="AE12" s="17">
        <f t="shared" si="35"/>
        <v>2020</v>
      </c>
      <c r="AF12" s="17" t="s">
        <v>15</v>
      </c>
      <c r="AG12" s="78">
        <v>4.4000000000000003E-3</v>
      </c>
      <c r="AH12" s="17">
        <f t="shared" si="10"/>
        <v>8.8194169774001455E-4</v>
      </c>
      <c r="AI12" s="17">
        <f t="shared" si="11"/>
        <v>4.3999999999999595E-3</v>
      </c>
      <c r="AK12" s="17">
        <f t="shared" si="36"/>
        <v>2020</v>
      </c>
      <c r="AL12" s="17" t="s">
        <v>18</v>
      </c>
      <c r="AM12" s="78">
        <v>1.4800000000000001E-2</v>
      </c>
      <c r="AN12" s="17">
        <f t="shared" si="12"/>
        <v>2.9821225471508483E-3</v>
      </c>
      <c r="AO12" s="17">
        <f t="shared" si="13"/>
        <v>1.4800000000000035E-2</v>
      </c>
      <c r="AQ12" s="17">
        <f t="shared" si="37"/>
        <v>2020</v>
      </c>
      <c r="AR12" s="17" t="s">
        <v>11</v>
      </c>
      <c r="AS12" s="78">
        <v>4.4000000000000003E-3</v>
      </c>
      <c r="AT12" s="17">
        <f t="shared" si="14"/>
        <v>8.8194169774001455E-4</v>
      </c>
      <c r="AU12" s="17">
        <f t="shared" si="15"/>
        <v>4.3999999999999595E-3</v>
      </c>
      <c r="AW12" s="17">
        <f t="shared" si="38"/>
        <v>2020</v>
      </c>
      <c r="AX12" s="17" t="s">
        <v>16</v>
      </c>
      <c r="AY12" s="78">
        <v>1.4800000000000001E-2</v>
      </c>
      <c r="AZ12" s="17">
        <f t="shared" si="16"/>
        <v>2.9821225471508483E-3</v>
      </c>
      <c r="BA12" s="17">
        <f t="shared" si="17"/>
        <v>1.4800000000000035E-2</v>
      </c>
      <c r="BC12" s="7">
        <v>2020</v>
      </c>
      <c r="BD12" s="7" t="s">
        <v>16</v>
      </c>
      <c r="BE12" s="79">
        <v>1.4800000000000001E-2</v>
      </c>
      <c r="BF12" s="7">
        <f t="shared" si="18"/>
        <v>2.9821225471508483E-3</v>
      </c>
      <c r="BG12" s="7">
        <f t="shared" si="19"/>
        <v>1.4800000000000035E-2</v>
      </c>
      <c r="BI12" s="7">
        <v>2020</v>
      </c>
      <c r="BJ12" s="7" t="s">
        <v>12</v>
      </c>
      <c r="BK12" s="79">
        <v>1.4800000000000001E-2</v>
      </c>
      <c r="BL12" s="7">
        <f t="shared" si="20"/>
        <v>2.9821225471508483E-3</v>
      </c>
      <c r="BM12" s="7">
        <f t="shared" si="21"/>
        <v>1.4800000000000035E-2</v>
      </c>
      <c r="BO12" s="7">
        <v>2020</v>
      </c>
      <c r="BP12" s="7" t="s">
        <v>73</v>
      </c>
      <c r="BQ12" s="79">
        <v>3.0000000000000001E-3</v>
      </c>
      <c r="BR12" s="7">
        <f t="shared" si="22"/>
        <v>6.0090180405974493E-4</v>
      </c>
      <c r="BS12" s="7">
        <f t="shared" si="23"/>
        <v>3.0000000000000027E-3</v>
      </c>
      <c r="BU12" s="7">
        <v>2020</v>
      </c>
      <c r="BV12" s="7" t="s">
        <v>18</v>
      </c>
      <c r="BW12" s="79">
        <v>1.4800000000000001E-2</v>
      </c>
      <c r="BX12" s="7">
        <f t="shared" si="24"/>
        <v>2.9821225471508483E-3</v>
      </c>
      <c r="BY12" s="7">
        <f t="shared" si="25"/>
        <v>1.4800000000000035E-2</v>
      </c>
      <c r="CA12" s="7">
        <v>2020</v>
      </c>
      <c r="CB12" s="7" t="s">
        <v>11</v>
      </c>
      <c r="CC12" s="79">
        <v>4.4000000000000003E-3</v>
      </c>
      <c r="CD12" s="7">
        <f t="shared" si="26"/>
        <v>8.8194169774001455E-4</v>
      </c>
      <c r="CE12" s="7">
        <f t="shared" si="27"/>
        <v>4.3999999999999595E-3</v>
      </c>
      <c r="CG12" s="7">
        <v>2020</v>
      </c>
      <c r="CH12" s="7" t="s">
        <v>18</v>
      </c>
      <c r="CI12" s="79">
        <v>1.4800000000000001E-2</v>
      </c>
      <c r="CJ12" s="7">
        <f t="shared" si="28"/>
        <v>2.9821225471508483E-3</v>
      </c>
      <c r="CK12" s="7">
        <f t="shared" si="29"/>
        <v>1.4800000000000035E-2</v>
      </c>
      <c r="CM12" s="7"/>
      <c r="CN12" s="7"/>
      <c r="CO12" s="7"/>
      <c r="CP12" s="7"/>
      <c r="CQ12" s="7"/>
    </row>
    <row r="13" spans="1:95" s="17" customFormat="1">
      <c r="A13" s="17">
        <f t="shared" si="30"/>
        <v>2021</v>
      </c>
      <c r="B13" s="17" t="s">
        <v>11</v>
      </c>
      <c r="C13" s="78">
        <v>4.4000000000000003E-3</v>
      </c>
      <c r="D13" s="17">
        <f t="shared" si="0"/>
        <v>8.8194169774001455E-4</v>
      </c>
      <c r="E13" s="17">
        <f t="shared" si="1"/>
        <v>4.3999999999999595E-3</v>
      </c>
      <c r="G13" s="17">
        <f t="shared" si="31"/>
        <v>2021</v>
      </c>
      <c r="H13" s="7" t="s">
        <v>15</v>
      </c>
      <c r="I13" s="78">
        <v>4.4000000000000003E-3</v>
      </c>
      <c r="J13" s="17">
        <f t="shared" si="2"/>
        <v>8.8194169774001455E-4</v>
      </c>
      <c r="K13" s="17">
        <f t="shared" si="3"/>
        <v>4.3999999999999595E-3</v>
      </c>
      <c r="M13" s="17">
        <f t="shared" si="32"/>
        <v>2021</v>
      </c>
      <c r="N13" s="17" t="s">
        <v>18</v>
      </c>
      <c r="O13" s="78">
        <v>1.4800000000000001E-2</v>
      </c>
      <c r="P13" s="17">
        <f t="shared" si="4"/>
        <v>2.9821225471508483E-3</v>
      </c>
      <c r="Q13" s="17">
        <f t="shared" si="5"/>
        <v>1.4800000000000035E-2</v>
      </c>
      <c r="S13" s="17">
        <f t="shared" si="33"/>
        <v>2021</v>
      </c>
      <c r="T13" s="17" t="s">
        <v>17</v>
      </c>
      <c r="U13" s="78">
        <v>3.0000000000000001E-3</v>
      </c>
      <c r="V13" s="17">
        <f t="shared" si="6"/>
        <v>6.0090180405974493E-4</v>
      </c>
      <c r="W13" s="17">
        <f t="shared" si="7"/>
        <v>3.0000000000000027E-3</v>
      </c>
      <c r="Y13" s="17">
        <f t="shared" si="34"/>
        <v>2021</v>
      </c>
      <c r="Z13" s="17" t="s">
        <v>14</v>
      </c>
      <c r="AA13" s="78">
        <v>4.4000000000000003E-3</v>
      </c>
      <c r="AB13" s="17">
        <f t="shared" si="8"/>
        <v>8.8194169774001455E-4</v>
      </c>
      <c r="AC13" s="17">
        <f t="shared" si="9"/>
        <v>4.3999999999999595E-3</v>
      </c>
      <c r="AE13" s="17">
        <f t="shared" si="35"/>
        <v>2021</v>
      </c>
      <c r="AF13" s="17" t="s">
        <v>15</v>
      </c>
      <c r="AG13" s="78">
        <v>4.4000000000000003E-3</v>
      </c>
      <c r="AH13" s="17">
        <f t="shared" si="10"/>
        <v>8.8194169774001455E-4</v>
      </c>
      <c r="AI13" s="17">
        <f t="shared" si="11"/>
        <v>4.3999999999999595E-3</v>
      </c>
      <c r="AK13" s="17">
        <f t="shared" si="36"/>
        <v>2021</v>
      </c>
      <c r="AL13" s="17" t="s">
        <v>11</v>
      </c>
      <c r="AM13" s="78">
        <v>4.4000000000000003E-3</v>
      </c>
      <c r="AN13" s="17">
        <f t="shared" si="12"/>
        <v>8.8194169774001455E-4</v>
      </c>
      <c r="AO13" s="17">
        <f t="shared" si="13"/>
        <v>4.3999999999999595E-3</v>
      </c>
      <c r="AQ13" s="17">
        <f t="shared" si="37"/>
        <v>2021</v>
      </c>
      <c r="AR13" s="17" t="s">
        <v>11</v>
      </c>
      <c r="AS13" s="78">
        <v>4.4000000000000003E-3</v>
      </c>
      <c r="AT13" s="17">
        <f t="shared" si="14"/>
        <v>8.8194169774001455E-4</v>
      </c>
      <c r="AU13" s="17">
        <f t="shared" si="15"/>
        <v>4.3999999999999595E-3</v>
      </c>
      <c r="AW13" s="17">
        <f t="shared" si="38"/>
        <v>2021</v>
      </c>
      <c r="AX13" s="17" t="s">
        <v>16</v>
      </c>
      <c r="AY13" s="78">
        <v>1.4800000000000001E-2</v>
      </c>
      <c r="AZ13" s="17">
        <f t="shared" si="16"/>
        <v>2.9821225471508483E-3</v>
      </c>
      <c r="BA13" s="17">
        <f t="shared" si="17"/>
        <v>1.4800000000000035E-2</v>
      </c>
      <c r="BC13" s="7">
        <v>2021</v>
      </c>
      <c r="BD13" s="7" t="s">
        <v>16</v>
      </c>
      <c r="BE13" s="79">
        <v>1.4800000000000001E-2</v>
      </c>
      <c r="BF13" s="7">
        <f t="shared" si="18"/>
        <v>2.9821225471508483E-3</v>
      </c>
      <c r="BG13" s="7">
        <f t="shared" si="19"/>
        <v>1.4800000000000035E-2</v>
      </c>
      <c r="BI13" s="7">
        <v>2021</v>
      </c>
      <c r="BJ13" s="7" t="s">
        <v>12</v>
      </c>
      <c r="BK13" s="79">
        <v>1.4800000000000001E-2</v>
      </c>
      <c r="BL13" s="7">
        <f t="shared" si="20"/>
        <v>2.9821225471508483E-3</v>
      </c>
      <c r="BM13" s="7">
        <f t="shared" si="21"/>
        <v>1.4800000000000035E-2</v>
      </c>
      <c r="BO13" s="7">
        <v>2021</v>
      </c>
      <c r="BP13" s="7" t="s">
        <v>73</v>
      </c>
      <c r="BQ13" s="79">
        <v>3.0000000000000001E-3</v>
      </c>
      <c r="BR13" s="7">
        <f t="shared" si="22"/>
        <v>6.0090180405974493E-4</v>
      </c>
      <c r="BS13" s="7">
        <f t="shared" si="23"/>
        <v>3.0000000000000027E-3</v>
      </c>
      <c r="BU13" s="7">
        <v>2021</v>
      </c>
      <c r="BV13" s="7" t="s">
        <v>11</v>
      </c>
      <c r="BW13" s="79">
        <v>4.4000000000000003E-3</v>
      </c>
      <c r="BX13" s="7">
        <f t="shared" si="24"/>
        <v>8.8194169774001455E-4</v>
      </c>
      <c r="BY13" s="7">
        <f t="shared" si="25"/>
        <v>4.3999999999999595E-3</v>
      </c>
      <c r="CA13" s="7">
        <v>2021</v>
      </c>
      <c r="CB13" s="7" t="s">
        <v>11</v>
      </c>
      <c r="CC13" s="79">
        <v>4.4000000000000003E-3</v>
      </c>
      <c r="CD13" s="7">
        <f t="shared" si="26"/>
        <v>8.8194169774001455E-4</v>
      </c>
      <c r="CE13" s="7">
        <f t="shared" si="27"/>
        <v>4.3999999999999595E-3</v>
      </c>
      <c r="CG13" s="7">
        <v>2021</v>
      </c>
      <c r="CH13" s="7" t="s">
        <v>18</v>
      </c>
      <c r="CI13" s="79">
        <v>1.4800000000000001E-2</v>
      </c>
      <c r="CJ13" s="7">
        <f t="shared" si="28"/>
        <v>2.9821225471508483E-3</v>
      </c>
      <c r="CK13" s="7">
        <f t="shared" si="29"/>
        <v>1.4800000000000035E-2</v>
      </c>
      <c r="CM13" s="7"/>
      <c r="CN13" s="7"/>
      <c r="CO13" s="7"/>
      <c r="CP13" s="7"/>
      <c r="CQ13" s="7"/>
    </row>
    <row r="14" spans="1:95" s="17" customFormat="1">
      <c r="A14" s="17">
        <f t="shared" si="30"/>
        <v>2022</v>
      </c>
      <c r="B14" s="17" t="s">
        <v>11</v>
      </c>
      <c r="C14" s="78">
        <v>4.4000000000000003E-3</v>
      </c>
      <c r="D14" s="17">
        <f t="shared" si="0"/>
        <v>8.8194169774001455E-4</v>
      </c>
      <c r="E14" s="17">
        <f t="shared" si="1"/>
        <v>4.3999999999999595E-3</v>
      </c>
      <c r="G14" s="17">
        <f t="shared" si="31"/>
        <v>2022</v>
      </c>
      <c r="H14" s="7" t="s">
        <v>15</v>
      </c>
      <c r="I14" s="78">
        <v>4.4000000000000003E-3</v>
      </c>
      <c r="J14" s="17">
        <f t="shared" si="2"/>
        <v>8.8194169774001455E-4</v>
      </c>
      <c r="K14" s="17">
        <f t="shared" si="3"/>
        <v>4.3999999999999595E-3</v>
      </c>
      <c r="M14" s="17">
        <f t="shared" si="32"/>
        <v>2022</v>
      </c>
      <c r="N14" s="17" t="s">
        <v>18</v>
      </c>
      <c r="O14" s="78">
        <v>1.4800000000000001E-2</v>
      </c>
      <c r="P14" s="17">
        <f t="shared" si="4"/>
        <v>2.9821225471508483E-3</v>
      </c>
      <c r="Q14" s="17">
        <f t="shared" si="5"/>
        <v>1.4800000000000035E-2</v>
      </c>
      <c r="S14" s="17">
        <f t="shared" si="33"/>
        <v>2022</v>
      </c>
      <c r="T14" s="17" t="s">
        <v>17</v>
      </c>
      <c r="U14" s="78">
        <v>3.0000000000000001E-3</v>
      </c>
      <c r="V14" s="17">
        <f t="shared" si="6"/>
        <v>6.0090180405974493E-4</v>
      </c>
      <c r="W14" s="17">
        <f t="shared" si="7"/>
        <v>3.0000000000000027E-3</v>
      </c>
      <c r="Y14" s="17">
        <f t="shared" si="34"/>
        <v>2022</v>
      </c>
      <c r="Z14" s="17" t="s">
        <v>14</v>
      </c>
      <c r="AA14" s="78">
        <v>4.4000000000000003E-3</v>
      </c>
      <c r="AB14" s="17">
        <f t="shared" si="8"/>
        <v>8.8194169774001455E-4</v>
      </c>
      <c r="AC14" s="17">
        <f t="shared" si="9"/>
        <v>4.3999999999999595E-3</v>
      </c>
      <c r="AE14" s="17">
        <f t="shared" si="35"/>
        <v>2022</v>
      </c>
      <c r="AF14" s="17" t="s">
        <v>15</v>
      </c>
      <c r="AG14" s="78">
        <v>4.4000000000000003E-3</v>
      </c>
      <c r="AH14" s="17">
        <f t="shared" si="10"/>
        <v>8.8194169774001455E-4</v>
      </c>
      <c r="AI14" s="17">
        <f t="shared" si="11"/>
        <v>4.3999999999999595E-3</v>
      </c>
      <c r="AK14" s="17">
        <f t="shared" si="36"/>
        <v>2022</v>
      </c>
      <c r="AL14" s="17" t="s">
        <v>11</v>
      </c>
      <c r="AM14" s="78">
        <v>4.4000000000000003E-3</v>
      </c>
      <c r="AN14" s="17">
        <f t="shared" si="12"/>
        <v>8.8194169774001455E-4</v>
      </c>
      <c r="AO14" s="17">
        <f t="shared" si="13"/>
        <v>4.3999999999999595E-3</v>
      </c>
      <c r="AQ14" s="17">
        <f t="shared" si="37"/>
        <v>2022</v>
      </c>
      <c r="AR14" s="17" t="s">
        <v>11</v>
      </c>
      <c r="AS14" s="78">
        <v>4.4000000000000003E-3</v>
      </c>
      <c r="AT14" s="17">
        <f t="shared" si="14"/>
        <v>8.8194169774001455E-4</v>
      </c>
      <c r="AU14" s="17">
        <f t="shared" si="15"/>
        <v>4.3999999999999595E-3</v>
      </c>
      <c r="AW14" s="17">
        <f t="shared" si="38"/>
        <v>2022</v>
      </c>
      <c r="AX14" s="17" t="s">
        <v>16</v>
      </c>
      <c r="AY14" s="78">
        <v>1.4800000000000001E-2</v>
      </c>
      <c r="AZ14" s="17">
        <f t="shared" si="16"/>
        <v>2.9821225471508483E-3</v>
      </c>
      <c r="BA14" s="17">
        <f t="shared" si="17"/>
        <v>1.4800000000000035E-2</v>
      </c>
      <c r="BC14" s="7">
        <v>2022</v>
      </c>
      <c r="BD14" s="7" t="s">
        <v>16</v>
      </c>
      <c r="BE14" s="79">
        <v>1.4800000000000001E-2</v>
      </c>
      <c r="BF14" s="7">
        <f t="shared" si="18"/>
        <v>2.9821225471508483E-3</v>
      </c>
      <c r="BG14" s="7">
        <f t="shared" si="19"/>
        <v>1.4800000000000035E-2</v>
      </c>
      <c r="BI14" s="7">
        <v>2022</v>
      </c>
      <c r="BJ14" s="7" t="s">
        <v>12</v>
      </c>
      <c r="BK14" s="79">
        <v>1.4800000000000001E-2</v>
      </c>
      <c r="BL14" s="7">
        <f t="shared" si="20"/>
        <v>2.9821225471508483E-3</v>
      </c>
      <c r="BM14" s="7">
        <f t="shared" si="21"/>
        <v>1.4800000000000035E-2</v>
      </c>
      <c r="BO14" s="7">
        <v>2022</v>
      </c>
      <c r="BP14" s="7" t="s">
        <v>73</v>
      </c>
      <c r="BQ14" s="79">
        <v>3.0000000000000001E-3</v>
      </c>
      <c r="BR14" s="7">
        <f t="shared" si="22"/>
        <v>6.0090180405974493E-4</v>
      </c>
      <c r="BS14" s="7">
        <f t="shared" si="23"/>
        <v>3.0000000000000027E-3</v>
      </c>
      <c r="BU14" s="7">
        <v>2022</v>
      </c>
      <c r="BV14" s="7" t="s">
        <v>11</v>
      </c>
      <c r="BW14" s="79">
        <v>4.4000000000000003E-3</v>
      </c>
      <c r="BX14" s="7">
        <f t="shared" si="24"/>
        <v>8.8194169774001455E-4</v>
      </c>
      <c r="BY14" s="7">
        <f t="shared" si="25"/>
        <v>4.3999999999999595E-3</v>
      </c>
      <c r="CA14" s="7">
        <v>2022</v>
      </c>
      <c r="CB14" s="7" t="s">
        <v>11</v>
      </c>
      <c r="CC14" s="79">
        <v>4.4000000000000003E-3</v>
      </c>
      <c r="CD14" s="7">
        <f t="shared" si="26"/>
        <v>8.8194169774001455E-4</v>
      </c>
      <c r="CE14" s="7">
        <f t="shared" si="27"/>
        <v>4.3999999999999595E-3</v>
      </c>
      <c r="CG14" s="7">
        <v>2022</v>
      </c>
      <c r="CH14" s="7" t="s">
        <v>18</v>
      </c>
      <c r="CI14" s="79">
        <v>1.4800000000000001E-2</v>
      </c>
      <c r="CJ14" s="7">
        <f t="shared" si="28"/>
        <v>2.9821225471508483E-3</v>
      </c>
      <c r="CK14" s="7">
        <f t="shared" si="29"/>
        <v>1.4800000000000035E-2</v>
      </c>
      <c r="CM14" s="7"/>
      <c r="CN14" s="7"/>
      <c r="CO14" s="7"/>
      <c r="CP14" s="7"/>
      <c r="CQ14" s="7"/>
    </row>
    <row r="15" spans="1:95" s="17" customFormat="1">
      <c r="A15" s="17">
        <f>A14+1</f>
        <v>2023</v>
      </c>
      <c r="B15" s="17" t="s">
        <v>14</v>
      </c>
      <c r="C15" s="78">
        <v>4.4000000000000003E-3</v>
      </c>
      <c r="D15" s="17">
        <f t="shared" si="0"/>
        <v>8.8194169774001455E-4</v>
      </c>
      <c r="E15" s="17">
        <f t="shared" si="1"/>
        <v>4.3999999999999595E-3</v>
      </c>
      <c r="G15" s="17">
        <f>G14+1</f>
        <v>2023</v>
      </c>
      <c r="H15" s="7" t="s">
        <v>15</v>
      </c>
      <c r="I15" s="78">
        <v>4.4000000000000003E-3</v>
      </c>
      <c r="J15" s="17">
        <f t="shared" si="2"/>
        <v>8.8194169774001455E-4</v>
      </c>
      <c r="K15" s="17">
        <f t="shared" si="3"/>
        <v>4.3999999999999595E-3</v>
      </c>
      <c r="M15" s="17">
        <f>M14+1</f>
        <v>2023</v>
      </c>
      <c r="N15" s="17" t="s">
        <v>18</v>
      </c>
      <c r="O15" s="78">
        <v>1.4800000000000001E-2</v>
      </c>
      <c r="P15" s="17">
        <f t="shared" si="4"/>
        <v>2.9821225471508483E-3</v>
      </c>
      <c r="Q15" s="17">
        <f t="shared" si="5"/>
        <v>1.4800000000000035E-2</v>
      </c>
      <c r="S15" s="17">
        <f>S14+1</f>
        <v>2023</v>
      </c>
      <c r="T15" s="17" t="s">
        <v>17</v>
      </c>
      <c r="U15" s="78">
        <v>3.0000000000000001E-3</v>
      </c>
      <c r="V15" s="17">
        <f t="shared" si="6"/>
        <v>6.0090180405974493E-4</v>
      </c>
      <c r="W15" s="17">
        <f t="shared" si="7"/>
        <v>3.0000000000000027E-3</v>
      </c>
      <c r="Y15" s="17">
        <f>Y14+1</f>
        <v>2023</v>
      </c>
      <c r="Z15" s="17" t="s">
        <v>14</v>
      </c>
      <c r="AA15" s="78">
        <v>4.4000000000000003E-3</v>
      </c>
      <c r="AB15" s="17">
        <f t="shared" si="8"/>
        <v>8.8194169774001455E-4</v>
      </c>
      <c r="AC15" s="17">
        <f t="shared" si="9"/>
        <v>4.3999999999999595E-3</v>
      </c>
      <c r="AE15" s="17">
        <f>AE14+1</f>
        <v>2023</v>
      </c>
      <c r="AF15" s="17" t="s">
        <v>14</v>
      </c>
      <c r="AG15" s="78">
        <v>4.4000000000000003E-3</v>
      </c>
      <c r="AH15" s="17">
        <f t="shared" si="10"/>
        <v>8.8194169774001455E-4</v>
      </c>
      <c r="AI15" s="17">
        <f t="shared" si="11"/>
        <v>4.3999999999999595E-3</v>
      </c>
      <c r="AK15" s="17">
        <f>AK14+1</f>
        <v>2023</v>
      </c>
      <c r="AL15" s="17" t="s">
        <v>11</v>
      </c>
      <c r="AM15" s="78">
        <v>4.4000000000000003E-3</v>
      </c>
      <c r="AN15" s="17">
        <f t="shared" si="12"/>
        <v>8.8194169774001455E-4</v>
      </c>
      <c r="AO15" s="17">
        <f t="shared" si="13"/>
        <v>4.3999999999999595E-3</v>
      </c>
      <c r="AQ15" s="17">
        <f>AQ14+1</f>
        <v>2023</v>
      </c>
      <c r="AR15" s="17" t="s">
        <v>11</v>
      </c>
      <c r="AS15" s="78">
        <v>4.4000000000000003E-3</v>
      </c>
      <c r="AT15" s="17">
        <f t="shared" si="14"/>
        <v>8.8194169774001455E-4</v>
      </c>
      <c r="AU15" s="17">
        <f t="shared" si="15"/>
        <v>4.3999999999999595E-3</v>
      </c>
      <c r="AW15" s="17">
        <f>AW14+1</f>
        <v>2023</v>
      </c>
      <c r="AX15" s="17" t="s">
        <v>12</v>
      </c>
      <c r="AY15" s="78">
        <v>1.4800000000000001E-2</v>
      </c>
      <c r="AZ15" s="17">
        <f t="shared" si="16"/>
        <v>2.9821225471508483E-3</v>
      </c>
      <c r="BA15" s="17">
        <f t="shared" si="17"/>
        <v>1.4800000000000035E-2</v>
      </c>
      <c r="BC15" s="7">
        <v>2023</v>
      </c>
      <c r="BD15" s="7" t="s">
        <v>12</v>
      </c>
      <c r="BE15" s="79">
        <v>1.4800000000000001E-2</v>
      </c>
      <c r="BF15" s="7">
        <f t="shared" si="18"/>
        <v>2.9821225471508483E-3</v>
      </c>
      <c r="BG15" s="7">
        <f t="shared" si="19"/>
        <v>1.4800000000000035E-2</v>
      </c>
      <c r="BI15" s="7">
        <v>2023</v>
      </c>
      <c r="BJ15" s="7" t="s">
        <v>12</v>
      </c>
      <c r="BK15" s="79">
        <v>1.4800000000000001E-2</v>
      </c>
      <c r="BL15" s="7">
        <f t="shared" si="20"/>
        <v>2.9821225471508483E-3</v>
      </c>
      <c r="BM15" s="7">
        <f t="shared" si="21"/>
        <v>1.4800000000000035E-2</v>
      </c>
      <c r="BO15" s="7">
        <v>2023</v>
      </c>
      <c r="BP15" s="7" t="s">
        <v>73</v>
      </c>
      <c r="BQ15" s="79">
        <v>3.0000000000000001E-3</v>
      </c>
      <c r="BR15" s="7">
        <f t="shared" si="22"/>
        <v>6.0090180405974493E-4</v>
      </c>
      <c r="BS15" s="7">
        <f t="shared" si="23"/>
        <v>3.0000000000000027E-3</v>
      </c>
      <c r="BU15" s="7">
        <v>2023</v>
      </c>
      <c r="BV15" s="7" t="s">
        <v>11</v>
      </c>
      <c r="BW15" s="79">
        <v>4.4000000000000003E-3</v>
      </c>
      <c r="BX15" s="7">
        <f t="shared" si="24"/>
        <v>8.8194169774001455E-4</v>
      </c>
      <c r="BY15" s="7">
        <f t="shared" si="25"/>
        <v>4.3999999999999595E-3</v>
      </c>
      <c r="CA15" s="7">
        <v>2023</v>
      </c>
      <c r="CB15" s="7" t="s">
        <v>11</v>
      </c>
      <c r="CC15" s="79">
        <v>4.4000000000000003E-3</v>
      </c>
      <c r="CD15" s="7">
        <f t="shared" si="26"/>
        <v>8.8194169774001455E-4</v>
      </c>
      <c r="CE15" s="7">
        <f t="shared" si="27"/>
        <v>4.3999999999999595E-3</v>
      </c>
      <c r="CG15" s="7">
        <v>2023</v>
      </c>
      <c r="CH15" s="7" t="s">
        <v>18</v>
      </c>
      <c r="CI15" s="79">
        <v>1.4800000000000001E-2</v>
      </c>
      <c r="CJ15" s="7">
        <f t="shared" si="28"/>
        <v>2.9821225471508483E-3</v>
      </c>
      <c r="CK15" s="7">
        <f t="shared" si="29"/>
        <v>1.4800000000000035E-2</v>
      </c>
      <c r="CM15" s="7"/>
      <c r="CN15" s="7"/>
      <c r="CO15" s="7"/>
      <c r="CP15" s="7"/>
      <c r="CQ15" s="7"/>
    </row>
    <row r="16" spans="1:95" s="17" customFormat="1">
      <c r="A16" s="17">
        <f t="shared" ref="A16" si="39">A15+1</f>
        <v>2024</v>
      </c>
      <c r="B16" s="7" t="s">
        <v>15</v>
      </c>
      <c r="C16" s="78">
        <v>4.4000000000000003E-3</v>
      </c>
      <c r="D16" s="17">
        <f t="shared" si="0"/>
        <v>8.8194169774001455E-4</v>
      </c>
      <c r="E16" s="17">
        <f t="shared" si="1"/>
        <v>4.3999999999999595E-3</v>
      </c>
      <c r="G16" s="17">
        <f t="shared" ref="G16" si="40">G15+1</f>
        <v>2024</v>
      </c>
      <c r="H16" s="7" t="s">
        <v>15</v>
      </c>
      <c r="I16" s="78">
        <v>4.4000000000000003E-3</v>
      </c>
      <c r="J16" s="17">
        <f t="shared" si="2"/>
        <v>8.8194169774001455E-4</v>
      </c>
      <c r="K16" s="17">
        <f t="shared" si="3"/>
        <v>4.3999999999999595E-3</v>
      </c>
      <c r="M16" s="17">
        <f t="shared" ref="M16" si="41">M15+1</f>
        <v>2024</v>
      </c>
      <c r="N16" s="17" t="s">
        <v>18</v>
      </c>
      <c r="O16" s="78">
        <v>1.4800000000000001E-2</v>
      </c>
      <c r="P16" s="17">
        <f t="shared" si="4"/>
        <v>2.9821225471508483E-3</v>
      </c>
      <c r="Q16" s="17">
        <f t="shared" si="5"/>
        <v>1.4800000000000035E-2</v>
      </c>
      <c r="S16" s="17">
        <f t="shared" ref="S16" si="42">S15+1</f>
        <v>2024</v>
      </c>
      <c r="T16" s="17" t="s">
        <v>17</v>
      </c>
      <c r="U16" s="78">
        <v>3.0000000000000001E-3</v>
      </c>
      <c r="V16" s="17">
        <f t="shared" si="6"/>
        <v>6.0090180405974493E-4</v>
      </c>
      <c r="W16" s="17">
        <f t="shared" si="7"/>
        <v>3.0000000000000027E-3</v>
      </c>
      <c r="Y16" s="17">
        <f t="shared" ref="Y16" si="43">Y15+1</f>
        <v>2024</v>
      </c>
      <c r="Z16" s="17" t="s">
        <v>14</v>
      </c>
      <c r="AA16" s="78">
        <v>4.4000000000000003E-3</v>
      </c>
      <c r="AB16" s="17">
        <f t="shared" si="8"/>
        <v>8.8194169774001455E-4</v>
      </c>
      <c r="AC16" s="17">
        <f t="shared" si="9"/>
        <v>4.3999999999999595E-3</v>
      </c>
      <c r="AE16" s="17">
        <f t="shared" ref="AE16" si="44">AE15+1</f>
        <v>2024</v>
      </c>
      <c r="AF16" s="17" t="s">
        <v>18</v>
      </c>
      <c r="AG16" s="78">
        <v>1.4800000000000001E-2</v>
      </c>
      <c r="AH16" s="17">
        <f t="shared" si="10"/>
        <v>2.9821225471508483E-3</v>
      </c>
      <c r="AI16" s="17">
        <f t="shared" si="11"/>
        <v>1.4800000000000035E-2</v>
      </c>
      <c r="AK16" s="17">
        <f t="shared" ref="AK16" si="45">AK15+1</f>
        <v>2024</v>
      </c>
      <c r="AL16" s="17" t="s">
        <v>11</v>
      </c>
      <c r="AM16" s="78">
        <v>4.4000000000000003E-3</v>
      </c>
      <c r="AN16" s="17">
        <f t="shared" si="12"/>
        <v>8.8194169774001455E-4</v>
      </c>
      <c r="AO16" s="17">
        <f t="shared" si="13"/>
        <v>4.3999999999999595E-3</v>
      </c>
      <c r="AQ16" s="17">
        <f t="shared" ref="AQ16" si="46">AQ15+1</f>
        <v>2024</v>
      </c>
      <c r="AR16" s="17" t="s">
        <v>11</v>
      </c>
      <c r="AS16" s="78">
        <v>4.4000000000000003E-3</v>
      </c>
      <c r="AT16" s="17">
        <f t="shared" si="14"/>
        <v>8.8194169774001455E-4</v>
      </c>
      <c r="AU16" s="17">
        <f t="shared" si="15"/>
        <v>4.3999999999999595E-3</v>
      </c>
      <c r="AW16" s="17">
        <f t="shared" ref="AW16" si="47">AW15+1</f>
        <v>2024</v>
      </c>
      <c r="AX16" s="17" t="s">
        <v>12</v>
      </c>
      <c r="AY16" s="78">
        <v>1.4800000000000001E-2</v>
      </c>
      <c r="AZ16" s="17">
        <f t="shared" si="16"/>
        <v>2.9821225471508483E-3</v>
      </c>
      <c r="BA16" s="17">
        <f t="shared" si="17"/>
        <v>1.4800000000000035E-2</v>
      </c>
      <c r="BC16" s="7">
        <v>2024</v>
      </c>
      <c r="BD16" s="7" t="s">
        <v>12</v>
      </c>
      <c r="BE16" s="79">
        <v>1.4800000000000001E-2</v>
      </c>
      <c r="BF16" s="7">
        <f t="shared" si="18"/>
        <v>2.9821225471508483E-3</v>
      </c>
      <c r="BG16" s="7">
        <f t="shared" si="19"/>
        <v>1.4800000000000035E-2</v>
      </c>
      <c r="BI16" s="7">
        <v>2024</v>
      </c>
      <c r="BJ16" s="7" t="s">
        <v>12</v>
      </c>
      <c r="BK16" s="79">
        <v>1.4800000000000001E-2</v>
      </c>
      <c r="BL16" s="7">
        <f t="shared" si="20"/>
        <v>2.9821225471508483E-3</v>
      </c>
      <c r="BM16" s="7">
        <f t="shared" si="21"/>
        <v>1.4800000000000035E-2</v>
      </c>
      <c r="BO16" s="7">
        <v>2024</v>
      </c>
      <c r="BP16" s="7" t="s">
        <v>73</v>
      </c>
      <c r="BQ16" s="79">
        <v>3.0000000000000001E-3</v>
      </c>
      <c r="BR16" s="7">
        <f t="shared" si="22"/>
        <v>6.0090180405974493E-4</v>
      </c>
      <c r="BS16" s="7">
        <f t="shared" si="23"/>
        <v>3.0000000000000027E-3</v>
      </c>
      <c r="BU16" s="7">
        <v>2024</v>
      </c>
      <c r="BV16" s="7" t="s">
        <v>11</v>
      </c>
      <c r="BW16" s="79">
        <v>4.4000000000000003E-3</v>
      </c>
      <c r="BX16" s="7">
        <f t="shared" si="24"/>
        <v>8.8194169774001455E-4</v>
      </c>
      <c r="BY16" s="7">
        <f t="shared" si="25"/>
        <v>4.3999999999999595E-3</v>
      </c>
      <c r="CA16" s="7">
        <v>2024</v>
      </c>
      <c r="CB16" s="7" t="s">
        <v>11</v>
      </c>
      <c r="CC16" s="79">
        <v>4.4000000000000003E-3</v>
      </c>
      <c r="CD16" s="7">
        <f t="shared" si="26"/>
        <v>8.8194169774001455E-4</v>
      </c>
      <c r="CE16" s="7">
        <f t="shared" si="27"/>
        <v>4.3999999999999595E-3</v>
      </c>
      <c r="CG16" s="7">
        <v>2024</v>
      </c>
      <c r="CH16" s="7" t="s">
        <v>18</v>
      </c>
      <c r="CI16" s="79">
        <v>1.4800000000000001E-2</v>
      </c>
      <c r="CJ16" s="7">
        <f t="shared" si="28"/>
        <v>2.9821225471508483E-3</v>
      </c>
      <c r="CK16" s="7">
        <f t="shared" si="29"/>
        <v>1.4800000000000035E-2</v>
      </c>
      <c r="CM16" s="7"/>
      <c r="CN16" s="7"/>
      <c r="CO16" s="7"/>
      <c r="CP16" s="7"/>
      <c r="CQ16" s="7"/>
    </row>
    <row r="17" spans="1:89" s="17" customFormat="1">
      <c r="B17" s="7"/>
      <c r="H17" s="7"/>
      <c r="K17" s="80"/>
    </row>
    <row r="18" spans="1:89" s="17" customFormat="1">
      <c r="A18" s="37" t="s">
        <v>10</v>
      </c>
      <c r="E18" s="80">
        <f>AVERAGE(E7:E16)</f>
        <v>4.3999999999999595E-3</v>
      </c>
      <c r="G18" s="37" t="s">
        <v>10</v>
      </c>
      <c r="K18" s="80">
        <f>AVERAGE(K7:K16)</f>
        <v>4.3999999999999595E-3</v>
      </c>
      <c r="M18" s="37" t="s">
        <v>10</v>
      </c>
      <c r="Q18" s="80">
        <f>AVERAGE(Q7:Q16)</f>
        <v>1.4800000000000035E-2</v>
      </c>
      <c r="S18" s="37" t="s">
        <v>10</v>
      </c>
      <c r="W18" s="80">
        <f>AVERAGE(W7:W16)</f>
        <v>3.0000000000000027E-3</v>
      </c>
      <c r="Y18" s="37" t="s">
        <v>10</v>
      </c>
      <c r="AC18" s="80">
        <f>AVERAGE(AC7:AC16)</f>
        <v>4.3999999999999595E-3</v>
      </c>
      <c r="AE18" s="37" t="s">
        <v>10</v>
      </c>
      <c r="AI18" s="80">
        <f>AVERAGE(AI7:AI16)</f>
        <v>5.4399999999999674E-3</v>
      </c>
      <c r="AK18" s="37" t="s">
        <v>10</v>
      </c>
      <c r="AO18" s="80">
        <f>AVERAGE(AO7:AO16)</f>
        <v>1.0640000000000005E-2</v>
      </c>
      <c r="AQ18" s="37" t="s">
        <v>10</v>
      </c>
      <c r="AU18" s="80">
        <f>AVERAGE(AU7:AU16)</f>
        <v>7.5199999999999824E-3</v>
      </c>
      <c r="AW18" s="37" t="s">
        <v>10</v>
      </c>
      <c r="BA18" s="80">
        <f>AVERAGE(BA7:BA16)</f>
        <v>1.4800000000000035E-2</v>
      </c>
      <c r="BC18" s="37" t="s">
        <v>10</v>
      </c>
      <c r="BG18" s="80">
        <f>AVERAGE(BG7:BG16)</f>
        <v>1.4800000000000035E-2</v>
      </c>
      <c r="BI18" s="37" t="s">
        <v>10</v>
      </c>
      <c r="BM18" s="80">
        <f>AVERAGE(BM7:BM16)</f>
        <v>1.4800000000000035E-2</v>
      </c>
      <c r="BO18" s="81" t="s">
        <v>10</v>
      </c>
      <c r="BS18" s="80">
        <f>AVERAGE(BS7:BS16)</f>
        <v>3.0000000000000027E-3</v>
      </c>
      <c r="BU18" s="81" t="s">
        <v>10</v>
      </c>
      <c r="BY18" s="80">
        <f>AVERAGE(BY7:BY16)</f>
        <v>1.0640000000000005E-2</v>
      </c>
      <c r="CA18" s="81" t="s">
        <v>10</v>
      </c>
      <c r="CE18" s="80">
        <f>AVERAGE(CE7:CE16)</f>
        <v>4.3999999999999595E-3</v>
      </c>
      <c r="CG18" s="81" t="s">
        <v>10</v>
      </c>
      <c r="CK18" s="80">
        <f>AVERAGE(CK7:CK16)</f>
        <v>1.1680000000000013E-2</v>
      </c>
    </row>
    <row r="19" spans="1:89">
      <c r="A19" s="58" t="s">
        <v>139</v>
      </c>
      <c r="M19" s="58"/>
    </row>
    <row r="20" spans="1:89">
      <c r="A20" s="58" t="s">
        <v>124</v>
      </c>
    </row>
    <row r="22" spans="1:89" s="21" customFormat="1" ht="14.4" thickBot="1"/>
    <row r="24" spans="1:89" s="188" customFormat="1" ht="17.399999999999999">
      <c r="A24" s="188" t="s">
        <v>19</v>
      </c>
    </row>
    <row r="25" spans="1:89" s="37" customFormat="1"/>
    <row r="26" spans="1:89" s="17" customFormat="1">
      <c r="A26" s="190" t="s">
        <v>0</v>
      </c>
      <c r="B26" s="190"/>
      <c r="C26" s="190"/>
      <c r="D26" s="190"/>
      <c r="E26" s="190"/>
      <c r="G26" s="190" t="str">
        <f>G4</f>
        <v>Pepsi Co</v>
      </c>
      <c r="H26" s="190"/>
      <c r="I26" s="190"/>
      <c r="J26" s="190"/>
      <c r="K26" s="190"/>
      <c r="M26" s="190" t="str">
        <f>M4</f>
        <v>ENEL S.p.A.</v>
      </c>
      <c r="N26" s="190"/>
      <c r="O26" s="190"/>
      <c r="P26" s="190"/>
      <c r="Q26" s="190"/>
      <c r="S26" s="190" t="str">
        <f>S4</f>
        <v>Automatic Data Processing Inc</v>
      </c>
      <c r="T26" s="190"/>
      <c r="U26" s="190"/>
      <c r="V26" s="190"/>
      <c r="W26" s="190"/>
      <c r="Y26" s="190" t="str">
        <f>Y4</f>
        <v>Kimberly-Clark Corp</v>
      </c>
      <c r="Z26" s="190"/>
      <c r="AA26" s="190"/>
      <c r="AB26" s="190"/>
      <c r="AC26" s="190"/>
      <c r="AE26" s="190" t="str">
        <f>AE4</f>
        <v>Intel Corporation</v>
      </c>
      <c r="AF26" s="190"/>
      <c r="AG26" s="190"/>
      <c r="AH26" s="190"/>
      <c r="AI26" s="190"/>
      <c r="AK26" s="190" t="str">
        <f>AK4</f>
        <v>Best Buy Co Inc</v>
      </c>
      <c r="AL26" s="190"/>
      <c r="AM26" s="190"/>
      <c r="AN26" s="190"/>
      <c r="AO26" s="190"/>
      <c r="AQ26" s="190" t="str">
        <f>AQ4</f>
        <v>S&amp;P Global Inc</v>
      </c>
      <c r="AR26" s="190"/>
      <c r="AS26" s="190"/>
      <c r="AT26" s="190"/>
      <c r="AU26" s="190"/>
      <c r="AW26" s="190" t="str">
        <f>AW4</f>
        <v>Motorola Solutions Inc</v>
      </c>
      <c r="AX26" s="190"/>
      <c r="AY26" s="190"/>
      <c r="AZ26" s="190"/>
      <c r="BA26" s="190"/>
      <c r="BC26" s="190" t="str">
        <f>BC4</f>
        <v>Cisco Systems Inc</v>
      </c>
      <c r="BD26" s="190"/>
      <c r="BE26" s="190"/>
      <c r="BF26" s="190"/>
      <c r="BG26" s="190"/>
      <c r="BI26" s="190" t="str">
        <f>BI4</f>
        <v>Dominion Energy Inc</v>
      </c>
      <c r="BJ26" s="190"/>
      <c r="BK26" s="190"/>
      <c r="BL26" s="190"/>
      <c r="BM26" s="190"/>
      <c r="BO26" s="190" t="str">
        <f>BO4</f>
        <v>Alphabet Inc</v>
      </c>
      <c r="BP26" s="190"/>
      <c r="BQ26" s="190"/>
      <c r="BR26" s="190"/>
      <c r="BS26" s="190"/>
      <c r="BU26" s="190" t="str">
        <f>BU4</f>
        <v>Ecolab Inc</v>
      </c>
      <c r="BV26" s="190"/>
      <c r="BW26" s="190"/>
      <c r="BX26" s="190"/>
      <c r="BY26" s="190"/>
      <c r="CA26" s="190" t="str">
        <f>CA4</f>
        <v>Comcast Corp</v>
      </c>
      <c r="CB26" s="190"/>
      <c r="CC26" s="190"/>
      <c r="CD26" s="190"/>
      <c r="CE26" s="190"/>
      <c r="CG26" s="190" t="str">
        <f>CG4</f>
        <v>General Electric Co</v>
      </c>
      <c r="CH26" s="190"/>
      <c r="CI26" s="190"/>
      <c r="CJ26" s="190"/>
      <c r="CK26" s="190"/>
    </row>
    <row r="27" spans="1:89" ht="15.6">
      <c r="A27" s="10"/>
      <c r="G27" s="10"/>
      <c r="M27" s="10"/>
      <c r="S27" s="10"/>
      <c r="Y27" s="10"/>
      <c r="AE27" s="10"/>
      <c r="AK27" s="10"/>
      <c r="AQ27" s="10"/>
      <c r="AW27" s="10"/>
      <c r="BC27" s="10"/>
      <c r="BI27" s="10"/>
      <c r="BO27" s="10"/>
      <c r="BU27" s="10"/>
      <c r="CA27" s="10"/>
      <c r="CG27" s="10"/>
    </row>
    <row r="28" spans="1:89" ht="15.6">
      <c r="A28" s="10" t="s">
        <v>77</v>
      </c>
      <c r="C28" s="12">
        <v>403404000</v>
      </c>
      <c r="G28" s="10" t="s">
        <v>77</v>
      </c>
      <c r="I28" s="12">
        <v>100495000</v>
      </c>
      <c r="M28" s="10" t="s">
        <v>77</v>
      </c>
      <c r="O28" s="12">
        <v>195224000</v>
      </c>
      <c r="S28" s="10" t="s">
        <v>77</v>
      </c>
      <c r="U28" s="12">
        <v>54362700</v>
      </c>
      <c r="Y28" s="10" t="s">
        <v>77</v>
      </c>
      <c r="AA28" s="12">
        <v>17344000</v>
      </c>
      <c r="AE28" s="10" t="s">
        <v>77</v>
      </c>
      <c r="AG28" s="12">
        <v>191572000</v>
      </c>
      <c r="AK28" s="10" t="s">
        <v>77</v>
      </c>
      <c r="AM28" s="12">
        <v>14967000</v>
      </c>
      <c r="AQ28" s="10" t="s">
        <v>77</v>
      </c>
      <c r="AS28" s="12">
        <v>60589000</v>
      </c>
      <c r="AW28" s="10" t="s">
        <v>77</v>
      </c>
      <c r="AY28" s="12">
        <v>13336000</v>
      </c>
      <c r="BC28" s="10" t="s">
        <v>77</v>
      </c>
      <c r="BE28" s="12">
        <v>124413000</v>
      </c>
      <c r="BI28" s="10" t="s">
        <v>77</v>
      </c>
      <c r="BK28" s="12">
        <v>109032000</v>
      </c>
      <c r="BO28" s="10" t="s">
        <v>77</v>
      </c>
      <c r="BQ28" s="12">
        <v>402392000</v>
      </c>
      <c r="BU28" s="10" t="s">
        <v>77</v>
      </c>
      <c r="BW28" s="12">
        <v>21846600</v>
      </c>
      <c r="CA28" s="10" t="s">
        <v>77</v>
      </c>
      <c r="CC28" s="12">
        <v>264811000</v>
      </c>
      <c r="CG28" s="10" t="s">
        <v>77</v>
      </c>
      <c r="CI28" s="12">
        <v>163045000</v>
      </c>
    </row>
    <row r="29" spans="1:89" s="15" customFormat="1" ht="15.6">
      <c r="A29" s="77" t="s">
        <v>78</v>
      </c>
      <c r="C29" s="15">
        <v>0.17480000000000001</v>
      </c>
      <c r="G29" s="77" t="s">
        <v>78</v>
      </c>
      <c r="I29" s="15">
        <v>0.2082</v>
      </c>
      <c r="M29" s="77" t="s">
        <v>78</v>
      </c>
      <c r="O29" s="15">
        <v>0.1822</v>
      </c>
      <c r="S29" s="77" t="s">
        <v>78</v>
      </c>
      <c r="U29" s="15">
        <v>0.19139999999999999</v>
      </c>
      <c r="Y29" s="77" t="s">
        <v>78</v>
      </c>
      <c r="AA29" s="15">
        <v>0.1782</v>
      </c>
      <c r="AE29" s="77" t="s">
        <v>78</v>
      </c>
      <c r="AG29" s="15">
        <v>0.50580000000000003</v>
      </c>
      <c r="AK29" s="77" t="s">
        <v>78</v>
      </c>
      <c r="AM29" s="15">
        <v>0.21210000000000001</v>
      </c>
      <c r="AQ29" s="77" t="s">
        <v>78</v>
      </c>
      <c r="AS29" s="15">
        <v>0.20119999999999999</v>
      </c>
      <c r="AW29" s="77" t="s">
        <v>78</v>
      </c>
      <c r="AY29" s="15">
        <v>0.2157</v>
      </c>
      <c r="BC29" s="77" t="s">
        <v>78</v>
      </c>
      <c r="BE29" s="15">
        <v>0.2069</v>
      </c>
      <c r="BI29" s="77" t="s">
        <v>78</v>
      </c>
      <c r="BK29" s="15">
        <v>0.35759999999999997</v>
      </c>
      <c r="BO29" s="77" t="s">
        <v>78</v>
      </c>
      <c r="BQ29" s="15">
        <v>0.28260000000000002</v>
      </c>
      <c r="BU29" s="77" t="s">
        <v>78</v>
      </c>
      <c r="BW29" s="15">
        <v>0.20230000000000001</v>
      </c>
      <c r="CA29" s="77" t="s">
        <v>78</v>
      </c>
      <c r="CC29" s="15">
        <v>0.2427</v>
      </c>
      <c r="CG29" s="77" t="s">
        <v>78</v>
      </c>
      <c r="CI29" s="15">
        <v>0.32579999999999998</v>
      </c>
    </row>
    <row r="30" spans="1:89" ht="15.6">
      <c r="A30" s="10" t="s">
        <v>74</v>
      </c>
      <c r="C30" s="13">
        <f>(C49/2)+C50</f>
        <v>227969000</v>
      </c>
      <c r="G30" s="10" t="s">
        <v>74</v>
      </c>
      <c r="I30" s="13">
        <f>I50+(I49/2)</f>
        <v>56752500</v>
      </c>
      <c r="M30" s="10" t="s">
        <v>74</v>
      </c>
      <c r="O30" s="1">
        <f>(O49/2)+O50</f>
        <v>104615000</v>
      </c>
      <c r="S30" s="10" t="s">
        <v>74</v>
      </c>
      <c r="U30" s="1">
        <f>(U49/2)+U50</f>
        <v>47447550</v>
      </c>
      <c r="Y30" s="10" t="s">
        <v>74</v>
      </c>
      <c r="AA30" s="1">
        <f>(AA49/2)+AA50</f>
        <v>11603000</v>
      </c>
      <c r="AE30" s="10" t="s">
        <v>74</v>
      </c>
      <c r="AG30" s="1">
        <f>(AG49/2)+AG50</f>
        <v>54830000</v>
      </c>
      <c r="AK30" s="10" t="s">
        <v>74</v>
      </c>
      <c r="AM30" s="1">
        <f>(AM49/2)+AM50</f>
        <v>9911500</v>
      </c>
      <c r="AQ30" s="10" t="s">
        <v>74</v>
      </c>
      <c r="AS30" s="1">
        <f>(AS49/2)+AS50</f>
        <v>14307000</v>
      </c>
      <c r="AW30" s="10" t="s">
        <v>74</v>
      </c>
      <c r="AY30" s="1">
        <f>(AY49/2)+AY50</f>
        <v>9166500</v>
      </c>
      <c r="BC30" s="10" t="s">
        <v>74</v>
      </c>
      <c r="BE30" s="1">
        <f>(BE49/2)+BE50</f>
        <v>59770000</v>
      </c>
      <c r="BI30" s="10" t="s">
        <v>74</v>
      </c>
      <c r="BK30" s="1">
        <f>(BK49/2)+BK50</f>
        <v>52989500</v>
      </c>
      <c r="BO30" s="10" t="s">
        <v>74</v>
      </c>
      <c r="BQ30" s="1">
        <f>(BQ49/2)+BQ50</f>
        <v>100413500</v>
      </c>
      <c r="BU30" s="10" t="s">
        <v>74</v>
      </c>
      <c r="BW30" s="1">
        <f>(BW49/2)+BW50</f>
        <v>9060100</v>
      </c>
      <c r="CA30" s="10" t="s">
        <v>74</v>
      </c>
      <c r="CC30" s="1">
        <f>(CC49/2)+CC50</f>
        <v>110771000</v>
      </c>
      <c r="CG30" s="10" t="s">
        <v>74</v>
      </c>
      <c r="CI30" s="1">
        <f>(CI49/2)+CI50</f>
        <v>92670500</v>
      </c>
    </row>
    <row r="31" spans="1:89" ht="15.6">
      <c r="A31" s="10" t="s">
        <v>75</v>
      </c>
      <c r="C31" s="9">
        <v>4.2999999999999997E-2</v>
      </c>
      <c r="G31" s="10" t="s">
        <v>75</v>
      </c>
      <c r="I31" s="9">
        <v>4.2999999999999997E-2</v>
      </c>
      <c r="M31" s="10" t="s">
        <v>75</v>
      </c>
      <c r="O31" s="9">
        <v>4.2999999999999997E-2</v>
      </c>
      <c r="S31" s="10" t="s">
        <v>75</v>
      </c>
      <c r="U31" s="9">
        <v>4.2999999999999997E-2</v>
      </c>
      <c r="Y31" s="10" t="s">
        <v>75</v>
      </c>
      <c r="AA31" s="9">
        <v>4.2999999999999997E-2</v>
      </c>
      <c r="AE31" s="10" t="s">
        <v>75</v>
      </c>
      <c r="AG31" s="9">
        <v>4.2999999999999997E-2</v>
      </c>
      <c r="AK31" s="10" t="s">
        <v>75</v>
      </c>
      <c r="AM31" s="9">
        <v>4.2999999999999997E-2</v>
      </c>
      <c r="AQ31" s="10" t="s">
        <v>75</v>
      </c>
      <c r="AS31" s="9">
        <v>4.2999999999999997E-2</v>
      </c>
      <c r="AW31" s="10" t="s">
        <v>75</v>
      </c>
      <c r="AY31" s="9">
        <v>4.2999999999999997E-2</v>
      </c>
      <c r="BC31" s="10" t="s">
        <v>75</v>
      </c>
      <c r="BE31" s="9">
        <v>4.2999999999999997E-2</v>
      </c>
      <c r="BI31" s="10" t="s">
        <v>75</v>
      </c>
      <c r="BK31" s="9">
        <v>4.2999999999999997E-2</v>
      </c>
      <c r="BO31" s="10" t="s">
        <v>75</v>
      </c>
      <c r="BQ31" s="9">
        <v>4.2999999999999997E-2</v>
      </c>
      <c r="BU31" s="10" t="s">
        <v>75</v>
      </c>
      <c r="BW31" s="9">
        <v>4.2999999999999997E-2</v>
      </c>
      <c r="CA31" s="10" t="s">
        <v>75</v>
      </c>
      <c r="CC31" s="9">
        <v>4.2999999999999997E-2</v>
      </c>
      <c r="CG31" s="10" t="s">
        <v>75</v>
      </c>
      <c r="CI31" s="9">
        <v>4.2999999999999997E-2</v>
      </c>
    </row>
    <row r="32" spans="1:89" ht="15.6">
      <c r="A32" s="10" t="s">
        <v>76</v>
      </c>
      <c r="C32" s="14">
        <f>'LOAN PORTFOLIO'!L4</f>
        <v>1.3</v>
      </c>
      <c r="G32" s="10" t="s">
        <v>76</v>
      </c>
      <c r="I32" s="14">
        <f>'LOAN PORTFOLIO'!L5</f>
        <v>1.5361111111111112</v>
      </c>
      <c r="M32" s="10" t="s">
        <v>76</v>
      </c>
      <c r="O32" s="14">
        <f>'LOAN PORTFOLIO'!L6</f>
        <v>1.3055555555555556</v>
      </c>
      <c r="S32" s="10" t="s">
        <v>76</v>
      </c>
      <c r="U32" s="14">
        <f>'LOAN PORTFOLIO'!L7</f>
        <v>1.5666666666666667</v>
      </c>
      <c r="Y32" s="10" t="s">
        <v>76</v>
      </c>
      <c r="AA32" s="14">
        <f>'LOAN PORTFOLIO'!L8</f>
        <v>1.5527777777777778</v>
      </c>
      <c r="AE32" s="10" t="s">
        <v>76</v>
      </c>
      <c r="AG32" s="14">
        <f>'LOAN PORTFOLIO'!L9</f>
        <v>1.3638888888888889</v>
      </c>
      <c r="AK32" s="10" t="s">
        <v>76</v>
      </c>
      <c r="AM32" s="14">
        <f>'LOAN PORTFOLIO'!L10</f>
        <v>1.5083333333333333</v>
      </c>
      <c r="AQ32" s="10" t="s">
        <v>76</v>
      </c>
      <c r="AS32" s="14">
        <f>'LOAN PORTFOLIO'!L11</f>
        <v>1.4472222222222222</v>
      </c>
      <c r="AW32" s="10" t="s">
        <v>76</v>
      </c>
      <c r="AY32" s="14">
        <f>'LOAN PORTFOLIO'!L12</f>
        <v>1.3583333333333334</v>
      </c>
      <c r="BC32" s="10" t="s">
        <v>76</v>
      </c>
      <c r="BE32" s="14">
        <f>'LOAN PORTFOLIO'!L13</f>
        <v>1.4944444444444445</v>
      </c>
      <c r="BI32" s="10" t="s">
        <v>76</v>
      </c>
      <c r="BK32" s="14">
        <f>'LOAN PORTFOLIO'!L14</f>
        <v>1.5666666666666667</v>
      </c>
      <c r="BO32" s="10" t="s">
        <v>76</v>
      </c>
      <c r="BQ32" s="14">
        <f>'LOAN PORTFOLIO'!L15</f>
        <v>1.4333333333333333</v>
      </c>
      <c r="BU32" s="10" t="s">
        <v>76</v>
      </c>
      <c r="BW32" s="14">
        <f>'LOAN PORTFOLIO'!L16</f>
        <v>1.4194444444444445</v>
      </c>
      <c r="CA32" s="10" t="s">
        <v>76</v>
      </c>
      <c r="CC32" s="14">
        <f>'LOAN PORTFOLIO'!L17</f>
        <v>1.375</v>
      </c>
      <c r="CG32" s="10" t="s">
        <v>76</v>
      </c>
      <c r="CI32" s="14">
        <f>'LOAN PORTFOLIO'!L18</f>
        <v>1.5333333333333334</v>
      </c>
    </row>
    <row r="33" spans="1:89" ht="15.6">
      <c r="A33" s="10" t="s">
        <v>138</v>
      </c>
      <c r="C33" s="14">
        <f>(LN(C28)-LN(C30))/C29</f>
        <v>3.2650393958196138</v>
      </c>
      <c r="D33" s="14"/>
      <c r="E33" s="14"/>
      <c r="F33" s="14"/>
      <c r="G33" s="14" t="s">
        <v>138</v>
      </c>
      <c r="H33" s="14"/>
      <c r="I33" s="14">
        <f>(LN(I28)-LN(I30))/I29</f>
        <v>2.7445161708120311</v>
      </c>
      <c r="J33" s="14"/>
      <c r="K33" s="14"/>
      <c r="L33" s="14"/>
      <c r="M33" s="14" t="s">
        <v>138</v>
      </c>
      <c r="N33" s="14"/>
      <c r="O33" s="14">
        <f t="shared" ref="O33:BK33" si="48">(LN(O28)-LN(O30))/O29</f>
        <v>3.4240432077366441</v>
      </c>
      <c r="P33" s="14"/>
      <c r="Q33" s="14"/>
      <c r="R33" s="14"/>
      <c r="S33" s="14" t="s">
        <v>138</v>
      </c>
      <c r="T33" s="14"/>
      <c r="U33" s="14">
        <f>(LN(U28)-LN(U30))/U29</f>
        <v>0.71083263583580891</v>
      </c>
      <c r="V33" s="14"/>
      <c r="W33" s="14"/>
      <c r="X33" s="14"/>
      <c r="Y33" s="14" t="s">
        <v>138</v>
      </c>
      <c r="Z33" s="14"/>
      <c r="AA33" s="14">
        <f t="shared" si="48"/>
        <v>2.2557965201561552</v>
      </c>
      <c r="AB33" s="14"/>
      <c r="AC33" s="14"/>
      <c r="AD33" s="14"/>
      <c r="AE33" s="14" t="s">
        <v>138</v>
      </c>
      <c r="AF33" s="14"/>
      <c r="AG33" s="14">
        <f t="shared" si="48"/>
        <v>2.4733614623459488</v>
      </c>
      <c r="AH33" s="14"/>
      <c r="AI33" s="14"/>
      <c r="AJ33" s="14"/>
      <c r="AK33" s="14" t="s">
        <v>138</v>
      </c>
      <c r="AL33" s="14"/>
      <c r="AM33" s="14">
        <f t="shared" si="48"/>
        <v>1.9431969750065194</v>
      </c>
      <c r="AN33" s="14"/>
      <c r="AO33" s="14"/>
      <c r="AP33" s="14"/>
      <c r="AQ33" s="14" t="s">
        <v>138</v>
      </c>
      <c r="AR33" s="14"/>
      <c r="AS33" s="14">
        <f>(LN(AS28)-LN(AS30))/AS29</f>
        <v>7.1737794754614468</v>
      </c>
      <c r="AT33" s="14"/>
      <c r="AU33" s="14"/>
      <c r="AV33" s="14"/>
      <c r="AW33" s="14" t="s">
        <v>138</v>
      </c>
      <c r="AX33" s="14"/>
      <c r="AY33" s="14">
        <f t="shared" si="48"/>
        <v>1.7381159546942488</v>
      </c>
      <c r="AZ33" s="14"/>
      <c r="BA33" s="14"/>
      <c r="BB33" s="14"/>
      <c r="BC33" s="14" t="s">
        <v>138</v>
      </c>
      <c r="BD33" s="14"/>
      <c r="BE33" s="14">
        <f t="shared" si="48"/>
        <v>3.5432712112939644</v>
      </c>
      <c r="BF33" s="14"/>
      <c r="BG33" s="14"/>
      <c r="BH33" s="14"/>
      <c r="BI33" s="14" t="s">
        <v>138</v>
      </c>
      <c r="BJ33" s="14"/>
      <c r="BK33" s="14">
        <f t="shared" si="48"/>
        <v>2.0177506610952167</v>
      </c>
      <c r="BL33" s="14"/>
      <c r="BM33" s="14"/>
      <c r="BN33" s="14"/>
      <c r="BO33" s="14" t="s">
        <v>138</v>
      </c>
      <c r="BP33" s="14"/>
      <c r="BQ33" s="14">
        <f t="shared" ref="BQ33:CI33" si="49">(LN(BQ28)-LN(BQ30))/BQ29</f>
        <v>4.9119960279631965</v>
      </c>
      <c r="BR33" s="14"/>
      <c r="BS33" s="14"/>
      <c r="BT33" s="14"/>
      <c r="BU33" s="14" t="s">
        <v>138</v>
      </c>
      <c r="BV33" s="14"/>
      <c r="BW33" s="14">
        <f t="shared" si="49"/>
        <v>4.3507916238495925</v>
      </c>
      <c r="BX33" s="14"/>
      <c r="BY33" s="14"/>
      <c r="BZ33" s="14"/>
      <c r="CA33" s="14" t="s">
        <v>138</v>
      </c>
      <c r="CB33" s="14"/>
      <c r="CC33" s="14">
        <f t="shared" si="49"/>
        <v>3.5910645108462291</v>
      </c>
      <c r="CD33" s="14"/>
      <c r="CE33" s="14"/>
      <c r="CF33" s="14"/>
      <c r="CG33" s="14" t="s">
        <v>138</v>
      </c>
      <c r="CH33" s="14"/>
      <c r="CI33" s="14">
        <f t="shared" si="49"/>
        <v>1.7341192303611688</v>
      </c>
    </row>
    <row r="34" spans="1:89" s="9" customFormat="1" ht="15.6">
      <c r="A34" s="72" t="s">
        <v>10</v>
      </c>
      <c r="C34" s="15">
        <f>NORMSDIST(-C33)</f>
        <v>5.4724426357556828E-4</v>
      </c>
      <c r="D34" s="15"/>
      <c r="E34" s="15"/>
      <c r="F34" s="15"/>
      <c r="G34" s="72" t="s">
        <v>10</v>
      </c>
      <c r="H34" s="15"/>
      <c r="I34" s="15">
        <f>NORMSDIST(-I33)</f>
        <v>3.0300084375542392E-3</v>
      </c>
      <c r="J34" s="15"/>
      <c r="K34" s="15"/>
      <c r="L34" s="15"/>
      <c r="M34" s="72" t="s">
        <v>10</v>
      </c>
      <c r="N34" s="15"/>
      <c r="O34" s="15">
        <f t="shared" ref="O34:BK34" si="50">NORMSDIST(-O33)</f>
        <v>3.0848405307917412E-4</v>
      </c>
      <c r="P34" s="15"/>
      <c r="Q34" s="15"/>
      <c r="R34" s="15"/>
      <c r="S34" s="72" t="s">
        <v>10</v>
      </c>
      <c r="T34" s="15"/>
      <c r="U34" s="15">
        <f t="shared" si="50"/>
        <v>0.2385939771109242</v>
      </c>
      <c r="V34" s="15"/>
      <c r="W34" s="15"/>
      <c r="X34" s="15"/>
      <c r="Y34" s="72" t="s">
        <v>10</v>
      </c>
      <c r="Z34" s="15"/>
      <c r="AA34" s="15">
        <f t="shared" si="50"/>
        <v>1.2041688691067354E-2</v>
      </c>
      <c r="AB34" s="15"/>
      <c r="AC34" s="15"/>
      <c r="AD34" s="15"/>
      <c r="AE34" s="72" t="s">
        <v>10</v>
      </c>
      <c r="AF34" s="15"/>
      <c r="AG34" s="15">
        <f t="shared" si="50"/>
        <v>6.6924343945138137E-3</v>
      </c>
      <c r="AH34" s="15"/>
      <c r="AI34" s="15"/>
      <c r="AJ34" s="15"/>
      <c r="AK34" s="72" t="s">
        <v>10</v>
      </c>
      <c r="AL34" s="15"/>
      <c r="AM34" s="15">
        <f t="shared" si="50"/>
        <v>2.5996181727594825E-2</v>
      </c>
      <c r="AN34" s="15"/>
      <c r="AO34" s="15"/>
      <c r="AP34" s="15"/>
      <c r="AQ34" s="72" t="s">
        <v>10</v>
      </c>
      <c r="AR34" s="15"/>
      <c r="AS34" s="71">
        <f t="shared" si="50"/>
        <v>3.6477547350227232E-13</v>
      </c>
      <c r="AT34" s="15"/>
      <c r="AU34" s="15"/>
      <c r="AV34" s="15"/>
      <c r="AW34" s="72" t="s">
        <v>10</v>
      </c>
      <c r="AX34" s="15"/>
      <c r="AY34" s="15">
        <f t="shared" si="50"/>
        <v>4.1095192081576463E-2</v>
      </c>
      <c r="AZ34" s="15"/>
      <c r="BA34" s="15"/>
      <c r="BB34" s="15"/>
      <c r="BC34" s="72" t="s">
        <v>10</v>
      </c>
      <c r="BD34" s="15"/>
      <c r="BE34" s="15">
        <f t="shared" si="50"/>
        <v>1.9759802531004646E-4</v>
      </c>
      <c r="BF34" s="15"/>
      <c r="BG34" s="15"/>
      <c r="BH34" s="15"/>
      <c r="BI34" s="72" t="s">
        <v>10</v>
      </c>
      <c r="BJ34" s="15"/>
      <c r="BK34" s="15">
        <f t="shared" si="50"/>
        <v>2.1808617860709523E-2</v>
      </c>
      <c r="BL34" s="15"/>
      <c r="BM34" s="15"/>
      <c r="BN34" s="15"/>
      <c r="BO34" s="72" t="s">
        <v>10</v>
      </c>
      <c r="BP34" s="15"/>
      <c r="BQ34" s="70">
        <f t="shared" ref="BQ34:CI34" si="51">NORMSDIST(-BQ33)</f>
        <v>4.5076939890998332E-7</v>
      </c>
      <c r="BR34" s="15"/>
      <c r="BS34" s="15"/>
      <c r="BT34" s="15"/>
      <c r="BU34" s="72" t="s">
        <v>10</v>
      </c>
      <c r="BV34" s="15"/>
      <c r="BW34" s="69">
        <f t="shared" si="51"/>
        <v>6.7823457447680177E-6</v>
      </c>
      <c r="BX34" s="15"/>
      <c r="BY34" s="15"/>
      <c r="BZ34" s="15"/>
      <c r="CA34" s="72" t="s">
        <v>10</v>
      </c>
      <c r="CB34" s="15"/>
      <c r="CC34" s="16">
        <f t="shared" si="51"/>
        <v>1.6466505018499861E-4</v>
      </c>
      <c r="CD34" s="15"/>
      <c r="CE34" s="15"/>
      <c r="CF34" s="15"/>
      <c r="CG34" s="72" t="s">
        <v>10</v>
      </c>
      <c r="CH34" s="15"/>
      <c r="CI34" s="16">
        <f t="shared" si="51"/>
        <v>4.1448465052793641E-2</v>
      </c>
    </row>
    <row r="35" spans="1:89" ht="15.6">
      <c r="A35" s="10"/>
      <c r="C35" s="14"/>
      <c r="G35" s="10"/>
      <c r="I35" s="14"/>
      <c r="M35" s="10"/>
      <c r="O35" s="14"/>
      <c r="S35" s="10"/>
      <c r="U35" s="14"/>
      <c r="Y35" s="10"/>
      <c r="AA35" s="14"/>
      <c r="AE35" s="10"/>
      <c r="AG35" s="14"/>
      <c r="AK35" s="10"/>
      <c r="AM35" s="53"/>
      <c r="AQ35" s="10"/>
      <c r="AS35" s="14"/>
      <c r="AW35" s="10"/>
      <c r="AY35" s="14"/>
      <c r="BC35" s="10"/>
      <c r="BE35" s="14"/>
      <c r="BI35" s="10"/>
      <c r="BK35" s="14"/>
      <c r="BO35" s="10"/>
      <c r="BQ35" s="14"/>
      <c r="BU35" s="10"/>
      <c r="BW35" s="14"/>
      <c r="CA35" s="10"/>
      <c r="CC35" s="14"/>
      <c r="CG35" s="10"/>
      <c r="CI35" s="14"/>
    </row>
    <row r="36" spans="1:89" ht="15.6">
      <c r="A36" s="10"/>
      <c r="C36" s="14"/>
      <c r="G36" s="10"/>
      <c r="I36" s="14"/>
      <c r="M36" s="10"/>
      <c r="O36" s="14"/>
      <c r="S36" s="10"/>
      <c r="U36" s="14"/>
      <c r="Y36" s="10"/>
      <c r="AA36" s="14"/>
      <c r="AE36" s="10"/>
      <c r="AG36" s="14"/>
      <c r="AK36" s="10"/>
      <c r="AM36" s="53"/>
      <c r="AQ36" s="10"/>
      <c r="AS36" s="14"/>
      <c r="AW36" s="10"/>
      <c r="AY36" s="14"/>
      <c r="BC36" s="10"/>
      <c r="BE36" s="14"/>
      <c r="BI36" s="10"/>
      <c r="BK36" s="14"/>
      <c r="BO36" s="10"/>
      <c r="BQ36" s="14"/>
      <c r="BU36" s="10"/>
      <c r="BW36" s="14"/>
      <c r="CA36" s="10"/>
      <c r="CC36" s="14"/>
      <c r="CG36" s="10"/>
      <c r="CI36" s="14"/>
    </row>
    <row r="37" spans="1:89" ht="15.6">
      <c r="A37" s="60" t="s">
        <v>125</v>
      </c>
      <c r="C37" s="14"/>
      <c r="G37" s="10"/>
      <c r="I37" s="14"/>
      <c r="M37" s="10"/>
      <c r="O37" s="14"/>
      <c r="S37" s="10"/>
      <c r="U37" s="14"/>
      <c r="Y37" s="10"/>
      <c r="AA37" s="14"/>
      <c r="AE37" s="10"/>
      <c r="AG37" s="14"/>
      <c r="AK37" s="10"/>
      <c r="AM37" s="53"/>
      <c r="AQ37" s="10"/>
      <c r="AS37" s="14"/>
      <c r="AW37" s="10"/>
      <c r="AY37" s="14"/>
      <c r="BC37" s="10"/>
      <c r="BE37" s="14"/>
      <c r="BI37" s="10"/>
      <c r="BK37" s="14"/>
      <c r="BO37" s="10"/>
      <c r="BQ37" s="14"/>
      <c r="BU37" s="10"/>
      <c r="BW37" s="14"/>
      <c r="CA37" s="10"/>
      <c r="CC37" s="14"/>
      <c r="CG37" s="10"/>
      <c r="CI37" s="14"/>
    </row>
    <row r="38" spans="1:89" ht="15.6">
      <c r="A38" s="60" t="s">
        <v>126</v>
      </c>
      <c r="C38" s="14"/>
      <c r="G38" s="10"/>
      <c r="I38" s="14"/>
      <c r="M38" s="10"/>
      <c r="O38" s="14"/>
      <c r="S38" s="10"/>
      <c r="U38" s="14"/>
      <c r="Y38" s="10"/>
      <c r="AA38" s="14"/>
      <c r="AE38" s="10"/>
      <c r="AG38" s="14"/>
      <c r="AK38" s="10"/>
      <c r="AM38" s="53"/>
      <c r="AQ38" s="10"/>
      <c r="AS38" s="14"/>
      <c r="AW38" s="10"/>
      <c r="AY38" s="14"/>
      <c r="BC38" s="10"/>
      <c r="BE38" s="14"/>
      <c r="BI38" s="10"/>
      <c r="BK38" s="14"/>
      <c r="BO38" s="10"/>
      <c r="BQ38" s="14"/>
      <c r="BU38" s="10"/>
      <c r="BW38" s="14"/>
      <c r="CA38" s="10"/>
      <c r="CC38" s="14"/>
      <c r="CG38" s="10"/>
      <c r="CI38" s="14"/>
    </row>
    <row r="39" spans="1:89" ht="15.6">
      <c r="A39" s="60" t="s">
        <v>127</v>
      </c>
      <c r="C39" s="14"/>
      <c r="G39" s="10"/>
      <c r="I39" s="14"/>
      <c r="M39" s="10"/>
      <c r="O39" s="14"/>
      <c r="S39" s="10"/>
      <c r="U39" s="14"/>
      <c r="Y39" s="10"/>
      <c r="AA39" s="14"/>
      <c r="AE39" s="10"/>
      <c r="AG39" s="14"/>
      <c r="AK39" s="10"/>
      <c r="AM39" s="53"/>
      <c r="AQ39" s="10"/>
      <c r="AS39" s="14"/>
      <c r="AW39" s="10"/>
      <c r="AY39" s="14"/>
      <c r="BC39" s="10"/>
      <c r="BE39" s="14"/>
      <c r="BI39" s="10"/>
      <c r="BK39" s="14"/>
      <c r="BO39" s="10"/>
      <c r="BQ39" s="14"/>
      <c r="BU39" s="10"/>
      <c r="BW39" s="14"/>
      <c r="CA39" s="10"/>
      <c r="CC39" s="14"/>
      <c r="CG39" s="10"/>
      <c r="CI39" s="14"/>
    </row>
    <row r="40" spans="1:89" ht="15.6">
      <c r="A40" s="60" t="s">
        <v>128</v>
      </c>
    </row>
    <row r="41" spans="1:89" ht="15.6">
      <c r="A41" s="60" t="s">
        <v>146</v>
      </c>
    </row>
    <row r="42" spans="1:89" ht="15.6">
      <c r="A42" s="60" t="s">
        <v>147</v>
      </c>
    </row>
    <row r="43" spans="1:89" s="21" customFormat="1" ht="16.2" thickBot="1">
      <c r="A43" s="59"/>
    </row>
    <row r="44" spans="1:89" ht="15.6">
      <c r="A44" s="10"/>
    </row>
    <row r="45" spans="1:89" s="188" customFormat="1" ht="17.399999999999999">
      <c r="A45" s="188" t="s">
        <v>79</v>
      </c>
    </row>
    <row r="46" spans="1:89" s="38" customFormat="1" ht="15.6"/>
    <row r="47" spans="1:89" s="17" customFormat="1">
      <c r="A47" s="190" t="s">
        <v>0</v>
      </c>
      <c r="B47" s="190"/>
      <c r="C47" s="190"/>
      <c r="D47" s="190"/>
      <c r="E47" s="190"/>
      <c r="G47" s="190" t="str">
        <f>G26</f>
        <v>Pepsi Co</v>
      </c>
      <c r="H47" s="190"/>
      <c r="I47" s="190"/>
      <c r="J47" s="190"/>
      <c r="K47" s="190"/>
      <c r="M47" s="190" t="str">
        <f>M26</f>
        <v>ENEL S.p.A.</v>
      </c>
      <c r="N47" s="190"/>
      <c r="O47" s="190"/>
      <c r="P47" s="190"/>
      <c r="Q47" s="190"/>
      <c r="S47" s="190" t="str">
        <f>S26</f>
        <v>Automatic Data Processing Inc</v>
      </c>
      <c r="T47" s="190"/>
      <c r="U47" s="190"/>
      <c r="V47" s="190"/>
      <c r="W47" s="190"/>
      <c r="Y47" s="190" t="str">
        <f>Y26</f>
        <v>Kimberly-Clark Corp</v>
      </c>
      <c r="Z47" s="190"/>
      <c r="AA47" s="190"/>
      <c r="AB47" s="190"/>
      <c r="AC47" s="190"/>
      <c r="AE47" s="190" t="str">
        <f>AE26</f>
        <v>Intel Corporation</v>
      </c>
      <c r="AF47" s="190"/>
      <c r="AG47" s="190"/>
      <c r="AH47" s="190"/>
      <c r="AI47" s="190"/>
      <c r="AK47" s="190" t="str">
        <f>AK26</f>
        <v>Best Buy Co Inc</v>
      </c>
      <c r="AL47" s="190"/>
      <c r="AM47" s="190"/>
      <c r="AN47" s="190"/>
      <c r="AO47" s="190"/>
      <c r="AQ47" s="190" t="str">
        <f>AQ26</f>
        <v>S&amp;P Global Inc</v>
      </c>
      <c r="AR47" s="190"/>
      <c r="AS47" s="190"/>
      <c r="AT47" s="190"/>
      <c r="AU47" s="190"/>
      <c r="AW47" s="190" t="str">
        <f>AW26</f>
        <v>Motorola Solutions Inc</v>
      </c>
      <c r="AX47" s="190"/>
      <c r="AY47" s="190"/>
      <c r="AZ47" s="190"/>
      <c r="BA47" s="190"/>
      <c r="BC47" s="190" t="str">
        <f>BC26</f>
        <v>Cisco Systems Inc</v>
      </c>
      <c r="BD47" s="190"/>
      <c r="BE47" s="190"/>
      <c r="BF47" s="190"/>
      <c r="BG47" s="190"/>
      <c r="BI47" s="190" t="str">
        <f>BI26</f>
        <v>Dominion Energy Inc</v>
      </c>
      <c r="BJ47" s="190"/>
      <c r="BK47" s="190"/>
      <c r="BL47" s="190"/>
      <c r="BM47" s="190"/>
      <c r="BO47" s="190" t="str">
        <f>BO26</f>
        <v>Alphabet Inc</v>
      </c>
      <c r="BP47" s="190"/>
      <c r="BQ47" s="190"/>
      <c r="BR47" s="190"/>
      <c r="BS47" s="190"/>
      <c r="BU47" s="190" t="str">
        <f>BU26</f>
        <v>Ecolab Inc</v>
      </c>
      <c r="BV47" s="190"/>
      <c r="BW47" s="190"/>
      <c r="BX47" s="190"/>
      <c r="BY47" s="190"/>
      <c r="CA47" s="190" t="str">
        <f>CA26</f>
        <v>Comcast Corp</v>
      </c>
      <c r="CB47" s="190"/>
      <c r="CC47" s="190"/>
      <c r="CD47" s="190"/>
      <c r="CE47" s="190"/>
      <c r="CG47" s="190" t="str">
        <f>CG26</f>
        <v>General Electric Co</v>
      </c>
      <c r="CH47" s="190"/>
      <c r="CI47" s="190"/>
      <c r="CJ47" s="190"/>
      <c r="CK47" s="190"/>
    </row>
    <row r="48" spans="1:89" ht="15.6">
      <c r="A48" s="10"/>
      <c r="G48" s="10"/>
      <c r="M48" s="10"/>
      <c r="S48" s="10"/>
      <c r="Y48" s="10"/>
      <c r="AE48" s="10"/>
      <c r="AK48" s="10"/>
      <c r="AQ48" s="10"/>
      <c r="AW48" s="10"/>
      <c r="BC48" s="10"/>
      <c r="BI48" s="10"/>
      <c r="BO48" s="10"/>
      <c r="BU48" s="10"/>
      <c r="CA48" s="10"/>
      <c r="CG48" s="10"/>
    </row>
    <row r="49" spans="1:87" ht="15.6">
      <c r="A49" s="10" t="s">
        <v>80</v>
      </c>
      <c r="C49" s="13">
        <f>282878000</f>
        <v>282878000</v>
      </c>
      <c r="G49" s="10" t="s">
        <v>80</v>
      </c>
      <c r="I49" s="12">
        <v>50211000</v>
      </c>
      <c r="M49" s="10" t="s">
        <v>80</v>
      </c>
      <c r="O49" s="12">
        <v>91000000</v>
      </c>
      <c r="S49" s="10" t="s">
        <v>80</v>
      </c>
      <c r="U49" s="12">
        <v>4735100</v>
      </c>
      <c r="Y49" s="10" t="s">
        <v>80</v>
      </c>
      <c r="AA49" s="12">
        <v>9346000</v>
      </c>
      <c r="AE49" s="10" t="s">
        <v>80</v>
      </c>
      <c r="AG49" s="12">
        <v>53554000</v>
      </c>
      <c r="AK49" s="10" t="s">
        <v>80</v>
      </c>
      <c r="AM49" s="12">
        <v>4005000</v>
      </c>
      <c r="AQ49" s="10" t="s">
        <v>80</v>
      </c>
      <c r="AS49" s="12">
        <v>16364000</v>
      </c>
      <c r="AW49" s="10" t="s">
        <v>80</v>
      </c>
      <c r="AY49" s="12">
        <v>6861000</v>
      </c>
      <c r="BC49" s="10" t="s">
        <v>80</v>
      </c>
      <c r="BE49" s="12">
        <v>38372000</v>
      </c>
      <c r="BI49" s="10" t="s">
        <v>80</v>
      </c>
      <c r="BK49" s="12">
        <v>57027000</v>
      </c>
      <c r="BO49" s="10" t="s">
        <v>80</v>
      </c>
      <c r="BQ49" s="12">
        <v>37199000</v>
      </c>
      <c r="BU49" s="10" t="s">
        <v>80</v>
      </c>
      <c r="BW49" s="12">
        <v>9428600</v>
      </c>
      <c r="CA49" s="10" t="s">
        <v>80</v>
      </c>
      <c r="CC49" s="12">
        <v>141146000</v>
      </c>
      <c r="CG49" s="10" t="s">
        <v>80</v>
      </c>
      <c r="CI49" s="12">
        <v>83589000</v>
      </c>
    </row>
    <row r="50" spans="1:87" ht="15.6">
      <c r="A50" s="10" t="s">
        <v>81</v>
      </c>
      <c r="C50" s="12">
        <v>86530000</v>
      </c>
      <c r="G50" s="10" t="s">
        <v>81</v>
      </c>
      <c r="I50" s="12">
        <v>31647000</v>
      </c>
      <c r="M50" s="10" t="s">
        <v>81</v>
      </c>
      <c r="O50" s="12">
        <v>59115000</v>
      </c>
      <c r="S50" s="10" t="s">
        <v>81</v>
      </c>
      <c r="U50" s="12">
        <v>45080000</v>
      </c>
      <c r="Y50" s="10" t="s">
        <v>81</v>
      </c>
      <c r="AA50" s="12">
        <v>6930000</v>
      </c>
      <c r="AE50" s="10" t="s">
        <v>81</v>
      </c>
      <c r="AG50" s="12">
        <v>28053000</v>
      </c>
      <c r="AK50" s="10" t="s">
        <v>81</v>
      </c>
      <c r="AM50" s="12">
        <v>7909000</v>
      </c>
      <c r="AQ50" s="10" t="s">
        <v>81</v>
      </c>
      <c r="AS50" s="12">
        <v>6125000</v>
      </c>
      <c r="AW50" s="10" t="s">
        <v>81</v>
      </c>
      <c r="AY50" s="12">
        <v>5736000</v>
      </c>
      <c r="BC50" s="10" t="s">
        <v>81</v>
      </c>
      <c r="BE50" s="12">
        <v>40584000</v>
      </c>
      <c r="BI50" s="10" t="s">
        <v>81</v>
      </c>
      <c r="BK50" s="12">
        <v>24476000</v>
      </c>
      <c r="BO50" s="10" t="s">
        <v>81</v>
      </c>
      <c r="BQ50" s="12">
        <v>81814000</v>
      </c>
      <c r="BU50" s="10" t="s">
        <v>81</v>
      </c>
      <c r="BW50" s="12">
        <v>4345800</v>
      </c>
      <c r="CA50" s="10" t="s">
        <v>81</v>
      </c>
      <c r="CC50" s="12">
        <v>40198000</v>
      </c>
      <c r="CG50" s="10" t="s">
        <v>81</v>
      </c>
      <c r="CI50" s="12">
        <v>50876000</v>
      </c>
    </row>
    <row r="51" spans="1:87" ht="15.6">
      <c r="A51" s="10" t="s">
        <v>82</v>
      </c>
      <c r="C51" s="11">
        <v>5.108E-2</v>
      </c>
      <c r="G51" s="10" t="s">
        <v>82</v>
      </c>
      <c r="I51" s="11">
        <v>4.8329999999999998E-2</v>
      </c>
      <c r="M51" s="10" t="s">
        <v>82</v>
      </c>
      <c r="O51" s="11">
        <v>4.2020000000000002E-2</v>
      </c>
      <c r="S51" s="10" t="s">
        <v>82</v>
      </c>
      <c r="U51" s="11">
        <v>3.388E-2</v>
      </c>
      <c r="Y51" s="10" t="s">
        <v>82</v>
      </c>
      <c r="AA51" s="11">
        <v>4.5190000000000001E-2</v>
      </c>
      <c r="AE51" s="10" t="s">
        <v>82</v>
      </c>
      <c r="AG51" s="11">
        <v>5.1880000000000003E-2</v>
      </c>
      <c r="AK51" s="10" t="s">
        <v>82</v>
      </c>
      <c r="AM51" s="11">
        <v>4.4900000000000002E-2</v>
      </c>
      <c r="AQ51" s="10" t="s">
        <v>82</v>
      </c>
      <c r="AS51" s="11">
        <v>4.2500000000000003E-2</v>
      </c>
      <c r="AW51" s="10" t="s">
        <v>82</v>
      </c>
      <c r="AY51" s="11">
        <v>5.4140000000000001E-2</v>
      </c>
      <c r="BC51" s="10" t="s">
        <v>82</v>
      </c>
      <c r="BE51" s="11">
        <v>4.8853000000000001E-2</v>
      </c>
      <c r="BI51" s="10" t="s">
        <v>82</v>
      </c>
      <c r="BK51" s="11">
        <v>2.8539999999999999E-2</v>
      </c>
      <c r="BO51" s="10" t="s">
        <v>82</v>
      </c>
      <c r="BQ51" s="11">
        <v>2.231E-2</v>
      </c>
      <c r="BU51" s="10" t="s">
        <v>82</v>
      </c>
      <c r="BW51" s="11">
        <v>2.7359999999999999E-2</v>
      </c>
      <c r="CA51" s="10" t="s">
        <v>82</v>
      </c>
      <c r="CC51" s="11">
        <v>3.1719999999999998E-2</v>
      </c>
      <c r="CG51" s="10" t="s">
        <v>82</v>
      </c>
      <c r="CI51" s="11">
        <v>4.8653000000000002E-2</v>
      </c>
    </row>
    <row r="52" spans="1:87" ht="15.6">
      <c r="A52" s="10" t="s">
        <v>75</v>
      </c>
      <c r="C52" s="9">
        <v>4.2999999999999997E-2</v>
      </c>
      <c r="G52" s="10" t="s">
        <v>75</v>
      </c>
      <c r="I52" s="9">
        <v>4.2999999999999997E-2</v>
      </c>
      <c r="M52" s="10" t="s">
        <v>75</v>
      </c>
      <c r="O52" s="9">
        <v>4.2999999999999997E-2</v>
      </c>
      <c r="S52" s="10" t="s">
        <v>75</v>
      </c>
      <c r="U52" s="9">
        <v>4.2999999999999997E-2</v>
      </c>
      <c r="Y52" s="10" t="s">
        <v>75</v>
      </c>
      <c r="AA52" s="9">
        <v>4.2999999999999997E-2</v>
      </c>
      <c r="AE52" s="10" t="s">
        <v>75</v>
      </c>
      <c r="AG52" s="9">
        <v>4.2999999999999997E-2</v>
      </c>
      <c r="AK52" s="10" t="s">
        <v>75</v>
      </c>
      <c r="AM52" s="9">
        <v>4.2999999999999997E-2</v>
      </c>
      <c r="AQ52" s="10" t="s">
        <v>75</v>
      </c>
      <c r="AS52" s="9">
        <v>4.2999999999999997E-2</v>
      </c>
      <c r="AW52" s="10" t="s">
        <v>75</v>
      </c>
      <c r="AY52" s="9">
        <v>4.2999999999999997E-2</v>
      </c>
      <c r="BC52" s="10" t="s">
        <v>75</v>
      </c>
      <c r="BE52" s="9">
        <v>4.2999999999999997E-2</v>
      </c>
      <c r="BI52" s="10" t="s">
        <v>75</v>
      </c>
      <c r="BK52" s="9">
        <v>4.2999999999999997E-2</v>
      </c>
      <c r="BO52" s="10" t="s">
        <v>75</v>
      </c>
      <c r="BP52" s="9"/>
      <c r="BQ52" s="9">
        <v>4.2999999999999997E-2</v>
      </c>
      <c r="BU52" s="10" t="s">
        <v>75</v>
      </c>
      <c r="BW52" s="9">
        <v>4.2999999999999997E-2</v>
      </c>
      <c r="CA52" s="10" t="s">
        <v>75</v>
      </c>
      <c r="CC52" s="9">
        <v>4.2999999999999997E-2</v>
      </c>
      <c r="CG52" s="10" t="s">
        <v>75</v>
      </c>
      <c r="CI52" s="9">
        <v>4.2999999999999997E-2</v>
      </c>
    </row>
    <row r="53" spans="1:87" ht="15.6">
      <c r="A53" s="1" t="s">
        <v>83</v>
      </c>
      <c r="C53" s="11">
        <v>4.9420000000000002E-3</v>
      </c>
      <c r="G53" s="10" t="s">
        <v>83</v>
      </c>
      <c r="I53" s="39">
        <v>3.9500000000000004E-3</v>
      </c>
      <c r="M53" s="10" t="s">
        <v>83</v>
      </c>
      <c r="O53" s="11">
        <v>5.4929999999999996E-3</v>
      </c>
      <c r="S53" s="10" t="s">
        <v>83</v>
      </c>
      <c r="U53" s="16">
        <v>2.3900000000000002E-3</v>
      </c>
      <c r="Y53" s="10" t="s">
        <v>83</v>
      </c>
      <c r="AA53" s="11">
        <v>4.3680000000000004E-3</v>
      </c>
      <c r="AE53" s="10" t="s">
        <v>83</v>
      </c>
      <c r="AG53" s="11">
        <v>7.4689999999999999E-3</v>
      </c>
      <c r="AK53" s="10" t="s">
        <v>83</v>
      </c>
      <c r="AM53" s="11">
        <v>4.8939999999999999E-3</v>
      </c>
      <c r="AQ53" s="10" t="s">
        <v>83</v>
      </c>
      <c r="AS53" s="11">
        <v>3.9639999999999996E-3</v>
      </c>
      <c r="AW53" s="10" t="s">
        <v>83</v>
      </c>
      <c r="AY53" s="11">
        <v>3.0270000000000002E-3</v>
      </c>
      <c r="BC53" s="10" t="s">
        <v>83</v>
      </c>
      <c r="BE53" s="11">
        <v>2.601E-3</v>
      </c>
      <c r="BI53" s="10" t="s">
        <v>83</v>
      </c>
      <c r="BK53" s="11">
        <v>3.8920000000000001E-3</v>
      </c>
      <c r="BO53" s="10" t="s">
        <v>83</v>
      </c>
      <c r="BQ53" s="11">
        <v>3.042E-3</v>
      </c>
      <c r="BU53" s="10" t="s">
        <v>83</v>
      </c>
      <c r="BW53" s="11">
        <v>4.189E-3</v>
      </c>
      <c r="CA53" s="10" t="s">
        <v>83</v>
      </c>
      <c r="CC53" s="11">
        <v>4.5919999999999997E-3</v>
      </c>
      <c r="CG53" s="10" t="s">
        <v>83</v>
      </c>
      <c r="CI53" s="11">
        <v>3.1080000000000001E-3</v>
      </c>
    </row>
    <row r="54" spans="1:87" ht="15.6">
      <c r="A54" s="10" t="s">
        <v>84</v>
      </c>
      <c r="C54" s="40">
        <v>0.4</v>
      </c>
      <c r="G54" s="10" t="s">
        <v>84</v>
      </c>
      <c r="I54" s="40">
        <v>0.4</v>
      </c>
      <c r="M54" s="10" t="s">
        <v>84</v>
      </c>
      <c r="O54" s="40">
        <v>0.4</v>
      </c>
      <c r="S54" s="10" t="s">
        <v>84</v>
      </c>
      <c r="U54" s="40">
        <v>0.4</v>
      </c>
      <c r="Y54" s="10" t="s">
        <v>84</v>
      </c>
      <c r="AA54" s="40">
        <v>0.4</v>
      </c>
      <c r="AE54" s="10" t="s">
        <v>84</v>
      </c>
      <c r="AG54" s="40">
        <v>0.4</v>
      </c>
      <c r="AK54" s="10" t="s">
        <v>84</v>
      </c>
      <c r="AM54" s="40">
        <v>0.4</v>
      </c>
      <c r="AQ54" s="10" t="s">
        <v>84</v>
      </c>
      <c r="AS54" s="40">
        <v>0.4</v>
      </c>
      <c r="AW54" s="10" t="s">
        <v>84</v>
      </c>
      <c r="AY54" s="40">
        <v>0.4</v>
      </c>
      <c r="BC54" s="10" t="s">
        <v>84</v>
      </c>
      <c r="BE54" s="40">
        <v>0.4</v>
      </c>
      <c r="BI54" s="10" t="s">
        <v>84</v>
      </c>
      <c r="BK54" s="40">
        <v>0.4</v>
      </c>
      <c r="BO54" s="10" t="s">
        <v>84</v>
      </c>
      <c r="BQ54" s="40">
        <v>0.4</v>
      </c>
      <c r="BU54" s="10" t="s">
        <v>84</v>
      </c>
      <c r="BW54" s="40">
        <v>0.4</v>
      </c>
      <c r="CA54" s="10" t="s">
        <v>84</v>
      </c>
      <c r="CC54" s="40">
        <v>0.4</v>
      </c>
      <c r="CG54" s="10" t="s">
        <v>84</v>
      </c>
      <c r="CI54" s="40">
        <v>0.4</v>
      </c>
    </row>
    <row r="55" spans="1:87" ht="13.05" customHeight="1">
      <c r="A55" s="1" t="s">
        <v>85</v>
      </c>
      <c r="C55" s="1">
        <f>C53/(1-C54)</f>
        <v>8.2366666666666682E-3</v>
      </c>
      <c r="G55" s="1" t="s">
        <v>85</v>
      </c>
      <c r="I55" s="1">
        <f>I53/(1-I54)</f>
        <v>6.5833333333333343E-3</v>
      </c>
      <c r="M55" s="1" t="s">
        <v>85</v>
      </c>
      <c r="O55" s="1">
        <f>O53/(1-O54)</f>
        <v>9.1549999999999999E-3</v>
      </c>
      <c r="S55" s="1" t="s">
        <v>85</v>
      </c>
      <c r="U55" s="1">
        <f>U53/(1-U54)</f>
        <v>3.9833333333333335E-3</v>
      </c>
      <c r="Y55" s="1" t="s">
        <v>85</v>
      </c>
      <c r="AA55" s="1">
        <f>AA53/(1-AA54)</f>
        <v>7.2800000000000009E-3</v>
      </c>
      <c r="AE55" s="1" t="s">
        <v>85</v>
      </c>
      <c r="AG55" s="1">
        <f>AG53/(1-AG54)</f>
        <v>1.2448333333333334E-2</v>
      </c>
      <c r="AK55" s="1" t="s">
        <v>85</v>
      </c>
      <c r="AM55" s="1">
        <f>AM53/(1-AM54)</f>
        <v>8.1566666666666662E-3</v>
      </c>
      <c r="AQ55" s="1" t="s">
        <v>85</v>
      </c>
      <c r="AS55" s="1">
        <f>AS53/(1-AS54)</f>
        <v>6.6066666666666661E-3</v>
      </c>
      <c r="AW55" s="1" t="s">
        <v>85</v>
      </c>
      <c r="AY55" s="1">
        <f>AY53/(1-AY54)</f>
        <v>5.0450000000000009E-3</v>
      </c>
      <c r="BC55" s="1" t="s">
        <v>85</v>
      </c>
      <c r="BE55" s="1">
        <f>BE53/(1-BE54)</f>
        <v>4.3350000000000003E-3</v>
      </c>
      <c r="BI55" s="1" t="s">
        <v>85</v>
      </c>
      <c r="BK55" s="1">
        <f>BK53/(1-BK54)</f>
        <v>6.4866666666666666E-3</v>
      </c>
      <c r="BO55" s="1" t="s">
        <v>85</v>
      </c>
      <c r="BQ55" s="1">
        <f>BQ53/(1-BQ54)</f>
        <v>5.0699999999999999E-3</v>
      </c>
      <c r="BU55" s="1" t="s">
        <v>85</v>
      </c>
      <c r="BW55" s="1">
        <f>BW53/(1-BW54)</f>
        <v>6.9816666666666673E-3</v>
      </c>
      <c r="CA55" s="1" t="s">
        <v>85</v>
      </c>
      <c r="CC55" s="1">
        <f>CC53/(1-CC54)</f>
        <v>7.6533333333333332E-3</v>
      </c>
      <c r="CG55" s="1" t="s">
        <v>85</v>
      </c>
      <c r="CI55" s="1">
        <f>CI53/(1-CI54)</f>
        <v>5.1800000000000006E-3</v>
      </c>
    </row>
    <row r="56" spans="1:87" hidden="1">
      <c r="A56" s="1" t="s">
        <v>87</v>
      </c>
      <c r="G56" s="1" t="s">
        <v>87</v>
      </c>
      <c r="M56" s="1" t="s">
        <v>87</v>
      </c>
      <c r="S56" s="1" t="s">
        <v>87</v>
      </c>
      <c r="Y56" s="1" t="s">
        <v>87</v>
      </c>
      <c r="AE56" s="1" t="s">
        <v>87</v>
      </c>
      <c r="AK56" s="1" t="s">
        <v>87</v>
      </c>
      <c r="AQ56" s="1" t="s">
        <v>87</v>
      </c>
      <c r="AW56" s="1" t="s">
        <v>87</v>
      </c>
      <c r="BC56" s="1" t="s">
        <v>87</v>
      </c>
      <c r="BI56" s="1" t="s">
        <v>87</v>
      </c>
      <c r="BO56" s="1" t="s">
        <v>87</v>
      </c>
      <c r="BU56" s="1" t="s">
        <v>87</v>
      </c>
      <c r="CA56" s="1" t="s">
        <v>87</v>
      </c>
      <c r="CG56" s="1" t="s">
        <v>87</v>
      </c>
    </row>
    <row r="57" spans="1:87">
      <c r="A57" s="1" t="s">
        <v>87</v>
      </c>
      <c r="C57" s="14">
        <f>C32</f>
        <v>1.3</v>
      </c>
      <c r="G57" s="1" t="s">
        <v>87</v>
      </c>
      <c r="I57" s="14">
        <f>I32</f>
        <v>1.5361111111111112</v>
      </c>
      <c r="M57" s="1" t="s">
        <v>87</v>
      </c>
      <c r="O57" s="14">
        <f>O32</f>
        <v>1.3055555555555556</v>
      </c>
      <c r="S57" s="1" t="s">
        <v>87</v>
      </c>
      <c r="U57" s="14">
        <f>U32</f>
        <v>1.5666666666666667</v>
      </c>
      <c r="Y57" s="1" t="s">
        <v>87</v>
      </c>
      <c r="AA57" s="14">
        <f>AA32</f>
        <v>1.5527777777777778</v>
      </c>
      <c r="AE57" s="1" t="s">
        <v>87</v>
      </c>
      <c r="AG57" s="14">
        <f>AG32</f>
        <v>1.3638888888888889</v>
      </c>
      <c r="AK57" s="1" t="s">
        <v>87</v>
      </c>
      <c r="AM57" s="14">
        <f>AM32</f>
        <v>1.5083333333333333</v>
      </c>
      <c r="AQ57" s="1" t="s">
        <v>87</v>
      </c>
      <c r="AS57" s="14">
        <f>AS32</f>
        <v>1.4472222222222222</v>
      </c>
      <c r="AW57" s="1" t="s">
        <v>87</v>
      </c>
      <c r="AY57" s="14">
        <f>AY32</f>
        <v>1.3583333333333334</v>
      </c>
      <c r="BC57" s="1" t="s">
        <v>87</v>
      </c>
      <c r="BE57" s="14">
        <f>BE32</f>
        <v>1.4944444444444445</v>
      </c>
      <c r="BI57" s="1" t="s">
        <v>87</v>
      </c>
      <c r="BK57" s="14">
        <f>BK32</f>
        <v>1.5666666666666667</v>
      </c>
      <c r="BO57" s="1" t="s">
        <v>87</v>
      </c>
      <c r="BQ57" s="14">
        <f>BQ32</f>
        <v>1.4333333333333333</v>
      </c>
      <c r="BU57" s="1" t="s">
        <v>87</v>
      </c>
      <c r="BW57" s="14">
        <f>BW32</f>
        <v>1.4194444444444445</v>
      </c>
      <c r="CA57" s="1" t="s">
        <v>87</v>
      </c>
      <c r="CC57" s="14">
        <f>CC32</f>
        <v>1.375</v>
      </c>
      <c r="CG57" s="1" t="s">
        <v>87</v>
      </c>
      <c r="CI57" s="14">
        <f>CI32</f>
        <v>1.5333333333333334</v>
      </c>
    </row>
    <row r="58" spans="1:87" s="15" customFormat="1">
      <c r="A58" s="15" t="s">
        <v>86</v>
      </c>
      <c r="C58" s="15">
        <f>1-EXP(-C55*C57)</f>
        <v>1.0650543670409518E-2</v>
      </c>
      <c r="G58" s="15" t="s">
        <v>86</v>
      </c>
      <c r="I58" s="15">
        <f>1-EXP(-I55*I57)</f>
        <v>1.0061769744599158E-2</v>
      </c>
      <c r="M58" s="15" t="s">
        <v>86</v>
      </c>
      <c r="O58" s="15">
        <f t="shared" ref="O58" si="52">1-EXP(-O55*O57)</f>
        <v>1.1881215378311882E-2</v>
      </c>
      <c r="S58" s="15" t="s">
        <v>86</v>
      </c>
      <c r="U58" s="15">
        <f t="shared" ref="U58" si="53">1-EXP(-U55*U57)</f>
        <v>6.2211237315394907E-3</v>
      </c>
      <c r="Y58" s="15" t="s">
        <v>86</v>
      </c>
      <c r="AA58" s="15">
        <f t="shared" ref="AA58" si="54">1-EXP(-AA55*AA57)</f>
        <v>1.1240569575854731E-2</v>
      </c>
      <c r="AE58" s="15" t="s">
        <v>86</v>
      </c>
      <c r="AG58" s="15">
        <f t="shared" ref="AG58" si="55">1-EXP(-AG55*AG57)</f>
        <v>1.6834827068525127E-2</v>
      </c>
      <c r="AK58" s="15" t="s">
        <v>86</v>
      </c>
      <c r="AM58" s="15">
        <f t="shared" ref="AM58" si="56">1-EXP(-AM55*AM57)</f>
        <v>1.2227600076587519E-2</v>
      </c>
      <c r="AQ58" s="15" t="s">
        <v>86</v>
      </c>
      <c r="AS58" s="15">
        <f t="shared" ref="AS58" si="57">1-EXP(-AS55*AS57)</f>
        <v>9.5157507773216965E-3</v>
      </c>
      <c r="AW58" s="15" t="s">
        <v>86</v>
      </c>
      <c r="AY58" s="15">
        <f t="shared" ref="AY58" si="58">1-EXP(-AY55*AY57)</f>
        <v>6.8293648334679657E-3</v>
      </c>
      <c r="BC58" s="15" t="s">
        <v>86</v>
      </c>
      <c r="BE58" s="15">
        <f t="shared" ref="BE58" si="59">1-EXP(-BE55*BE57)</f>
        <v>6.4574769685112887E-3</v>
      </c>
      <c r="BI58" s="15" t="s">
        <v>86</v>
      </c>
      <c r="BK58" s="15">
        <f t="shared" ref="BK58" si="60">1-EXP(-BK55*BK57)</f>
        <v>1.0110981283939613E-2</v>
      </c>
      <c r="BO58" s="15" t="s">
        <v>86</v>
      </c>
      <c r="BQ58" s="15">
        <f t="shared" ref="BQ58" si="61">1-EXP(-BQ55*BQ57)</f>
        <v>7.2406592003183556E-3</v>
      </c>
      <c r="BU58" s="15" t="s">
        <v>86</v>
      </c>
      <c r="BW58" s="15">
        <f t="shared" ref="BW58" si="62">1-EXP(-BW55*BW57)</f>
        <v>9.8611448515236733E-3</v>
      </c>
      <c r="CA58" s="15" t="s">
        <v>86</v>
      </c>
      <c r="CC58" s="15">
        <f t="shared" ref="CC58" si="63">1-EXP(-CC55*CC57)</f>
        <v>1.0468156777817317E-2</v>
      </c>
      <c r="CG58" s="15" t="s">
        <v>86</v>
      </c>
      <c r="CI58" s="15">
        <f t="shared" ref="CI58" si="64">1-EXP(-CI55*CI57)</f>
        <v>7.9112070359980136E-3</v>
      </c>
    </row>
    <row r="60" spans="1:87" s="58" customFormat="1">
      <c r="A60" s="58" t="s">
        <v>131</v>
      </c>
    </row>
    <row r="61" spans="1:87" s="58" customFormat="1">
      <c r="A61" s="58" t="s">
        <v>129</v>
      </c>
    </row>
    <row r="62" spans="1:87" s="58" customFormat="1">
      <c r="A62" s="58" t="s">
        <v>135</v>
      </c>
    </row>
    <row r="63" spans="1:87" s="58" customFormat="1">
      <c r="A63" s="58" t="s">
        <v>130</v>
      </c>
    </row>
    <row r="64" spans="1:87" s="21" customFormat="1" ht="14.4" thickBot="1"/>
    <row r="66" spans="1:8" s="188" customFormat="1" ht="17.399999999999999">
      <c r="A66" s="188" t="s">
        <v>89</v>
      </c>
    </row>
    <row r="67" spans="1:8" s="96" customFormat="1" ht="18" thickBot="1"/>
    <row r="68" spans="1:8" ht="14.4" thickBot="1">
      <c r="A68" s="175" t="s">
        <v>90</v>
      </c>
      <c r="B68" s="176"/>
      <c r="C68" s="177"/>
      <c r="D68" s="28" t="s">
        <v>91</v>
      </c>
      <c r="E68" s="29"/>
      <c r="F68" s="29" t="s">
        <v>92</v>
      </c>
      <c r="G68" s="68" t="s">
        <v>93</v>
      </c>
      <c r="H68" s="29"/>
    </row>
    <row r="69" spans="1:8">
      <c r="A69" s="147" t="s">
        <v>0</v>
      </c>
      <c r="B69" s="148"/>
      <c r="C69" s="174"/>
      <c r="D69" s="170">
        <f>E18</f>
        <v>4.3999999999999595E-3</v>
      </c>
      <c r="E69" s="171"/>
      <c r="F69" s="34">
        <f>C34</f>
        <v>5.4724426357556828E-4</v>
      </c>
      <c r="G69" s="186">
        <f>C58</f>
        <v>1.0650543670409518E-2</v>
      </c>
      <c r="H69" s="187"/>
    </row>
    <row r="70" spans="1:8">
      <c r="A70" s="147" t="s">
        <v>119</v>
      </c>
      <c r="B70" s="148"/>
      <c r="C70" s="174"/>
      <c r="D70" s="170">
        <f>K18</f>
        <v>4.3999999999999595E-3</v>
      </c>
      <c r="E70" s="171"/>
      <c r="F70" s="34">
        <f>I34</f>
        <v>3.0300084375542392E-3</v>
      </c>
      <c r="G70" s="186">
        <f>I58</f>
        <v>1.0061769744599158E-2</v>
      </c>
      <c r="H70" s="187"/>
    </row>
    <row r="71" spans="1:8">
      <c r="A71" s="147" t="s">
        <v>38</v>
      </c>
      <c r="B71" s="148"/>
      <c r="C71" s="174"/>
      <c r="D71" s="170">
        <f>Q18</f>
        <v>1.4800000000000035E-2</v>
      </c>
      <c r="E71" s="171"/>
      <c r="F71" s="34">
        <f>O34</f>
        <v>3.0848405307917412E-4</v>
      </c>
      <c r="G71" s="186">
        <f>O58</f>
        <v>1.1881215378311882E-2</v>
      </c>
      <c r="H71" s="187"/>
    </row>
    <row r="72" spans="1:8">
      <c r="A72" s="147" t="s">
        <v>2</v>
      </c>
      <c r="B72" s="148"/>
      <c r="C72" s="174"/>
      <c r="D72" s="170">
        <f>W18</f>
        <v>3.0000000000000027E-3</v>
      </c>
      <c r="E72" s="171"/>
      <c r="F72" s="34">
        <f>U34</f>
        <v>0.2385939771109242</v>
      </c>
      <c r="G72" s="186">
        <f>U58</f>
        <v>6.2211237315394907E-3</v>
      </c>
      <c r="H72" s="187"/>
    </row>
    <row r="73" spans="1:8">
      <c r="A73" s="147" t="s">
        <v>3</v>
      </c>
      <c r="B73" s="148"/>
      <c r="C73" s="174"/>
      <c r="D73" s="170">
        <f>AC18</f>
        <v>4.3999999999999595E-3</v>
      </c>
      <c r="E73" s="171"/>
      <c r="F73" s="34">
        <f>AA34</f>
        <v>1.2041688691067354E-2</v>
      </c>
      <c r="G73" s="186">
        <f>AA58</f>
        <v>1.1240569575854731E-2</v>
      </c>
      <c r="H73" s="187"/>
    </row>
    <row r="74" spans="1:8">
      <c r="A74" s="147" t="s">
        <v>45</v>
      </c>
      <c r="B74" s="148"/>
      <c r="C74" s="174"/>
      <c r="D74" s="170">
        <f>AI18</f>
        <v>5.4399999999999674E-3</v>
      </c>
      <c r="E74" s="171"/>
      <c r="F74" s="34">
        <f>AG34</f>
        <v>6.6924343945138137E-3</v>
      </c>
      <c r="G74" s="186">
        <f>AG58</f>
        <v>1.6834827068525127E-2</v>
      </c>
      <c r="H74" s="187"/>
    </row>
    <row r="75" spans="1:8">
      <c r="A75" s="147" t="s">
        <v>48</v>
      </c>
      <c r="B75" s="148"/>
      <c r="C75" s="174"/>
      <c r="D75" s="170">
        <f>AO18</f>
        <v>1.0640000000000005E-2</v>
      </c>
      <c r="E75" s="171"/>
      <c r="F75" s="34">
        <f>AM34</f>
        <v>2.5996181727594825E-2</v>
      </c>
      <c r="G75" s="186">
        <f>AM58</f>
        <v>1.2227600076587519E-2</v>
      </c>
      <c r="H75" s="187"/>
    </row>
    <row r="76" spans="1:8" ht="16.05" customHeight="1">
      <c r="A76" s="167" t="s">
        <v>70</v>
      </c>
      <c r="B76" s="168"/>
      <c r="C76" s="169"/>
      <c r="D76" s="170">
        <f>AU18</f>
        <v>7.5199999999999824E-3</v>
      </c>
      <c r="E76" s="171"/>
      <c r="F76" s="76">
        <f>AS34</f>
        <v>3.6477547350227232E-13</v>
      </c>
      <c r="G76" s="186">
        <f>AS58</f>
        <v>9.5157507773216965E-3</v>
      </c>
      <c r="H76" s="187"/>
    </row>
    <row r="77" spans="1:8" ht="16.05" customHeight="1">
      <c r="A77" s="167" t="s">
        <v>51</v>
      </c>
      <c r="B77" s="168"/>
      <c r="C77" s="169"/>
      <c r="D77" s="170">
        <f>BA18</f>
        <v>1.4800000000000035E-2</v>
      </c>
      <c r="E77" s="171"/>
      <c r="F77" s="35">
        <f>AY34</f>
        <v>4.1095192081576463E-2</v>
      </c>
      <c r="G77" s="186">
        <f>AY58</f>
        <v>6.8293648334679657E-3</v>
      </c>
      <c r="H77" s="187"/>
    </row>
    <row r="78" spans="1:8" ht="16.05" customHeight="1">
      <c r="A78" s="167" t="s">
        <v>54</v>
      </c>
      <c r="B78" s="168"/>
      <c r="C78" s="169"/>
      <c r="D78" s="170">
        <f>BG18</f>
        <v>1.4800000000000035E-2</v>
      </c>
      <c r="E78" s="171"/>
      <c r="F78" s="73">
        <f>BE34</f>
        <v>1.9759802531004646E-4</v>
      </c>
      <c r="G78" s="186">
        <f>BE58</f>
        <v>6.4574769685112887E-3</v>
      </c>
      <c r="H78" s="187"/>
    </row>
    <row r="79" spans="1:8" ht="16.05" customHeight="1">
      <c r="A79" s="167" t="s">
        <v>63</v>
      </c>
      <c r="B79" s="168"/>
      <c r="C79" s="169"/>
      <c r="D79" s="170">
        <f>BM18</f>
        <v>1.4800000000000035E-2</v>
      </c>
      <c r="E79" s="171"/>
      <c r="F79" s="73">
        <f>BK34</f>
        <v>2.1808617860709523E-2</v>
      </c>
      <c r="G79" s="186">
        <f>BK58</f>
        <v>1.0110981283939613E-2</v>
      </c>
      <c r="H79" s="187"/>
    </row>
    <row r="80" spans="1:8" ht="16.05" customHeight="1">
      <c r="A80" s="167" t="s">
        <v>57</v>
      </c>
      <c r="B80" s="168"/>
      <c r="C80" s="169"/>
      <c r="D80" s="170">
        <f>BS18</f>
        <v>3.0000000000000027E-3</v>
      </c>
      <c r="E80" s="171"/>
      <c r="F80" s="75">
        <f>BQ34</f>
        <v>4.5076939890998332E-7</v>
      </c>
      <c r="G80" s="186">
        <f>BQ58</f>
        <v>7.2406592003183556E-3</v>
      </c>
      <c r="H80" s="187"/>
    </row>
    <row r="81" spans="1:11" ht="16.05" customHeight="1">
      <c r="A81" s="167" t="s">
        <v>65</v>
      </c>
      <c r="B81" s="168"/>
      <c r="C81" s="169"/>
      <c r="D81" s="170">
        <f>BY18</f>
        <v>1.0640000000000005E-2</v>
      </c>
      <c r="E81" s="171"/>
      <c r="F81" s="74">
        <f>BW34</f>
        <v>6.7823457447680177E-6</v>
      </c>
      <c r="G81" s="186">
        <f>BW58</f>
        <v>9.8611448515236733E-3</v>
      </c>
      <c r="H81" s="187"/>
    </row>
    <row r="82" spans="1:11" ht="16.05" customHeight="1">
      <c r="A82" s="167" t="s">
        <v>68</v>
      </c>
      <c r="B82" s="168"/>
      <c r="C82" s="169"/>
      <c r="D82" s="182">
        <f>CE18</f>
        <v>4.3999999999999595E-3</v>
      </c>
      <c r="E82" s="183"/>
      <c r="F82" s="73">
        <f>CC34</f>
        <v>1.6466505018499861E-4</v>
      </c>
      <c r="G82" s="186">
        <f>CC58</f>
        <v>1.0468156777817317E-2</v>
      </c>
      <c r="H82" s="187"/>
    </row>
    <row r="83" spans="1:11" ht="16.05" customHeight="1" thickBot="1">
      <c r="A83" s="160" t="s">
        <v>61</v>
      </c>
      <c r="B83" s="161"/>
      <c r="C83" s="162"/>
      <c r="D83" s="184">
        <f>CK18</f>
        <v>1.1680000000000013E-2</v>
      </c>
      <c r="E83" s="185"/>
      <c r="F83" s="36">
        <f>CI34</f>
        <v>4.1448465052793641E-2</v>
      </c>
      <c r="G83" s="180">
        <f>CI58</f>
        <v>7.9112070359980136E-3</v>
      </c>
      <c r="H83" s="181"/>
      <c r="J83" s="1" t="s">
        <v>94</v>
      </c>
    </row>
    <row r="86" spans="1:11" ht="14.4" thickBot="1"/>
    <row r="87" spans="1:11" ht="14.4" thickBot="1">
      <c r="A87" s="23"/>
      <c r="B87" s="24"/>
      <c r="C87" s="25"/>
      <c r="D87" s="24" t="s">
        <v>96</v>
      </c>
      <c r="E87" s="25"/>
      <c r="F87" s="41" t="s">
        <v>97</v>
      </c>
      <c r="G87" s="42" t="s">
        <v>98</v>
      </c>
      <c r="H87" s="41"/>
      <c r="J87" s="58" t="s">
        <v>132</v>
      </c>
    </row>
    <row r="88" spans="1:11" ht="16.05" customHeight="1">
      <c r="A88" s="18" t="s">
        <v>95</v>
      </c>
      <c r="C88" s="19"/>
      <c r="D88" s="192">
        <v>0.33</v>
      </c>
      <c r="E88" s="193"/>
      <c r="F88" s="45">
        <v>0.3</v>
      </c>
      <c r="G88" s="192">
        <v>0.2</v>
      </c>
      <c r="H88" s="193"/>
      <c r="J88" s="58" t="s">
        <v>133</v>
      </c>
    </row>
    <row r="89" spans="1:11">
      <c r="A89" s="18" t="s">
        <v>92</v>
      </c>
      <c r="C89" s="19"/>
      <c r="D89" s="194">
        <v>0.33</v>
      </c>
      <c r="E89" s="187"/>
      <c r="F89" s="46">
        <v>0.2</v>
      </c>
      <c r="G89" s="194">
        <v>0.3</v>
      </c>
      <c r="H89" s="187"/>
      <c r="J89" s="58" t="s">
        <v>134</v>
      </c>
    </row>
    <row r="90" spans="1:11" ht="16.95" customHeight="1" thickBot="1">
      <c r="A90" s="20" t="s">
        <v>93</v>
      </c>
      <c r="B90" s="21"/>
      <c r="C90" s="22"/>
      <c r="D90" s="195">
        <v>0.33</v>
      </c>
      <c r="E90" s="181"/>
      <c r="F90" s="47">
        <v>0.5</v>
      </c>
      <c r="G90" s="195">
        <v>0.5</v>
      </c>
      <c r="H90" s="181"/>
    </row>
    <row r="92" spans="1:11" ht="14.4" thickBot="1"/>
    <row r="93" spans="1:11" ht="16.95" customHeight="1" thickBot="1">
      <c r="A93" s="175" t="s">
        <v>90</v>
      </c>
      <c r="B93" s="176"/>
      <c r="C93" s="177"/>
      <c r="D93" s="28" t="s">
        <v>91</v>
      </c>
      <c r="E93" s="29"/>
      <c r="F93" s="29" t="s">
        <v>92</v>
      </c>
      <c r="G93" s="28" t="s">
        <v>93</v>
      </c>
      <c r="H93" s="29"/>
      <c r="I93" s="48" t="s">
        <v>99</v>
      </c>
      <c r="J93" s="50" t="s">
        <v>100</v>
      </c>
      <c r="K93" s="48" t="s">
        <v>101</v>
      </c>
    </row>
    <row r="94" spans="1:11">
      <c r="A94" s="147" t="s">
        <v>0</v>
      </c>
      <c r="B94" s="148"/>
      <c r="C94" s="174"/>
      <c r="D94" s="178">
        <f>D69</f>
        <v>4.3999999999999595E-3</v>
      </c>
      <c r="E94" s="179"/>
      <c r="F94" s="54">
        <f>F69</f>
        <v>5.4724426357556828E-4</v>
      </c>
      <c r="G94" s="172">
        <f>G69</f>
        <v>1.0650543670409518E-2</v>
      </c>
      <c r="H94" s="173"/>
      <c r="I94" s="49">
        <f>(D94*$D$88)+(F94*$D$89)+(G94*$D$90)</f>
        <v>5.1472700182150655E-3</v>
      </c>
      <c r="J94" s="51">
        <f>(D94*$F$88)+(F94*$F$89)+(G94*$F$90)</f>
        <v>6.7547206879198605E-3</v>
      </c>
      <c r="K94" s="52">
        <f>(D94*$G$88)+(F94*$G$89)+(G94*$G$90)</f>
        <v>6.3694451142774213E-3</v>
      </c>
    </row>
    <row r="95" spans="1:11">
      <c r="A95" s="147" t="s">
        <v>119</v>
      </c>
      <c r="B95" s="148"/>
      <c r="C95" s="174"/>
      <c r="D95" s="170">
        <f t="shared" ref="D95:D108" si="65">D70</f>
        <v>4.3999999999999595E-3</v>
      </c>
      <c r="E95" s="171"/>
      <c r="F95" s="54">
        <f t="shared" ref="F95:G108" si="66">F70</f>
        <v>3.0300084375542392E-3</v>
      </c>
      <c r="G95" s="172">
        <f t="shared" si="66"/>
        <v>1.0061769744599158E-2</v>
      </c>
      <c r="H95" s="173"/>
      <c r="I95" s="49">
        <f t="shared" ref="I95:I108" si="67">(D95*$D$88)+(F95*$D$89)+(G95*$D$90)</f>
        <v>5.7722868001106077E-3</v>
      </c>
      <c r="J95" s="51">
        <f t="shared" ref="J95:J108" si="68">(D95*$F$88)+(F95*$F$89)+(G95*$F$90)</f>
        <v>6.9568865598104148E-3</v>
      </c>
      <c r="K95" s="52">
        <f t="shared" ref="K95:K108" si="69">(D95*$G$88)+(F95*$G$89)+(G95*$G$90)</f>
        <v>6.8198874035658424E-3</v>
      </c>
    </row>
    <row r="96" spans="1:11">
      <c r="A96" s="147" t="s">
        <v>38</v>
      </c>
      <c r="B96" s="148"/>
      <c r="C96" s="174"/>
      <c r="D96" s="170">
        <f t="shared" si="65"/>
        <v>1.4800000000000035E-2</v>
      </c>
      <c r="E96" s="171"/>
      <c r="F96" s="54">
        <f t="shared" si="66"/>
        <v>3.0848405307917412E-4</v>
      </c>
      <c r="G96" s="172">
        <f t="shared" si="66"/>
        <v>1.1881215378311882E-2</v>
      </c>
      <c r="H96" s="173"/>
      <c r="I96" s="49">
        <f t="shared" si="67"/>
        <v>8.9066008123590609E-3</v>
      </c>
      <c r="J96" s="51">
        <f t="shared" si="68"/>
        <v>1.0442304499771786E-2</v>
      </c>
      <c r="K96" s="52">
        <f t="shared" si="69"/>
        <v>8.9931529050797012E-3</v>
      </c>
    </row>
    <row r="97" spans="1:12">
      <c r="A97" s="147" t="s">
        <v>2</v>
      </c>
      <c r="B97" s="148"/>
      <c r="C97" s="174"/>
      <c r="D97" s="170">
        <f t="shared" si="65"/>
        <v>3.0000000000000027E-3</v>
      </c>
      <c r="E97" s="171"/>
      <c r="F97" s="54">
        <f t="shared" si="66"/>
        <v>0.2385939771109242</v>
      </c>
      <c r="G97" s="172">
        <f t="shared" si="66"/>
        <v>6.2211237315394907E-3</v>
      </c>
      <c r="H97" s="173"/>
      <c r="I97" s="49">
        <f t="shared" si="67"/>
        <v>8.1778983278013015E-2</v>
      </c>
      <c r="J97" s="51">
        <f t="shared" si="68"/>
        <v>5.1729357287954587E-2</v>
      </c>
      <c r="K97" s="52">
        <f t="shared" si="69"/>
        <v>7.5288754999047011E-2</v>
      </c>
    </row>
    <row r="98" spans="1:12">
      <c r="A98" s="147" t="s">
        <v>3</v>
      </c>
      <c r="B98" s="148"/>
      <c r="C98" s="174"/>
      <c r="D98" s="170">
        <f t="shared" si="65"/>
        <v>4.3999999999999595E-3</v>
      </c>
      <c r="E98" s="171"/>
      <c r="F98" s="54">
        <f t="shared" si="66"/>
        <v>1.2041688691067354E-2</v>
      </c>
      <c r="G98" s="172">
        <f t="shared" si="66"/>
        <v>1.1240569575854731E-2</v>
      </c>
      <c r="H98" s="173"/>
      <c r="I98" s="49">
        <f t="shared" si="67"/>
        <v>9.1351452280842745E-3</v>
      </c>
      <c r="J98" s="51">
        <f t="shared" si="68"/>
        <v>9.3486225261408245E-3</v>
      </c>
      <c r="K98" s="52">
        <f t="shared" si="69"/>
        <v>1.0112791395247563E-2</v>
      </c>
    </row>
    <row r="99" spans="1:12">
      <c r="A99" s="147" t="s">
        <v>45</v>
      </c>
      <c r="B99" s="148"/>
      <c r="C99" s="174"/>
      <c r="D99" s="170">
        <f t="shared" si="65"/>
        <v>5.4399999999999674E-3</v>
      </c>
      <c r="E99" s="171"/>
      <c r="F99" s="54">
        <f t="shared" si="66"/>
        <v>6.6924343945138137E-3</v>
      </c>
      <c r="G99" s="172">
        <f t="shared" si="66"/>
        <v>1.6834827068525127E-2</v>
      </c>
      <c r="H99" s="173"/>
      <c r="I99" s="49">
        <f t="shared" si="67"/>
        <v>9.5591962828028391E-3</v>
      </c>
      <c r="J99" s="51">
        <f t="shared" si="68"/>
        <v>1.1387900413165317E-2</v>
      </c>
      <c r="K99" s="52">
        <f t="shared" si="69"/>
        <v>1.1513143852616701E-2</v>
      </c>
    </row>
    <row r="100" spans="1:12">
      <c r="A100" s="147" t="s">
        <v>48</v>
      </c>
      <c r="B100" s="148"/>
      <c r="C100" s="174"/>
      <c r="D100" s="170">
        <f t="shared" si="65"/>
        <v>1.0640000000000005E-2</v>
      </c>
      <c r="E100" s="171"/>
      <c r="F100" s="54">
        <f t="shared" si="66"/>
        <v>2.5996181727594825E-2</v>
      </c>
      <c r="G100" s="172">
        <f t="shared" si="66"/>
        <v>1.2227600076587519E-2</v>
      </c>
      <c r="H100" s="173"/>
      <c r="I100" s="49">
        <f t="shared" si="67"/>
        <v>1.6125047995380178E-2</v>
      </c>
      <c r="J100" s="51">
        <f t="shared" si="68"/>
        <v>1.4505036383812727E-2</v>
      </c>
      <c r="K100" s="52">
        <f t="shared" si="69"/>
        <v>1.6040654556572206E-2</v>
      </c>
    </row>
    <row r="101" spans="1:12" ht="15">
      <c r="A101" s="167" t="s">
        <v>70</v>
      </c>
      <c r="B101" s="168"/>
      <c r="C101" s="169"/>
      <c r="D101" s="170">
        <f t="shared" si="65"/>
        <v>7.5199999999999824E-3</v>
      </c>
      <c r="E101" s="171"/>
      <c r="F101" s="54">
        <f t="shared" si="66"/>
        <v>3.6477547350227232E-13</v>
      </c>
      <c r="G101" s="172">
        <f t="shared" si="66"/>
        <v>9.5157507773216965E-3</v>
      </c>
      <c r="H101" s="173"/>
      <c r="I101" s="49">
        <f t="shared" si="67"/>
        <v>5.6217977566365308E-3</v>
      </c>
      <c r="J101" s="51">
        <f t="shared" si="68"/>
        <v>7.0138753887337979E-3</v>
      </c>
      <c r="K101" s="52">
        <f t="shared" si="69"/>
        <v>6.2618753887702773E-3</v>
      </c>
    </row>
    <row r="102" spans="1:12" ht="15">
      <c r="A102" s="167" t="s">
        <v>51</v>
      </c>
      <c r="B102" s="168"/>
      <c r="C102" s="169"/>
      <c r="D102" s="170">
        <f t="shared" si="65"/>
        <v>1.4800000000000035E-2</v>
      </c>
      <c r="E102" s="171"/>
      <c r="F102" s="54">
        <f t="shared" si="66"/>
        <v>4.1095192081576463E-2</v>
      </c>
      <c r="G102" s="172">
        <f t="shared" si="66"/>
        <v>6.8293648334679657E-3</v>
      </c>
      <c r="H102" s="173"/>
      <c r="I102" s="49">
        <f t="shared" si="67"/>
        <v>2.0699103781964677E-2</v>
      </c>
      <c r="J102" s="51">
        <f t="shared" si="68"/>
        <v>1.6073720833049285E-2</v>
      </c>
      <c r="K102" s="52">
        <f t="shared" si="69"/>
        <v>1.870324004120693E-2</v>
      </c>
    </row>
    <row r="103" spans="1:12" ht="15">
      <c r="A103" s="167" t="s">
        <v>54</v>
      </c>
      <c r="B103" s="168"/>
      <c r="C103" s="169"/>
      <c r="D103" s="170">
        <f t="shared" si="65"/>
        <v>1.4800000000000035E-2</v>
      </c>
      <c r="E103" s="171"/>
      <c r="F103" s="54">
        <f t="shared" si="66"/>
        <v>1.9759802531004646E-4</v>
      </c>
      <c r="G103" s="172">
        <f t="shared" si="66"/>
        <v>6.4574769685112887E-3</v>
      </c>
      <c r="H103" s="173"/>
      <c r="I103" s="49">
        <f t="shared" si="67"/>
        <v>7.0801747479610523E-3</v>
      </c>
      <c r="J103" s="51">
        <f t="shared" si="68"/>
        <v>7.7082580893176643E-3</v>
      </c>
      <c r="K103" s="52">
        <f t="shared" si="69"/>
        <v>6.2480178918486659E-3</v>
      </c>
    </row>
    <row r="104" spans="1:12" ht="15">
      <c r="A104" s="167" t="s">
        <v>63</v>
      </c>
      <c r="B104" s="168"/>
      <c r="C104" s="169"/>
      <c r="D104" s="170">
        <f t="shared" si="65"/>
        <v>1.4800000000000035E-2</v>
      </c>
      <c r="E104" s="171"/>
      <c r="F104" s="54">
        <f t="shared" si="66"/>
        <v>2.1808617860709523E-2</v>
      </c>
      <c r="G104" s="172">
        <f t="shared" si="66"/>
        <v>1.0110981283939613E-2</v>
      </c>
      <c r="H104" s="173"/>
      <c r="I104" s="49">
        <f t="shared" si="67"/>
        <v>1.5417467717734227E-2</v>
      </c>
      <c r="J104" s="51">
        <f t="shared" si="68"/>
        <v>1.3857214214111721E-2</v>
      </c>
      <c r="K104" s="52">
        <f t="shared" si="69"/>
        <v>1.4558076000182671E-2</v>
      </c>
    </row>
    <row r="105" spans="1:12" ht="15">
      <c r="A105" s="167" t="s">
        <v>57</v>
      </c>
      <c r="B105" s="168"/>
      <c r="C105" s="169"/>
      <c r="D105" s="170">
        <f t="shared" si="65"/>
        <v>3.0000000000000027E-3</v>
      </c>
      <c r="E105" s="171"/>
      <c r="F105" s="54">
        <f t="shared" si="66"/>
        <v>4.5076939890998332E-7</v>
      </c>
      <c r="G105" s="172">
        <f t="shared" si="66"/>
        <v>7.2406592003183556E-3</v>
      </c>
      <c r="H105" s="173"/>
      <c r="I105" s="49">
        <f t="shared" si="67"/>
        <v>3.3795662900066989E-3</v>
      </c>
      <c r="J105" s="51">
        <f t="shared" si="68"/>
        <v>4.520419754038961E-3</v>
      </c>
      <c r="K105" s="52">
        <f t="shared" si="69"/>
        <v>4.2204648309788519E-3</v>
      </c>
    </row>
    <row r="106" spans="1:12" ht="15">
      <c r="A106" s="167" t="s">
        <v>65</v>
      </c>
      <c r="B106" s="168"/>
      <c r="C106" s="169"/>
      <c r="D106" s="170">
        <f t="shared" si="65"/>
        <v>1.0640000000000005E-2</v>
      </c>
      <c r="E106" s="171"/>
      <c r="F106" s="54">
        <f t="shared" si="66"/>
        <v>6.7823457447680177E-6</v>
      </c>
      <c r="G106" s="172">
        <f t="shared" si="66"/>
        <v>9.8611448515236733E-3</v>
      </c>
      <c r="H106" s="173"/>
      <c r="I106" s="49">
        <f t="shared" si="67"/>
        <v>6.7676159750985881E-3</v>
      </c>
      <c r="J106" s="51">
        <f t="shared" si="68"/>
        <v>8.1239288949107921E-3</v>
      </c>
      <c r="K106" s="52">
        <f t="shared" si="69"/>
        <v>7.060607129485268E-3</v>
      </c>
    </row>
    <row r="107" spans="1:12" ht="15">
      <c r="A107" s="167" t="s">
        <v>68</v>
      </c>
      <c r="B107" s="168"/>
      <c r="C107" s="169"/>
      <c r="D107" s="170">
        <f t="shared" si="65"/>
        <v>4.3999999999999595E-3</v>
      </c>
      <c r="E107" s="171"/>
      <c r="F107" s="54">
        <f t="shared" si="66"/>
        <v>1.6466505018499861E-4</v>
      </c>
      <c r="G107" s="172">
        <f t="shared" si="66"/>
        <v>1.0468156777817317E-2</v>
      </c>
      <c r="H107" s="173"/>
      <c r="I107" s="49">
        <f t="shared" si="67"/>
        <v>4.9608312032407512E-3</v>
      </c>
      <c r="J107" s="51">
        <f t="shared" si="68"/>
        <v>6.5870113989456459E-3</v>
      </c>
      <c r="K107" s="52">
        <f t="shared" si="69"/>
        <v>6.1634779039641497E-3</v>
      </c>
    </row>
    <row r="108" spans="1:12" ht="15.6" thickBot="1">
      <c r="A108" s="160" t="s">
        <v>61</v>
      </c>
      <c r="B108" s="161"/>
      <c r="C108" s="162"/>
      <c r="D108" s="163">
        <f t="shared" si="65"/>
        <v>1.1680000000000013E-2</v>
      </c>
      <c r="E108" s="164"/>
      <c r="F108" s="55">
        <f t="shared" si="66"/>
        <v>4.1448465052793641E-2</v>
      </c>
      <c r="G108" s="165">
        <f t="shared" si="66"/>
        <v>7.9112070359980136E-3</v>
      </c>
      <c r="H108" s="166"/>
      <c r="I108" s="49">
        <f t="shared" si="67"/>
        <v>2.0143091789301251E-2</v>
      </c>
      <c r="J108" s="51">
        <f t="shared" si="68"/>
        <v>1.5749296528557739E-2</v>
      </c>
      <c r="K108" s="52">
        <f t="shared" si="69"/>
        <v>1.87261430338371E-2</v>
      </c>
    </row>
    <row r="109" spans="1:12" ht="14.4" thickBot="1">
      <c r="I109" s="57">
        <f>AVERAGE(I94:I108)</f>
        <v>1.4699611978460588E-2</v>
      </c>
      <c r="J109" s="56">
        <f>AVERAGE(J94:J108)</f>
        <v>1.2717236897349408E-2</v>
      </c>
      <c r="K109" s="56">
        <f>AVERAGE(K94:K108)</f>
        <v>1.4471982163112025E-2</v>
      </c>
      <c r="L109" s="58" t="s">
        <v>123</v>
      </c>
    </row>
    <row r="112" spans="1:12" s="21" customFormat="1" ht="14.4" thickBot="1"/>
    <row r="115" spans="1:23" ht="18" thickBot="1">
      <c r="A115" s="95" t="s">
        <v>148</v>
      </c>
    </row>
    <row r="116" spans="1:23" ht="14.4" thickBot="1">
      <c r="I116" s="111" t="s">
        <v>149</v>
      </c>
      <c r="J116" s="112"/>
      <c r="K116" s="113"/>
    </row>
    <row r="117" spans="1:23" ht="16.95" customHeight="1" thickBot="1">
      <c r="A117" s="150" t="s">
        <v>90</v>
      </c>
      <c r="B117" s="151"/>
      <c r="C117" s="152"/>
      <c r="D117" s="116" t="s">
        <v>91</v>
      </c>
      <c r="E117" s="117"/>
      <c r="F117" s="103" t="s">
        <v>92</v>
      </c>
      <c r="G117" s="114" t="s">
        <v>93</v>
      </c>
      <c r="H117" s="115"/>
      <c r="I117" s="104" t="s">
        <v>150</v>
      </c>
      <c r="J117" s="105" t="s">
        <v>151</v>
      </c>
      <c r="K117" s="106" t="s">
        <v>152</v>
      </c>
      <c r="M117" s="118" t="s">
        <v>153</v>
      </c>
      <c r="N117" s="119"/>
      <c r="O117" s="119"/>
      <c r="P117" s="119"/>
      <c r="Q117" s="119"/>
      <c r="R117" s="119"/>
      <c r="S117" s="119"/>
      <c r="T117" s="119"/>
      <c r="U117" s="119"/>
      <c r="V117" s="119"/>
      <c r="W117" s="120"/>
    </row>
    <row r="118" spans="1:23" ht="16.95" customHeight="1" thickBot="1">
      <c r="A118" s="153" t="s">
        <v>0</v>
      </c>
      <c r="B118" s="154"/>
      <c r="C118" s="155"/>
      <c r="D118" s="156">
        <v>4.4000000000000003E-3</v>
      </c>
      <c r="E118" s="157"/>
      <c r="F118" s="97">
        <v>5.0000000000000001E-4</v>
      </c>
      <c r="G118" s="158">
        <v>1.0699999999999999E-2</v>
      </c>
      <c r="H118" s="159"/>
      <c r="I118" s="46">
        <f>_xlfn.RANK.AVG(D118,$D$118:$E$132,1)</f>
        <v>4.5</v>
      </c>
      <c r="J118" s="26">
        <f>_xlfn.RANK.AVG(F118,$F$118:$F$132,1)</f>
        <v>7</v>
      </c>
      <c r="K118" s="26">
        <f>_xlfn.RANK.AVG(G118,$G$118:$H$132,1)</f>
        <v>11</v>
      </c>
      <c r="M118" s="121"/>
      <c r="N118" s="122"/>
      <c r="O118" s="123"/>
      <c r="P118" s="121" t="s">
        <v>88</v>
      </c>
      <c r="Q118" s="122"/>
      <c r="R118" s="123"/>
      <c r="S118" s="121" t="s">
        <v>154</v>
      </c>
      <c r="T118" s="123"/>
      <c r="U118" s="122" t="s">
        <v>79</v>
      </c>
      <c r="V118" s="122"/>
      <c r="W118" s="123"/>
    </row>
    <row r="119" spans="1:23" ht="18">
      <c r="A119" s="147" t="s">
        <v>119</v>
      </c>
      <c r="B119" s="148"/>
      <c r="C119" s="149"/>
      <c r="D119" s="136">
        <v>4.4000000000000003E-3</v>
      </c>
      <c r="E119" s="137"/>
      <c r="F119" s="97">
        <v>3.0000000000000001E-3</v>
      </c>
      <c r="G119" s="138">
        <v>1.01E-2</v>
      </c>
      <c r="H119" s="139"/>
      <c r="I119" s="46">
        <f t="shared" ref="I119:I132" si="70">_xlfn.RANK.AVG(D119,$D$118:$E$132,1)</f>
        <v>4.5</v>
      </c>
      <c r="J119" s="26">
        <f t="shared" ref="J119:J132" si="71">_xlfn.RANK.AVG(F119,$F$118:$F$132,1)</f>
        <v>8</v>
      </c>
      <c r="K119" s="26">
        <f t="shared" ref="K119:K132" si="72">_xlfn.RANK.AVG(G119,$G$118:$H$132,1)</f>
        <v>8.5</v>
      </c>
      <c r="M119" s="124" t="s">
        <v>88</v>
      </c>
      <c r="N119" s="125"/>
      <c r="O119" s="126"/>
      <c r="P119" s="124">
        <v>1</v>
      </c>
      <c r="Q119" s="125"/>
      <c r="R119" s="126"/>
      <c r="S119" s="124"/>
      <c r="T119" s="126"/>
      <c r="U119" s="124"/>
      <c r="V119" s="125"/>
      <c r="W119" s="126"/>
    </row>
    <row r="120" spans="1:23" ht="18">
      <c r="A120" s="147" t="s">
        <v>38</v>
      </c>
      <c r="B120" s="148"/>
      <c r="C120" s="149"/>
      <c r="D120" s="136">
        <v>1.4800000000000001E-2</v>
      </c>
      <c r="E120" s="137"/>
      <c r="F120" s="97">
        <v>2.9999999999999997E-4</v>
      </c>
      <c r="G120" s="138">
        <v>1.1900000000000001E-2</v>
      </c>
      <c r="H120" s="139"/>
      <c r="I120" s="46">
        <f t="shared" si="70"/>
        <v>13.5</v>
      </c>
      <c r="J120" s="26">
        <f t="shared" si="71"/>
        <v>6</v>
      </c>
      <c r="K120" s="26">
        <f t="shared" si="72"/>
        <v>13</v>
      </c>
      <c r="M120" s="127" t="s">
        <v>154</v>
      </c>
      <c r="N120" s="128"/>
      <c r="O120" s="129"/>
      <c r="P120" s="127">
        <f>CORREL(I118:I132, J118:J132)</f>
        <v>0.1311738740615867</v>
      </c>
      <c r="Q120" s="128"/>
      <c r="R120" s="129"/>
      <c r="S120" s="127">
        <v>1</v>
      </c>
      <c r="T120" s="129"/>
      <c r="U120" s="127"/>
      <c r="V120" s="128"/>
      <c r="W120" s="129"/>
    </row>
    <row r="121" spans="1:23" ht="16.95" customHeight="1" thickBot="1">
      <c r="A121" s="147" t="s">
        <v>2</v>
      </c>
      <c r="B121" s="148"/>
      <c r="C121" s="149"/>
      <c r="D121" s="136">
        <v>3.0000000000000001E-3</v>
      </c>
      <c r="E121" s="137"/>
      <c r="F121" s="97">
        <v>0.23860000000000001</v>
      </c>
      <c r="G121" s="138">
        <v>6.1999999999999998E-3</v>
      </c>
      <c r="H121" s="139"/>
      <c r="I121" s="46">
        <f t="shared" si="70"/>
        <v>1.5</v>
      </c>
      <c r="J121" s="26">
        <f t="shared" si="71"/>
        <v>15</v>
      </c>
      <c r="K121" s="26">
        <f t="shared" si="72"/>
        <v>1</v>
      </c>
      <c r="M121" s="130" t="s">
        <v>79</v>
      </c>
      <c r="N121" s="131"/>
      <c r="O121" s="132"/>
      <c r="P121" s="130">
        <f>CORREL(I118:I132, K118:K132)</f>
        <v>-1.8234882039207714E-3</v>
      </c>
      <c r="Q121" s="131"/>
      <c r="R121" s="132"/>
      <c r="S121" s="130">
        <f>CORREL(J118:J132, K118:K132)</f>
        <v>-4.1108148675831978E-2</v>
      </c>
      <c r="T121" s="132"/>
      <c r="U121" s="130">
        <v>1</v>
      </c>
      <c r="V121" s="131"/>
      <c r="W121" s="132"/>
    </row>
    <row r="122" spans="1:23">
      <c r="A122" s="147" t="s">
        <v>3</v>
      </c>
      <c r="B122" s="148"/>
      <c r="C122" s="149"/>
      <c r="D122" s="136">
        <v>4.4000000000000003E-3</v>
      </c>
      <c r="E122" s="137"/>
      <c r="F122" s="97">
        <v>1.2E-2</v>
      </c>
      <c r="G122" s="138">
        <v>1.12E-2</v>
      </c>
      <c r="H122" s="139"/>
      <c r="I122" s="46">
        <f t="shared" si="70"/>
        <v>4.5</v>
      </c>
      <c r="J122" s="26">
        <f t="shared" si="71"/>
        <v>10</v>
      </c>
      <c r="K122" s="26">
        <f t="shared" si="72"/>
        <v>12</v>
      </c>
    </row>
    <row r="123" spans="1:23">
      <c r="A123" s="147" t="s">
        <v>45</v>
      </c>
      <c r="B123" s="148"/>
      <c r="C123" s="149"/>
      <c r="D123" s="136">
        <v>5.4000000000000003E-3</v>
      </c>
      <c r="E123" s="137"/>
      <c r="F123" s="97">
        <v>6.7000000000000002E-3</v>
      </c>
      <c r="G123" s="138">
        <v>1.6799999999999999E-2</v>
      </c>
      <c r="H123" s="139"/>
      <c r="I123" s="46">
        <f t="shared" si="70"/>
        <v>7</v>
      </c>
      <c r="J123" s="26">
        <f t="shared" si="71"/>
        <v>9</v>
      </c>
      <c r="K123" s="26">
        <f t="shared" si="72"/>
        <v>15</v>
      </c>
    </row>
    <row r="124" spans="1:23">
      <c r="A124" s="147" t="s">
        <v>48</v>
      </c>
      <c r="B124" s="148"/>
      <c r="C124" s="149"/>
      <c r="D124" s="136">
        <v>1.06E-2</v>
      </c>
      <c r="E124" s="137"/>
      <c r="F124" s="97">
        <v>2.5999999999999999E-2</v>
      </c>
      <c r="G124" s="138">
        <v>1.2200000000000001E-2</v>
      </c>
      <c r="H124" s="139"/>
      <c r="I124" s="46">
        <f t="shared" si="70"/>
        <v>9.5</v>
      </c>
      <c r="J124" s="26">
        <f t="shared" si="71"/>
        <v>12</v>
      </c>
      <c r="K124" s="26">
        <f t="shared" si="72"/>
        <v>14</v>
      </c>
    </row>
    <row r="125" spans="1:23" ht="15">
      <c r="A125" s="133" t="s">
        <v>70</v>
      </c>
      <c r="B125" s="134"/>
      <c r="C125" s="135"/>
      <c r="D125" s="136">
        <v>7.4999999999999997E-3</v>
      </c>
      <c r="E125" s="137"/>
      <c r="F125" s="98">
        <v>3.6500000000000001E-13</v>
      </c>
      <c r="G125" s="138">
        <v>9.4999999999999998E-3</v>
      </c>
      <c r="H125" s="139"/>
      <c r="I125" s="46">
        <f t="shared" si="70"/>
        <v>8</v>
      </c>
      <c r="J125" s="26">
        <f t="shared" si="71"/>
        <v>1</v>
      </c>
      <c r="K125" s="26">
        <f t="shared" si="72"/>
        <v>6</v>
      </c>
    </row>
    <row r="126" spans="1:23" ht="15">
      <c r="A126" s="133" t="s">
        <v>51</v>
      </c>
      <c r="B126" s="134"/>
      <c r="C126" s="135"/>
      <c r="D126" s="136">
        <v>1.4800000000000001E-2</v>
      </c>
      <c r="E126" s="137"/>
      <c r="F126" s="97">
        <v>4.1099999999999998E-2</v>
      </c>
      <c r="G126" s="138">
        <v>6.7999999999999996E-3</v>
      </c>
      <c r="H126" s="139"/>
      <c r="I126" s="46">
        <f t="shared" si="70"/>
        <v>13.5</v>
      </c>
      <c r="J126" s="26">
        <f t="shared" si="71"/>
        <v>13</v>
      </c>
      <c r="K126" s="26">
        <f t="shared" si="72"/>
        <v>3</v>
      </c>
    </row>
    <row r="127" spans="1:23" ht="15">
      <c r="A127" s="133" t="s">
        <v>54</v>
      </c>
      <c r="B127" s="134"/>
      <c r="C127" s="135"/>
      <c r="D127" s="136">
        <v>1.4800000000000001E-2</v>
      </c>
      <c r="E127" s="137"/>
      <c r="F127" s="99">
        <v>2.0000000000000001E-4</v>
      </c>
      <c r="G127" s="138">
        <v>6.4999999999999997E-3</v>
      </c>
      <c r="H127" s="139"/>
      <c r="I127" s="46">
        <f t="shared" si="70"/>
        <v>13.5</v>
      </c>
      <c r="J127" s="26">
        <f t="shared" si="71"/>
        <v>5</v>
      </c>
      <c r="K127" s="26">
        <f t="shared" si="72"/>
        <v>2</v>
      </c>
    </row>
    <row r="128" spans="1:23" ht="15">
      <c r="A128" s="133" t="s">
        <v>63</v>
      </c>
      <c r="B128" s="134"/>
      <c r="C128" s="135"/>
      <c r="D128" s="136">
        <v>1.4800000000000001E-2</v>
      </c>
      <c r="E128" s="137"/>
      <c r="F128" s="99">
        <v>2.181E-2</v>
      </c>
      <c r="G128" s="138">
        <v>1.01E-2</v>
      </c>
      <c r="H128" s="139"/>
      <c r="I128" s="46">
        <f t="shared" si="70"/>
        <v>13.5</v>
      </c>
      <c r="J128" s="26">
        <f t="shared" si="71"/>
        <v>11</v>
      </c>
      <c r="K128" s="26">
        <f t="shared" si="72"/>
        <v>8.5</v>
      </c>
    </row>
    <row r="129" spans="1:11" ht="15">
      <c r="A129" s="133" t="s">
        <v>57</v>
      </c>
      <c r="B129" s="134"/>
      <c r="C129" s="135"/>
      <c r="D129" s="136">
        <v>3.0000000000000001E-3</v>
      </c>
      <c r="E129" s="137"/>
      <c r="F129" s="100">
        <v>4.51E-7</v>
      </c>
      <c r="G129" s="138">
        <v>7.1999999999999998E-3</v>
      </c>
      <c r="H129" s="139"/>
      <c r="I129" s="46">
        <f t="shared" si="70"/>
        <v>1.5</v>
      </c>
      <c r="J129" s="26">
        <f t="shared" si="71"/>
        <v>2</v>
      </c>
      <c r="K129" s="26">
        <f t="shared" si="72"/>
        <v>4</v>
      </c>
    </row>
    <row r="130" spans="1:11" ht="15">
      <c r="A130" s="133" t="s">
        <v>65</v>
      </c>
      <c r="B130" s="134"/>
      <c r="C130" s="135"/>
      <c r="D130" s="136">
        <v>1.06E-2</v>
      </c>
      <c r="E130" s="137"/>
      <c r="F130" s="101">
        <v>6.8000000000000001E-6</v>
      </c>
      <c r="G130" s="138">
        <v>9.9000000000000008E-3</v>
      </c>
      <c r="H130" s="139"/>
      <c r="I130" s="46">
        <f t="shared" si="70"/>
        <v>9.5</v>
      </c>
      <c r="J130" s="26">
        <f t="shared" si="71"/>
        <v>3</v>
      </c>
      <c r="K130" s="26">
        <f t="shared" si="72"/>
        <v>7</v>
      </c>
    </row>
    <row r="131" spans="1:11" ht="15">
      <c r="A131" s="133" t="s">
        <v>68</v>
      </c>
      <c r="B131" s="134"/>
      <c r="C131" s="135"/>
      <c r="D131" s="136">
        <v>4.4000000000000003E-3</v>
      </c>
      <c r="E131" s="137"/>
      <c r="F131" s="99">
        <v>1.6000000000000001E-4</v>
      </c>
      <c r="G131" s="138">
        <v>1.0500000000000001E-2</v>
      </c>
      <c r="H131" s="139"/>
      <c r="I131" s="46">
        <f t="shared" si="70"/>
        <v>4.5</v>
      </c>
      <c r="J131" s="26">
        <f t="shared" si="71"/>
        <v>4</v>
      </c>
      <c r="K131" s="26">
        <f t="shared" si="72"/>
        <v>10</v>
      </c>
    </row>
    <row r="132" spans="1:11" ht="15.6" thickBot="1">
      <c r="A132" s="140" t="s">
        <v>61</v>
      </c>
      <c r="B132" s="141"/>
      <c r="C132" s="142"/>
      <c r="D132" s="143">
        <v>1.17E-2</v>
      </c>
      <c r="E132" s="144"/>
      <c r="F132" s="102">
        <v>4.1399999999999999E-2</v>
      </c>
      <c r="G132" s="145">
        <v>7.9000000000000008E-3</v>
      </c>
      <c r="H132" s="146"/>
      <c r="I132" s="47">
        <f t="shared" si="70"/>
        <v>11</v>
      </c>
      <c r="J132" s="27">
        <f t="shared" si="71"/>
        <v>14</v>
      </c>
      <c r="K132" s="27">
        <f t="shared" si="72"/>
        <v>5</v>
      </c>
    </row>
    <row r="135" spans="1:11">
      <c r="C135" s="58"/>
      <c r="D135" s="58"/>
      <c r="E135" s="58"/>
    </row>
  </sheetData>
  <mergeCells count="213">
    <mergeCell ref="D88:E88"/>
    <mergeCell ref="D89:E89"/>
    <mergeCell ref="D90:E90"/>
    <mergeCell ref="G88:H88"/>
    <mergeCell ref="G89:H89"/>
    <mergeCell ref="G90:H90"/>
    <mergeCell ref="CG47:CK47"/>
    <mergeCell ref="BC26:BG26"/>
    <mergeCell ref="BI26:BM26"/>
    <mergeCell ref="BO26:BS26"/>
    <mergeCell ref="BU26:BY26"/>
    <mergeCell ref="CA26:CE26"/>
    <mergeCell ref="A45:XFD45"/>
    <mergeCell ref="CG26:CK26"/>
    <mergeCell ref="A47:E47"/>
    <mergeCell ref="G47:K47"/>
    <mergeCell ref="M47:Q47"/>
    <mergeCell ref="S47:W47"/>
    <mergeCell ref="Y47:AC47"/>
    <mergeCell ref="AE47:AI47"/>
    <mergeCell ref="AK47:AO47"/>
    <mergeCell ref="AQ47:AU47"/>
    <mergeCell ref="CA47:CE47"/>
    <mergeCell ref="AW47:BA47"/>
    <mergeCell ref="BC47:BG47"/>
    <mergeCell ref="BI47:BM47"/>
    <mergeCell ref="BO47:BS47"/>
    <mergeCell ref="BU47:BY47"/>
    <mergeCell ref="Y26:AC26"/>
    <mergeCell ref="AE26:AI26"/>
    <mergeCell ref="AK26:AO26"/>
    <mergeCell ref="AQ26:AU26"/>
    <mergeCell ref="AW4:BA4"/>
    <mergeCell ref="AW26:BA26"/>
    <mergeCell ref="A24:XFD24"/>
    <mergeCell ref="A26:E26"/>
    <mergeCell ref="G26:K26"/>
    <mergeCell ref="M26:Q26"/>
    <mergeCell ref="S26:W26"/>
    <mergeCell ref="A2:XFD2"/>
    <mergeCell ref="A4:E4"/>
    <mergeCell ref="G4:K4"/>
    <mergeCell ref="M4:Q4"/>
    <mergeCell ref="S4:W4"/>
    <mergeCell ref="Y4:AC4"/>
    <mergeCell ref="AE4:AI4"/>
    <mergeCell ref="AK4:AO4"/>
    <mergeCell ref="AQ4:AU4"/>
    <mergeCell ref="BC4:BG4"/>
    <mergeCell ref="BI4:BM4"/>
    <mergeCell ref="BO4:BS4"/>
    <mergeCell ref="BU4:BY4"/>
    <mergeCell ref="CA4:CE4"/>
    <mergeCell ref="CG4:CK4"/>
    <mergeCell ref="G75:H75"/>
    <mergeCell ref="G76:H76"/>
    <mergeCell ref="G77:H77"/>
    <mergeCell ref="G78:H78"/>
    <mergeCell ref="G79:H79"/>
    <mergeCell ref="G80:H80"/>
    <mergeCell ref="G81:H81"/>
    <mergeCell ref="G82:H82"/>
    <mergeCell ref="A66:XFD66"/>
    <mergeCell ref="A68:C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G83:H83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D82:E82"/>
    <mergeCell ref="D83:E83"/>
    <mergeCell ref="G69:H69"/>
    <mergeCell ref="G70:H70"/>
    <mergeCell ref="G71:H71"/>
    <mergeCell ref="G72:H72"/>
    <mergeCell ref="G73:H73"/>
    <mergeCell ref="G74:H74"/>
    <mergeCell ref="A96:C96"/>
    <mergeCell ref="D96:E96"/>
    <mergeCell ref="G96:H96"/>
    <mergeCell ref="A97:C97"/>
    <mergeCell ref="D97:E97"/>
    <mergeCell ref="G97:H97"/>
    <mergeCell ref="A93:C93"/>
    <mergeCell ref="A94:C94"/>
    <mergeCell ref="D94:E94"/>
    <mergeCell ref="G94:H94"/>
    <mergeCell ref="A95:C95"/>
    <mergeCell ref="D95:E95"/>
    <mergeCell ref="G95:H95"/>
    <mergeCell ref="A100:C100"/>
    <mergeCell ref="D100:E100"/>
    <mergeCell ref="G100:H100"/>
    <mergeCell ref="A101:C101"/>
    <mergeCell ref="D101:E101"/>
    <mergeCell ref="G101:H101"/>
    <mergeCell ref="A98:C98"/>
    <mergeCell ref="D98:E98"/>
    <mergeCell ref="G98:H98"/>
    <mergeCell ref="A99:C99"/>
    <mergeCell ref="D99:E99"/>
    <mergeCell ref="G99:H99"/>
    <mergeCell ref="G104:H104"/>
    <mergeCell ref="A105:C105"/>
    <mergeCell ref="D105:E105"/>
    <mergeCell ref="G105:H105"/>
    <mergeCell ref="A102:C102"/>
    <mergeCell ref="D102:E102"/>
    <mergeCell ref="G102:H102"/>
    <mergeCell ref="A103:C103"/>
    <mergeCell ref="D103:E103"/>
    <mergeCell ref="G103:H103"/>
    <mergeCell ref="A104:C104"/>
    <mergeCell ref="D104:E104"/>
    <mergeCell ref="A108:C108"/>
    <mergeCell ref="D108:E108"/>
    <mergeCell ref="G108:H108"/>
    <mergeCell ref="A106:C106"/>
    <mergeCell ref="D106:E106"/>
    <mergeCell ref="G106:H106"/>
    <mergeCell ref="A107:C107"/>
    <mergeCell ref="D107:E107"/>
    <mergeCell ref="G107:H107"/>
    <mergeCell ref="A117:C117"/>
    <mergeCell ref="A118:C118"/>
    <mergeCell ref="D118:E118"/>
    <mergeCell ref="G118:H118"/>
    <mergeCell ref="A119:C119"/>
    <mergeCell ref="D119:E119"/>
    <mergeCell ref="G119:H119"/>
    <mergeCell ref="A120:C120"/>
    <mergeCell ref="D120:E120"/>
    <mergeCell ref="G120:H120"/>
    <mergeCell ref="A121:C121"/>
    <mergeCell ref="D121:E121"/>
    <mergeCell ref="G121:H121"/>
    <mergeCell ref="A122:C122"/>
    <mergeCell ref="D122:E122"/>
    <mergeCell ref="G122:H122"/>
    <mergeCell ref="A123:C123"/>
    <mergeCell ref="D123:E123"/>
    <mergeCell ref="G123:H123"/>
    <mergeCell ref="A124:C124"/>
    <mergeCell ref="D124:E124"/>
    <mergeCell ref="G124:H124"/>
    <mergeCell ref="A125:C125"/>
    <mergeCell ref="D125:E125"/>
    <mergeCell ref="G125:H125"/>
    <mergeCell ref="A126:C126"/>
    <mergeCell ref="D126:E126"/>
    <mergeCell ref="G126:H126"/>
    <mergeCell ref="A127:C127"/>
    <mergeCell ref="D127:E127"/>
    <mergeCell ref="G127:H127"/>
    <mergeCell ref="A128:C128"/>
    <mergeCell ref="D128:E128"/>
    <mergeCell ref="G128:H128"/>
    <mergeCell ref="A129:C129"/>
    <mergeCell ref="D129:E129"/>
    <mergeCell ref="G129:H129"/>
    <mergeCell ref="A130:C130"/>
    <mergeCell ref="D130:E130"/>
    <mergeCell ref="G130:H130"/>
    <mergeCell ref="A131:C131"/>
    <mergeCell ref="D131:E131"/>
    <mergeCell ref="G131:H131"/>
    <mergeCell ref="A132:C132"/>
    <mergeCell ref="D132:E132"/>
    <mergeCell ref="G132:H132"/>
    <mergeCell ref="I116:K116"/>
    <mergeCell ref="G117:H117"/>
    <mergeCell ref="D117:E117"/>
    <mergeCell ref="M117:W117"/>
    <mergeCell ref="M118:O118"/>
    <mergeCell ref="M119:O119"/>
    <mergeCell ref="M120:O120"/>
    <mergeCell ref="M121:O121"/>
    <mergeCell ref="P118:R118"/>
    <mergeCell ref="S118:T118"/>
    <mergeCell ref="U118:W118"/>
    <mergeCell ref="P119:R119"/>
    <mergeCell ref="P120:R120"/>
    <mergeCell ref="P121:R121"/>
    <mergeCell ref="S119:T119"/>
    <mergeCell ref="S121:T121"/>
    <mergeCell ref="S120:T120"/>
    <mergeCell ref="U119:W119"/>
    <mergeCell ref="U120:W120"/>
    <mergeCell ref="U121:W12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E14" sqref="E14"/>
    </sheetView>
  </sheetViews>
  <sheetFormatPr defaultColWidth="10.90625" defaultRowHeight="15"/>
  <cols>
    <col min="1" max="1" width="25.6328125" customWidth="1"/>
    <col min="2" max="2" width="21.6328125" customWidth="1"/>
    <col min="3" max="3" width="21" customWidth="1"/>
    <col min="4" max="4" width="21.1796875" customWidth="1"/>
    <col min="5" max="5" width="26" customWidth="1"/>
    <col min="6" max="6" width="19.1796875" customWidth="1"/>
    <col min="7" max="8" width="19.81640625" customWidth="1"/>
    <col min="9" max="9" width="14.453125" customWidth="1"/>
    <col min="10" max="10" width="15.453125" customWidth="1"/>
    <col min="11" max="11" width="16.1796875" customWidth="1"/>
    <col min="12" max="12" width="23.36328125" customWidth="1"/>
    <col min="13" max="13" width="17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0.399999999999999">
      <c r="A3" s="30" t="s">
        <v>102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0.399999999999999">
      <c r="A5" s="43" t="s">
        <v>103</v>
      </c>
      <c r="B5" s="43" t="s">
        <v>104</v>
      </c>
      <c r="C5" s="43" t="s">
        <v>105</v>
      </c>
      <c r="D5" s="43" t="s">
        <v>106</v>
      </c>
      <c r="E5" s="44" t="s">
        <v>107</v>
      </c>
      <c r="F5" s="43" t="s">
        <v>108</v>
      </c>
      <c r="G5" s="44" t="s">
        <v>109</v>
      </c>
      <c r="H5" s="43"/>
      <c r="I5" s="62"/>
      <c r="L5" s="30"/>
      <c r="M5" s="30"/>
      <c r="N5" s="30"/>
      <c r="O5" s="30"/>
      <c r="P5" s="30"/>
      <c r="Q5" s="30"/>
    </row>
    <row r="6" spans="1:17">
      <c r="A6" s="3" t="s">
        <v>0</v>
      </c>
      <c r="B6" s="8" t="s">
        <v>15</v>
      </c>
      <c r="C6" s="62">
        <v>0.5</v>
      </c>
      <c r="D6" s="61">
        <v>2505</v>
      </c>
      <c r="E6" s="31">
        <v>0.08</v>
      </c>
      <c r="F6" s="61">
        <f>D6*C6</f>
        <v>1252.5</v>
      </c>
      <c r="G6" s="8">
        <f>E6*F6</f>
        <v>100.2</v>
      </c>
      <c r="H6" s="2"/>
      <c r="K6" s="62"/>
      <c r="L6" s="2"/>
      <c r="M6" s="2"/>
      <c r="N6" s="2"/>
      <c r="O6" s="2"/>
      <c r="P6" s="2"/>
      <c r="Q6" s="2"/>
    </row>
    <row r="7" spans="1:17">
      <c r="A7" s="3" t="s">
        <v>119</v>
      </c>
      <c r="B7" s="8" t="s">
        <v>15</v>
      </c>
      <c r="C7" s="62">
        <v>0.5</v>
      </c>
      <c r="D7" s="61">
        <v>3750</v>
      </c>
      <c r="E7" s="31">
        <v>0.08</v>
      </c>
      <c r="F7" s="61">
        <f t="shared" ref="F7:F20" si="0">D7*C7</f>
        <v>1875</v>
      </c>
      <c r="G7" s="8">
        <f t="shared" ref="G7:G20" si="1">E7*F7</f>
        <v>150</v>
      </c>
      <c r="H7" s="2"/>
      <c r="K7" s="62"/>
      <c r="L7" s="2"/>
      <c r="M7" s="2"/>
      <c r="N7" s="2"/>
      <c r="O7" s="2"/>
      <c r="P7" s="2"/>
      <c r="Q7" s="2"/>
    </row>
    <row r="8" spans="1:17">
      <c r="A8" s="3" t="s">
        <v>38</v>
      </c>
      <c r="B8" s="8" t="s">
        <v>18</v>
      </c>
      <c r="C8" s="62">
        <v>1</v>
      </c>
      <c r="D8" s="61">
        <v>11917</v>
      </c>
      <c r="E8" s="31">
        <v>0.08</v>
      </c>
      <c r="F8" s="61">
        <f t="shared" si="0"/>
        <v>11917</v>
      </c>
      <c r="G8" s="8">
        <f t="shared" si="1"/>
        <v>953.36</v>
      </c>
      <c r="H8" s="2"/>
      <c r="K8" s="62"/>
      <c r="L8" s="2"/>
      <c r="M8" s="2"/>
      <c r="N8" s="2"/>
      <c r="O8" s="2"/>
      <c r="P8" s="2"/>
      <c r="Q8" s="2"/>
    </row>
    <row r="9" spans="1:17">
      <c r="A9" s="3" t="s">
        <v>2</v>
      </c>
      <c r="B9" s="8" t="s">
        <v>17</v>
      </c>
      <c r="C9" s="62">
        <v>0.2</v>
      </c>
      <c r="D9" s="61">
        <v>6950</v>
      </c>
      <c r="E9" s="31">
        <v>0.08</v>
      </c>
      <c r="F9" s="61">
        <f t="shared" si="0"/>
        <v>1390</v>
      </c>
      <c r="G9" s="8">
        <f t="shared" si="1"/>
        <v>111.2</v>
      </c>
      <c r="H9" s="2"/>
      <c r="K9" s="62"/>
      <c r="L9" s="2"/>
      <c r="M9" s="2"/>
      <c r="N9" s="2"/>
      <c r="O9" s="2"/>
      <c r="P9" s="2"/>
      <c r="Q9" s="2"/>
    </row>
    <row r="10" spans="1:17">
      <c r="A10" s="3" t="s">
        <v>3</v>
      </c>
      <c r="B10" s="8" t="s">
        <v>14</v>
      </c>
      <c r="C10" s="62">
        <v>0.5</v>
      </c>
      <c r="D10" s="61">
        <v>2750</v>
      </c>
      <c r="E10" s="31">
        <v>0.08</v>
      </c>
      <c r="F10" s="61">
        <f t="shared" si="0"/>
        <v>1375</v>
      </c>
      <c r="G10" s="8">
        <f t="shared" si="1"/>
        <v>110</v>
      </c>
      <c r="H10" s="2"/>
      <c r="K10" s="62"/>
      <c r="L10" s="2"/>
      <c r="M10" s="2"/>
      <c r="N10" s="2"/>
      <c r="O10" s="2"/>
      <c r="P10" s="2"/>
      <c r="Q10" s="2"/>
    </row>
    <row r="11" spans="1:17">
      <c r="A11" s="3" t="s">
        <v>45</v>
      </c>
      <c r="B11" s="8" t="s">
        <v>18</v>
      </c>
      <c r="C11" s="62">
        <v>1</v>
      </c>
      <c r="D11" s="61">
        <v>5000</v>
      </c>
      <c r="E11" s="31">
        <v>0.08</v>
      </c>
      <c r="F11" s="61">
        <f t="shared" si="0"/>
        <v>5000</v>
      </c>
      <c r="G11" s="8">
        <f t="shared" si="1"/>
        <v>400</v>
      </c>
      <c r="H11" s="2"/>
      <c r="K11" s="62"/>
      <c r="L11" s="2"/>
      <c r="M11" s="2"/>
      <c r="N11" s="2"/>
      <c r="O11" s="2"/>
      <c r="P11" s="2"/>
      <c r="Q11" s="2"/>
    </row>
    <row r="12" spans="1:17">
      <c r="A12" s="3" t="s">
        <v>48</v>
      </c>
      <c r="B12" s="8" t="s">
        <v>11</v>
      </c>
      <c r="C12" s="62">
        <v>0.5</v>
      </c>
      <c r="D12" s="61">
        <v>1250</v>
      </c>
      <c r="E12" s="31">
        <v>0.08</v>
      </c>
      <c r="F12" s="61">
        <f t="shared" si="0"/>
        <v>625</v>
      </c>
      <c r="G12" s="8">
        <f t="shared" si="1"/>
        <v>50</v>
      </c>
      <c r="H12" s="2"/>
      <c r="K12" s="62"/>
      <c r="L12" s="2"/>
      <c r="M12" s="2"/>
      <c r="N12" s="2"/>
      <c r="O12" s="2"/>
      <c r="P12" s="2"/>
      <c r="Q12" s="2"/>
    </row>
    <row r="13" spans="1:17">
      <c r="A13" t="s">
        <v>70</v>
      </c>
      <c r="B13" s="8" t="s">
        <v>11</v>
      </c>
      <c r="C13" s="62">
        <v>0.5</v>
      </c>
      <c r="D13" s="61">
        <v>1500</v>
      </c>
      <c r="E13" s="31">
        <v>0.08</v>
      </c>
      <c r="F13" s="61">
        <f t="shared" si="0"/>
        <v>750</v>
      </c>
      <c r="G13" s="8">
        <f t="shared" si="1"/>
        <v>60</v>
      </c>
      <c r="H13" s="2"/>
      <c r="K13" s="62"/>
      <c r="L13" s="2"/>
      <c r="M13" s="2"/>
      <c r="N13" s="2"/>
      <c r="O13" s="2"/>
      <c r="P13" s="2"/>
      <c r="Q13" s="2"/>
    </row>
    <row r="14" spans="1:17">
      <c r="A14" t="s">
        <v>51</v>
      </c>
      <c r="B14" s="8" t="s">
        <v>12</v>
      </c>
      <c r="C14" s="62">
        <v>1</v>
      </c>
      <c r="D14" s="61">
        <v>2250</v>
      </c>
      <c r="E14" s="31">
        <v>0.08</v>
      </c>
      <c r="F14" s="61">
        <f t="shared" si="0"/>
        <v>2250</v>
      </c>
      <c r="G14" s="8">
        <f t="shared" si="1"/>
        <v>180</v>
      </c>
      <c r="H14" s="2"/>
      <c r="K14" s="62"/>
      <c r="L14" s="2"/>
      <c r="M14" s="2"/>
      <c r="N14" s="2"/>
      <c r="O14" s="2"/>
      <c r="P14" s="2"/>
      <c r="Q14" s="2"/>
    </row>
    <row r="15" spans="1:17">
      <c r="A15" t="s">
        <v>54</v>
      </c>
      <c r="B15" s="8" t="s">
        <v>12</v>
      </c>
      <c r="C15" s="62">
        <v>1</v>
      </c>
      <c r="D15" s="61">
        <v>3000</v>
      </c>
      <c r="E15" s="31">
        <v>0.08</v>
      </c>
      <c r="F15" s="61">
        <f t="shared" si="0"/>
        <v>3000</v>
      </c>
      <c r="G15" s="8">
        <f t="shared" si="1"/>
        <v>240</v>
      </c>
      <c r="H15" s="2"/>
      <c r="K15" s="62"/>
      <c r="L15" s="2"/>
      <c r="M15" s="2"/>
      <c r="N15" s="2"/>
      <c r="O15" s="2"/>
      <c r="P15" s="2"/>
      <c r="Q15" s="2"/>
    </row>
    <row r="16" spans="1:17">
      <c r="A16" t="s">
        <v>63</v>
      </c>
      <c r="B16" s="8" t="s">
        <v>12</v>
      </c>
      <c r="C16" s="62">
        <v>1</v>
      </c>
      <c r="D16" s="61">
        <v>6000</v>
      </c>
      <c r="E16" s="31">
        <v>0.08</v>
      </c>
      <c r="F16" s="61">
        <f t="shared" si="0"/>
        <v>6000</v>
      </c>
      <c r="G16" s="8">
        <f t="shared" si="1"/>
        <v>480</v>
      </c>
      <c r="H16" s="2"/>
      <c r="K16" s="62"/>
      <c r="L16" s="2"/>
      <c r="M16" s="2"/>
      <c r="N16" s="2"/>
      <c r="O16" s="2"/>
      <c r="P16" s="2"/>
      <c r="Q16" s="2"/>
    </row>
    <row r="17" spans="1:17">
      <c r="A17" t="s">
        <v>57</v>
      </c>
      <c r="B17" s="8" t="s">
        <v>73</v>
      </c>
      <c r="C17" s="62">
        <v>0.2</v>
      </c>
      <c r="D17" s="61">
        <v>10000</v>
      </c>
      <c r="E17" s="31">
        <v>0.08</v>
      </c>
      <c r="F17" s="61">
        <f t="shared" si="0"/>
        <v>2000</v>
      </c>
      <c r="G17" s="8">
        <f t="shared" si="1"/>
        <v>160</v>
      </c>
      <c r="H17" s="2"/>
      <c r="K17" s="62"/>
      <c r="L17" s="2"/>
      <c r="M17" s="2"/>
      <c r="N17" s="2"/>
      <c r="O17" s="2"/>
      <c r="P17" s="2"/>
      <c r="Q17" s="2"/>
    </row>
    <row r="18" spans="1:17">
      <c r="A18" t="s">
        <v>65</v>
      </c>
      <c r="B18" s="8" t="s">
        <v>11</v>
      </c>
      <c r="C18" s="62">
        <v>0.5</v>
      </c>
      <c r="D18" s="61">
        <v>2019.25</v>
      </c>
      <c r="E18" s="31">
        <v>0.08</v>
      </c>
      <c r="F18" s="61">
        <f t="shared" si="0"/>
        <v>1009.625</v>
      </c>
      <c r="G18" s="8">
        <f t="shared" si="1"/>
        <v>80.77</v>
      </c>
      <c r="H18" s="2"/>
      <c r="K18" s="62"/>
      <c r="L18" s="2"/>
      <c r="M18" s="2"/>
      <c r="N18" s="2"/>
      <c r="O18" s="2"/>
      <c r="P18" s="2"/>
      <c r="Q18" s="2"/>
    </row>
    <row r="19" spans="1:17">
      <c r="A19" t="s">
        <v>68</v>
      </c>
      <c r="B19" s="8" t="s">
        <v>11</v>
      </c>
      <c r="C19" s="62">
        <v>0.5</v>
      </c>
      <c r="D19" s="61">
        <v>11000</v>
      </c>
      <c r="E19" s="31">
        <v>0.08</v>
      </c>
      <c r="F19" s="61">
        <f t="shared" si="0"/>
        <v>5500</v>
      </c>
      <c r="G19" s="8">
        <f t="shared" si="1"/>
        <v>440</v>
      </c>
      <c r="H19" s="2"/>
      <c r="K19" s="62"/>
      <c r="L19" s="2"/>
      <c r="M19" s="2"/>
      <c r="N19" s="2"/>
      <c r="O19" s="2"/>
      <c r="P19" s="2"/>
      <c r="Q19" s="2"/>
    </row>
    <row r="20" spans="1:17">
      <c r="A20" t="s">
        <v>61</v>
      </c>
      <c r="B20" s="8" t="s">
        <v>18</v>
      </c>
      <c r="C20" s="62">
        <v>1</v>
      </c>
      <c r="D20" s="61">
        <v>10000</v>
      </c>
      <c r="E20" s="31">
        <v>0.08</v>
      </c>
      <c r="F20" s="61">
        <f t="shared" si="0"/>
        <v>10000</v>
      </c>
      <c r="G20" s="8">
        <f t="shared" si="1"/>
        <v>800</v>
      </c>
      <c r="H20" s="2"/>
      <c r="L20" s="2"/>
      <c r="M20" s="2"/>
      <c r="N20" s="2"/>
      <c r="O20" s="2"/>
      <c r="P20" s="2"/>
      <c r="Q20" s="2"/>
    </row>
    <row r="21" spans="1:17" ht="17.399999999999999">
      <c r="A21" s="88"/>
      <c r="B21" s="89"/>
      <c r="C21" s="90"/>
      <c r="D21" s="89"/>
      <c r="E21" s="90"/>
      <c r="F21" s="89"/>
      <c r="G21" s="91">
        <f>SUM(G6:G20)</f>
        <v>4315.5300000000007</v>
      </c>
      <c r="H21" s="2"/>
      <c r="I21" s="63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s="83" customFormat="1" ht="15.6" thickBot="1">
      <c r="A23" s="87"/>
      <c r="B23" s="84"/>
      <c r="C23" s="84"/>
      <c r="D23" s="84"/>
      <c r="E23" s="84"/>
      <c r="F23" s="84"/>
      <c r="G23" s="84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0.399999999999999">
      <c r="A25" s="30" t="s">
        <v>110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20.399999999999999">
      <c r="A26" s="3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6">
      <c r="A27" s="85" t="s">
        <v>103</v>
      </c>
      <c r="B27" s="85" t="s">
        <v>27</v>
      </c>
      <c r="C27" s="85" t="s">
        <v>137</v>
      </c>
      <c r="D27" s="85" t="s">
        <v>76</v>
      </c>
      <c r="E27" s="85" t="s">
        <v>111</v>
      </c>
      <c r="F27" s="85" t="s">
        <v>10</v>
      </c>
      <c r="G27" s="85" t="s">
        <v>112</v>
      </c>
      <c r="H27" s="85" t="s">
        <v>116</v>
      </c>
      <c r="I27" s="85" t="s">
        <v>114</v>
      </c>
      <c r="J27" s="85" t="s">
        <v>113</v>
      </c>
      <c r="K27" s="85" t="s">
        <v>115</v>
      </c>
      <c r="L27" s="85" t="s">
        <v>117</v>
      </c>
      <c r="M27" s="85" t="s">
        <v>118</v>
      </c>
      <c r="N27" s="86"/>
      <c r="O27" s="86"/>
      <c r="P27" s="86"/>
      <c r="Q27" s="86"/>
    </row>
    <row r="28" spans="1:17">
      <c r="A28" s="3" t="s">
        <v>0</v>
      </c>
      <c r="B28" t="s">
        <v>36</v>
      </c>
      <c r="C28" s="61">
        <v>2505</v>
      </c>
      <c r="D28">
        <f>'LOAN PORTFOLIO'!M4</f>
        <v>5</v>
      </c>
      <c r="E28" s="64">
        <v>0.5</v>
      </c>
      <c r="F28" s="82">
        <f>'MODELLLING PD''S'!I94</f>
        <v>5.1472700182150655E-3</v>
      </c>
      <c r="G28" s="33">
        <f>C28*F28*E28</f>
        <v>6.4469556978143698</v>
      </c>
      <c r="H28" s="33">
        <f>NORMSDIST((NORMSINV(F28)+SQRT(K28)*NORMSINV(0.999))/(SQRT(1-K28)))</f>
        <v>9.9353983057298118E-2</v>
      </c>
      <c r="I28" s="33">
        <f>((1+(D28-2.5))*J28)/(1-(1.5*J28))</f>
        <v>0.77232472708138777</v>
      </c>
      <c r="J28" s="33">
        <f>(0.11852-0.05478*LN(F28))^2</f>
        <v>0.16578874472704694</v>
      </c>
      <c r="K28" s="67">
        <f>0.12*(1+EXP(-50*F28))</f>
        <v>0.21277045737634856</v>
      </c>
      <c r="L28" s="33">
        <f>C28*E28*(H28-F28)*I28</f>
        <v>91.129612856273397</v>
      </c>
      <c r="M28" s="67">
        <f>C28*E28*H28</f>
        <v>124.4408637792659</v>
      </c>
      <c r="N28" s="8"/>
      <c r="O28" s="2"/>
      <c r="P28" s="2"/>
      <c r="Q28" s="32"/>
    </row>
    <row r="29" spans="1:17">
      <c r="A29" s="3" t="s">
        <v>119</v>
      </c>
      <c r="B29" t="s">
        <v>36</v>
      </c>
      <c r="C29" s="61">
        <v>3750</v>
      </c>
      <c r="D29">
        <f>'LOAN PORTFOLIO'!M5</f>
        <v>5</v>
      </c>
      <c r="E29" s="64">
        <v>0.5</v>
      </c>
      <c r="F29" s="82">
        <f>'MODELLLING PD''S'!I95</f>
        <v>5.7722868001106077E-3</v>
      </c>
      <c r="G29" s="33">
        <f t="shared" ref="G29:G42" si="2">C29*F29*E29</f>
        <v>10.823037750207389</v>
      </c>
      <c r="H29" s="33">
        <f t="shared" ref="H29:H42" si="3">NORMSDIST((NORMSINV(F29)+SQRT(K29)*NORMSINV(0.999))/(SQRT(1-K29)))</f>
        <v>0.10588729357594016</v>
      </c>
      <c r="I29" s="33">
        <f t="shared" ref="I29:I42" si="4">((1+(D29-2.5))*J29)/(1-(1.5*J29))</f>
        <v>0.74118567084923848</v>
      </c>
      <c r="J29" s="33">
        <f t="shared" ref="J29:J42" si="5">(0.11852-0.05478*LN(F29))^2</f>
        <v>0.16071579973776504</v>
      </c>
      <c r="K29" s="67">
        <f t="shared" ref="K29:K42" si="6">0.12*(1+EXP(-50*F29))</f>
        <v>0.20991613501853718</v>
      </c>
      <c r="L29" s="33">
        <f t="shared" ref="L29:L42" si="7">C29*E29*(H29-F29)*I29</f>
        <v>139.13214086103616</v>
      </c>
      <c r="M29" s="67">
        <f t="shared" ref="M29:M42" si="8">C29*E29*H29</f>
        <v>198.53867545488779</v>
      </c>
      <c r="N29" s="8"/>
      <c r="O29" s="2"/>
      <c r="P29" s="2"/>
      <c r="Q29" s="32"/>
    </row>
    <row r="30" spans="1:17">
      <c r="A30" s="3" t="s">
        <v>38</v>
      </c>
      <c r="B30" t="s">
        <v>36</v>
      </c>
      <c r="C30" s="61">
        <v>11917</v>
      </c>
      <c r="D30">
        <f>'LOAN PORTFOLIO'!M6</f>
        <v>5</v>
      </c>
      <c r="E30" s="64">
        <v>0.5</v>
      </c>
      <c r="F30" s="82">
        <f>'MODELLLING PD''S'!I96</f>
        <v>8.9066008123590609E-3</v>
      </c>
      <c r="G30" s="33">
        <f t="shared" si="2"/>
        <v>53.069980940441461</v>
      </c>
      <c r="H30" s="33">
        <f t="shared" si="3"/>
        <v>0.13264155115319171</v>
      </c>
      <c r="I30" s="33">
        <f t="shared" si="4"/>
        <v>0.63281407223144215</v>
      </c>
      <c r="J30" s="33">
        <f t="shared" si="5"/>
        <v>0.1422303043209569</v>
      </c>
      <c r="K30" s="67">
        <f t="shared" si="6"/>
        <v>0.19687353754678685</v>
      </c>
      <c r="L30" s="33">
        <f t="shared" si="7"/>
        <v>466.55780627642014</v>
      </c>
      <c r="M30" s="67">
        <f t="shared" si="8"/>
        <v>790.3446825462928</v>
      </c>
      <c r="N30" s="8"/>
      <c r="O30" s="2"/>
      <c r="P30" s="2"/>
      <c r="Q30" s="32"/>
    </row>
    <row r="31" spans="1:17">
      <c r="A31" s="3" t="s">
        <v>2</v>
      </c>
      <c r="B31" t="s">
        <v>36</v>
      </c>
      <c r="C31" s="61">
        <v>6950</v>
      </c>
      <c r="D31">
        <f>'LOAN PORTFOLIO'!M7</f>
        <v>5</v>
      </c>
      <c r="E31" s="64">
        <v>0.5</v>
      </c>
      <c r="F31" s="82">
        <f>'MODELLLING PD''S'!I97</f>
        <v>8.1778983278013015E-2</v>
      </c>
      <c r="G31" s="33">
        <f t="shared" si="2"/>
        <v>284.18196689109521</v>
      </c>
      <c r="H31" s="33">
        <f t="shared" si="3"/>
        <v>0.36885832566252635</v>
      </c>
      <c r="I31" s="33">
        <f t="shared" si="4"/>
        <v>0.25366632126331695</v>
      </c>
      <c r="J31" s="33">
        <f t="shared" si="5"/>
        <v>6.536950267532142E-2</v>
      </c>
      <c r="K31" s="67">
        <f t="shared" si="6"/>
        <v>0.12201081995939057</v>
      </c>
      <c r="L31" s="33">
        <f t="shared" si="7"/>
        <v>253.05770340946674</v>
      </c>
      <c r="M31" s="67">
        <f t="shared" si="8"/>
        <v>1281.782681677279</v>
      </c>
      <c r="N31" s="8"/>
      <c r="O31" s="2"/>
      <c r="P31" s="2"/>
      <c r="Q31" s="32"/>
    </row>
    <row r="32" spans="1:17">
      <c r="A32" s="3" t="s">
        <v>3</v>
      </c>
      <c r="B32" t="s">
        <v>36</v>
      </c>
      <c r="C32" s="61">
        <v>2750</v>
      </c>
      <c r="D32">
        <f>'LOAN PORTFOLIO'!M8</f>
        <v>5</v>
      </c>
      <c r="E32" s="64">
        <v>0.5</v>
      </c>
      <c r="F32" s="82">
        <f>'MODELLLING PD''S'!I98</f>
        <v>9.1351452280842745E-3</v>
      </c>
      <c r="G32" s="33">
        <f t="shared" si="2"/>
        <v>12.560824688615877</v>
      </c>
      <c r="H32" s="33">
        <f t="shared" si="3"/>
        <v>0.13429487082256186</v>
      </c>
      <c r="I32" s="33">
        <f t="shared" si="4"/>
        <v>0.62691574386911253</v>
      </c>
      <c r="J32" s="33">
        <f t="shared" si="5"/>
        <v>0.14118535918641301</v>
      </c>
      <c r="K32" s="67">
        <f t="shared" si="6"/>
        <v>0.19600008672300356</v>
      </c>
      <c r="L32" s="33">
        <f t="shared" si="7"/>
        <v>107.88882840108437</v>
      </c>
      <c r="M32" s="67">
        <f t="shared" si="8"/>
        <v>184.65544738102255</v>
      </c>
      <c r="N32" s="8"/>
      <c r="O32" s="2"/>
      <c r="P32" s="2"/>
      <c r="Q32" s="32"/>
    </row>
    <row r="33" spans="1:17">
      <c r="A33" s="3" t="s">
        <v>45</v>
      </c>
      <c r="B33" t="s">
        <v>36</v>
      </c>
      <c r="C33" s="61">
        <v>5000</v>
      </c>
      <c r="D33">
        <f>'LOAN PORTFOLIO'!M9</f>
        <v>5</v>
      </c>
      <c r="E33" s="64">
        <v>0.5</v>
      </c>
      <c r="F33" s="82">
        <f>'MODELLLING PD''S'!I99</f>
        <v>9.5591962828028391E-3</v>
      </c>
      <c r="G33" s="33">
        <f t="shared" si="2"/>
        <v>23.897990707007096</v>
      </c>
      <c r="H33" s="33">
        <f t="shared" si="3"/>
        <v>0.13727889365229926</v>
      </c>
      <c r="I33" s="33">
        <f t="shared" si="4"/>
        <v>0.61646480007719273</v>
      </c>
      <c r="J33" s="33">
        <f t="shared" si="5"/>
        <v>0.13932361293809226</v>
      </c>
      <c r="K33" s="67">
        <f t="shared" si="6"/>
        <v>0.19440565363293064</v>
      </c>
      <c r="L33" s="33">
        <f t="shared" si="7"/>
        <v>196.83674426201543</v>
      </c>
      <c r="M33" s="67">
        <f t="shared" si="8"/>
        <v>343.19723413074814</v>
      </c>
      <c r="N33" s="8"/>
      <c r="O33" s="2"/>
      <c r="P33" s="2"/>
      <c r="Q33" s="32"/>
    </row>
    <row r="34" spans="1:17">
      <c r="A34" s="3" t="s">
        <v>48</v>
      </c>
      <c r="B34" t="s">
        <v>36</v>
      </c>
      <c r="C34" s="61">
        <v>1250</v>
      </c>
      <c r="D34">
        <f>'LOAN PORTFOLIO'!M10</f>
        <v>5</v>
      </c>
      <c r="E34" s="64">
        <v>0.5</v>
      </c>
      <c r="F34" s="82">
        <f>'MODELLLING PD''S'!I100</f>
        <v>1.6125047995380178E-2</v>
      </c>
      <c r="G34" s="33">
        <f t="shared" si="2"/>
        <v>10.078154997112611</v>
      </c>
      <c r="H34" s="33">
        <f t="shared" si="3"/>
        <v>0.17381400540353217</v>
      </c>
      <c r="I34" s="33">
        <f t="shared" si="4"/>
        <v>0.50576319255863578</v>
      </c>
      <c r="J34" s="33">
        <f t="shared" si="5"/>
        <v>0.11876153509779862</v>
      </c>
      <c r="K34" s="67">
        <f t="shared" si="6"/>
        <v>0.1735834013072329</v>
      </c>
      <c r="L34" s="33">
        <f t="shared" si="7"/>
        <v>49.845794081243561</v>
      </c>
      <c r="M34" s="67">
        <f t="shared" si="8"/>
        <v>108.63375337720761</v>
      </c>
      <c r="N34" s="2"/>
      <c r="O34" s="2"/>
      <c r="P34" s="2"/>
      <c r="Q34" s="2"/>
    </row>
    <row r="35" spans="1:17">
      <c r="A35" t="s">
        <v>70</v>
      </c>
      <c r="B35" t="s">
        <v>36</v>
      </c>
      <c r="C35" s="61">
        <v>1500</v>
      </c>
      <c r="D35">
        <f>'LOAN PORTFOLIO'!M11</f>
        <v>5</v>
      </c>
      <c r="E35" s="64">
        <v>0.5</v>
      </c>
      <c r="F35" s="82">
        <f>'MODELLLING PD''S'!I101</f>
        <v>5.6217977566365308E-3</v>
      </c>
      <c r="G35" s="33">
        <f t="shared" si="2"/>
        <v>4.2163483174773981</v>
      </c>
      <c r="H35" s="33">
        <f t="shared" si="3"/>
        <v>0.10436002360736393</v>
      </c>
      <c r="I35" s="33">
        <f t="shared" si="4"/>
        <v>0.74826533853523702</v>
      </c>
      <c r="J35" s="33">
        <f t="shared" si="5"/>
        <v>0.16187817173513078</v>
      </c>
      <c r="K35" s="67">
        <f t="shared" si="6"/>
        <v>0.21059525648043842</v>
      </c>
      <c r="L35" s="33">
        <f t="shared" si="7"/>
        <v>55.411793994422425</v>
      </c>
      <c r="M35" s="67">
        <f t="shared" si="8"/>
        <v>78.270017705522946</v>
      </c>
      <c r="N35" s="2"/>
      <c r="O35" s="2"/>
      <c r="P35" s="2"/>
      <c r="Q35" s="2"/>
    </row>
    <row r="36" spans="1:17">
      <c r="A36" t="s">
        <v>51</v>
      </c>
      <c r="B36" t="s">
        <v>36</v>
      </c>
      <c r="C36" s="61">
        <v>2250</v>
      </c>
      <c r="D36">
        <f>'LOAN PORTFOLIO'!M12</f>
        <v>5</v>
      </c>
      <c r="E36" s="64">
        <v>0.5</v>
      </c>
      <c r="F36" s="82">
        <f>'MODELLLING PD''S'!I102</f>
        <v>2.0699103781964677E-2</v>
      </c>
      <c r="G36" s="33">
        <f t="shared" si="2"/>
        <v>23.286491754710262</v>
      </c>
      <c r="H36" s="33">
        <f t="shared" si="3"/>
        <v>0.19298949182626488</v>
      </c>
      <c r="I36" s="33">
        <f t="shared" si="4"/>
        <v>0.45867176509546503</v>
      </c>
      <c r="J36" s="33">
        <f t="shared" si="5"/>
        <v>0.1095202787782832</v>
      </c>
      <c r="K36" s="67">
        <f t="shared" si="6"/>
        <v>0.16262907591552811</v>
      </c>
      <c r="L36" s="33">
        <f t="shared" si="7"/>
        <v>88.902828442419491</v>
      </c>
      <c r="M36" s="67">
        <f t="shared" si="8"/>
        <v>217.11317830454797</v>
      </c>
      <c r="N36" s="2"/>
      <c r="O36" s="2"/>
      <c r="P36" s="2"/>
      <c r="Q36" s="2"/>
    </row>
    <row r="37" spans="1:17">
      <c r="A37" t="s">
        <v>54</v>
      </c>
      <c r="B37" t="s">
        <v>36</v>
      </c>
      <c r="C37" s="61">
        <v>3000</v>
      </c>
      <c r="D37">
        <f>'LOAN PORTFOLIO'!M13</f>
        <v>5</v>
      </c>
      <c r="E37" s="64">
        <v>0.5</v>
      </c>
      <c r="F37" s="82">
        <f>'MODELLLING PD''S'!I103</f>
        <v>7.0801747479610523E-3</v>
      </c>
      <c r="G37" s="33">
        <f t="shared" si="2"/>
        <v>10.620262121941579</v>
      </c>
      <c r="H37" s="33">
        <f t="shared" si="3"/>
        <v>0.1181055631863</v>
      </c>
      <c r="I37" s="33">
        <f t="shared" si="4"/>
        <v>0.6883604990750215</v>
      </c>
      <c r="J37" s="33">
        <f t="shared" si="5"/>
        <v>0.15187078004444576</v>
      </c>
      <c r="K37" s="67">
        <f t="shared" si="6"/>
        <v>0.20422426017854547</v>
      </c>
      <c r="L37" s="33">
        <f t="shared" si="7"/>
        <v>114.63823769311968</v>
      </c>
      <c r="M37" s="67">
        <f t="shared" si="8"/>
        <v>177.15834477945</v>
      </c>
      <c r="N37" s="2"/>
      <c r="O37" s="2"/>
      <c r="P37" s="2"/>
      <c r="Q37" s="2"/>
    </row>
    <row r="38" spans="1:17">
      <c r="A38" t="s">
        <v>63</v>
      </c>
      <c r="B38" t="s">
        <v>36</v>
      </c>
      <c r="C38" s="61">
        <v>6000</v>
      </c>
      <c r="D38">
        <f>'LOAN PORTFOLIO'!M14</f>
        <v>5</v>
      </c>
      <c r="E38" s="64">
        <v>0.5</v>
      </c>
      <c r="F38" s="82">
        <f>'MODELLLING PD''S'!I104</f>
        <v>1.5417467717734227E-2</v>
      </c>
      <c r="G38" s="33">
        <f t="shared" si="2"/>
        <v>46.252403153202678</v>
      </c>
      <c r="H38" s="33">
        <f t="shared" si="3"/>
        <v>0.17051001149862455</v>
      </c>
      <c r="I38" s="33">
        <f t="shared" si="4"/>
        <v>0.51460096692571899</v>
      </c>
      <c r="J38" s="33">
        <f t="shared" si="5"/>
        <v>0.12046180673922384</v>
      </c>
      <c r="K38" s="67">
        <f t="shared" si="6"/>
        <v>0.1755130626929351</v>
      </c>
      <c r="L38" s="33">
        <f t="shared" si="7"/>
        <v>239.43231897784671</v>
      </c>
      <c r="M38" s="67">
        <f t="shared" si="8"/>
        <v>511.53003449587362</v>
      </c>
      <c r="N38" s="2"/>
      <c r="O38" s="2"/>
      <c r="P38" s="2"/>
      <c r="Q38" s="2"/>
    </row>
    <row r="39" spans="1:17">
      <c r="A39" t="s">
        <v>57</v>
      </c>
      <c r="B39" t="s">
        <v>36</v>
      </c>
      <c r="C39" s="61">
        <v>10000</v>
      </c>
      <c r="D39">
        <f>'LOAN PORTFOLIO'!M15</f>
        <v>5</v>
      </c>
      <c r="E39" s="64">
        <v>0.5</v>
      </c>
      <c r="F39" s="82">
        <f>'MODELLLING PD''S'!I105</f>
        <v>3.3795662900066989E-3</v>
      </c>
      <c r="G39" s="33">
        <f t="shared" si="2"/>
        <v>16.897831450033493</v>
      </c>
      <c r="H39" s="33">
        <f t="shared" si="3"/>
        <v>7.7542079370311739E-2</v>
      </c>
      <c r="I39" s="33">
        <f t="shared" si="4"/>
        <v>0.89678439165314427</v>
      </c>
      <c r="J39" s="33">
        <f t="shared" si="5"/>
        <v>0.18508807170630259</v>
      </c>
      <c r="K39" s="67">
        <f t="shared" si="6"/>
        <v>0.22134326606185764</v>
      </c>
      <c r="L39" s="33">
        <f t="shared" si="7"/>
        <v>332.53892088094858</v>
      </c>
      <c r="M39" s="67">
        <f t="shared" si="8"/>
        <v>387.7103968515587</v>
      </c>
      <c r="N39" s="2"/>
      <c r="O39" s="2"/>
      <c r="P39" s="2"/>
      <c r="Q39" s="2"/>
    </row>
    <row r="40" spans="1:17">
      <c r="A40" t="s">
        <v>65</v>
      </c>
      <c r="B40" t="s">
        <v>36</v>
      </c>
      <c r="C40" s="61">
        <v>2019.25</v>
      </c>
      <c r="D40">
        <f>'LOAN PORTFOLIO'!M16</f>
        <v>5</v>
      </c>
      <c r="E40" s="64">
        <v>0.5</v>
      </c>
      <c r="F40" s="82">
        <f>'MODELLLING PD''S'!I106</f>
        <v>6.7676159750985881E-3</v>
      </c>
      <c r="G40" s="33">
        <f t="shared" si="2"/>
        <v>6.8327542788589124</v>
      </c>
      <c r="H40" s="33">
        <f t="shared" si="3"/>
        <v>0.11534359662427573</v>
      </c>
      <c r="I40" s="33">
        <f t="shared" si="4"/>
        <v>0.69975433484837712</v>
      </c>
      <c r="J40" s="33">
        <f t="shared" si="5"/>
        <v>0.15380461791220806</v>
      </c>
      <c r="K40" s="67">
        <f t="shared" si="6"/>
        <v>0.20555085068681608</v>
      </c>
      <c r="L40" s="33">
        <f t="shared" si="7"/>
        <v>76.707787058452098</v>
      </c>
      <c r="M40" s="67">
        <f t="shared" si="8"/>
        <v>116.45377874178439</v>
      </c>
      <c r="N40" s="2"/>
      <c r="O40" s="2"/>
      <c r="P40" s="2"/>
      <c r="Q40" s="2"/>
    </row>
    <row r="41" spans="1:17">
      <c r="A41" t="s">
        <v>68</v>
      </c>
      <c r="B41" t="s">
        <v>36</v>
      </c>
      <c r="C41" s="61">
        <v>11000</v>
      </c>
      <c r="D41">
        <f>'LOAN PORTFOLIO'!M17</f>
        <v>5</v>
      </c>
      <c r="E41" s="64">
        <v>0.5</v>
      </c>
      <c r="F41" s="82">
        <f>'MODELLLING PD''S'!I107</f>
        <v>4.9608312032407512E-3</v>
      </c>
      <c r="G41" s="33">
        <f t="shared" si="2"/>
        <v>27.284571617824131</v>
      </c>
      <c r="H41" s="33">
        <f t="shared" si="3"/>
        <v>9.730262886377343E-2</v>
      </c>
      <c r="I41" s="33">
        <f t="shared" si="4"/>
        <v>0.78258849194718516</v>
      </c>
      <c r="J41" s="33">
        <f t="shared" si="5"/>
        <v>0.16743862348059832</v>
      </c>
      <c r="K41" s="67">
        <f t="shared" si="6"/>
        <v>0.21363930144795262</v>
      </c>
      <c r="L41" s="33">
        <f t="shared" si="7"/>
        <v>397.46095496166606</v>
      </c>
      <c r="M41" s="67">
        <f t="shared" si="8"/>
        <v>535.16445875075385</v>
      </c>
      <c r="N41" s="2"/>
      <c r="O41" s="2"/>
      <c r="P41" s="2"/>
      <c r="Q41" s="2"/>
    </row>
    <row r="42" spans="1:17">
      <c r="A42" t="s">
        <v>61</v>
      </c>
      <c r="B42" t="s">
        <v>36</v>
      </c>
      <c r="C42" s="61">
        <v>10000</v>
      </c>
      <c r="D42">
        <f>'LOAN PORTFOLIO'!M18</f>
        <v>5</v>
      </c>
      <c r="E42" s="64">
        <v>0.5</v>
      </c>
      <c r="F42" s="92">
        <f>'MODELLLING PD''S'!I108</f>
        <v>2.0143091789301251E-2</v>
      </c>
      <c r="G42" s="33">
        <f t="shared" si="2"/>
        <v>100.71545894650626</v>
      </c>
      <c r="H42" s="33">
        <f t="shared" si="3"/>
        <v>0.1908228181379466</v>
      </c>
      <c r="I42" s="33">
        <f t="shared" si="4"/>
        <v>0.463639148688332</v>
      </c>
      <c r="J42" s="33">
        <f t="shared" si="5"/>
        <v>0.11050976288790929</v>
      </c>
      <c r="K42" s="67">
        <f t="shared" si="6"/>
        <v>0.16383081694999851</v>
      </c>
      <c r="L42" s="33">
        <f t="shared" si="7"/>
        <v>395.66901511321703</v>
      </c>
      <c r="M42" s="67">
        <f t="shared" si="8"/>
        <v>954.11409068973308</v>
      </c>
      <c r="N42" s="2"/>
      <c r="O42" s="2"/>
      <c r="P42" s="2"/>
      <c r="Q42" s="2"/>
    </row>
    <row r="43" spans="1:17">
      <c r="A43" s="88"/>
      <c r="B43" s="88"/>
      <c r="C43" s="88"/>
      <c r="D43" s="88"/>
      <c r="E43" s="88"/>
      <c r="F43" s="88"/>
      <c r="G43" s="93"/>
      <c r="H43" s="88"/>
      <c r="I43" s="88"/>
      <c r="J43" s="88"/>
      <c r="K43" s="88"/>
      <c r="L43" s="93">
        <f>SUM(L28:L42)</f>
        <v>3005.2104872696318</v>
      </c>
      <c r="M43" s="88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6">
      <c r="A45" s="2"/>
      <c r="B45" s="2"/>
      <c r="C45" s="2"/>
      <c r="D45" s="2"/>
      <c r="E45" s="2"/>
      <c r="F45" s="2"/>
      <c r="G45" s="2"/>
      <c r="H45" s="2"/>
      <c r="I45" s="66"/>
      <c r="J45" s="66"/>
      <c r="K45" s="66"/>
      <c r="L45" s="66"/>
      <c r="M45" s="66"/>
      <c r="N45" s="66"/>
      <c r="O45" s="66"/>
      <c r="P45" s="66"/>
      <c r="Q45" s="66"/>
    </row>
    <row r="46" spans="1:17" ht="15.6">
      <c r="A46" t="s">
        <v>136</v>
      </c>
      <c r="B46" s="2"/>
      <c r="C46" s="2"/>
      <c r="D46" s="2"/>
      <c r="E46" s="2"/>
      <c r="F46" s="2"/>
      <c r="G46" s="2"/>
      <c r="H46" s="2"/>
      <c r="I46" s="66"/>
      <c r="M46" s="65"/>
      <c r="O46" s="62"/>
    </row>
    <row r="47" spans="1:17" ht="15.6">
      <c r="A47" s="2" t="s">
        <v>140</v>
      </c>
      <c r="B47" s="2"/>
      <c r="C47" s="2"/>
      <c r="D47" s="2"/>
      <c r="E47" s="2"/>
      <c r="F47" s="2"/>
      <c r="G47" s="2"/>
      <c r="H47" s="2"/>
      <c r="I47" s="66"/>
      <c r="M47" s="65"/>
      <c r="O47" s="62"/>
    </row>
    <row r="48" spans="1:17" ht="15.6">
      <c r="A48" s="2" t="s">
        <v>141</v>
      </c>
      <c r="B48" s="2"/>
      <c r="C48" s="2"/>
      <c r="D48" s="2"/>
      <c r="E48" s="2"/>
      <c r="F48" s="2"/>
      <c r="G48" s="2"/>
      <c r="H48" s="2"/>
      <c r="I48" s="66"/>
      <c r="M48" s="65"/>
      <c r="O48" s="62"/>
    </row>
    <row r="49" spans="1:15" ht="15.6">
      <c r="A49" s="2" t="s">
        <v>142</v>
      </c>
      <c r="I49" s="66"/>
      <c r="M49" s="65"/>
      <c r="O49" s="62"/>
    </row>
    <row r="50" spans="1:15" ht="15.6">
      <c r="A50" s="2" t="s">
        <v>143</v>
      </c>
      <c r="I50" s="66"/>
      <c r="M50" s="65"/>
      <c r="O50" s="62"/>
    </row>
    <row r="51" spans="1:15" ht="15.6">
      <c r="A51" s="2" t="s">
        <v>144</v>
      </c>
      <c r="I51" s="66"/>
      <c r="M51" s="65"/>
      <c r="O51" s="62"/>
    </row>
    <row r="52" spans="1:15" ht="15.6">
      <c r="A52" s="94" t="s">
        <v>145</v>
      </c>
      <c r="I52" s="66"/>
      <c r="M52" s="65"/>
      <c r="O52" s="62"/>
    </row>
    <row r="53" spans="1:15" ht="15.6">
      <c r="I53" s="66"/>
      <c r="M53" s="65"/>
      <c r="O53" s="62"/>
    </row>
    <row r="54" spans="1:15" ht="15.6">
      <c r="I54" s="66"/>
      <c r="M54" s="65"/>
      <c r="O54" s="62"/>
    </row>
    <row r="55" spans="1:15" ht="15.6">
      <c r="I55" s="66"/>
      <c r="M55" s="65"/>
      <c r="O55" s="62"/>
    </row>
    <row r="56" spans="1:15" ht="15.6">
      <c r="I56" s="66"/>
      <c r="M56" s="65"/>
      <c r="O56" s="62"/>
    </row>
    <row r="57" spans="1:15" ht="15.6">
      <c r="I57" s="66"/>
      <c r="M57" s="65"/>
      <c r="O57" s="62"/>
    </row>
    <row r="58" spans="1:15" ht="15.6">
      <c r="I58" s="66"/>
      <c r="M58" s="65"/>
      <c r="O58" s="62"/>
    </row>
    <row r="59" spans="1:15" ht="15.6">
      <c r="I59" s="66"/>
      <c r="M59" s="65"/>
      <c r="O59" s="62"/>
    </row>
    <row r="60" spans="1:15" ht="15.6">
      <c r="I60" s="66"/>
      <c r="M60" s="65"/>
      <c r="O6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LOAN PORTFOLIO</vt:lpstr>
      <vt:lpstr>MODELLLING PD'S</vt:lpstr>
      <vt:lpstr>Economic Capital and 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Appilli Govindaraju</dc:creator>
  <cp:lastModifiedBy>HP</cp:lastModifiedBy>
  <dcterms:created xsi:type="dcterms:W3CDTF">2024-11-15T22:43:58Z</dcterms:created>
  <dcterms:modified xsi:type="dcterms:W3CDTF">2025-01-22T02:19:24Z</dcterms:modified>
</cp:coreProperties>
</file>