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ahul Kohli\Desktop\"/>
    </mc:Choice>
  </mc:AlternateContent>
  <xr:revisionPtr revIDLastSave="0" documentId="13_ncr:1_{A90AEEE6-5313-43BD-BF33-C3B61500461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AIN OI" sheetId="3" r:id="rId1"/>
    <sheet name="Sheet1" sheetId="13" r:id="rId2"/>
    <sheet name="Data Nifty" sheetId="2" r:id="rId3"/>
  </sheets>
  <definedNames>
    <definedName name="_xlnm._FilterDatabase" localSheetId="0" hidden="1">'MAIN OI'!#REF!</definedName>
    <definedName name="optionKeys.jsp?symbolCode__10006_symbol_NIFTY_symbol_NIFTY_instrument___date___segmentLink_17_symbolCount_2_segmentLink_17" localSheetId="2">'Data Nifty'!$C$1:$Y$89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  <c r="A4" i="2" l="1"/>
  <c r="A3" i="2"/>
  <c r="A2" i="2"/>
  <c r="A75" i="2" l="1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7" i="2"/>
  <c r="AA8" i="2"/>
  <c r="S6" i="3" l="1"/>
  <c r="T6" i="3"/>
  <c r="A53" i="2" l="1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42" i="2" l="1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7" i="2" l="1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A6" i="2" l="1"/>
  <c r="A5" i="2" l="1"/>
  <c r="M3" i="3"/>
  <c r="P3" i="3" l="1"/>
  <c r="K3" i="3"/>
  <c r="B6" i="2" l="1"/>
  <c r="A6" i="2"/>
  <c r="R3" i="3" l="1"/>
  <c r="M15" i="3" l="1"/>
  <c r="M8" i="3" s="1"/>
  <c r="M7" i="3" l="1"/>
  <c r="B15" i="3"/>
  <c r="M10" i="3"/>
  <c r="B10" i="3" s="1"/>
  <c r="A15" i="3"/>
  <c r="L15" i="3" s="1"/>
  <c r="M9" i="3"/>
  <c r="B9" i="3" l="1"/>
  <c r="A7" i="3"/>
  <c r="B7" i="3"/>
  <c r="A9" i="3"/>
  <c r="K9" i="3" s="1"/>
  <c r="G9" i="3" s="1"/>
  <c r="A10" i="3"/>
  <c r="U6" i="3"/>
  <c r="L7" i="3" l="1"/>
  <c r="H7" i="3"/>
  <c r="K7" i="3"/>
  <c r="G7" i="3" s="1"/>
  <c r="J7" i="3"/>
  <c r="F7" i="3" s="1"/>
  <c r="I7" i="3"/>
  <c r="O7" i="3"/>
  <c r="S7" i="3" s="1"/>
  <c r="N7" i="3"/>
  <c r="Q7" i="3"/>
  <c r="R7" i="3"/>
  <c r="P7" i="3"/>
  <c r="T7" i="3" s="1"/>
  <c r="P15" i="3"/>
  <c r="T15" i="3" s="1"/>
  <c r="O15" i="3"/>
  <c r="S15" i="3" s="1"/>
  <c r="Q15" i="3"/>
  <c r="R15" i="3"/>
  <c r="N15" i="3"/>
  <c r="N9" i="3"/>
  <c r="N10" i="3"/>
  <c r="Q9" i="3"/>
  <c r="Q10" i="3"/>
  <c r="O10" i="3"/>
  <c r="S10" i="3" s="1"/>
  <c r="P10" i="3"/>
  <c r="T10" i="3" s="1"/>
  <c r="P9" i="3"/>
  <c r="T9" i="3" s="1"/>
  <c r="R9" i="3"/>
  <c r="R10" i="3"/>
  <c r="O9" i="3"/>
  <c r="S9" i="3" s="1"/>
  <c r="I15" i="3"/>
  <c r="J15" i="3"/>
  <c r="F15" i="3" s="1"/>
  <c r="H15" i="3"/>
  <c r="K15" i="3"/>
  <c r="G15" i="3" s="1"/>
  <c r="I9" i="3"/>
  <c r="L10" i="3"/>
  <c r="J9" i="3"/>
  <c r="F9" i="3" s="1"/>
  <c r="H10" i="3"/>
  <c r="J10" i="3"/>
  <c r="F10" i="3" s="1"/>
  <c r="L9" i="3"/>
  <c r="K10" i="3"/>
  <c r="G10" i="3" s="1"/>
  <c r="H9" i="3"/>
  <c r="I10" i="3"/>
  <c r="M11" i="3"/>
  <c r="M12" i="3"/>
  <c r="U7" i="3" l="1"/>
  <c r="V7" i="3" s="1"/>
  <c r="E7" i="3"/>
  <c r="D7" i="3" s="1"/>
  <c r="M13" i="3"/>
  <c r="E9" i="3"/>
  <c r="D9" i="3" s="1"/>
  <c r="U10" i="3"/>
  <c r="V10" i="3" s="1"/>
  <c r="U15" i="3"/>
  <c r="V15" i="3" s="1"/>
  <c r="U9" i="3"/>
  <c r="V9" i="3" s="1"/>
  <c r="E10" i="3"/>
  <c r="D10" i="3" s="1"/>
  <c r="E15" i="3"/>
  <c r="D15" i="3" s="1"/>
  <c r="A11" i="3"/>
  <c r="B11" i="3"/>
  <c r="A12" i="3"/>
  <c r="B12" i="3"/>
  <c r="M14" i="3" l="1"/>
  <c r="A13" i="3"/>
  <c r="B13" i="3"/>
  <c r="J11" i="3"/>
  <c r="F11" i="3" s="1"/>
  <c r="I11" i="3"/>
  <c r="H11" i="3"/>
  <c r="L11" i="3"/>
  <c r="K11" i="3"/>
  <c r="G11" i="3" s="1"/>
  <c r="I12" i="3"/>
  <c r="H12" i="3"/>
  <c r="L12" i="3"/>
  <c r="K12" i="3"/>
  <c r="G12" i="3" s="1"/>
  <c r="J12" i="3"/>
  <c r="F12" i="3" s="1"/>
  <c r="Q12" i="3"/>
  <c r="N12" i="3"/>
  <c r="R12" i="3"/>
  <c r="P12" i="3"/>
  <c r="T12" i="3" s="1"/>
  <c r="O12" i="3"/>
  <c r="S12" i="3" s="1"/>
  <c r="P11" i="3"/>
  <c r="T11" i="3" s="1"/>
  <c r="Q11" i="3"/>
  <c r="O11" i="3"/>
  <c r="S11" i="3" s="1"/>
  <c r="N11" i="3"/>
  <c r="R11" i="3"/>
  <c r="A14" i="3" l="1"/>
  <c r="J14" i="3" s="1"/>
  <c r="F14" i="3" s="1"/>
  <c r="B14" i="3"/>
  <c r="L13" i="3"/>
  <c r="H13" i="3"/>
  <c r="I13" i="3"/>
  <c r="J13" i="3"/>
  <c r="F13" i="3" s="1"/>
  <c r="K13" i="3"/>
  <c r="G13" i="3" s="1"/>
  <c r="N13" i="3"/>
  <c r="P13" i="3"/>
  <c r="T13" i="3" s="1"/>
  <c r="Q13" i="3"/>
  <c r="O13" i="3"/>
  <c r="S13" i="3" s="1"/>
  <c r="R13" i="3"/>
  <c r="E12" i="3"/>
  <c r="D12" i="3" s="1"/>
  <c r="E11" i="3"/>
  <c r="D11" i="3" s="1"/>
  <c r="U11" i="3"/>
  <c r="V11" i="3" s="1"/>
  <c r="U12" i="3"/>
  <c r="V12" i="3" s="1"/>
  <c r="N14" i="3" l="1"/>
  <c r="Q14" i="3"/>
  <c r="O14" i="3"/>
  <c r="S14" i="3" s="1"/>
  <c r="P14" i="3"/>
  <c r="T14" i="3" s="1"/>
  <c r="R14" i="3"/>
  <c r="U13" i="3"/>
  <c r="V13" i="3" s="1"/>
  <c r="E13" i="3"/>
  <c r="D13" i="3" s="1"/>
  <c r="I14" i="3"/>
  <c r="L14" i="3"/>
  <c r="K14" i="3"/>
  <c r="G14" i="3" s="1"/>
  <c r="H14" i="3"/>
  <c r="E14" i="3" l="1"/>
  <c r="D14" i="3" s="1"/>
  <c r="U14" i="3"/>
  <c r="V14" i="3" s="1"/>
  <c r="M16" i="3" l="1"/>
  <c r="A8" i="3" l="1"/>
  <c r="B8" i="3"/>
  <c r="M17" i="3"/>
  <c r="B16" i="3"/>
  <c r="A16" i="3"/>
  <c r="P8" i="3" l="1"/>
  <c r="T8" i="3" s="1"/>
  <c r="N8" i="3"/>
  <c r="Q8" i="3"/>
  <c r="O8" i="3"/>
  <c r="S8" i="3" s="1"/>
  <c r="R8" i="3"/>
  <c r="K8" i="3"/>
  <c r="G8" i="3" s="1"/>
  <c r="I8" i="3"/>
  <c r="H8" i="3"/>
  <c r="J8" i="3"/>
  <c r="F8" i="3" s="1"/>
  <c r="L8" i="3"/>
  <c r="M18" i="3"/>
  <c r="B17" i="3"/>
  <c r="O17" i="3" s="1"/>
  <c r="S17" i="3" s="1"/>
  <c r="A17" i="3"/>
  <c r="Q16" i="3"/>
  <c r="O16" i="3"/>
  <c r="S16" i="3" s="1"/>
  <c r="P16" i="3"/>
  <c r="T16" i="3" s="1"/>
  <c r="R16" i="3"/>
  <c r="N16" i="3"/>
  <c r="H16" i="3"/>
  <c r="J16" i="3"/>
  <c r="F16" i="3" s="1"/>
  <c r="I16" i="3"/>
  <c r="K16" i="3"/>
  <c r="G16" i="3" s="1"/>
  <c r="L16" i="3"/>
  <c r="E8" i="3" l="1"/>
  <c r="D8" i="3" s="1"/>
  <c r="U8" i="3"/>
  <c r="V8" i="3" s="1"/>
  <c r="R17" i="3"/>
  <c r="N17" i="3"/>
  <c r="Q17" i="3"/>
  <c r="P17" i="3"/>
  <c r="T17" i="3" s="1"/>
  <c r="H17" i="3"/>
  <c r="L17" i="3"/>
  <c r="I17" i="3"/>
  <c r="K17" i="3"/>
  <c r="G17" i="3" s="1"/>
  <c r="J17" i="3"/>
  <c r="F17" i="3" s="1"/>
  <c r="M19" i="3"/>
  <c r="A18" i="3"/>
  <c r="B18" i="3"/>
  <c r="E16" i="3"/>
  <c r="D16" i="3" s="1"/>
  <c r="U16" i="3"/>
  <c r="V16" i="3" s="1"/>
  <c r="M20" i="3" l="1"/>
  <c r="A19" i="3"/>
  <c r="B19" i="3"/>
  <c r="U17" i="3"/>
  <c r="V17" i="3" s="1"/>
  <c r="E17" i="3"/>
  <c r="D17" i="3" s="1"/>
  <c r="K18" i="3"/>
  <c r="G18" i="3" s="1"/>
  <c r="H18" i="3"/>
  <c r="L18" i="3"/>
  <c r="J18" i="3"/>
  <c r="F18" i="3" s="1"/>
  <c r="I18" i="3"/>
  <c r="P18" i="3"/>
  <c r="T18" i="3" s="1"/>
  <c r="R18" i="3"/>
  <c r="O18" i="3"/>
  <c r="S18" i="3" s="1"/>
  <c r="Q18" i="3"/>
  <c r="N18" i="3"/>
  <c r="E18" i="3" l="1"/>
  <c r="D18" i="3" s="1"/>
  <c r="R19" i="3"/>
  <c r="O19" i="3"/>
  <c r="S19" i="3" s="1"/>
  <c r="N19" i="3"/>
  <c r="P19" i="3"/>
  <c r="T19" i="3" s="1"/>
  <c r="Q19" i="3"/>
  <c r="U18" i="3"/>
  <c r="V18" i="3" s="1"/>
  <c r="M21" i="3"/>
  <c r="A20" i="3"/>
  <c r="B20" i="3"/>
  <c r="L19" i="3"/>
  <c r="I19" i="3"/>
  <c r="K19" i="3"/>
  <c r="G19" i="3" s="1"/>
  <c r="H19" i="3"/>
  <c r="J19" i="3"/>
  <c r="F19" i="3" s="1"/>
  <c r="M22" i="3" l="1"/>
  <c r="A21" i="3"/>
  <c r="B21" i="3"/>
  <c r="H20" i="3"/>
  <c r="K20" i="3"/>
  <c r="G20" i="3" s="1"/>
  <c r="J20" i="3"/>
  <c r="F20" i="3" s="1"/>
  <c r="L20" i="3"/>
  <c r="I20" i="3"/>
  <c r="U19" i="3"/>
  <c r="V19" i="3" s="1"/>
  <c r="O20" i="3"/>
  <c r="S20" i="3" s="1"/>
  <c r="N20" i="3"/>
  <c r="R20" i="3"/>
  <c r="Q20" i="3"/>
  <c r="P20" i="3"/>
  <c r="T20" i="3" s="1"/>
  <c r="E19" i="3"/>
  <c r="D19" i="3" s="1"/>
  <c r="Q21" i="3" l="1"/>
  <c r="N21" i="3"/>
  <c r="R21" i="3"/>
  <c r="P21" i="3"/>
  <c r="T21" i="3" s="1"/>
  <c r="O21" i="3"/>
  <c r="S21" i="3" s="1"/>
  <c r="A22" i="3"/>
  <c r="I22" i="3" s="1"/>
  <c r="B22" i="3"/>
  <c r="U20" i="3"/>
  <c r="V20" i="3" s="1"/>
  <c r="E20" i="3"/>
  <c r="D20" i="3" s="1"/>
  <c r="H21" i="3"/>
  <c r="I21" i="3"/>
  <c r="K21" i="3"/>
  <c r="G21" i="3" s="1"/>
  <c r="J21" i="3"/>
  <c r="F21" i="3" s="1"/>
  <c r="L21" i="3"/>
  <c r="K22" i="3" l="1"/>
  <c r="G22" i="3" s="1"/>
  <c r="J22" i="3"/>
  <c r="F22" i="3" s="1"/>
  <c r="H22" i="3"/>
  <c r="L22" i="3"/>
  <c r="E21" i="3"/>
  <c r="D21" i="3" s="1"/>
  <c r="U21" i="3"/>
  <c r="V21" i="3" s="1"/>
  <c r="P22" i="3"/>
  <c r="T22" i="3" s="1"/>
  <c r="R22" i="3"/>
  <c r="N22" i="3"/>
  <c r="O22" i="3"/>
  <c r="S22" i="3" s="1"/>
  <c r="Q22" i="3"/>
  <c r="E22" i="3" l="1"/>
  <c r="D22" i="3" s="1"/>
  <c r="U22" i="3"/>
  <c r="V2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interval="5" name="Connection" type="4" refreshedVersion="6" background="1" refreshOnLoad="1" saveData="1">
    <webPr sourceData="1" parsePre="1" consecutive="1" xl2000="1" url="https://www.nseindia.com/live_market/dynaContent/live_watch/option_chain/optionKeys.jsp?symbolCode=-9999&amp;symbol=BANKNIFTY&amp;symbol=BANKNIFTY&amp;instrument=OPTIDX&amp;date=-&amp;segmentLink=17&amp;segmentLink=17"/>
  </connection>
</connections>
</file>

<file path=xl/sharedStrings.xml><?xml version="1.0" encoding="utf-8"?>
<sst xmlns="http://schemas.openxmlformats.org/spreadsheetml/2006/main" count="540" uniqueCount="60">
  <si>
    <t>CALLS</t>
  </si>
  <si>
    <t>PUTS</t>
  </si>
  <si>
    <t>Chart</t>
  </si>
  <si>
    <t>OI</t>
  </si>
  <si>
    <t>Chng in OI</t>
  </si>
  <si>
    <t>Volume</t>
  </si>
  <si>
    <t>IV</t>
  </si>
  <si>
    <t>LTP</t>
  </si>
  <si>
    <t>Net Chng</t>
  </si>
  <si>
    <t>Bid</t>
  </si>
  <si>
    <t>Qty</t>
  </si>
  <si>
    <t>Price</t>
  </si>
  <si>
    <t>Ask</t>
  </si>
  <si>
    <t>Strike Price</t>
  </si>
  <si>
    <t>-</t>
  </si>
  <si>
    <t>Option Chain (Equity Derivatives)</t>
  </si>
  <si>
    <t>Interpretation</t>
  </si>
  <si>
    <t>OI change</t>
  </si>
  <si>
    <t>price change</t>
  </si>
  <si>
    <t>strike</t>
  </si>
  <si>
    <t>Total</t>
  </si>
  <si>
    <t>Call Volume</t>
  </si>
  <si>
    <t>Put Volume</t>
  </si>
  <si>
    <t>Put Price Change</t>
  </si>
  <si>
    <t>Put LTP</t>
  </si>
  <si>
    <t>Put Change in OI</t>
  </si>
  <si>
    <t>Put Net OI</t>
  </si>
  <si>
    <t>Call LTP</t>
  </si>
  <si>
    <t>Call change in OI</t>
  </si>
  <si>
    <t>Call Net OI</t>
  </si>
  <si>
    <t>Call Price change</t>
  </si>
  <si>
    <t>Todays Date</t>
  </si>
  <si>
    <t>Change in OI</t>
  </si>
  <si>
    <t xml:space="preserve">Strike PCR </t>
  </si>
  <si>
    <t>Call</t>
  </si>
  <si>
    <t>Put</t>
  </si>
  <si>
    <t>Signal</t>
  </si>
  <si>
    <t>&lt;0</t>
  </si>
  <si>
    <t>Long Liquidation</t>
  </si>
  <si>
    <t>&gt;0</t>
  </si>
  <si>
    <t>Short Buildup</t>
  </si>
  <si>
    <t>Long Buildup</t>
  </si>
  <si>
    <t>Short Covering</t>
  </si>
  <si>
    <t>Price Change</t>
  </si>
  <si>
    <t>TREND</t>
  </si>
  <si>
    <t>Options Open Interest Analysis Simplified</t>
  </si>
  <si>
    <t>Graph</t>
  </si>
  <si>
    <t xml:space="preserve">View Options Contracts for: </t>
  </si>
  <si>
    <t xml:space="preserve">OR </t>
  </si>
  <si>
    <t>Filter by: Expiry Date</t>
  </si>
  <si>
    <t>Futures contracts</t>
  </si>
  <si>
    <t>Top</t>
  </si>
  <si>
    <t>highlighted Highlighted options are in-the-money.</t>
  </si>
  <si>
    <t>Bank NIFTY</t>
  </si>
  <si>
    <t>Note :</t>
  </si>
  <si>
    <t>10% interest rate is applied while computing implied volatility.</t>
  </si>
  <si>
    <t>Open Interest values in the option chain are refreshed at the end of the day after bhavcopy file has been made available on the website.</t>
  </si>
  <si>
    <t>CALL</t>
  </si>
  <si>
    <t xml:space="preserve">PUT  </t>
  </si>
  <si>
    <t xml:space="preserve">Underlying Index: BANKNIFTY 27131.75  As on Sep 17, 2019 15:30:35 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</si>
</sst>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u/>
      <sz val="11"/>
      <color rgb="FF00B0F0"/>
      <name val="Calibri"/>
      <family val="2"/>
    </font>
    <font>
      <b/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gradientFill>
        <stop position="0">
          <color theme="3" tint="0.59999389629810485"/>
        </stop>
        <stop position="0.5">
          <color theme="0"/>
        </stop>
        <stop position="1">
          <color theme="3" tint="0.59999389629810485"/>
        </stop>
      </gradientFill>
    </fill>
    <fill>
      <patternFill patternType="solid">
        <fgColor theme="3" tint="0.39997558519241921"/>
        <bgColor indexed="64"/>
      </patternFill>
    </fill>
    <fill>
      <gradientFill>
        <stop position="0">
          <color theme="4" tint="0.40000610370189521"/>
        </stop>
        <stop position="0.5">
          <color theme="0"/>
        </stop>
        <stop position="1">
          <color theme="4" tint="0.40000610370189521"/>
        </stop>
      </gradientFill>
    </fill>
    <fill>
      <gradientFill degree="90">
        <stop position="0">
          <color theme="3" tint="0.40000610370189521"/>
        </stop>
        <stop position="0.5">
          <color theme="3" tint="0.59999389629810485"/>
        </stop>
        <stop position="1">
          <color theme="3" tint="0.40000610370189521"/>
        </stop>
      </gradient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0" fontId="5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3" fontId="0" fillId="0" borderId="0" xfId="0" applyNumberFormat="1"/>
    <xf numFmtId="0" fontId="0" fillId="2" borderId="0" xfId="0" applyFill="1"/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top"/>
    </xf>
    <xf numFmtId="0" fontId="0" fillId="3" borderId="3" xfId="0" applyFill="1" applyBorder="1" applyAlignment="1">
      <alignment horizontal="left" vertical="center"/>
    </xf>
    <xf numFmtId="0" fontId="0" fillId="5" borderId="0" xfId="0" applyFill="1"/>
    <xf numFmtId="0" fontId="0" fillId="2" borderId="0" xfId="0" applyFill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2" fillId="0" borderId="6" xfId="0" applyFont="1" applyFill="1" applyBorder="1"/>
    <xf numFmtId="0" fontId="2" fillId="4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8" borderId="0" xfId="0" applyFill="1"/>
    <xf numFmtId="2" fontId="0" fillId="0" borderId="0" xfId="0" applyNumberFormat="1"/>
    <xf numFmtId="0" fontId="0" fillId="0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/>
    </xf>
    <xf numFmtId="0" fontId="7" fillId="2" borderId="0" xfId="3" applyFont="1" applyFill="1" applyAlignment="1" applyProtection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/>
    <xf numFmtId="2" fontId="8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22" fontId="8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9" fillId="10" borderId="0" xfId="0" applyFont="1" applyFill="1" applyBorder="1" applyAlignment="1">
      <alignment horizontal="center"/>
    </xf>
    <xf numFmtId="0" fontId="9" fillId="10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3" fontId="2" fillId="6" borderId="11" xfId="0" applyNumberFormat="1" applyFont="1" applyFill="1" applyBorder="1" applyAlignment="1">
      <alignment horizontal="center"/>
    </xf>
    <xf numFmtId="3" fontId="2" fillId="6" borderId="0" xfId="0" applyNumberFormat="1" applyFont="1" applyFill="1" applyBorder="1" applyAlignment="1">
      <alignment horizontal="center"/>
    </xf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19"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gradientFill degree="45">
          <stop position="0">
            <color theme="2" tint="-0.49803155613879818"/>
          </stop>
          <stop position="0.5">
            <color theme="2" tint="-0.25098422193060094"/>
          </stop>
          <stop position="1">
            <color theme="2" tint="-0.49803155613879818"/>
          </stop>
        </gradientFill>
      </fill>
    </dxf>
    <dxf>
      <fill>
        <gradientFill degree="45">
          <stop position="0">
            <color rgb="FF00B0F0"/>
          </stop>
          <stop position="0.5">
            <color theme="4" tint="0.80001220740379042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6" tint="-0.25098422193060094"/>
          </stop>
          <stop position="0.5">
            <color theme="0"/>
          </stop>
          <stop position="1">
            <color theme="6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7" tint="0.40000610370189521"/>
          </stop>
          <stop position="0.5">
            <color theme="0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</dxfs>
  <tableStyles count="0" defaultTableStyle="TableStyleMedium9" defaultPivotStyle="PivotStyleLight16"/>
  <colors>
    <mruColors>
      <color rgb="FFFF66FF"/>
      <color rgb="FF9ED02E"/>
      <color rgb="FFB2F608"/>
      <color rgb="FF89E816"/>
      <color rgb="FFFFD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OI'!$H$6</c:f>
              <c:strCache>
                <c:ptCount val="1"/>
                <c:pt idx="0">
                  <c:v>Call Volume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26300</c:v>
                </c:pt>
                <c:pt idx="1">
                  <c:v>26400</c:v>
                </c:pt>
                <c:pt idx="2">
                  <c:v>26500</c:v>
                </c:pt>
                <c:pt idx="3">
                  <c:v>26600</c:v>
                </c:pt>
                <c:pt idx="4">
                  <c:v>26700</c:v>
                </c:pt>
                <c:pt idx="5">
                  <c:v>26800</c:v>
                </c:pt>
                <c:pt idx="6">
                  <c:v>26900</c:v>
                </c:pt>
                <c:pt idx="7">
                  <c:v>27000</c:v>
                </c:pt>
                <c:pt idx="8">
                  <c:v>27100</c:v>
                </c:pt>
                <c:pt idx="9">
                  <c:v>27200</c:v>
                </c:pt>
                <c:pt idx="10">
                  <c:v>27300</c:v>
                </c:pt>
                <c:pt idx="11">
                  <c:v>27400</c:v>
                </c:pt>
                <c:pt idx="12">
                  <c:v>27500</c:v>
                </c:pt>
                <c:pt idx="13">
                  <c:v>27600</c:v>
                </c:pt>
                <c:pt idx="14">
                  <c:v>27700</c:v>
                </c:pt>
                <c:pt idx="15">
                  <c:v>27800</c:v>
                </c:pt>
              </c:numCache>
            </c:numRef>
          </c:cat>
          <c:val>
            <c:numRef>
              <c:f>'MAIN OI'!$H$7:$H$22</c:f>
              <c:numCache>
                <c:formatCode>General</c:formatCode>
                <c:ptCount val="16"/>
                <c:pt idx="0">
                  <c:v>45</c:v>
                </c:pt>
                <c:pt idx="1">
                  <c:v>0</c:v>
                </c:pt>
                <c:pt idx="2">
                  <c:v>245</c:v>
                </c:pt>
                <c:pt idx="3">
                  <c:v>7</c:v>
                </c:pt>
                <c:pt idx="4">
                  <c:v>72</c:v>
                </c:pt>
                <c:pt idx="5">
                  <c:v>368</c:v>
                </c:pt>
                <c:pt idx="6">
                  <c:v>2127</c:v>
                </c:pt>
                <c:pt idx="7">
                  <c:v>23742</c:v>
                </c:pt>
                <c:pt idx="8">
                  <c:v>30951</c:v>
                </c:pt>
                <c:pt idx="9">
                  <c:v>105705</c:v>
                </c:pt>
                <c:pt idx="10">
                  <c:v>149423</c:v>
                </c:pt>
                <c:pt idx="11">
                  <c:v>187725</c:v>
                </c:pt>
                <c:pt idx="12">
                  <c:v>377040</c:v>
                </c:pt>
                <c:pt idx="13">
                  <c:v>327684</c:v>
                </c:pt>
                <c:pt idx="14">
                  <c:v>483132</c:v>
                </c:pt>
                <c:pt idx="15">
                  <c:v>577778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E-4228-8E56-DB6DC4E5B22C}"/>
            </c:ext>
          </c:extLst>
        </c:ser>
        <c:ser>
          <c:idx val="1"/>
          <c:order val="1"/>
          <c:tx>
            <c:strRef>
              <c:f>'MAIN OI'!$R$6</c:f>
              <c:strCache>
                <c:ptCount val="1"/>
                <c:pt idx="0">
                  <c:v>Put Volume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26300</c:v>
                </c:pt>
                <c:pt idx="1">
                  <c:v>26400</c:v>
                </c:pt>
                <c:pt idx="2">
                  <c:v>26500</c:v>
                </c:pt>
                <c:pt idx="3">
                  <c:v>26600</c:v>
                </c:pt>
                <c:pt idx="4">
                  <c:v>26700</c:v>
                </c:pt>
                <c:pt idx="5">
                  <c:v>26800</c:v>
                </c:pt>
                <c:pt idx="6">
                  <c:v>26900</c:v>
                </c:pt>
                <c:pt idx="7">
                  <c:v>27000</c:v>
                </c:pt>
                <c:pt idx="8">
                  <c:v>27100</c:v>
                </c:pt>
                <c:pt idx="9">
                  <c:v>27200</c:v>
                </c:pt>
                <c:pt idx="10">
                  <c:v>27300</c:v>
                </c:pt>
                <c:pt idx="11">
                  <c:v>27400</c:v>
                </c:pt>
                <c:pt idx="12">
                  <c:v>27500</c:v>
                </c:pt>
                <c:pt idx="13">
                  <c:v>27600</c:v>
                </c:pt>
                <c:pt idx="14">
                  <c:v>27700</c:v>
                </c:pt>
                <c:pt idx="15">
                  <c:v>27800</c:v>
                </c:pt>
              </c:numCache>
            </c:numRef>
          </c:cat>
          <c:val>
            <c:numRef>
              <c:f>'MAIN OI'!$R$7:$R$22</c:f>
              <c:numCache>
                <c:formatCode>General</c:formatCode>
                <c:ptCount val="16"/>
                <c:pt idx="0">
                  <c:v>49845</c:v>
                </c:pt>
                <c:pt idx="1">
                  <c:v>65890</c:v>
                </c:pt>
                <c:pt idx="2">
                  <c:v>233041</c:v>
                </c:pt>
                <c:pt idx="3">
                  <c:v>123727</c:v>
                </c:pt>
                <c:pt idx="4">
                  <c:v>178212</c:v>
                </c:pt>
                <c:pt idx="5">
                  <c:v>260722</c:v>
                </c:pt>
                <c:pt idx="6">
                  <c:v>262169</c:v>
                </c:pt>
                <c:pt idx="7">
                  <c:v>698706</c:v>
                </c:pt>
                <c:pt idx="8">
                  <c:v>375797</c:v>
                </c:pt>
                <c:pt idx="9">
                  <c:v>509157</c:v>
                </c:pt>
                <c:pt idx="10">
                  <c:v>430346</c:v>
                </c:pt>
                <c:pt idx="11">
                  <c:v>420094</c:v>
                </c:pt>
                <c:pt idx="12">
                  <c:v>686127</c:v>
                </c:pt>
                <c:pt idx="13">
                  <c:v>397000</c:v>
                </c:pt>
                <c:pt idx="14">
                  <c:v>326043</c:v>
                </c:pt>
                <c:pt idx="15">
                  <c:v>208230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E-4228-8E56-DB6DC4E5B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30032"/>
        <c:axId val="310126896"/>
      </c:barChart>
      <c:catAx>
        <c:axId val="31013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26896"/>
        <c:crosses val="autoZero"/>
        <c:auto val="1"/>
        <c:lblAlgn val="ctr"/>
        <c:lblOffset val="100"/>
        <c:noMultiLvlLbl val="0"/>
      </c:catAx>
      <c:valAx>
        <c:axId val="31012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3003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11127514047214"/>
          <c:y val="4.5626878075972745E-2"/>
          <c:w val="0.7042603825446806"/>
          <c:h val="0.836612497282025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'MAIN OI'!$I$6</c:f>
              <c:strCache>
                <c:ptCount val="1"/>
                <c:pt idx="0">
                  <c:v>Call Net OI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26300</c:v>
                </c:pt>
                <c:pt idx="1">
                  <c:v>26400</c:v>
                </c:pt>
                <c:pt idx="2">
                  <c:v>26500</c:v>
                </c:pt>
                <c:pt idx="3">
                  <c:v>26600</c:v>
                </c:pt>
                <c:pt idx="4">
                  <c:v>26700</c:v>
                </c:pt>
                <c:pt idx="5">
                  <c:v>26800</c:v>
                </c:pt>
                <c:pt idx="6">
                  <c:v>26900</c:v>
                </c:pt>
                <c:pt idx="7">
                  <c:v>27000</c:v>
                </c:pt>
                <c:pt idx="8">
                  <c:v>27100</c:v>
                </c:pt>
                <c:pt idx="9">
                  <c:v>27200</c:v>
                </c:pt>
                <c:pt idx="10">
                  <c:v>27300</c:v>
                </c:pt>
                <c:pt idx="11">
                  <c:v>27400</c:v>
                </c:pt>
                <c:pt idx="12">
                  <c:v>27500</c:v>
                </c:pt>
                <c:pt idx="13">
                  <c:v>27600</c:v>
                </c:pt>
                <c:pt idx="14">
                  <c:v>27700</c:v>
                </c:pt>
                <c:pt idx="15">
                  <c:v>27800</c:v>
                </c:pt>
              </c:numCache>
            </c:numRef>
          </c:cat>
          <c:val>
            <c:numRef>
              <c:f>'MAIN OI'!$I$7:$I$22</c:f>
              <c:numCache>
                <c:formatCode>General</c:formatCode>
                <c:ptCount val="16"/>
                <c:pt idx="0">
                  <c:v>240</c:v>
                </c:pt>
                <c:pt idx="1">
                  <c:v>0</c:v>
                </c:pt>
                <c:pt idx="2">
                  <c:v>1760</c:v>
                </c:pt>
                <c:pt idx="3">
                  <c:v>80</c:v>
                </c:pt>
                <c:pt idx="4">
                  <c:v>740</c:v>
                </c:pt>
                <c:pt idx="5">
                  <c:v>2240</c:v>
                </c:pt>
                <c:pt idx="6">
                  <c:v>8540</c:v>
                </c:pt>
                <c:pt idx="7">
                  <c:v>87160</c:v>
                </c:pt>
                <c:pt idx="8">
                  <c:v>100160</c:v>
                </c:pt>
                <c:pt idx="9">
                  <c:v>218780</c:v>
                </c:pt>
                <c:pt idx="10">
                  <c:v>263620</c:v>
                </c:pt>
                <c:pt idx="11">
                  <c:v>296060</c:v>
                </c:pt>
                <c:pt idx="12">
                  <c:v>513740</c:v>
                </c:pt>
                <c:pt idx="13">
                  <c:v>291920</c:v>
                </c:pt>
                <c:pt idx="14">
                  <c:v>415240</c:v>
                </c:pt>
                <c:pt idx="15">
                  <c:v>541240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E-49DD-95EC-D44362F4DA52}"/>
            </c:ext>
          </c:extLst>
        </c:ser>
        <c:ser>
          <c:idx val="1"/>
          <c:order val="1"/>
          <c:tx>
            <c:strRef>
              <c:f>'MAIN OI'!$Q$6</c:f>
              <c:strCache>
                <c:ptCount val="1"/>
                <c:pt idx="0">
                  <c:v>Put Net OI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26300</c:v>
                </c:pt>
                <c:pt idx="1">
                  <c:v>26400</c:v>
                </c:pt>
                <c:pt idx="2">
                  <c:v>26500</c:v>
                </c:pt>
                <c:pt idx="3">
                  <c:v>26600</c:v>
                </c:pt>
                <c:pt idx="4">
                  <c:v>26700</c:v>
                </c:pt>
                <c:pt idx="5">
                  <c:v>26800</c:v>
                </c:pt>
                <c:pt idx="6">
                  <c:v>26900</c:v>
                </c:pt>
                <c:pt idx="7">
                  <c:v>27000</c:v>
                </c:pt>
                <c:pt idx="8">
                  <c:v>27100</c:v>
                </c:pt>
                <c:pt idx="9">
                  <c:v>27200</c:v>
                </c:pt>
                <c:pt idx="10">
                  <c:v>27300</c:v>
                </c:pt>
                <c:pt idx="11">
                  <c:v>27400</c:v>
                </c:pt>
                <c:pt idx="12">
                  <c:v>27500</c:v>
                </c:pt>
                <c:pt idx="13">
                  <c:v>27600</c:v>
                </c:pt>
                <c:pt idx="14">
                  <c:v>27700</c:v>
                </c:pt>
                <c:pt idx="15">
                  <c:v>27800</c:v>
                </c:pt>
              </c:numCache>
            </c:numRef>
          </c:cat>
          <c:val>
            <c:numRef>
              <c:f>'MAIN OI'!$Q$7:$Q$22</c:f>
              <c:numCache>
                <c:formatCode>General</c:formatCode>
                <c:ptCount val="16"/>
                <c:pt idx="0">
                  <c:v>93280</c:v>
                </c:pt>
                <c:pt idx="1">
                  <c:v>85400</c:v>
                </c:pt>
                <c:pt idx="2">
                  <c:v>290380</c:v>
                </c:pt>
                <c:pt idx="3">
                  <c:v>121080</c:v>
                </c:pt>
                <c:pt idx="4">
                  <c:v>154320</c:v>
                </c:pt>
                <c:pt idx="5">
                  <c:v>152280</c:v>
                </c:pt>
                <c:pt idx="6">
                  <c:v>162520</c:v>
                </c:pt>
                <c:pt idx="7">
                  <c:v>510960</c:v>
                </c:pt>
                <c:pt idx="8">
                  <c:v>151540</c:v>
                </c:pt>
                <c:pt idx="9">
                  <c:v>187180</c:v>
                </c:pt>
                <c:pt idx="10">
                  <c:v>120720</c:v>
                </c:pt>
                <c:pt idx="11">
                  <c:v>124860</c:v>
                </c:pt>
                <c:pt idx="12">
                  <c:v>163820</c:v>
                </c:pt>
                <c:pt idx="13">
                  <c:v>73260</c:v>
                </c:pt>
                <c:pt idx="14">
                  <c:v>169980</c:v>
                </c:pt>
                <c:pt idx="15">
                  <c:v>92460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E-49DD-95EC-D44362F4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28856"/>
        <c:axId val="310130424"/>
      </c:barChart>
      <c:catAx>
        <c:axId val="31012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30424"/>
        <c:crosses val="autoZero"/>
        <c:auto val="1"/>
        <c:lblAlgn val="ctr"/>
        <c:lblOffset val="100"/>
        <c:noMultiLvlLbl val="0"/>
      </c:catAx>
      <c:valAx>
        <c:axId val="310130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2885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OI'!$J$6</c:f>
              <c:strCache>
                <c:ptCount val="1"/>
                <c:pt idx="0">
                  <c:v>Call change in OI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26300</c:v>
                </c:pt>
                <c:pt idx="1">
                  <c:v>26400</c:v>
                </c:pt>
                <c:pt idx="2">
                  <c:v>26500</c:v>
                </c:pt>
                <c:pt idx="3">
                  <c:v>26600</c:v>
                </c:pt>
                <c:pt idx="4">
                  <c:v>26700</c:v>
                </c:pt>
                <c:pt idx="5">
                  <c:v>26800</c:v>
                </c:pt>
                <c:pt idx="6">
                  <c:v>26900</c:v>
                </c:pt>
                <c:pt idx="7">
                  <c:v>27000</c:v>
                </c:pt>
                <c:pt idx="8">
                  <c:v>27100</c:v>
                </c:pt>
                <c:pt idx="9">
                  <c:v>27200</c:v>
                </c:pt>
                <c:pt idx="10">
                  <c:v>27300</c:v>
                </c:pt>
                <c:pt idx="11">
                  <c:v>27400</c:v>
                </c:pt>
                <c:pt idx="12">
                  <c:v>27500</c:v>
                </c:pt>
                <c:pt idx="13">
                  <c:v>27600</c:v>
                </c:pt>
                <c:pt idx="14">
                  <c:v>27700</c:v>
                </c:pt>
                <c:pt idx="15">
                  <c:v>27800</c:v>
                </c:pt>
              </c:numCache>
            </c:numRef>
          </c:cat>
          <c:val>
            <c:numRef>
              <c:f>'MAIN OI'!$J$7:$J$22</c:f>
              <c:numCache>
                <c:formatCode>General</c:formatCode>
                <c:ptCount val="16"/>
                <c:pt idx="0">
                  <c:v>240</c:v>
                </c:pt>
                <c:pt idx="1">
                  <c:v>0</c:v>
                </c:pt>
                <c:pt idx="2">
                  <c:v>500</c:v>
                </c:pt>
                <c:pt idx="3">
                  <c:v>60</c:v>
                </c:pt>
                <c:pt idx="4">
                  <c:v>720</c:v>
                </c:pt>
                <c:pt idx="5">
                  <c:v>2100</c:v>
                </c:pt>
                <c:pt idx="6">
                  <c:v>-1320</c:v>
                </c:pt>
                <c:pt idx="7">
                  <c:v>64160</c:v>
                </c:pt>
                <c:pt idx="8">
                  <c:v>96100</c:v>
                </c:pt>
                <c:pt idx="9">
                  <c:v>212260</c:v>
                </c:pt>
                <c:pt idx="10">
                  <c:v>259340</c:v>
                </c:pt>
                <c:pt idx="11">
                  <c:v>290740</c:v>
                </c:pt>
                <c:pt idx="12">
                  <c:v>455640</c:v>
                </c:pt>
                <c:pt idx="13">
                  <c:v>275180</c:v>
                </c:pt>
                <c:pt idx="14">
                  <c:v>338120</c:v>
                </c:pt>
                <c:pt idx="15">
                  <c:v>435340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9-44B1-B429-B4E77F0118E7}"/>
            </c:ext>
          </c:extLst>
        </c:ser>
        <c:ser>
          <c:idx val="1"/>
          <c:order val="1"/>
          <c:tx>
            <c:strRef>
              <c:f>'MAIN OI'!$P$6</c:f>
              <c:strCache>
                <c:ptCount val="1"/>
                <c:pt idx="0">
                  <c:v>Put Change in OI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26300</c:v>
                </c:pt>
                <c:pt idx="1">
                  <c:v>26400</c:v>
                </c:pt>
                <c:pt idx="2">
                  <c:v>26500</c:v>
                </c:pt>
                <c:pt idx="3">
                  <c:v>26600</c:v>
                </c:pt>
                <c:pt idx="4">
                  <c:v>26700</c:v>
                </c:pt>
                <c:pt idx="5">
                  <c:v>26800</c:v>
                </c:pt>
                <c:pt idx="6">
                  <c:v>26900</c:v>
                </c:pt>
                <c:pt idx="7">
                  <c:v>27000</c:v>
                </c:pt>
                <c:pt idx="8">
                  <c:v>27100</c:v>
                </c:pt>
                <c:pt idx="9">
                  <c:v>27200</c:v>
                </c:pt>
                <c:pt idx="10">
                  <c:v>27300</c:v>
                </c:pt>
                <c:pt idx="11">
                  <c:v>27400</c:v>
                </c:pt>
                <c:pt idx="12">
                  <c:v>27500</c:v>
                </c:pt>
                <c:pt idx="13">
                  <c:v>27600</c:v>
                </c:pt>
                <c:pt idx="14">
                  <c:v>27700</c:v>
                </c:pt>
                <c:pt idx="15">
                  <c:v>27800</c:v>
                </c:pt>
              </c:numCache>
            </c:numRef>
          </c:cat>
          <c:val>
            <c:numRef>
              <c:f>'MAIN OI'!$P$7:$P$22</c:f>
              <c:numCache>
                <c:formatCode>General</c:formatCode>
                <c:ptCount val="16"/>
                <c:pt idx="0">
                  <c:v>30280</c:v>
                </c:pt>
                <c:pt idx="1">
                  <c:v>41920</c:v>
                </c:pt>
                <c:pt idx="2">
                  <c:v>45420</c:v>
                </c:pt>
                <c:pt idx="3">
                  <c:v>72860</c:v>
                </c:pt>
                <c:pt idx="4">
                  <c:v>49220</c:v>
                </c:pt>
                <c:pt idx="5">
                  <c:v>5240</c:v>
                </c:pt>
                <c:pt idx="6">
                  <c:v>40340</c:v>
                </c:pt>
                <c:pt idx="7">
                  <c:v>65280</c:v>
                </c:pt>
                <c:pt idx="8">
                  <c:v>-12600</c:v>
                </c:pt>
                <c:pt idx="9">
                  <c:v>-14700</c:v>
                </c:pt>
                <c:pt idx="10">
                  <c:v>-103900</c:v>
                </c:pt>
                <c:pt idx="11">
                  <c:v>-114280</c:v>
                </c:pt>
                <c:pt idx="12">
                  <c:v>-435440</c:v>
                </c:pt>
                <c:pt idx="13">
                  <c:v>-247980</c:v>
                </c:pt>
                <c:pt idx="14">
                  <c:v>-155000</c:v>
                </c:pt>
                <c:pt idx="15">
                  <c:v>-211080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9-44B1-B429-B4E77F011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23760"/>
        <c:axId val="310127680"/>
      </c:barChart>
      <c:catAx>
        <c:axId val="31012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27680"/>
        <c:crosses val="autoZero"/>
        <c:auto val="1"/>
        <c:lblAlgn val="ctr"/>
        <c:lblOffset val="100"/>
        <c:noMultiLvlLbl val="0"/>
      </c:catAx>
      <c:valAx>
        <c:axId val="3101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2376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OI'!$K$6</c:f>
              <c:strCache>
                <c:ptCount val="1"/>
                <c:pt idx="0">
                  <c:v>Call Price change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26300</c:v>
                </c:pt>
                <c:pt idx="1">
                  <c:v>26400</c:v>
                </c:pt>
                <c:pt idx="2">
                  <c:v>26500</c:v>
                </c:pt>
                <c:pt idx="3">
                  <c:v>26600</c:v>
                </c:pt>
                <c:pt idx="4">
                  <c:v>26700</c:v>
                </c:pt>
                <c:pt idx="5">
                  <c:v>26800</c:v>
                </c:pt>
                <c:pt idx="6">
                  <c:v>26900</c:v>
                </c:pt>
                <c:pt idx="7">
                  <c:v>27000</c:v>
                </c:pt>
                <c:pt idx="8">
                  <c:v>27100</c:v>
                </c:pt>
                <c:pt idx="9">
                  <c:v>27200</c:v>
                </c:pt>
                <c:pt idx="10">
                  <c:v>27300</c:v>
                </c:pt>
                <c:pt idx="11">
                  <c:v>27400</c:v>
                </c:pt>
                <c:pt idx="12">
                  <c:v>27500</c:v>
                </c:pt>
                <c:pt idx="13">
                  <c:v>27600</c:v>
                </c:pt>
                <c:pt idx="14">
                  <c:v>27700</c:v>
                </c:pt>
                <c:pt idx="15">
                  <c:v>27800</c:v>
                </c:pt>
              </c:numCache>
            </c:numRef>
          </c:cat>
          <c:val>
            <c:numRef>
              <c:f>'MAIN OI'!$K$7:$K$22</c:f>
              <c:numCache>
                <c:formatCode>General</c:formatCode>
                <c:ptCount val="16"/>
                <c:pt idx="0">
                  <c:v>-892.7</c:v>
                </c:pt>
                <c:pt idx="1">
                  <c:v>0</c:v>
                </c:pt>
                <c:pt idx="2">
                  <c:v>-671.05</c:v>
                </c:pt>
                <c:pt idx="3">
                  <c:v>-780.05</c:v>
                </c:pt>
                <c:pt idx="4">
                  <c:v>-754.4</c:v>
                </c:pt>
                <c:pt idx="5">
                  <c:v>-638.85</c:v>
                </c:pt>
                <c:pt idx="6">
                  <c:v>-641.35</c:v>
                </c:pt>
                <c:pt idx="7">
                  <c:v>-603.54999999999995</c:v>
                </c:pt>
                <c:pt idx="8">
                  <c:v>-567.35</c:v>
                </c:pt>
                <c:pt idx="9">
                  <c:v>-529.9</c:v>
                </c:pt>
                <c:pt idx="10">
                  <c:v>-482.15</c:v>
                </c:pt>
                <c:pt idx="11">
                  <c:v>-435.85</c:v>
                </c:pt>
                <c:pt idx="12">
                  <c:v>-388.5</c:v>
                </c:pt>
                <c:pt idx="13">
                  <c:v>-337.35</c:v>
                </c:pt>
                <c:pt idx="14">
                  <c:v>-278.25</c:v>
                </c:pt>
                <c:pt idx="15">
                  <c:v>-232.1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3-41A1-94DD-B2F2CA602076}"/>
            </c:ext>
          </c:extLst>
        </c:ser>
        <c:ser>
          <c:idx val="1"/>
          <c:order val="1"/>
          <c:tx>
            <c:strRef>
              <c:f>'MAIN OI'!$O$6</c:f>
              <c:strCache>
                <c:ptCount val="1"/>
                <c:pt idx="0">
                  <c:v>Put Price Change</c:v>
                </c:pt>
              </c:strCache>
            </c:strRef>
          </c:tx>
          <c:invertIfNegative val="0"/>
          <c:cat>
            <c:numRef>
              <c:f>'MAIN OI'!$M$7:$M$22</c:f>
              <c:numCache>
                <c:formatCode>General</c:formatCode>
                <c:ptCount val="16"/>
                <c:pt idx="0">
                  <c:v>26300</c:v>
                </c:pt>
                <c:pt idx="1">
                  <c:v>26400</c:v>
                </c:pt>
                <c:pt idx="2">
                  <c:v>26500</c:v>
                </c:pt>
                <c:pt idx="3">
                  <c:v>26600</c:v>
                </c:pt>
                <c:pt idx="4">
                  <c:v>26700</c:v>
                </c:pt>
                <c:pt idx="5">
                  <c:v>26800</c:v>
                </c:pt>
                <c:pt idx="6">
                  <c:v>26900</c:v>
                </c:pt>
                <c:pt idx="7">
                  <c:v>27000</c:v>
                </c:pt>
                <c:pt idx="8">
                  <c:v>27100</c:v>
                </c:pt>
                <c:pt idx="9">
                  <c:v>27200</c:v>
                </c:pt>
                <c:pt idx="10">
                  <c:v>27300</c:v>
                </c:pt>
                <c:pt idx="11">
                  <c:v>27400</c:v>
                </c:pt>
                <c:pt idx="12">
                  <c:v>27500</c:v>
                </c:pt>
                <c:pt idx="13">
                  <c:v>27600</c:v>
                </c:pt>
                <c:pt idx="14">
                  <c:v>27700</c:v>
                </c:pt>
                <c:pt idx="15">
                  <c:v>27800</c:v>
                </c:pt>
              </c:numCache>
            </c:numRef>
          </c:cat>
          <c:val>
            <c:numRef>
              <c:f>'MAIN OI'!$O$7:$O$22</c:f>
              <c:numCache>
                <c:formatCode>General</c:formatCode>
                <c:ptCount val="16"/>
                <c:pt idx="0">
                  <c:v>7.3</c:v>
                </c:pt>
                <c:pt idx="1">
                  <c:v>11.3</c:v>
                </c:pt>
                <c:pt idx="2">
                  <c:v>19.149999999999999</c:v>
                </c:pt>
                <c:pt idx="3">
                  <c:v>29.7</c:v>
                </c:pt>
                <c:pt idx="4">
                  <c:v>44.65</c:v>
                </c:pt>
                <c:pt idx="5">
                  <c:v>62.05</c:v>
                </c:pt>
                <c:pt idx="6">
                  <c:v>81.5</c:v>
                </c:pt>
                <c:pt idx="7">
                  <c:v>111.05</c:v>
                </c:pt>
                <c:pt idx="8">
                  <c:v>144.55000000000001</c:v>
                </c:pt>
                <c:pt idx="9">
                  <c:v>186.85</c:v>
                </c:pt>
                <c:pt idx="10">
                  <c:v>232.3</c:v>
                </c:pt>
                <c:pt idx="11">
                  <c:v>282.39999999999998</c:v>
                </c:pt>
                <c:pt idx="12">
                  <c:v>336.9</c:v>
                </c:pt>
                <c:pt idx="13">
                  <c:v>382.85</c:v>
                </c:pt>
                <c:pt idx="14">
                  <c:v>436.65</c:v>
                </c:pt>
                <c:pt idx="15">
                  <c:v>493.1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3-41A1-94DD-B2F2CA602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28072"/>
        <c:axId val="310130816"/>
      </c:barChart>
      <c:catAx>
        <c:axId val="31012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30816"/>
        <c:crosses val="autoZero"/>
        <c:auto val="1"/>
        <c:lblAlgn val="ctr"/>
        <c:lblOffset val="100"/>
        <c:noMultiLvlLbl val="0"/>
      </c:catAx>
      <c:valAx>
        <c:axId val="31013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1012807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486832</xdr:colOff>
      <xdr:row>23</xdr:row>
      <xdr:rowOff>155576</xdr:rowOff>
    </xdr:from>
    <xdr:to>
      <xdr:col>20</xdr:col>
      <xdr:colOff>1047749</xdr:colOff>
      <xdr:row>42</xdr:row>
      <xdr:rowOff>179917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380999</xdr:colOff>
      <xdr:row>23</xdr:row>
      <xdr:rowOff>152400</xdr:rowOff>
    </xdr:from>
    <xdr:to>
      <xdr:col>12</xdr:col>
      <xdr:colOff>158750</xdr:colOff>
      <xdr:row>42</xdr:row>
      <xdr:rowOff>179917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437090</xdr:colOff>
      <xdr:row>45</xdr:row>
      <xdr:rowOff>105832</xdr:rowOff>
    </xdr:from>
    <xdr:to>
      <xdr:col>12</xdr:col>
      <xdr:colOff>190499</xdr:colOff>
      <xdr:row>64</xdr:row>
      <xdr:rowOff>10583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497416</xdr:colOff>
      <xdr:row>45</xdr:row>
      <xdr:rowOff>116417</xdr:rowOff>
    </xdr:from>
    <xdr:to>
      <xdr:col>20</xdr:col>
      <xdr:colOff>1016000</xdr:colOff>
      <xdr:row>64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0</xdr:colOff>
      <xdr:row>10</xdr:row>
      <xdr:rowOff>0</xdr:rowOff>
    </xdr:from>
    <xdr:ext cx="12396611" cy="3182055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1D13E0B-5C57-4C48-B3D7-45EE8B6E4C9B}"/>
            </a:ext>
          </a:extLst>
        </xdr:cNvPr>
        <xdr:cNvSpPr/>
      </xdr:nvSpPr>
      <xdr:spPr>
        <a:xfrm>
          <a:off x="1114778" y="2469444"/>
          <a:ext cx="12396611" cy="318205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9600" b="1" cap="none" spc="0">
            <a:ln w="12700">
              <a:solidFill>
                <a:schemeClr val="accent5"/>
              </a:solidFill>
              <a:prstDash val="solid"/>
            </a:ln>
            <a:noFill/>
            <a:effectLst>
              <a:outerShdw blurRad="50800" dist="50800" dir="5400000" algn="ctr" rotWithShape="0">
                <a:srgbClr val="000000"/>
              </a:outerShdw>
            </a:effectLst>
          </a:endParaRP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Keys.jsp?symbolCode=-10006&amp;symbol=NIFTY&amp;symbol=NIFTY&amp;instrument=-&amp;date=-&amp;segmentLink=17&amp;symbolCount=2&amp;segmentLink=17" refreshOnLoad="1" connectionId="1" xr16:uid="{00000000-0016-0000-02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67"/>
  <sheetViews>
    <sheetView tabSelected="1" topLeftCell="D1" zoomScale="90" zoomScaleNormal="90" workbookViewId="0">
      <selection activeCell="U4" sqref="U4"/>
    </sheetView>
  </sheetViews>
  <sheetFormatPr defaultColWidth="7.5703125" defaultRowHeight="15" x14ac:dyDescent="0.25"/>
  <cols>
    <col min="1" max="1" width="7.85546875" hidden="1" customWidth="1"/>
    <col min="2" max="2" width="7.7109375" hidden="1" customWidth="1"/>
    <col min="4" max="4" width="8.42578125" bestFit="1" customWidth="1"/>
    <col min="5" max="5" width="20.42578125" customWidth="1"/>
    <col min="6" max="6" width="8.5703125" customWidth="1"/>
    <col min="7" max="7" width="8.28515625" customWidth="1"/>
    <col min="8" max="8" width="8.42578125" customWidth="1"/>
    <col min="9" max="9" width="9.85546875" customWidth="1"/>
    <col min="10" max="10" width="11.7109375" customWidth="1"/>
    <col min="11" max="11" width="9.42578125" customWidth="1"/>
    <col min="12" max="12" width="9.28515625" customWidth="1"/>
    <col min="13" max="13" width="8.28515625" customWidth="1"/>
    <col min="14" max="14" width="9" customWidth="1"/>
    <col min="15" max="15" width="9.28515625" customWidth="1"/>
    <col min="16" max="16" width="12.7109375" bestFit="1" customWidth="1"/>
    <col min="17" max="17" width="11" customWidth="1"/>
    <col min="18" max="18" width="13.85546875" customWidth="1"/>
    <col min="19" max="19" width="10.5703125" customWidth="1"/>
    <col min="20" max="20" width="10" customWidth="1"/>
    <col min="21" max="21" width="17.85546875" customWidth="1"/>
    <col min="22" max="22" width="11.28515625" customWidth="1"/>
    <col min="26" max="26" width="15.7109375" bestFit="1" customWidth="1"/>
  </cols>
  <sheetData>
    <row r="1" spans="1:22" ht="31.5" x14ac:dyDescent="0.5">
      <c r="C1" s="35" t="s">
        <v>45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6"/>
    </row>
    <row r="2" spans="1:22" ht="15" customHeight="1" x14ac:dyDescent="0.25">
      <c r="A2" s="2"/>
      <c r="B2" s="2"/>
      <c r="C2" s="2"/>
      <c r="D2" s="2"/>
      <c r="E2" s="2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3" t="s">
        <v>31</v>
      </c>
      <c r="S2" s="2"/>
      <c r="T2" s="2"/>
      <c r="U2" s="2"/>
      <c r="V2" s="2"/>
    </row>
    <row r="3" spans="1:22" x14ac:dyDescent="0.25">
      <c r="A3" s="2"/>
      <c r="B3" s="2"/>
      <c r="C3" s="2"/>
      <c r="D3" s="2"/>
      <c r="E3" s="3"/>
      <c r="F3" s="2"/>
      <c r="G3" s="2"/>
      <c r="H3" s="2"/>
      <c r="I3" s="2"/>
      <c r="J3" s="4" t="s">
        <v>53</v>
      </c>
      <c r="K3" s="5">
        <f>'Data Nifty'!A4</f>
        <v>27131.75</v>
      </c>
      <c r="L3" s="2"/>
      <c r="M3" s="6" t="str">
        <f>'Data Nifty'!A2</f>
        <v>Last Update @  15:30:35</v>
      </c>
      <c r="N3" s="7"/>
      <c r="O3" s="7"/>
      <c r="P3" s="26" t="str">
        <f>'Data Nifty'!A1</f>
        <v>Sep 17, 2019</v>
      </c>
      <c r="Q3" s="2"/>
      <c r="R3" s="34">
        <f ca="1">TODAY()</f>
        <v>43725</v>
      </c>
      <c r="S3" s="2"/>
      <c r="T3" s="2"/>
      <c r="U3" s="2"/>
      <c r="V3" s="2"/>
    </row>
    <row r="4" spans="1:22" x14ac:dyDescent="0.25">
      <c r="A4" s="2"/>
      <c r="B4" s="2"/>
      <c r="C4" s="2"/>
      <c r="D4" s="2"/>
      <c r="E4" s="2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1"/>
      <c r="R4" s="31"/>
      <c r="S4" s="2"/>
      <c r="T4" s="2"/>
      <c r="U4" s="2"/>
      <c r="V4" s="2"/>
    </row>
    <row r="5" spans="1:22" x14ac:dyDescent="0.25">
      <c r="A5" s="2"/>
      <c r="B5" s="2"/>
      <c r="C5" s="2"/>
      <c r="D5" s="37" t="s">
        <v>57</v>
      </c>
      <c r="E5" s="37"/>
      <c r="F5" s="37"/>
      <c r="G5" s="37"/>
      <c r="H5" s="37"/>
      <c r="I5" s="37"/>
      <c r="J5" s="37"/>
      <c r="K5" s="37"/>
      <c r="L5" s="38"/>
      <c r="M5" s="8"/>
      <c r="N5" s="39" t="s">
        <v>58</v>
      </c>
      <c r="O5" s="40"/>
      <c r="P5" s="40"/>
      <c r="Q5" s="40"/>
      <c r="R5" s="40"/>
      <c r="S5" s="40"/>
      <c r="T5" s="40"/>
      <c r="U5" s="40"/>
      <c r="V5" s="40"/>
    </row>
    <row r="6" spans="1:22" ht="47.25" customHeight="1" x14ac:dyDescent="0.25">
      <c r="A6" s="9"/>
      <c r="B6" s="9"/>
      <c r="C6" s="9"/>
      <c r="D6" s="10" t="s">
        <v>44</v>
      </c>
      <c r="E6" s="10" t="s">
        <v>16</v>
      </c>
      <c r="F6" s="11" t="s">
        <v>17</v>
      </c>
      <c r="G6" s="11" t="s">
        <v>18</v>
      </c>
      <c r="H6" s="11" t="s">
        <v>21</v>
      </c>
      <c r="I6" s="11" t="s">
        <v>29</v>
      </c>
      <c r="J6" s="11" t="s">
        <v>28</v>
      </c>
      <c r="K6" s="11" t="s">
        <v>30</v>
      </c>
      <c r="L6" s="11" t="s">
        <v>27</v>
      </c>
      <c r="M6" s="12" t="s">
        <v>19</v>
      </c>
      <c r="N6" s="11" t="s">
        <v>24</v>
      </c>
      <c r="O6" s="11" t="s">
        <v>23</v>
      </c>
      <c r="P6" s="11" t="s">
        <v>25</v>
      </c>
      <c r="Q6" s="11" t="s">
        <v>26</v>
      </c>
      <c r="R6" s="11" t="s">
        <v>22</v>
      </c>
      <c r="S6" s="11" t="str">
        <f>G6</f>
        <v>price change</v>
      </c>
      <c r="T6" s="11" t="str">
        <f>F6</f>
        <v>OI change</v>
      </c>
      <c r="U6" s="13" t="str">
        <f>E6</f>
        <v>Interpretation</v>
      </c>
      <c r="V6" s="13" t="s">
        <v>44</v>
      </c>
    </row>
    <row r="7" spans="1:22" x14ac:dyDescent="0.25">
      <c r="A7" s="23" t="str">
        <f t="shared" ref="A7:A22" si="0">"CE"&amp;M7</f>
        <v>CE26300</v>
      </c>
      <c r="B7" s="23" t="str">
        <f t="shared" ref="B7:B22" si="1">"PE"&amp;M7</f>
        <v>PE26300</v>
      </c>
      <c r="C7" s="2"/>
      <c r="D7" s="15" t="str">
        <f>IF(OR(E7="Long Liquidation",E7="Short Buildup"),"BEARISH","BULLISH")</f>
        <v>BEARISH</v>
      </c>
      <c r="E7" s="14" t="str">
        <f t="shared" ref="E7:E21" si="2">IF(AND(K7&lt;0,J7&lt;0),"Long Liquidation",IF(AND(K7&lt;0,J7&gt;0),"Short Buildup",IF(AND(K7&gt;0,J7&gt;0),"Long Buildup",IF(AND(K7&gt;0,J7&lt;0),"Short covering"))))</f>
        <v>Short Buildup</v>
      </c>
      <c r="F7" s="15" t="str">
        <f t="shared" ref="F7:F21" si="3">IF(J7&gt;0,"UP","DOWN")</f>
        <v>UP</v>
      </c>
      <c r="G7" s="16" t="str">
        <f t="shared" ref="G7:G21" si="4">IF(K7&gt;0,"UP","DOWN")</f>
        <v>DOWN</v>
      </c>
      <c r="H7" s="17">
        <f>VLOOKUP(A7,'Data Nifty'!A$11:AZ$113,6,0)</f>
        <v>45</v>
      </c>
      <c r="I7" s="18">
        <f>VLOOKUP(A7,'Data Nifty'!A$11:AZ$113,4,0)</f>
        <v>240</v>
      </c>
      <c r="J7" s="25">
        <f>VLOOKUP(A7,'Data Nifty'!A$11:AZ$113,5,0)</f>
        <v>240</v>
      </c>
      <c r="K7" s="16">
        <f>VLOOKUP(A7,'Data Nifty'!A$11:AZ$113,9,0)</f>
        <v>-892.7</v>
      </c>
      <c r="L7" s="16">
        <f>VLOOKUP(A7,'Data Nifty'!A$11:AZ$113,8,0)</f>
        <v>888.25</v>
      </c>
      <c r="M7" s="19">
        <f>M15-800</f>
        <v>26300</v>
      </c>
      <c r="N7" s="16">
        <f>VLOOKUP(B7,'Data Nifty'!B$11:BN$113,19,0)</f>
        <v>12.9</v>
      </c>
      <c r="O7" s="16">
        <f>VLOOKUP(B7,'Data Nifty'!B$11:BN$113,18,0)</f>
        <v>7.3</v>
      </c>
      <c r="P7" s="25">
        <f>VLOOKUP(B7,'Data Nifty'!B$11:BN$113,22,0)</f>
        <v>30280</v>
      </c>
      <c r="Q7" s="18">
        <f>VLOOKUP(B7,'Data Nifty'!B$11:BN$113,23,0)</f>
        <v>93280</v>
      </c>
      <c r="R7" s="17">
        <f>VLOOKUP(B7,'Data Nifty'!B$11:BN$113,21,0)</f>
        <v>49845</v>
      </c>
      <c r="S7" s="16" t="str">
        <f t="shared" ref="S7:S22" si="5">IF(O7&gt;0,"UP","DOWN")</f>
        <v>UP</v>
      </c>
      <c r="T7" s="20" t="str">
        <f t="shared" ref="T7:T22" si="6">IF(P7&gt;0,"UP","DOWN")</f>
        <v>UP</v>
      </c>
      <c r="U7" s="21" t="str">
        <f t="shared" ref="U7:U22" si="7">IF(AND(O7&lt;0,P7&lt;0),"Long Liquidation",IF(AND(O7&lt;0,P7&gt;0),"Short Buildup",IF(AND(O7&gt;0,P7&gt;0),"Long Buildup",IF(AND(O7&gt;0,P7&lt;0),"Short covering"))))</f>
        <v>Long Buildup</v>
      </c>
      <c r="V7" s="16" t="str">
        <f>IF(OR(U7="Long Liquidation",U7="Short Buildup"),"BULLISH","BEARISH")</f>
        <v>BEARISH</v>
      </c>
    </row>
    <row r="8" spans="1:22" x14ac:dyDescent="0.25">
      <c r="A8" s="23" t="str">
        <f>"CE"&amp;M8</f>
        <v>CE26400</v>
      </c>
      <c r="B8" s="23" t="str">
        <f>"PE"&amp;M8</f>
        <v>PE26400</v>
      </c>
      <c r="C8" s="2"/>
      <c r="D8" s="15" t="str">
        <f t="shared" ref="D8:D22" si="8">IF(OR(E8="Long Liquidation",E8="Short Buildup"),"BEARISH","BULLISH")</f>
        <v>BULLISH</v>
      </c>
      <c r="E8" s="14" t="str">
        <f>IF(AND(K8&lt;0,J8&lt;0),"Long Liquidation",IF(AND(K8&lt;0,J8&gt;0),"Short Buildup",IF(AND(K8&gt;0,J8&gt;0),"Long Buildup",IF(AND(K8&gt;0,J8&lt;0),"Short covering"))))</f>
        <v>Long Buildup</v>
      </c>
      <c r="F8" s="15" t="str">
        <f>IF(J8&gt;0,"UP","DOWN")</f>
        <v>UP</v>
      </c>
      <c r="G8" s="16" t="str">
        <f>IF(K8&gt;0,"UP","DOWN")</f>
        <v>UP</v>
      </c>
      <c r="H8" s="17" t="str">
        <f>VLOOKUP(A8,'Data Nifty'!A$11:AZ$113,6,0)</f>
        <v>-</v>
      </c>
      <c r="I8" s="18" t="str">
        <f>VLOOKUP(A8,'Data Nifty'!A$11:AZ$113,4,0)</f>
        <v>-</v>
      </c>
      <c r="J8" s="25" t="str">
        <f>VLOOKUP(A8,'Data Nifty'!A$11:AZ$113,5,0)</f>
        <v>-</v>
      </c>
      <c r="K8" s="16" t="str">
        <f>VLOOKUP(A8,'Data Nifty'!A$11:AZ$113,9,0)</f>
        <v>-</v>
      </c>
      <c r="L8" s="16" t="str">
        <f>VLOOKUP(A8,'Data Nifty'!A$11:AZ$113,8,0)</f>
        <v>-</v>
      </c>
      <c r="M8" s="19">
        <f>M15-700</f>
        <v>26400</v>
      </c>
      <c r="N8" s="16">
        <f>VLOOKUP(B8,'Data Nifty'!B$11:BN$113,19,0)</f>
        <v>17.8</v>
      </c>
      <c r="O8" s="16">
        <f>VLOOKUP(B8,'Data Nifty'!B$11:BN$113,18,0)</f>
        <v>11.3</v>
      </c>
      <c r="P8" s="25">
        <f>VLOOKUP(B8,'Data Nifty'!B$11:BN$113,22,0)</f>
        <v>41920</v>
      </c>
      <c r="Q8" s="18">
        <f>VLOOKUP(B8,'Data Nifty'!B$11:BN$113,23,0)</f>
        <v>85400</v>
      </c>
      <c r="R8" s="17">
        <f>VLOOKUP(B8,'Data Nifty'!B$11:BN$113,21,0)</f>
        <v>65890</v>
      </c>
      <c r="S8" s="16" t="str">
        <f>IF(O8&gt;0,"UP","DOWN")</f>
        <v>UP</v>
      </c>
      <c r="T8" s="20" t="str">
        <f>IF(P8&gt;0,"UP","DOWN")</f>
        <v>UP</v>
      </c>
      <c r="U8" s="21" t="str">
        <f>IF(AND(O8&lt;0,P8&lt;0),"Long Liquidation",IF(AND(O8&lt;0,P8&gt;0),"Short Buildup",IF(AND(O8&gt;0,P8&gt;0),"Long Buildup",IF(AND(O8&gt;0,P8&lt;0),"Short covering"))))</f>
        <v>Long Buildup</v>
      </c>
      <c r="V8" s="16" t="str">
        <f t="shared" ref="V8:V22" si="9">IF(OR(U8="Long Liquidation",U8="Short Buildup"),"BULLISH","BEARISH")</f>
        <v>BEARISH</v>
      </c>
    </row>
    <row r="9" spans="1:22" x14ac:dyDescent="0.25">
      <c r="A9" s="23" t="str">
        <f t="shared" si="0"/>
        <v>CE26500</v>
      </c>
      <c r="B9" s="23" t="str">
        <f t="shared" si="1"/>
        <v>PE26500</v>
      </c>
      <c r="C9" s="2"/>
      <c r="D9" s="15" t="str">
        <f t="shared" si="8"/>
        <v>BEARISH</v>
      </c>
      <c r="E9" s="14" t="str">
        <f t="shared" si="2"/>
        <v>Short Buildup</v>
      </c>
      <c r="F9" s="15" t="str">
        <f t="shared" si="3"/>
        <v>UP</v>
      </c>
      <c r="G9" s="16" t="str">
        <f t="shared" si="4"/>
        <v>DOWN</v>
      </c>
      <c r="H9" s="17">
        <f>VLOOKUP(A9,'Data Nifty'!A$11:AZ$113,6,0)</f>
        <v>245</v>
      </c>
      <c r="I9" s="18">
        <f>VLOOKUP(A9,'Data Nifty'!A$11:AZ$113,4,0)</f>
        <v>1760</v>
      </c>
      <c r="J9" s="25">
        <f>VLOOKUP(A9,'Data Nifty'!A$11:AZ$113,5,0)</f>
        <v>500</v>
      </c>
      <c r="K9" s="16">
        <f>VLOOKUP(A9,'Data Nifty'!A$11:AZ$113,9,0)</f>
        <v>-671.05</v>
      </c>
      <c r="L9" s="16">
        <f>VLOOKUP(A9,'Data Nifty'!A$11:AZ$113,8,0)</f>
        <v>681.25</v>
      </c>
      <c r="M9" s="19">
        <f>M15-600</f>
        <v>26500</v>
      </c>
      <c r="N9" s="16">
        <f>VLOOKUP(B9,'Data Nifty'!B$11:BN$113,19,0)</f>
        <v>27</v>
      </c>
      <c r="O9" s="16">
        <f>VLOOKUP(B9,'Data Nifty'!B$11:BN$113,18,0)</f>
        <v>19.149999999999999</v>
      </c>
      <c r="P9" s="25">
        <f>VLOOKUP(B9,'Data Nifty'!B$11:BN$113,22,0)</f>
        <v>45420</v>
      </c>
      <c r="Q9" s="18">
        <f>VLOOKUP(B9,'Data Nifty'!B$11:BN$113,23,0)</f>
        <v>290380</v>
      </c>
      <c r="R9" s="17">
        <f>VLOOKUP(B9,'Data Nifty'!B$11:BN$113,21,0)</f>
        <v>233041</v>
      </c>
      <c r="S9" s="16" t="str">
        <f t="shared" si="5"/>
        <v>UP</v>
      </c>
      <c r="T9" s="20" t="str">
        <f t="shared" si="6"/>
        <v>UP</v>
      </c>
      <c r="U9" s="21" t="str">
        <f t="shared" si="7"/>
        <v>Long Buildup</v>
      </c>
      <c r="V9" s="16" t="str">
        <f t="shared" si="9"/>
        <v>BEARISH</v>
      </c>
    </row>
    <row r="10" spans="1:22" x14ac:dyDescent="0.25">
      <c r="A10" s="23" t="str">
        <f t="shared" si="0"/>
        <v>CE26600</v>
      </c>
      <c r="B10" s="23" t="str">
        <f t="shared" si="1"/>
        <v>PE26600</v>
      </c>
      <c r="C10" s="2"/>
      <c r="D10" s="15" t="str">
        <f t="shared" si="8"/>
        <v>BEARISH</v>
      </c>
      <c r="E10" s="14" t="str">
        <f t="shared" si="2"/>
        <v>Short Buildup</v>
      </c>
      <c r="F10" s="15" t="str">
        <f t="shared" si="3"/>
        <v>UP</v>
      </c>
      <c r="G10" s="16" t="str">
        <f t="shared" si="4"/>
        <v>DOWN</v>
      </c>
      <c r="H10" s="17">
        <f>VLOOKUP(A10,'Data Nifty'!A$11:AZ$113,6,0)</f>
        <v>7</v>
      </c>
      <c r="I10" s="18">
        <f>VLOOKUP(A10,'Data Nifty'!A$11:AZ$113,4,0)</f>
        <v>80</v>
      </c>
      <c r="J10" s="25">
        <f>VLOOKUP(A10,'Data Nifty'!A$11:AZ$113,5,0)</f>
        <v>60</v>
      </c>
      <c r="K10" s="16">
        <f>VLOOKUP(A10,'Data Nifty'!A$11:AZ$113,9,0)</f>
        <v>-780.05</v>
      </c>
      <c r="L10" s="16">
        <f>VLOOKUP(A10,'Data Nifty'!A$11:AZ$113,8,0)</f>
        <v>582.54999999999995</v>
      </c>
      <c r="M10" s="19">
        <f>M15-500</f>
        <v>26600</v>
      </c>
      <c r="N10" s="16">
        <f>VLOOKUP(B10,'Data Nifty'!B$11:BN$113,19,0)</f>
        <v>38.4</v>
      </c>
      <c r="O10" s="16">
        <f>VLOOKUP(B10,'Data Nifty'!B$11:BN$113,18,0)</f>
        <v>29.7</v>
      </c>
      <c r="P10" s="25">
        <f>VLOOKUP(B10,'Data Nifty'!B$11:BN$113,22,0)</f>
        <v>72860</v>
      </c>
      <c r="Q10" s="18">
        <f>VLOOKUP(B10,'Data Nifty'!B$11:BN$113,23,0)</f>
        <v>121080</v>
      </c>
      <c r="R10" s="17">
        <f>VLOOKUP(B10,'Data Nifty'!B$11:BN$113,21,0)</f>
        <v>123727</v>
      </c>
      <c r="S10" s="16" t="str">
        <f t="shared" si="5"/>
        <v>UP</v>
      </c>
      <c r="T10" s="20" t="str">
        <f t="shared" si="6"/>
        <v>UP</v>
      </c>
      <c r="U10" s="21" t="str">
        <f t="shared" si="7"/>
        <v>Long Buildup</v>
      </c>
      <c r="V10" s="16" t="str">
        <f t="shared" si="9"/>
        <v>BEARISH</v>
      </c>
    </row>
    <row r="11" spans="1:22" x14ac:dyDescent="0.25">
      <c r="A11" s="23" t="str">
        <f t="shared" si="0"/>
        <v>CE26700</v>
      </c>
      <c r="B11" s="23" t="str">
        <f t="shared" si="1"/>
        <v>PE26700</v>
      </c>
      <c r="C11" s="2"/>
      <c r="D11" s="15" t="str">
        <f t="shared" si="8"/>
        <v>BEARISH</v>
      </c>
      <c r="E11" s="14" t="str">
        <f t="shared" si="2"/>
        <v>Short Buildup</v>
      </c>
      <c r="F11" s="15" t="str">
        <f t="shared" si="3"/>
        <v>UP</v>
      </c>
      <c r="G11" s="16" t="str">
        <f t="shared" si="4"/>
        <v>DOWN</v>
      </c>
      <c r="H11" s="17">
        <f>VLOOKUP(A11,'Data Nifty'!A$11:AZ$113,6,0)</f>
        <v>72</v>
      </c>
      <c r="I11" s="18">
        <f>VLOOKUP(A11,'Data Nifty'!A$11:AZ$113,4,0)</f>
        <v>740</v>
      </c>
      <c r="J11" s="25">
        <f>VLOOKUP(A11,'Data Nifty'!A$11:AZ$113,5,0)</f>
        <v>720</v>
      </c>
      <c r="K11" s="16">
        <f>VLOOKUP(A11,'Data Nifty'!A$11:AZ$113,9,0)</f>
        <v>-754.4</v>
      </c>
      <c r="L11" s="16">
        <f>VLOOKUP(A11,'Data Nifty'!A$11:AZ$113,8,0)</f>
        <v>509.6</v>
      </c>
      <c r="M11" s="19">
        <f>M15-400</f>
        <v>26700</v>
      </c>
      <c r="N11" s="16">
        <f>VLOOKUP(B11,'Data Nifty'!B$11:BN$113,19,0)</f>
        <v>55.25</v>
      </c>
      <c r="O11" s="16">
        <f>VLOOKUP(B11,'Data Nifty'!B$11:BN$113,18,0)</f>
        <v>44.65</v>
      </c>
      <c r="P11" s="25">
        <f>VLOOKUP(B11,'Data Nifty'!B$11:BN$113,22,0)</f>
        <v>49220</v>
      </c>
      <c r="Q11" s="18">
        <f>VLOOKUP(B11,'Data Nifty'!B$11:BN$113,23,0)</f>
        <v>154320</v>
      </c>
      <c r="R11" s="17">
        <f>VLOOKUP(B11,'Data Nifty'!B$11:BN$113,21,0)</f>
        <v>178212</v>
      </c>
      <c r="S11" s="16" t="str">
        <f t="shared" si="5"/>
        <v>UP</v>
      </c>
      <c r="T11" s="20" t="str">
        <f t="shared" si="6"/>
        <v>UP</v>
      </c>
      <c r="U11" s="21" t="str">
        <f t="shared" si="7"/>
        <v>Long Buildup</v>
      </c>
      <c r="V11" s="16" t="str">
        <f t="shared" si="9"/>
        <v>BEARISH</v>
      </c>
    </row>
    <row r="12" spans="1:22" x14ac:dyDescent="0.25">
      <c r="A12" s="23" t="str">
        <f t="shared" si="0"/>
        <v>CE26800</v>
      </c>
      <c r="B12" s="23" t="str">
        <f t="shared" si="1"/>
        <v>PE26800</v>
      </c>
      <c r="C12" s="2"/>
      <c r="D12" s="15" t="str">
        <f t="shared" si="8"/>
        <v>BEARISH</v>
      </c>
      <c r="E12" s="14" t="str">
        <f t="shared" si="2"/>
        <v>Short Buildup</v>
      </c>
      <c r="F12" s="15" t="str">
        <f t="shared" si="3"/>
        <v>UP</v>
      </c>
      <c r="G12" s="16" t="str">
        <f t="shared" si="4"/>
        <v>DOWN</v>
      </c>
      <c r="H12" s="17">
        <f>VLOOKUP(A12,'Data Nifty'!A$11:AZ$113,6,0)</f>
        <v>368</v>
      </c>
      <c r="I12" s="18">
        <f>VLOOKUP(A12,'Data Nifty'!A$11:AZ$113,4,0)</f>
        <v>2240</v>
      </c>
      <c r="J12" s="25">
        <f>VLOOKUP(A12,'Data Nifty'!A$11:AZ$113,5,0)</f>
        <v>2100</v>
      </c>
      <c r="K12" s="16">
        <f>VLOOKUP(A12,'Data Nifty'!A$11:AZ$113,9,0)</f>
        <v>-638.85</v>
      </c>
      <c r="L12" s="16">
        <f>VLOOKUP(A12,'Data Nifty'!A$11:AZ$113,8,0)</f>
        <v>431.15</v>
      </c>
      <c r="M12" s="19">
        <f>M15-300</f>
        <v>26800</v>
      </c>
      <c r="N12" s="16">
        <f>VLOOKUP(B12,'Data Nifty'!B$11:BN$113,19,0)</f>
        <v>75.95</v>
      </c>
      <c r="O12" s="16">
        <f>VLOOKUP(B12,'Data Nifty'!B$11:BN$113,18,0)</f>
        <v>62.05</v>
      </c>
      <c r="P12" s="25">
        <f>VLOOKUP(B12,'Data Nifty'!B$11:BN$113,22,0)</f>
        <v>5240</v>
      </c>
      <c r="Q12" s="18">
        <f>VLOOKUP(B12,'Data Nifty'!B$11:BN$113,23,0)</f>
        <v>152280</v>
      </c>
      <c r="R12" s="17">
        <f>VLOOKUP(B12,'Data Nifty'!B$11:BN$113,21,0)</f>
        <v>260722</v>
      </c>
      <c r="S12" s="16" t="str">
        <f t="shared" si="5"/>
        <v>UP</v>
      </c>
      <c r="T12" s="20" t="str">
        <f t="shared" si="6"/>
        <v>UP</v>
      </c>
      <c r="U12" s="21" t="str">
        <f t="shared" si="7"/>
        <v>Long Buildup</v>
      </c>
      <c r="V12" s="16" t="str">
        <f t="shared" si="9"/>
        <v>BEARISH</v>
      </c>
    </row>
    <row r="13" spans="1:22" x14ac:dyDescent="0.25">
      <c r="A13" s="23" t="str">
        <f t="shared" si="0"/>
        <v>CE26900</v>
      </c>
      <c r="B13" s="23" t="str">
        <f t="shared" si="1"/>
        <v>PE26900</v>
      </c>
      <c r="C13" s="2"/>
      <c r="D13" s="15" t="str">
        <f t="shared" si="8"/>
        <v>BEARISH</v>
      </c>
      <c r="E13" s="14" t="str">
        <f t="shared" si="2"/>
        <v>Long Liquidation</v>
      </c>
      <c r="F13" s="15" t="str">
        <f t="shared" si="3"/>
        <v>DOWN</v>
      </c>
      <c r="G13" s="16" t="str">
        <f t="shared" si="4"/>
        <v>DOWN</v>
      </c>
      <c r="H13" s="17">
        <f>VLOOKUP(A13,'Data Nifty'!A$11:AZ$113,6,0)</f>
        <v>2127</v>
      </c>
      <c r="I13" s="18">
        <f>VLOOKUP(A13,'Data Nifty'!A$11:AZ$113,4,0)</f>
        <v>8540</v>
      </c>
      <c r="J13" s="25">
        <f>VLOOKUP(A13,'Data Nifty'!A$11:AZ$113,5,0)</f>
        <v>-1320</v>
      </c>
      <c r="K13" s="16">
        <f>VLOOKUP(A13,'Data Nifty'!A$11:AZ$113,9,0)</f>
        <v>-641.35</v>
      </c>
      <c r="L13" s="16">
        <f>VLOOKUP(A13,'Data Nifty'!A$11:AZ$113,8,0)</f>
        <v>360.75</v>
      </c>
      <c r="M13" s="19">
        <f>M15-200</f>
        <v>26900</v>
      </c>
      <c r="N13" s="16">
        <f>VLOOKUP(B13,'Data Nifty'!B$11:BN$113,19,0)</f>
        <v>100</v>
      </c>
      <c r="O13" s="16">
        <f>VLOOKUP(B13,'Data Nifty'!B$11:BN$113,18,0)</f>
        <v>81.5</v>
      </c>
      <c r="P13" s="25">
        <f>VLOOKUP(B13,'Data Nifty'!B$11:BN$113,22,0)</f>
        <v>40340</v>
      </c>
      <c r="Q13" s="18">
        <f>VLOOKUP(B13,'Data Nifty'!B$11:BN$113,23,0)</f>
        <v>162520</v>
      </c>
      <c r="R13" s="17">
        <f>VLOOKUP(B13,'Data Nifty'!B$11:BN$113,21,0)</f>
        <v>262169</v>
      </c>
      <c r="S13" s="16" t="str">
        <f t="shared" si="5"/>
        <v>UP</v>
      </c>
      <c r="T13" s="20" t="str">
        <f t="shared" si="6"/>
        <v>UP</v>
      </c>
      <c r="U13" s="21" t="str">
        <f t="shared" si="7"/>
        <v>Long Buildup</v>
      </c>
      <c r="V13" s="16" t="str">
        <f t="shared" si="9"/>
        <v>BEARISH</v>
      </c>
    </row>
    <row r="14" spans="1:22" x14ac:dyDescent="0.25">
      <c r="A14" s="23" t="str">
        <f t="shared" si="0"/>
        <v>CE27000</v>
      </c>
      <c r="B14" s="23" t="str">
        <f t="shared" si="1"/>
        <v>PE27000</v>
      </c>
      <c r="C14" s="2"/>
      <c r="D14" s="15" t="str">
        <f t="shared" si="8"/>
        <v>BEARISH</v>
      </c>
      <c r="E14" s="14" t="str">
        <f t="shared" si="2"/>
        <v>Short Buildup</v>
      </c>
      <c r="F14" s="15" t="str">
        <f t="shared" si="3"/>
        <v>UP</v>
      </c>
      <c r="G14" s="16" t="str">
        <f t="shared" si="4"/>
        <v>DOWN</v>
      </c>
      <c r="H14" s="17">
        <f>VLOOKUP(A14,'Data Nifty'!A$11:AZ$113,6,0)</f>
        <v>23742</v>
      </c>
      <c r="I14" s="18">
        <f>VLOOKUP(A14,'Data Nifty'!A$11:AZ$113,4,0)</f>
        <v>87160</v>
      </c>
      <c r="J14" s="25">
        <f>VLOOKUP(A14,'Data Nifty'!A$11:AZ$113,5,0)</f>
        <v>64160</v>
      </c>
      <c r="K14" s="16">
        <f>VLOOKUP(A14,'Data Nifty'!A$11:AZ$113,9,0)</f>
        <v>-603.54999999999995</v>
      </c>
      <c r="L14" s="16">
        <f>VLOOKUP(A14,'Data Nifty'!A$11:AZ$113,8,0)</f>
        <v>292.39999999999998</v>
      </c>
      <c r="M14" s="19">
        <f>M15-100</f>
        <v>27000</v>
      </c>
      <c r="N14" s="16">
        <f>VLOOKUP(B14,'Data Nifty'!B$11:BN$113,19,0)</f>
        <v>135.6</v>
      </c>
      <c r="O14" s="16">
        <f>VLOOKUP(B14,'Data Nifty'!B$11:BN$113,18,0)</f>
        <v>111.05</v>
      </c>
      <c r="P14" s="25">
        <f>VLOOKUP(B14,'Data Nifty'!B$11:BN$113,22,0)</f>
        <v>65280</v>
      </c>
      <c r="Q14" s="18">
        <f>VLOOKUP(B14,'Data Nifty'!B$11:BN$113,23,0)</f>
        <v>510960</v>
      </c>
      <c r="R14" s="17">
        <f>VLOOKUP(B14,'Data Nifty'!B$11:BN$113,21,0)</f>
        <v>698706</v>
      </c>
      <c r="S14" s="16" t="str">
        <f t="shared" si="5"/>
        <v>UP</v>
      </c>
      <c r="T14" s="20" t="str">
        <f t="shared" si="6"/>
        <v>UP</v>
      </c>
      <c r="U14" s="21" t="str">
        <f t="shared" si="7"/>
        <v>Long Buildup</v>
      </c>
      <c r="V14" s="16" t="str">
        <f t="shared" si="9"/>
        <v>BEARISH</v>
      </c>
    </row>
    <row r="15" spans="1:22" ht="15.75" x14ac:dyDescent="0.25">
      <c r="A15" s="23" t="str">
        <f t="shared" si="0"/>
        <v>CE27100</v>
      </c>
      <c r="B15" s="23" t="str">
        <f t="shared" si="1"/>
        <v>PE27100</v>
      </c>
      <c r="C15" s="2"/>
      <c r="D15" s="15" t="str">
        <f t="shared" si="8"/>
        <v>BEARISH</v>
      </c>
      <c r="E15" s="14" t="str">
        <f t="shared" si="2"/>
        <v>Short Buildup</v>
      </c>
      <c r="F15" s="15" t="str">
        <f t="shared" si="3"/>
        <v>UP</v>
      </c>
      <c r="G15" s="16" t="str">
        <f t="shared" si="4"/>
        <v>DOWN</v>
      </c>
      <c r="H15" s="17">
        <f>VLOOKUP(A15,'Data Nifty'!A$11:AZ$113,6,0)</f>
        <v>30951</v>
      </c>
      <c r="I15" s="18">
        <f>VLOOKUP(A15,'Data Nifty'!A$11:AZ$113,4,0)</f>
        <v>100160</v>
      </c>
      <c r="J15" s="25">
        <f>VLOOKUP(A15,'Data Nifty'!A$11:AZ$113,5,0)</f>
        <v>96100</v>
      </c>
      <c r="K15" s="16">
        <f>VLOOKUP(A15,'Data Nifty'!A$11:AZ$113,9,0)</f>
        <v>-567.35</v>
      </c>
      <c r="L15" s="16">
        <f>VLOOKUP(A15,'Data Nifty'!A$11:AZ$113,8,0)</f>
        <v>234.95</v>
      </c>
      <c r="M15" s="22">
        <f>'Data Nifty'!A5</f>
        <v>27100</v>
      </c>
      <c r="N15" s="16">
        <f>VLOOKUP(B15,'Data Nifty'!B$11:BN$113,19,0)</f>
        <v>176</v>
      </c>
      <c r="O15" s="16">
        <f>VLOOKUP(B15,'Data Nifty'!B$11:BN$113,18,0)</f>
        <v>144.55000000000001</v>
      </c>
      <c r="P15" s="25">
        <f>VLOOKUP(B15,'Data Nifty'!B$11:BN$113,22,0)</f>
        <v>-12600</v>
      </c>
      <c r="Q15" s="18">
        <f>VLOOKUP(B15,'Data Nifty'!B$11:BN$113,23,0)</f>
        <v>151540</v>
      </c>
      <c r="R15" s="17">
        <f>VLOOKUP(B15,'Data Nifty'!B$11:BN$113,21,0)</f>
        <v>375797</v>
      </c>
      <c r="S15" s="16" t="str">
        <f t="shared" si="5"/>
        <v>UP</v>
      </c>
      <c r="T15" s="20" t="str">
        <f t="shared" si="6"/>
        <v>DOWN</v>
      </c>
      <c r="U15" s="21" t="str">
        <f t="shared" si="7"/>
        <v>Short covering</v>
      </c>
      <c r="V15" s="16" t="str">
        <f t="shared" si="9"/>
        <v>BEARISH</v>
      </c>
    </row>
    <row r="16" spans="1:22" x14ac:dyDescent="0.25">
      <c r="A16" s="23" t="str">
        <f t="shared" si="0"/>
        <v>CE27200</v>
      </c>
      <c r="B16" s="23" t="str">
        <f t="shared" si="1"/>
        <v>PE27200</v>
      </c>
      <c r="C16" s="2"/>
      <c r="D16" s="15" t="str">
        <f t="shared" si="8"/>
        <v>BEARISH</v>
      </c>
      <c r="E16" s="14" t="str">
        <f t="shared" si="2"/>
        <v>Short Buildup</v>
      </c>
      <c r="F16" s="15" t="str">
        <f t="shared" si="3"/>
        <v>UP</v>
      </c>
      <c r="G16" s="16" t="str">
        <f t="shared" si="4"/>
        <v>DOWN</v>
      </c>
      <c r="H16" s="17">
        <f>VLOOKUP(A16,'Data Nifty'!A$11:AZ$113,6,0)</f>
        <v>105705</v>
      </c>
      <c r="I16" s="18">
        <f>VLOOKUP(A16,'Data Nifty'!A$11:AZ$113,4,0)</f>
        <v>218780</v>
      </c>
      <c r="J16" s="25">
        <f>VLOOKUP(A16,'Data Nifty'!A$11:AZ$113,5,0)</f>
        <v>212260</v>
      </c>
      <c r="K16" s="16">
        <f>VLOOKUP(A16,'Data Nifty'!A$11:AZ$113,9,0)</f>
        <v>-529.9</v>
      </c>
      <c r="L16" s="16">
        <f>VLOOKUP(A16,'Data Nifty'!A$11:AZ$113,8,0)</f>
        <v>184.95</v>
      </c>
      <c r="M16" s="19">
        <f t="shared" ref="M16:M22" si="10">M15+100</f>
        <v>27200</v>
      </c>
      <c r="N16" s="16">
        <f>VLOOKUP(B16,'Data Nifty'!B$11:BN$113,19,0)</f>
        <v>228</v>
      </c>
      <c r="O16" s="16">
        <f>VLOOKUP(B16,'Data Nifty'!B$11:BN$113,18,0)</f>
        <v>186.85</v>
      </c>
      <c r="P16" s="25">
        <f>VLOOKUP(B16,'Data Nifty'!B$11:BN$113,22,0)</f>
        <v>-14700</v>
      </c>
      <c r="Q16" s="18">
        <f>VLOOKUP(B16,'Data Nifty'!B$11:BN$113,23,0)</f>
        <v>187180</v>
      </c>
      <c r="R16" s="17">
        <f>VLOOKUP(B16,'Data Nifty'!B$11:BN$113,21,0)</f>
        <v>509157</v>
      </c>
      <c r="S16" s="16" t="str">
        <f t="shared" si="5"/>
        <v>UP</v>
      </c>
      <c r="T16" s="20" t="str">
        <f t="shared" si="6"/>
        <v>DOWN</v>
      </c>
      <c r="U16" s="21" t="str">
        <f t="shared" si="7"/>
        <v>Short covering</v>
      </c>
      <c r="V16" s="16" t="str">
        <f t="shared" si="9"/>
        <v>BEARISH</v>
      </c>
    </row>
    <row r="17" spans="1:22" x14ac:dyDescent="0.25">
      <c r="A17" s="23" t="str">
        <f t="shared" si="0"/>
        <v>CE27300</v>
      </c>
      <c r="B17" s="23" t="str">
        <f t="shared" si="1"/>
        <v>PE27300</v>
      </c>
      <c r="C17" s="2"/>
      <c r="D17" s="15" t="str">
        <f t="shared" si="8"/>
        <v>BEARISH</v>
      </c>
      <c r="E17" s="14" t="str">
        <f t="shared" si="2"/>
        <v>Short Buildup</v>
      </c>
      <c r="F17" s="15" t="str">
        <f t="shared" si="3"/>
        <v>UP</v>
      </c>
      <c r="G17" s="16" t="str">
        <f t="shared" si="4"/>
        <v>DOWN</v>
      </c>
      <c r="H17" s="17">
        <f>VLOOKUP(A17,'Data Nifty'!A$11:AZ$113,6,0)</f>
        <v>149423</v>
      </c>
      <c r="I17" s="18">
        <f>VLOOKUP(A17,'Data Nifty'!A$11:AZ$113,4,0)</f>
        <v>263620</v>
      </c>
      <c r="J17" s="25">
        <f>VLOOKUP(A17,'Data Nifty'!A$11:AZ$113,5,0)</f>
        <v>259340</v>
      </c>
      <c r="K17" s="16">
        <f>VLOOKUP(A17,'Data Nifty'!A$11:AZ$113,9,0)</f>
        <v>-482.15</v>
      </c>
      <c r="L17" s="16">
        <f>VLOOKUP(A17,'Data Nifty'!A$11:AZ$113,8,0)</f>
        <v>142.19999999999999</v>
      </c>
      <c r="M17" s="19">
        <f t="shared" si="10"/>
        <v>27300</v>
      </c>
      <c r="N17" s="16">
        <f>VLOOKUP(B17,'Data Nifty'!B$11:BN$113,19,0)</f>
        <v>286</v>
      </c>
      <c r="O17" s="16">
        <f>VLOOKUP(B17,'Data Nifty'!B$11:BN$113,18,0)</f>
        <v>232.3</v>
      </c>
      <c r="P17" s="25">
        <f>VLOOKUP(B17,'Data Nifty'!B$11:BN$113,22,0)</f>
        <v>-103900</v>
      </c>
      <c r="Q17" s="18">
        <f>VLOOKUP(B17,'Data Nifty'!B$11:BN$113,23,0)</f>
        <v>120720</v>
      </c>
      <c r="R17" s="17">
        <f>VLOOKUP(B17,'Data Nifty'!B$11:BN$113,21,0)</f>
        <v>430346</v>
      </c>
      <c r="S17" s="16" t="str">
        <f t="shared" si="5"/>
        <v>UP</v>
      </c>
      <c r="T17" s="20" t="str">
        <f t="shared" si="6"/>
        <v>DOWN</v>
      </c>
      <c r="U17" s="21" t="str">
        <f t="shared" si="7"/>
        <v>Short covering</v>
      </c>
      <c r="V17" s="16" t="str">
        <f t="shared" si="9"/>
        <v>BEARISH</v>
      </c>
    </row>
    <row r="18" spans="1:22" x14ac:dyDescent="0.25">
      <c r="A18" s="23" t="str">
        <f t="shared" si="0"/>
        <v>CE27400</v>
      </c>
      <c r="B18" s="23" t="str">
        <f t="shared" si="1"/>
        <v>PE27400</v>
      </c>
      <c r="C18" s="2"/>
      <c r="D18" s="15" t="str">
        <f t="shared" si="8"/>
        <v>BEARISH</v>
      </c>
      <c r="E18" s="14" t="str">
        <f t="shared" si="2"/>
        <v>Short Buildup</v>
      </c>
      <c r="F18" s="15" t="str">
        <f t="shared" si="3"/>
        <v>UP</v>
      </c>
      <c r="G18" s="16" t="str">
        <f t="shared" si="4"/>
        <v>DOWN</v>
      </c>
      <c r="H18" s="17">
        <f>VLOOKUP(A18,'Data Nifty'!A$11:AZ$113,6,0)</f>
        <v>187725</v>
      </c>
      <c r="I18" s="18">
        <f>VLOOKUP(A18,'Data Nifty'!A$11:AZ$113,4,0)</f>
        <v>296060</v>
      </c>
      <c r="J18" s="25">
        <f>VLOOKUP(A18,'Data Nifty'!A$11:AZ$113,5,0)</f>
        <v>290740</v>
      </c>
      <c r="K18" s="16">
        <f>VLOOKUP(A18,'Data Nifty'!A$11:AZ$113,9,0)</f>
        <v>-435.85</v>
      </c>
      <c r="L18" s="16">
        <f>VLOOKUP(A18,'Data Nifty'!A$11:AZ$113,8,0)</f>
        <v>106</v>
      </c>
      <c r="M18" s="19">
        <f t="shared" si="10"/>
        <v>27400</v>
      </c>
      <c r="N18" s="16">
        <f>VLOOKUP(B18,'Data Nifty'!B$11:BN$113,19,0)</f>
        <v>352.75</v>
      </c>
      <c r="O18" s="16">
        <f>VLOOKUP(B18,'Data Nifty'!B$11:BN$113,18,0)</f>
        <v>282.39999999999998</v>
      </c>
      <c r="P18" s="25">
        <f>VLOOKUP(B18,'Data Nifty'!B$11:BN$113,22,0)</f>
        <v>-114280</v>
      </c>
      <c r="Q18" s="18">
        <f>VLOOKUP(B18,'Data Nifty'!B$11:BN$113,23,0)</f>
        <v>124860</v>
      </c>
      <c r="R18" s="17">
        <f>VLOOKUP(B18,'Data Nifty'!B$11:BN$113,21,0)</f>
        <v>420094</v>
      </c>
      <c r="S18" s="16" t="str">
        <f t="shared" si="5"/>
        <v>UP</v>
      </c>
      <c r="T18" s="20" t="str">
        <f t="shared" si="6"/>
        <v>DOWN</v>
      </c>
      <c r="U18" s="21" t="str">
        <f t="shared" si="7"/>
        <v>Short covering</v>
      </c>
      <c r="V18" s="16" t="str">
        <f t="shared" si="9"/>
        <v>BEARISH</v>
      </c>
    </row>
    <row r="19" spans="1:22" x14ac:dyDescent="0.25">
      <c r="A19" s="23" t="str">
        <f t="shared" si="0"/>
        <v>CE27500</v>
      </c>
      <c r="B19" s="23" t="str">
        <f t="shared" si="1"/>
        <v>PE27500</v>
      </c>
      <c r="C19" s="2"/>
      <c r="D19" s="15" t="str">
        <f t="shared" si="8"/>
        <v>BEARISH</v>
      </c>
      <c r="E19" s="14" t="str">
        <f t="shared" si="2"/>
        <v>Short Buildup</v>
      </c>
      <c r="F19" s="15" t="str">
        <f t="shared" si="3"/>
        <v>UP</v>
      </c>
      <c r="G19" s="16" t="str">
        <f t="shared" si="4"/>
        <v>DOWN</v>
      </c>
      <c r="H19" s="17">
        <f>VLOOKUP(A19,'Data Nifty'!A$11:AZ$113,6,0)</f>
        <v>377040</v>
      </c>
      <c r="I19" s="18">
        <f>VLOOKUP(A19,'Data Nifty'!A$11:AZ$113,4,0)</f>
        <v>513740</v>
      </c>
      <c r="J19" s="25">
        <f>VLOOKUP(A19,'Data Nifty'!A$11:AZ$113,5,0)</f>
        <v>455640</v>
      </c>
      <c r="K19" s="16">
        <f>VLOOKUP(A19,'Data Nifty'!A$11:AZ$113,9,0)</f>
        <v>-388.5</v>
      </c>
      <c r="L19" s="16">
        <f>VLOOKUP(A19,'Data Nifty'!A$11:AZ$113,8,0)</f>
        <v>79</v>
      </c>
      <c r="M19" s="19">
        <f t="shared" si="10"/>
        <v>27500</v>
      </c>
      <c r="N19" s="16">
        <f>VLOOKUP(B19,'Data Nifty'!B$11:BN$113,19,0)</f>
        <v>428.2</v>
      </c>
      <c r="O19" s="16">
        <f>VLOOKUP(B19,'Data Nifty'!B$11:BN$113,18,0)</f>
        <v>336.9</v>
      </c>
      <c r="P19" s="25">
        <f>VLOOKUP(B19,'Data Nifty'!B$11:BN$113,22,0)</f>
        <v>-435440</v>
      </c>
      <c r="Q19" s="18">
        <f>VLOOKUP(B19,'Data Nifty'!B$11:BN$113,23,0)</f>
        <v>163820</v>
      </c>
      <c r="R19" s="17">
        <f>VLOOKUP(B19,'Data Nifty'!B$11:BN$113,21,0)</f>
        <v>686127</v>
      </c>
      <c r="S19" s="16" t="str">
        <f t="shared" si="5"/>
        <v>UP</v>
      </c>
      <c r="T19" s="20" t="str">
        <f t="shared" si="6"/>
        <v>DOWN</v>
      </c>
      <c r="U19" s="21" t="str">
        <f t="shared" si="7"/>
        <v>Short covering</v>
      </c>
      <c r="V19" s="16" t="str">
        <f t="shared" si="9"/>
        <v>BEARISH</v>
      </c>
    </row>
    <row r="20" spans="1:22" x14ac:dyDescent="0.25">
      <c r="A20" s="23" t="str">
        <f t="shared" si="0"/>
        <v>CE27600</v>
      </c>
      <c r="B20" s="23" t="str">
        <f t="shared" si="1"/>
        <v>PE27600</v>
      </c>
      <c r="C20" s="2"/>
      <c r="D20" s="15" t="str">
        <f t="shared" si="8"/>
        <v>BEARISH</v>
      </c>
      <c r="E20" s="14" t="str">
        <f t="shared" si="2"/>
        <v>Short Buildup</v>
      </c>
      <c r="F20" s="15" t="str">
        <f t="shared" si="3"/>
        <v>UP</v>
      </c>
      <c r="G20" s="16" t="str">
        <f t="shared" si="4"/>
        <v>DOWN</v>
      </c>
      <c r="H20" s="17">
        <f>VLOOKUP(A20,'Data Nifty'!A$11:AZ$113,6,0)</f>
        <v>327684</v>
      </c>
      <c r="I20" s="18">
        <f>VLOOKUP(A20,'Data Nifty'!A$11:AZ$113,4,0)</f>
        <v>291920</v>
      </c>
      <c r="J20" s="25">
        <f>VLOOKUP(A20,'Data Nifty'!A$11:AZ$113,5,0)</f>
        <v>275180</v>
      </c>
      <c r="K20" s="16">
        <f>VLOOKUP(A20,'Data Nifty'!A$11:AZ$113,9,0)</f>
        <v>-337.35</v>
      </c>
      <c r="L20" s="16">
        <f>VLOOKUP(A20,'Data Nifty'!A$11:AZ$113,8,0)</f>
        <v>57.5</v>
      </c>
      <c r="M20" s="19">
        <f t="shared" si="10"/>
        <v>27600</v>
      </c>
      <c r="N20" s="16">
        <f>VLOOKUP(B20,'Data Nifty'!B$11:BN$113,19,0)</f>
        <v>499.15</v>
      </c>
      <c r="O20" s="16">
        <f>VLOOKUP(B20,'Data Nifty'!B$11:BN$113,18,0)</f>
        <v>382.85</v>
      </c>
      <c r="P20" s="25">
        <f>VLOOKUP(B20,'Data Nifty'!B$11:BN$113,22,0)</f>
        <v>-247980</v>
      </c>
      <c r="Q20" s="18">
        <f>VLOOKUP(B20,'Data Nifty'!B$11:BN$113,23,0)</f>
        <v>73260</v>
      </c>
      <c r="R20" s="17">
        <f>VLOOKUP(B20,'Data Nifty'!B$11:BN$113,21,0)</f>
        <v>397000</v>
      </c>
      <c r="S20" s="16" t="str">
        <f t="shared" si="5"/>
        <v>UP</v>
      </c>
      <c r="T20" s="20" t="str">
        <f t="shared" si="6"/>
        <v>DOWN</v>
      </c>
      <c r="U20" s="21" t="str">
        <f t="shared" si="7"/>
        <v>Short covering</v>
      </c>
      <c r="V20" s="16" t="str">
        <f t="shared" si="9"/>
        <v>BEARISH</v>
      </c>
    </row>
    <row r="21" spans="1:22" x14ac:dyDescent="0.25">
      <c r="A21" s="23" t="str">
        <f t="shared" si="0"/>
        <v>CE27700</v>
      </c>
      <c r="B21" s="23" t="str">
        <f t="shared" si="1"/>
        <v>PE27700</v>
      </c>
      <c r="C21" s="2"/>
      <c r="D21" s="15" t="str">
        <f t="shared" si="8"/>
        <v>BEARISH</v>
      </c>
      <c r="E21" s="14" t="str">
        <f t="shared" si="2"/>
        <v>Short Buildup</v>
      </c>
      <c r="F21" s="15" t="str">
        <f t="shared" si="3"/>
        <v>UP</v>
      </c>
      <c r="G21" s="16" t="str">
        <f t="shared" si="4"/>
        <v>DOWN</v>
      </c>
      <c r="H21" s="17">
        <f>VLOOKUP(A21,'Data Nifty'!A$11:AZ$113,6,0)</f>
        <v>483132</v>
      </c>
      <c r="I21" s="18">
        <f>VLOOKUP(A21,'Data Nifty'!A$11:AZ$113,4,0)</f>
        <v>415240</v>
      </c>
      <c r="J21" s="25">
        <f>VLOOKUP(A21,'Data Nifty'!A$11:AZ$113,5,0)</f>
        <v>338120</v>
      </c>
      <c r="K21" s="16">
        <f>VLOOKUP(A21,'Data Nifty'!A$11:AZ$113,9,0)</f>
        <v>-278.25</v>
      </c>
      <c r="L21" s="16">
        <f>VLOOKUP(A21,'Data Nifty'!A$11:AZ$113,8,0)</f>
        <v>42.5</v>
      </c>
      <c r="M21" s="19">
        <f t="shared" si="10"/>
        <v>27700</v>
      </c>
      <c r="N21" s="16">
        <f>VLOOKUP(B21,'Data Nifty'!B$11:BN$113,19,0)</f>
        <v>585.04999999999995</v>
      </c>
      <c r="O21" s="16">
        <f>VLOOKUP(B21,'Data Nifty'!B$11:BN$113,18,0)</f>
        <v>436.65</v>
      </c>
      <c r="P21" s="25">
        <f>VLOOKUP(B21,'Data Nifty'!B$11:BN$113,22,0)</f>
        <v>-155000</v>
      </c>
      <c r="Q21" s="18">
        <f>VLOOKUP(B21,'Data Nifty'!B$11:BN$113,23,0)</f>
        <v>169980</v>
      </c>
      <c r="R21" s="17">
        <f>VLOOKUP(B21,'Data Nifty'!B$11:BN$113,21,0)</f>
        <v>326043</v>
      </c>
      <c r="S21" s="16" t="str">
        <f t="shared" si="5"/>
        <v>UP</v>
      </c>
      <c r="T21" s="20" t="str">
        <f t="shared" si="6"/>
        <v>DOWN</v>
      </c>
      <c r="U21" s="21" t="str">
        <f t="shared" si="7"/>
        <v>Short covering</v>
      </c>
      <c r="V21" s="16" t="str">
        <f t="shared" si="9"/>
        <v>BEARISH</v>
      </c>
    </row>
    <row r="22" spans="1:22" x14ac:dyDescent="0.25">
      <c r="A22" s="23" t="str">
        <f t="shared" si="0"/>
        <v>CE27800</v>
      </c>
      <c r="B22" s="23" t="str">
        <f t="shared" si="1"/>
        <v>PE27800</v>
      </c>
      <c r="C22" s="2"/>
      <c r="D22" s="15" t="str">
        <f t="shared" si="8"/>
        <v>BEARISH</v>
      </c>
      <c r="E22" s="14" t="str">
        <f>IF(AND(K22&lt;0,J22&lt;0),"Long Liquidation",IF(AND(K22&lt;0,J22&gt;0),"Short Buildup",IF(AND(K22&gt;0,J22&gt;0),"Long Buildup",IF(AND(K22&gt;0,J22&lt;0),"Short covering"))))</f>
        <v>Short Buildup</v>
      </c>
      <c r="F22" s="15" t="str">
        <f>IF(J22&gt;0,"UP","DOWN")</f>
        <v>UP</v>
      </c>
      <c r="G22" s="16" t="str">
        <f>IF(K22&gt;0,"UP","DOWN")</f>
        <v>DOWN</v>
      </c>
      <c r="H22" s="17">
        <f>VLOOKUP(A22,'Data Nifty'!A$11:AZ$113,6,0)</f>
        <v>577778</v>
      </c>
      <c r="I22" s="18">
        <f>VLOOKUP(A22,'Data Nifty'!A$11:AZ$113,4,0)</f>
        <v>541240</v>
      </c>
      <c r="J22" s="25">
        <f>VLOOKUP(A22,'Data Nifty'!A$11:AZ$113,5,0)</f>
        <v>435340</v>
      </c>
      <c r="K22" s="16">
        <f>VLOOKUP(A22,'Data Nifty'!A$11:AZ$113,9,0)</f>
        <v>-232.1</v>
      </c>
      <c r="L22" s="16">
        <f>VLOOKUP(A22,'Data Nifty'!A$11:AZ$113,8,0)</f>
        <v>30</v>
      </c>
      <c r="M22" s="19">
        <f t="shared" si="10"/>
        <v>27800</v>
      </c>
      <c r="N22" s="16">
        <f>VLOOKUP(B22,'Data Nifty'!B$11:BN$113,19,0)</f>
        <v>679.25</v>
      </c>
      <c r="O22" s="16">
        <f>VLOOKUP(B22,'Data Nifty'!B$11:BN$113,18,0)</f>
        <v>493.1</v>
      </c>
      <c r="P22" s="25">
        <f>VLOOKUP(B22,'Data Nifty'!B$11:BN$113,22,0)</f>
        <v>-211080</v>
      </c>
      <c r="Q22" s="18">
        <f>VLOOKUP(B22,'Data Nifty'!B$11:BN$113,23,0)</f>
        <v>92460</v>
      </c>
      <c r="R22" s="17">
        <f>VLOOKUP(B22,'Data Nifty'!B$11:BN$113,21,0)</f>
        <v>208230</v>
      </c>
      <c r="S22" s="16" t="str">
        <f t="shared" si="5"/>
        <v>UP</v>
      </c>
      <c r="T22" s="20" t="str">
        <f t="shared" si="6"/>
        <v>DOWN</v>
      </c>
      <c r="U22" s="21" t="str">
        <f t="shared" si="7"/>
        <v>Short covering</v>
      </c>
      <c r="V22" s="16" t="str">
        <f t="shared" si="9"/>
        <v>BEARISH</v>
      </c>
    </row>
    <row r="23" spans="1:2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</sheetData>
  <dataConsolidate function="max">
    <dataRefs count="1">
      <dataRef ref="H6:H20" sheet="MAIN OI"/>
    </dataRefs>
  </dataConsolidate>
  <mergeCells count="3">
    <mergeCell ref="C1:V1"/>
    <mergeCell ref="D5:L5"/>
    <mergeCell ref="N5:V5"/>
  </mergeCells>
  <conditionalFormatting sqref="U7:U22 E7:E22">
    <cfRule type="containsText" dxfId="18" priority="31" operator="containsText" text="Short Buildup">
      <formula>NOT(ISERROR(SEARCH("Short Buildup",E7)))</formula>
    </cfRule>
    <cfRule type="containsText" dxfId="17" priority="32" operator="containsText" text="Long Liquidation">
      <formula>NOT(ISERROR(SEARCH("Long Liquidation",E7)))</formula>
    </cfRule>
    <cfRule type="containsText" dxfId="16" priority="33" operator="containsText" text="Short covering">
      <formula>NOT(ISERROR(SEARCH("Short covering",E7)))</formula>
    </cfRule>
    <cfRule type="containsText" dxfId="15" priority="34" operator="containsText" text="Long Buildup">
      <formula>NOT(ISERROR(SEARCH("Long Buildup",E7)))</formula>
    </cfRule>
  </conditionalFormatting>
  <conditionalFormatting sqref="S7:T22 F7:G22">
    <cfRule type="containsText" dxfId="14" priority="30" operator="containsText" text="DOWN">
      <formula>NOT(ISERROR(SEARCH("DOWN",F7)))</formula>
    </cfRule>
  </conditionalFormatting>
  <conditionalFormatting sqref="S7:T22 F7:G22">
    <cfRule type="containsText" dxfId="13" priority="29" operator="containsText" text="UP">
      <formula>NOT(ISERROR(SEARCH("UP",F7)))</formula>
    </cfRule>
  </conditionalFormatting>
  <conditionalFormatting sqref="K7:K22">
    <cfRule type="colorScale" priority="120">
      <colorScale>
        <cfvo type="min"/>
        <cfvo type="max"/>
        <color rgb="FFFFEF9C"/>
        <color rgb="FF63BE7B"/>
      </colorScale>
    </cfRule>
  </conditionalFormatting>
  <conditionalFormatting sqref="O7:O22">
    <cfRule type="colorScale" priority="121">
      <colorScale>
        <cfvo type="min"/>
        <cfvo type="max"/>
        <color rgb="FFFF7128"/>
        <color rgb="FFFFEF9C"/>
      </colorScale>
    </cfRule>
  </conditionalFormatting>
  <conditionalFormatting sqref="R7:R22">
    <cfRule type="dataBar" priority="122">
      <dataBar>
        <cfvo type="min"/>
        <cfvo type="max"/>
        <color rgb="FFFF555A"/>
      </dataBar>
    </cfRule>
  </conditionalFormatting>
  <conditionalFormatting sqref="H7:H22">
    <cfRule type="dataBar" priority="123">
      <dataBar>
        <cfvo type="min"/>
        <cfvo type="max"/>
        <color rgb="FFFF555A"/>
      </dataBar>
    </cfRule>
  </conditionalFormatting>
  <conditionalFormatting sqref="I7:I22">
    <cfRule type="top10" dxfId="12" priority="124" rank="1"/>
  </conditionalFormatting>
  <conditionalFormatting sqref="Q7:Q22">
    <cfRule type="top10" dxfId="11" priority="125" rank="1"/>
  </conditionalFormatting>
  <conditionalFormatting sqref="J7:J22 P7:P22">
    <cfRule type="cellIs" dxfId="10" priority="126" operator="equal">
      <formula>$I$134</formula>
    </cfRule>
  </conditionalFormatting>
  <conditionalFormatting sqref="P7:P22">
    <cfRule type="cellIs" dxfId="9" priority="128" operator="equal">
      <formula>$K$134</formula>
    </cfRule>
  </conditionalFormatting>
  <conditionalFormatting sqref="J7:J22 P7:P22">
    <cfRule type="cellIs" dxfId="8" priority="131" operator="equal">
      <formula>$G$127</formula>
    </cfRule>
  </conditionalFormatting>
  <conditionalFormatting sqref="D7:D22">
    <cfRule type="containsText" dxfId="7" priority="5" operator="containsText" text="BEARISH">
      <formula>NOT(ISERROR(SEARCH("BEARISH",D7)))</formula>
    </cfRule>
  </conditionalFormatting>
  <conditionalFormatting sqref="D7:D22">
    <cfRule type="containsText" dxfId="6" priority="4" operator="containsText" text="BULLISH">
      <formula>NOT(ISERROR(SEARCH("BULLISH",D7)))</formula>
    </cfRule>
  </conditionalFormatting>
  <conditionalFormatting sqref="V7:V22">
    <cfRule type="containsText" dxfId="5" priority="2" operator="containsText" text="BEARISH">
      <formula>NOT(ISERROR(SEARCH("BEARISH",V7)))</formula>
    </cfRule>
  </conditionalFormatting>
  <conditionalFormatting sqref="V7:V22">
    <cfRule type="containsText" dxfId="4" priority="1" operator="containsText" text="BULLISH">
      <formula>NOT(ISERROR(SEARCH("BULLISH",V7)))</formula>
    </cfRule>
  </conditionalFormatting>
  <conditionalFormatting sqref="J7:J22">
    <cfRule type="top10" dxfId="3" priority="136" rank="1"/>
    <cfRule type="cellIs" dxfId="2" priority="137" operator="equal">
      <formula>$I$132</formula>
    </cfRule>
  </conditionalFormatting>
  <conditionalFormatting sqref="P7:P22">
    <cfRule type="top10" dxfId="1" priority="139" rank="1"/>
    <cfRule type="cellIs" dxfId="0" priority="140" operator="equal">
      <formula>$I$132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H7" sqref="H7"/>
    </sheetView>
  </sheetViews>
  <sheetFormatPr defaultRowHeight="15" x14ac:dyDescent="0.25"/>
  <cols>
    <col min="4" max="4" width="13.7109375" bestFit="1" customWidth="1"/>
  </cols>
  <sheetData>
    <row r="1" spans="1:4" ht="30" x14ac:dyDescent="0.25">
      <c r="B1" s="32" t="s">
        <v>43</v>
      </c>
      <c r="C1" s="32" t="s">
        <v>32</v>
      </c>
      <c r="D1" s="32" t="s">
        <v>36</v>
      </c>
    </row>
    <row r="2" spans="1:4" x14ac:dyDescent="0.25">
      <c r="A2" t="s">
        <v>34</v>
      </c>
      <c r="B2" t="s">
        <v>37</v>
      </c>
      <c r="C2" t="s">
        <v>37</v>
      </c>
      <c r="D2" t="s">
        <v>38</v>
      </c>
    </row>
    <row r="3" spans="1:4" x14ac:dyDescent="0.25">
      <c r="B3" t="s">
        <v>37</v>
      </c>
      <c r="C3" t="s">
        <v>39</v>
      </c>
      <c r="D3" t="s">
        <v>40</v>
      </c>
    </row>
    <row r="4" spans="1:4" x14ac:dyDescent="0.25">
      <c r="B4" t="s">
        <v>39</v>
      </c>
      <c r="C4" t="s">
        <v>39</v>
      </c>
      <c r="D4" t="s">
        <v>41</v>
      </c>
    </row>
    <row r="5" spans="1:4" x14ac:dyDescent="0.25">
      <c r="B5" t="s">
        <v>39</v>
      </c>
      <c r="C5" t="s">
        <v>37</v>
      </c>
      <c r="D5" t="s">
        <v>42</v>
      </c>
    </row>
    <row r="7" spans="1:4" x14ac:dyDescent="0.25">
      <c r="A7" t="s">
        <v>35</v>
      </c>
      <c r="B7" t="s">
        <v>37</v>
      </c>
      <c r="C7" t="s">
        <v>37</v>
      </c>
      <c r="D7" t="s">
        <v>38</v>
      </c>
    </row>
    <row r="8" spans="1:4" x14ac:dyDescent="0.25">
      <c r="B8" t="s">
        <v>37</v>
      </c>
      <c r="C8" t="s">
        <v>39</v>
      </c>
      <c r="D8" t="s">
        <v>40</v>
      </c>
    </row>
    <row r="9" spans="1:4" x14ac:dyDescent="0.25">
      <c r="B9" t="s">
        <v>39</v>
      </c>
      <c r="C9" t="s">
        <v>39</v>
      </c>
      <c r="D9" t="s">
        <v>41</v>
      </c>
    </row>
    <row r="10" spans="1:4" x14ac:dyDescent="0.25">
      <c r="B10" t="s">
        <v>39</v>
      </c>
      <c r="C10" t="s">
        <v>37</v>
      </c>
      <c r="D10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N137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9" customWidth="1"/>
    <col min="3" max="3" width="31.140625" bestFit="1" customWidth="1"/>
    <col min="4" max="4" width="64.85546875" bestFit="1" customWidth="1"/>
    <col min="5" max="5" width="10" bestFit="1" customWidth="1"/>
    <col min="6" max="6" width="9.140625" bestFit="1" customWidth="1"/>
    <col min="7" max="7" width="3" bestFit="1" customWidth="1"/>
    <col min="8" max="8" width="5.5703125" bestFit="1" customWidth="1"/>
    <col min="9" max="9" width="9.140625" bestFit="1" customWidth="1"/>
    <col min="10" max="13" width="5.5703125" bestFit="1" customWidth="1"/>
    <col min="14" max="14" width="11" bestFit="1" customWidth="1"/>
    <col min="15" max="18" width="5.5703125" bestFit="1" customWidth="1"/>
    <col min="19" max="19" width="9.140625" bestFit="1" customWidth="1"/>
    <col min="20" max="20" width="5.5703125" bestFit="1" customWidth="1"/>
    <col min="21" max="21" width="3" bestFit="1" customWidth="1"/>
    <col min="22" max="22" width="9.140625" bestFit="1" customWidth="1"/>
    <col min="23" max="23" width="10" bestFit="1" customWidth="1"/>
    <col min="24" max="24" width="9.140625" bestFit="1" customWidth="1"/>
    <col min="25" max="25" width="6.28515625" bestFit="1" customWidth="1"/>
    <col min="26" max="26" width="10" customWidth="1"/>
    <col min="27" max="27" width="10.42578125" style="24" bestFit="1" customWidth="1"/>
    <col min="28" max="28" width="10.140625" customWidth="1"/>
    <col min="29" max="29" width="5.5703125" customWidth="1"/>
    <col min="30" max="30" width="9.140625" customWidth="1"/>
    <col min="31" max="31" width="6.5703125" customWidth="1"/>
    <col min="32" max="33" width="5.5703125" customWidth="1"/>
    <col min="34" max="34" width="6.5703125" customWidth="1"/>
    <col min="35" max="35" width="11" customWidth="1"/>
    <col min="36" max="36" width="6.5703125" customWidth="1"/>
    <col min="37" max="39" width="5.5703125" customWidth="1"/>
    <col min="40" max="40" width="9.140625" customWidth="1"/>
    <col min="41" max="41" width="5.5703125" customWidth="1"/>
    <col min="42" max="42" width="3" customWidth="1"/>
    <col min="43" max="43" width="8" customWidth="1"/>
    <col min="44" max="44" width="10" customWidth="1"/>
    <col min="45" max="45" width="10.140625" customWidth="1"/>
    <col min="46" max="46" width="5.7109375" customWidth="1"/>
    <col min="47" max="47" width="10" customWidth="1"/>
    <col min="48" max="48" width="8" customWidth="1"/>
    <col min="49" max="49" width="6" customWidth="1"/>
    <col min="50" max="50" width="8.140625" customWidth="1"/>
    <col min="52" max="52" width="6.5703125" customWidth="1"/>
    <col min="53" max="54" width="8.140625" customWidth="1"/>
    <col min="55" max="55" width="6.5703125" customWidth="1"/>
    <col min="56" max="56" width="11" customWidth="1"/>
    <col min="57" max="57" width="7.5703125" customWidth="1"/>
    <col min="58" max="59" width="8.140625" customWidth="1"/>
    <col min="60" max="60" width="7.5703125" customWidth="1"/>
    <col min="62" max="62" width="8.140625" customWidth="1"/>
    <col min="63" max="63" width="6" customWidth="1"/>
    <col min="64" max="64" width="8" customWidth="1"/>
    <col min="65" max="65" width="10" customWidth="1"/>
    <col min="66" max="66" width="10.140625" customWidth="1"/>
    <col min="67" max="67" width="5.7109375" customWidth="1"/>
  </cols>
  <sheetData>
    <row r="1" spans="1:27" x14ac:dyDescent="0.25">
      <c r="A1" s="28" t="str">
        <f>MID(D1,45,12)</f>
        <v>Sep 17, 2019</v>
      </c>
      <c r="B1" s="30"/>
      <c r="C1" t="s">
        <v>15</v>
      </c>
      <c r="D1" s="1" t="s">
        <v>59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x14ac:dyDescent="0.25">
      <c r="A2" s="28" t="str">
        <f>"Last Update @  "&amp;MID(D1,58,8)</f>
        <v>Last Update @  15:30:35</v>
      </c>
      <c r="B2" s="30"/>
      <c r="C2" t="s">
        <v>47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7" x14ac:dyDescent="0.25">
      <c r="A3" s="29" t="str">
        <f>MID(D1,19,9)</f>
        <v>BANKNIFTY</v>
      </c>
      <c r="B3" s="30"/>
      <c r="C3" t="s">
        <v>48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7" x14ac:dyDescent="0.25">
      <c r="A4" s="29">
        <f>VALUE(MID(D1,29,8))</f>
        <v>27131.75</v>
      </c>
      <c r="B4" s="30"/>
      <c r="C4" t="s">
        <v>49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AA4" s="24" t="s">
        <v>33</v>
      </c>
    </row>
    <row r="5" spans="1:27" x14ac:dyDescent="0.25">
      <c r="A5" s="29">
        <f>ROUND(A4,-2)</f>
        <v>27100</v>
      </c>
      <c r="B5" s="30"/>
      <c r="C5" t="s">
        <v>50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7" x14ac:dyDescent="0.25">
      <c r="A6" t="str">
        <f>"CE"&amp;N6</f>
        <v>CE</v>
      </c>
      <c r="B6" t="str">
        <f>"PE"&amp;N6</f>
        <v>PE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AA6" s="24" t="e">
        <f>X6/D6</f>
        <v>#DIV/0!</v>
      </c>
    </row>
    <row r="7" spans="1:27" x14ac:dyDescent="0.25">
      <c r="A7" t="str">
        <f t="shared" ref="A7:A41" si="0">"CE"&amp;N7</f>
        <v>CE</v>
      </c>
      <c r="B7" t="str">
        <f t="shared" ref="B7:B41" si="1">"PE"&amp;N7</f>
        <v>PE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AA7" s="24" t="e">
        <f t="shared" ref="AA7:AA63" si="2">X7/D7</f>
        <v>#DIV/0!</v>
      </c>
    </row>
    <row r="8" spans="1:27" x14ac:dyDescent="0.25">
      <c r="A8" t="str">
        <f t="shared" si="0"/>
        <v>CE</v>
      </c>
      <c r="B8" t="str">
        <f t="shared" si="1"/>
        <v>PE</v>
      </c>
      <c r="C8" t="s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 t="s">
        <v>1</v>
      </c>
      <c r="P8" s="1"/>
      <c r="Q8" s="1"/>
      <c r="R8" s="1"/>
      <c r="S8" s="1"/>
      <c r="T8" s="1"/>
      <c r="U8" s="1"/>
      <c r="V8" s="1"/>
      <c r="W8" s="1"/>
      <c r="X8" s="1"/>
      <c r="Y8" s="1"/>
      <c r="AA8" s="24" t="e">
        <f t="shared" si="2"/>
        <v>#DIV/0!</v>
      </c>
    </row>
    <row r="9" spans="1:27" x14ac:dyDescent="0.25">
      <c r="A9" t="str">
        <f t="shared" si="0"/>
        <v>CEStrike Price</v>
      </c>
      <c r="B9" t="str">
        <f t="shared" si="1"/>
        <v>PEStrike Price</v>
      </c>
      <c r="C9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9</v>
      </c>
      <c r="L9" s="1" t="s">
        <v>12</v>
      </c>
      <c r="M9" s="1" t="s">
        <v>12</v>
      </c>
      <c r="N9" s="1" t="s">
        <v>13</v>
      </c>
      <c r="O9" s="1" t="s">
        <v>9</v>
      </c>
      <c r="P9" s="1" t="s">
        <v>9</v>
      </c>
      <c r="Q9" s="1" t="s">
        <v>12</v>
      </c>
      <c r="R9" s="1" t="s">
        <v>12</v>
      </c>
      <c r="S9" s="1" t="s">
        <v>8</v>
      </c>
      <c r="T9" s="1" t="s">
        <v>7</v>
      </c>
      <c r="U9" s="1" t="s">
        <v>6</v>
      </c>
      <c r="V9" s="1" t="s">
        <v>5</v>
      </c>
      <c r="W9" s="1" t="s">
        <v>4</v>
      </c>
      <c r="X9" s="1" t="s">
        <v>3</v>
      </c>
      <c r="Y9" s="1" t="s">
        <v>2</v>
      </c>
      <c r="AA9" s="24" t="e">
        <f t="shared" si="2"/>
        <v>#VALUE!</v>
      </c>
    </row>
    <row r="10" spans="1:27" x14ac:dyDescent="0.25">
      <c r="A10" t="str">
        <f t="shared" si="0"/>
        <v>CE</v>
      </c>
      <c r="B10" t="str">
        <f t="shared" si="1"/>
        <v>PE</v>
      </c>
      <c r="D10" s="1"/>
      <c r="E10" s="1"/>
      <c r="F10" s="1"/>
      <c r="G10" s="1"/>
      <c r="H10" s="1"/>
      <c r="I10" s="1"/>
      <c r="J10" s="1" t="s">
        <v>10</v>
      </c>
      <c r="K10" s="1" t="s">
        <v>11</v>
      </c>
      <c r="L10" s="1" t="s">
        <v>11</v>
      </c>
      <c r="M10" s="1" t="s">
        <v>10</v>
      </c>
      <c r="N10" s="1"/>
      <c r="O10" s="1" t="s">
        <v>10</v>
      </c>
      <c r="P10" s="1" t="s">
        <v>11</v>
      </c>
      <c r="Q10" s="1" t="s">
        <v>11</v>
      </c>
      <c r="R10" s="1" t="s">
        <v>10</v>
      </c>
      <c r="S10" s="1"/>
      <c r="T10" s="1"/>
      <c r="U10" s="1"/>
      <c r="V10" s="1"/>
      <c r="W10" s="1"/>
      <c r="X10" s="1"/>
      <c r="Y10" s="1"/>
      <c r="AA10" s="24" t="e">
        <f t="shared" si="2"/>
        <v>#DIV/0!</v>
      </c>
    </row>
    <row r="11" spans="1:27" x14ac:dyDescent="0.25">
      <c r="A11" t="str">
        <f t="shared" si="0"/>
        <v>CE25200</v>
      </c>
      <c r="B11" t="str">
        <f t="shared" si="1"/>
        <v>PE25200</v>
      </c>
      <c r="C11" t="s">
        <v>46</v>
      </c>
      <c r="D11" s="1">
        <v>40</v>
      </c>
      <c r="E11" s="1" t="s">
        <v>14</v>
      </c>
      <c r="F11" s="1" t="s">
        <v>14</v>
      </c>
      <c r="G11" s="1" t="s">
        <v>14</v>
      </c>
      <c r="H11" s="1">
        <v>2765.85</v>
      </c>
      <c r="I11" s="1" t="s">
        <v>14</v>
      </c>
      <c r="J11" s="1">
        <v>20</v>
      </c>
      <c r="K11" s="1">
        <v>1936.05</v>
      </c>
      <c r="L11" s="1">
        <v>1978.4</v>
      </c>
      <c r="M11" s="1">
        <v>100</v>
      </c>
      <c r="N11" s="1">
        <v>25200</v>
      </c>
      <c r="O11" s="1">
        <v>20</v>
      </c>
      <c r="P11" s="1">
        <v>2.5499999999999998</v>
      </c>
      <c r="Q11" s="1">
        <v>3.15</v>
      </c>
      <c r="R11" s="1">
        <v>20</v>
      </c>
      <c r="S11" s="1">
        <v>1</v>
      </c>
      <c r="T11" s="1">
        <v>3.2</v>
      </c>
      <c r="U11" s="1">
        <v>43.89</v>
      </c>
      <c r="V11" s="1">
        <v>1828</v>
      </c>
      <c r="W11" s="1">
        <v>3000</v>
      </c>
      <c r="X11" s="1">
        <v>23920</v>
      </c>
      <c r="Y11" s="1" t="s">
        <v>46</v>
      </c>
      <c r="AA11" s="24">
        <f t="shared" si="2"/>
        <v>598</v>
      </c>
    </row>
    <row r="12" spans="1:27" x14ac:dyDescent="0.25">
      <c r="A12" t="str">
        <f t="shared" si="0"/>
        <v>CE25300</v>
      </c>
      <c r="B12" t="str">
        <f t="shared" si="1"/>
        <v>PE25300</v>
      </c>
      <c r="C12" t="s">
        <v>46</v>
      </c>
      <c r="D12" s="1">
        <v>40</v>
      </c>
      <c r="E12" s="1" t="s">
        <v>14</v>
      </c>
      <c r="F12" s="1" t="s">
        <v>14</v>
      </c>
      <c r="G12" s="1" t="s">
        <v>14</v>
      </c>
      <c r="H12" s="1">
        <v>2847.5</v>
      </c>
      <c r="I12" s="1" t="s">
        <v>14</v>
      </c>
      <c r="J12" s="1">
        <v>20</v>
      </c>
      <c r="K12" s="1">
        <v>1838.55</v>
      </c>
      <c r="L12" s="1">
        <v>1955.2</v>
      </c>
      <c r="M12" s="1">
        <v>500</v>
      </c>
      <c r="N12" s="1">
        <v>25300</v>
      </c>
      <c r="O12" s="1">
        <v>400</v>
      </c>
      <c r="P12" s="1">
        <v>0.9</v>
      </c>
      <c r="Q12" s="1" t="s">
        <v>14</v>
      </c>
      <c r="R12" s="1" t="s">
        <v>14</v>
      </c>
      <c r="S12" s="1">
        <v>0.35</v>
      </c>
      <c r="T12" s="1">
        <v>1.5</v>
      </c>
      <c r="U12" s="1">
        <v>38.130000000000003</v>
      </c>
      <c r="V12" s="1">
        <v>16</v>
      </c>
      <c r="W12" s="1" t="s">
        <v>14</v>
      </c>
      <c r="X12" s="1">
        <v>120</v>
      </c>
      <c r="Y12" s="1" t="s">
        <v>46</v>
      </c>
      <c r="AA12" s="24">
        <f t="shared" si="2"/>
        <v>3</v>
      </c>
    </row>
    <row r="13" spans="1:27" x14ac:dyDescent="0.25">
      <c r="A13" t="str">
        <f t="shared" si="0"/>
        <v>CE25400</v>
      </c>
      <c r="B13" t="str">
        <f t="shared" si="1"/>
        <v>PE25400</v>
      </c>
      <c r="C13" t="s">
        <v>46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>
        <v>20</v>
      </c>
      <c r="K13" s="1">
        <v>1726.7</v>
      </c>
      <c r="L13" s="1">
        <v>1813.55</v>
      </c>
      <c r="M13" s="1">
        <v>100</v>
      </c>
      <c r="N13" s="1">
        <v>25400</v>
      </c>
      <c r="O13" s="1">
        <v>400</v>
      </c>
      <c r="P13" s="1">
        <v>3</v>
      </c>
      <c r="Q13" s="1">
        <v>3.4</v>
      </c>
      <c r="R13" s="1">
        <v>80</v>
      </c>
      <c r="S13" s="1">
        <v>1.05</v>
      </c>
      <c r="T13" s="1">
        <v>3</v>
      </c>
      <c r="U13" s="1">
        <v>39.450000000000003</v>
      </c>
      <c r="V13" s="1">
        <v>585</v>
      </c>
      <c r="W13" s="1">
        <v>-700</v>
      </c>
      <c r="X13" s="1">
        <v>4560</v>
      </c>
      <c r="Y13" s="1" t="s">
        <v>46</v>
      </c>
      <c r="AA13" s="24" t="e">
        <f t="shared" si="2"/>
        <v>#VALUE!</v>
      </c>
    </row>
    <row r="14" spans="1:27" x14ac:dyDescent="0.25">
      <c r="A14" t="str">
        <f t="shared" si="0"/>
        <v>CE25500</v>
      </c>
      <c r="B14" t="str">
        <f t="shared" si="1"/>
        <v>PE25500</v>
      </c>
      <c r="C14" t="s">
        <v>46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>
        <v>20</v>
      </c>
      <c r="K14" s="1">
        <v>1627.7</v>
      </c>
      <c r="L14" s="1">
        <v>1714.45</v>
      </c>
      <c r="M14" s="1">
        <v>100</v>
      </c>
      <c r="N14" s="1">
        <v>25500</v>
      </c>
      <c r="O14" s="1">
        <v>20</v>
      </c>
      <c r="P14" s="1">
        <v>3.6</v>
      </c>
      <c r="Q14" s="1">
        <v>4.4000000000000004</v>
      </c>
      <c r="R14" s="1">
        <v>760</v>
      </c>
      <c r="S14" s="1">
        <v>2.75</v>
      </c>
      <c r="T14" s="1">
        <v>4.4000000000000004</v>
      </c>
      <c r="U14" s="1">
        <v>39.44</v>
      </c>
      <c r="V14" s="1">
        <v>6024</v>
      </c>
      <c r="W14" s="1">
        <v>26540</v>
      </c>
      <c r="X14" s="1">
        <v>57080</v>
      </c>
      <c r="Y14" s="1" t="s">
        <v>46</v>
      </c>
      <c r="AA14" s="24" t="e">
        <f t="shared" si="2"/>
        <v>#VALUE!</v>
      </c>
    </row>
    <row r="15" spans="1:27" x14ac:dyDescent="0.25">
      <c r="A15" t="str">
        <f t="shared" si="0"/>
        <v>CE25600</v>
      </c>
      <c r="B15" t="str">
        <f t="shared" si="1"/>
        <v>PE25600</v>
      </c>
      <c r="C15" t="s">
        <v>46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>
        <v>20</v>
      </c>
      <c r="K15" s="1">
        <v>1525.75</v>
      </c>
      <c r="L15" s="1">
        <v>1616</v>
      </c>
      <c r="M15" s="1">
        <v>100</v>
      </c>
      <c r="N15" s="1">
        <v>25600</v>
      </c>
      <c r="O15" s="1">
        <v>2600</v>
      </c>
      <c r="P15" s="1">
        <v>2</v>
      </c>
      <c r="Q15" s="1">
        <v>5.9</v>
      </c>
      <c r="R15" s="1">
        <v>20</v>
      </c>
      <c r="S15" s="1">
        <v>0.05</v>
      </c>
      <c r="T15" s="1">
        <v>2.0499999999999998</v>
      </c>
      <c r="U15" s="1">
        <v>33.67</v>
      </c>
      <c r="V15" s="1">
        <v>229</v>
      </c>
      <c r="W15" s="1" t="s">
        <v>14</v>
      </c>
      <c r="X15" s="1">
        <v>1320</v>
      </c>
      <c r="Y15" s="1" t="s">
        <v>46</v>
      </c>
      <c r="AA15" s="24" t="e">
        <f t="shared" si="2"/>
        <v>#VALUE!</v>
      </c>
    </row>
    <row r="16" spans="1:27" x14ac:dyDescent="0.25">
      <c r="A16" t="str">
        <f t="shared" si="0"/>
        <v>CE25700</v>
      </c>
      <c r="B16" t="str">
        <f t="shared" si="1"/>
        <v>PE25700</v>
      </c>
      <c r="C16" t="s">
        <v>46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>
        <v>100</v>
      </c>
      <c r="K16" s="1">
        <v>1419.4</v>
      </c>
      <c r="L16" s="1">
        <v>1535.25</v>
      </c>
      <c r="M16" s="1">
        <v>200</v>
      </c>
      <c r="N16" s="1">
        <v>25700</v>
      </c>
      <c r="O16" s="1">
        <v>20</v>
      </c>
      <c r="P16" s="1">
        <v>3.8</v>
      </c>
      <c r="Q16" s="1" t="s">
        <v>14</v>
      </c>
      <c r="R16" s="1" t="s">
        <v>14</v>
      </c>
      <c r="S16" s="1">
        <v>1</v>
      </c>
      <c r="T16" s="1">
        <v>3</v>
      </c>
      <c r="U16" s="1">
        <v>33.32</v>
      </c>
      <c r="V16" s="1">
        <v>38</v>
      </c>
      <c r="W16" s="1">
        <v>-80</v>
      </c>
      <c r="X16" s="1">
        <v>20</v>
      </c>
      <c r="Y16" s="1" t="s">
        <v>46</v>
      </c>
      <c r="AA16" s="24" t="e">
        <f t="shared" si="2"/>
        <v>#VALUE!</v>
      </c>
    </row>
    <row r="17" spans="1:27" x14ac:dyDescent="0.25">
      <c r="A17" t="str">
        <f t="shared" si="0"/>
        <v>CE25800</v>
      </c>
      <c r="B17" t="str">
        <f t="shared" si="1"/>
        <v>PE25800</v>
      </c>
      <c r="C17" t="s">
        <v>46</v>
      </c>
      <c r="D17" s="1" t="s">
        <v>14</v>
      </c>
      <c r="E17" s="1" t="s">
        <v>14</v>
      </c>
      <c r="F17" s="1" t="s">
        <v>14</v>
      </c>
      <c r="G17" s="1" t="s">
        <v>14</v>
      </c>
      <c r="H17" s="1" t="s">
        <v>14</v>
      </c>
      <c r="I17" s="1" t="s">
        <v>14</v>
      </c>
      <c r="J17" s="1">
        <v>100</v>
      </c>
      <c r="K17" s="1">
        <v>1320.1</v>
      </c>
      <c r="L17" s="1">
        <v>1415.8</v>
      </c>
      <c r="M17" s="1">
        <v>100</v>
      </c>
      <c r="N17" s="1">
        <v>25800</v>
      </c>
      <c r="O17" s="1">
        <v>540</v>
      </c>
      <c r="P17" s="1">
        <v>4.5</v>
      </c>
      <c r="Q17" s="1">
        <v>5.7</v>
      </c>
      <c r="R17" s="1">
        <v>580</v>
      </c>
      <c r="S17" s="1">
        <v>1.35</v>
      </c>
      <c r="T17" s="1">
        <v>5.8</v>
      </c>
      <c r="U17" s="1">
        <v>34.450000000000003</v>
      </c>
      <c r="V17" s="1">
        <v>161</v>
      </c>
      <c r="W17" s="1">
        <v>1580</v>
      </c>
      <c r="X17" s="1">
        <v>1620</v>
      </c>
      <c r="Y17" s="1" t="s">
        <v>46</v>
      </c>
      <c r="AA17" s="24" t="e">
        <f t="shared" si="2"/>
        <v>#VALUE!</v>
      </c>
    </row>
    <row r="18" spans="1:27" x14ac:dyDescent="0.25">
      <c r="A18" t="str">
        <f t="shared" si="0"/>
        <v>CE25900</v>
      </c>
      <c r="B18" t="str">
        <f t="shared" si="1"/>
        <v>PE25900</v>
      </c>
      <c r="C18" t="s">
        <v>46</v>
      </c>
      <c r="D18" s="1" t="s">
        <v>14</v>
      </c>
      <c r="E18" s="1" t="s">
        <v>14</v>
      </c>
      <c r="F18" s="1" t="s">
        <v>14</v>
      </c>
      <c r="G18" s="1" t="s">
        <v>14</v>
      </c>
      <c r="H18" s="1" t="s">
        <v>14</v>
      </c>
      <c r="I18" s="1" t="s">
        <v>14</v>
      </c>
      <c r="J18" s="1">
        <v>20</v>
      </c>
      <c r="K18" s="1">
        <v>1229.95</v>
      </c>
      <c r="L18" s="1">
        <v>1316.5</v>
      </c>
      <c r="M18" s="1">
        <v>100</v>
      </c>
      <c r="N18" s="1">
        <v>25900</v>
      </c>
      <c r="O18" s="1">
        <v>20</v>
      </c>
      <c r="P18" s="1">
        <v>5.6</v>
      </c>
      <c r="Q18" s="1">
        <v>6</v>
      </c>
      <c r="R18" s="1">
        <v>60</v>
      </c>
      <c r="S18" s="1">
        <v>2.85</v>
      </c>
      <c r="T18" s="1">
        <v>6.4</v>
      </c>
      <c r="U18" s="1">
        <v>32.74</v>
      </c>
      <c r="V18" s="1">
        <v>2160</v>
      </c>
      <c r="W18" s="1">
        <v>6680</v>
      </c>
      <c r="X18" s="1">
        <v>9800</v>
      </c>
      <c r="Y18" s="1" t="s">
        <v>46</v>
      </c>
      <c r="AA18" s="24" t="e">
        <f t="shared" si="2"/>
        <v>#VALUE!</v>
      </c>
    </row>
    <row r="19" spans="1:27" x14ac:dyDescent="0.25">
      <c r="A19" t="str">
        <f t="shared" si="0"/>
        <v>CE26000</v>
      </c>
      <c r="B19" t="str">
        <f t="shared" si="1"/>
        <v>PE26000</v>
      </c>
      <c r="C19" t="s">
        <v>46</v>
      </c>
      <c r="D19" s="1">
        <v>240</v>
      </c>
      <c r="E19" s="1">
        <v>120</v>
      </c>
      <c r="F19" s="1">
        <v>29</v>
      </c>
      <c r="G19" s="1" t="s">
        <v>14</v>
      </c>
      <c r="H19" s="1">
        <v>1135</v>
      </c>
      <c r="I19" s="1">
        <v>-823.8</v>
      </c>
      <c r="J19" s="1">
        <v>20</v>
      </c>
      <c r="K19" s="1">
        <v>1131.2</v>
      </c>
      <c r="L19" s="1">
        <v>1173.1500000000001</v>
      </c>
      <c r="M19" s="1">
        <v>40</v>
      </c>
      <c r="N19" s="1">
        <v>26000</v>
      </c>
      <c r="O19" s="1">
        <v>600</v>
      </c>
      <c r="P19" s="1">
        <v>7.1</v>
      </c>
      <c r="Q19" s="1">
        <v>7.2</v>
      </c>
      <c r="R19" s="1">
        <v>1080</v>
      </c>
      <c r="S19" s="1">
        <v>3.2</v>
      </c>
      <c r="T19" s="1">
        <v>7.2</v>
      </c>
      <c r="U19" s="1">
        <v>31.09</v>
      </c>
      <c r="V19" s="1">
        <v>63596</v>
      </c>
      <c r="W19" s="1">
        <v>33060</v>
      </c>
      <c r="X19" s="1">
        <v>260200</v>
      </c>
      <c r="Y19" s="1" t="s">
        <v>46</v>
      </c>
      <c r="AA19" s="24">
        <f t="shared" si="2"/>
        <v>1084.1666666666667</v>
      </c>
    </row>
    <row r="20" spans="1:27" x14ac:dyDescent="0.25">
      <c r="A20" t="str">
        <f t="shared" si="0"/>
        <v>CE26100</v>
      </c>
      <c r="B20" t="str">
        <f t="shared" si="1"/>
        <v>PE26100</v>
      </c>
      <c r="C20" t="s">
        <v>46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>
        <v>20</v>
      </c>
      <c r="K20" s="1">
        <v>1031.55</v>
      </c>
      <c r="L20" s="1">
        <v>1118.3</v>
      </c>
      <c r="M20" s="1">
        <v>20</v>
      </c>
      <c r="N20" s="1">
        <v>26100</v>
      </c>
      <c r="O20" s="1">
        <v>20</v>
      </c>
      <c r="P20" s="1">
        <v>7.7</v>
      </c>
      <c r="Q20" s="1">
        <v>8.1999999999999993</v>
      </c>
      <c r="R20" s="1">
        <v>160</v>
      </c>
      <c r="S20" s="1">
        <v>4.2</v>
      </c>
      <c r="T20" s="1">
        <v>8.4</v>
      </c>
      <c r="U20" s="1">
        <v>29.58</v>
      </c>
      <c r="V20" s="1">
        <v>26508</v>
      </c>
      <c r="W20" s="1">
        <v>17780</v>
      </c>
      <c r="X20" s="1">
        <v>30080</v>
      </c>
      <c r="Y20" s="1" t="s">
        <v>46</v>
      </c>
      <c r="AA20" s="24" t="e">
        <f t="shared" si="2"/>
        <v>#VALUE!</v>
      </c>
    </row>
    <row r="21" spans="1:27" x14ac:dyDescent="0.25">
      <c r="A21" t="str">
        <f t="shared" si="0"/>
        <v>CE26200</v>
      </c>
      <c r="B21" t="str">
        <f t="shared" si="1"/>
        <v>PE26200</v>
      </c>
      <c r="C21" t="s">
        <v>46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>
        <v>20</v>
      </c>
      <c r="K21" s="1">
        <v>933.5</v>
      </c>
      <c r="L21" s="1">
        <v>1021.45</v>
      </c>
      <c r="M21" s="1">
        <v>100</v>
      </c>
      <c r="N21" s="1">
        <v>26200</v>
      </c>
      <c r="O21" s="1">
        <v>960</v>
      </c>
      <c r="P21" s="1">
        <v>8.5500000000000007</v>
      </c>
      <c r="Q21" s="1">
        <v>11.35</v>
      </c>
      <c r="R21" s="1">
        <v>20</v>
      </c>
      <c r="S21" s="1">
        <v>5.35</v>
      </c>
      <c r="T21" s="1">
        <v>10.199999999999999</v>
      </c>
      <c r="U21" s="1">
        <v>28.22</v>
      </c>
      <c r="V21" s="1">
        <v>27344</v>
      </c>
      <c r="W21" s="1">
        <v>26600</v>
      </c>
      <c r="X21" s="1">
        <v>48920</v>
      </c>
      <c r="Y21" s="1" t="s">
        <v>46</v>
      </c>
      <c r="AA21" s="24" t="e">
        <f t="shared" si="2"/>
        <v>#VALUE!</v>
      </c>
    </row>
    <row r="22" spans="1:27" x14ac:dyDescent="0.25">
      <c r="A22" t="str">
        <f t="shared" si="0"/>
        <v>CE26300</v>
      </c>
      <c r="B22" t="str">
        <f t="shared" si="1"/>
        <v>PE26300</v>
      </c>
      <c r="C22" t="s">
        <v>46</v>
      </c>
      <c r="D22" s="1">
        <v>240</v>
      </c>
      <c r="E22" s="1">
        <v>240</v>
      </c>
      <c r="F22" s="1">
        <v>45</v>
      </c>
      <c r="G22" s="1">
        <v>36.32</v>
      </c>
      <c r="H22" s="1">
        <v>888.25</v>
      </c>
      <c r="I22" s="1">
        <v>-892.7</v>
      </c>
      <c r="J22" s="1">
        <v>20</v>
      </c>
      <c r="K22" s="1">
        <v>862.2</v>
      </c>
      <c r="L22" s="1">
        <v>894.25</v>
      </c>
      <c r="M22" s="1">
        <v>20</v>
      </c>
      <c r="N22" s="1">
        <v>26300</v>
      </c>
      <c r="O22" s="1">
        <v>980</v>
      </c>
      <c r="P22" s="1">
        <v>13</v>
      </c>
      <c r="Q22" s="1">
        <v>14.3</v>
      </c>
      <c r="R22" s="1">
        <v>20</v>
      </c>
      <c r="S22" s="1">
        <v>7.3</v>
      </c>
      <c r="T22" s="1">
        <v>12.9</v>
      </c>
      <c r="U22" s="1">
        <v>27.03</v>
      </c>
      <c r="V22" s="1">
        <v>49845</v>
      </c>
      <c r="W22" s="1">
        <v>30280</v>
      </c>
      <c r="X22" s="1">
        <v>93280</v>
      </c>
      <c r="Y22" s="1" t="s">
        <v>46</v>
      </c>
      <c r="AA22" s="24">
        <f t="shared" si="2"/>
        <v>388.66666666666669</v>
      </c>
    </row>
    <row r="23" spans="1:27" x14ac:dyDescent="0.25">
      <c r="A23" t="str">
        <f t="shared" si="0"/>
        <v>CE26400</v>
      </c>
      <c r="B23" t="str">
        <f t="shared" si="1"/>
        <v>PE26400</v>
      </c>
      <c r="C23" t="s">
        <v>46</v>
      </c>
      <c r="D23" s="1" t="s">
        <v>14</v>
      </c>
      <c r="E23" s="1" t="s">
        <v>14</v>
      </c>
      <c r="F23" s="1" t="s">
        <v>14</v>
      </c>
      <c r="G23" s="1" t="s">
        <v>14</v>
      </c>
      <c r="H23" s="1" t="s">
        <v>14</v>
      </c>
      <c r="I23" s="1" t="s">
        <v>14</v>
      </c>
      <c r="J23" s="1">
        <v>20</v>
      </c>
      <c r="K23" s="1">
        <v>743.1</v>
      </c>
      <c r="L23" s="1">
        <v>823.55</v>
      </c>
      <c r="M23" s="1">
        <v>20</v>
      </c>
      <c r="N23" s="1">
        <v>26400</v>
      </c>
      <c r="O23" s="1">
        <v>40</v>
      </c>
      <c r="P23" s="1">
        <v>17.75</v>
      </c>
      <c r="Q23" s="1">
        <v>22.15</v>
      </c>
      <c r="R23" s="1">
        <v>20</v>
      </c>
      <c r="S23" s="1">
        <v>11.3</v>
      </c>
      <c r="T23" s="1">
        <v>17.8</v>
      </c>
      <c r="U23" s="1">
        <v>26.31</v>
      </c>
      <c r="V23" s="1">
        <v>65890</v>
      </c>
      <c r="W23" s="1">
        <v>41920</v>
      </c>
      <c r="X23" s="1">
        <v>85400</v>
      </c>
      <c r="Y23" s="1" t="s">
        <v>46</v>
      </c>
      <c r="AA23" s="24" t="e">
        <f t="shared" si="2"/>
        <v>#VALUE!</v>
      </c>
    </row>
    <row r="24" spans="1:27" x14ac:dyDescent="0.25">
      <c r="A24" t="str">
        <f t="shared" si="0"/>
        <v>CE26500</v>
      </c>
      <c r="B24" t="str">
        <f t="shared" si="1"/>
        <v>PE26500</v>
      </c>
      <c r="C24" t="s">
        <v>46</v>
      </c>
      <c r="D24" s="1">
        <v>1760</v>
      </c>
      <c r="E24" s="1">
        <v>500</v>
      </c>
      <c r="F24" s="1">
        <v>245</v>
      </c>
      <c r="G24" s="1">
        <v>28.34</v>
      </c>
      <c r="H24" s="1">
        <v>681.25</v>
      </c>
      <c r="I24" s="1">
        <v>-671.05</v>
      </c>
      <c r="J24" s="1">
        <v>20</v>
      </c>
      <c r="K24" s="1">
        <v>674.05</v>
      </c>
      <c r="L24" s="1">
        <v>695.25</v>
      </c>
      <c r="M24" s="1">
        <v>300</v>
      </c>
      <c r="N24" s="1">
        <v>26500</v>
      </c>
      <c r="O24" s="1">
        <v>40</v>
      </c>
      <c r="P24" s="1">
        <v>26.65</v>
      </c>
      <c r="Q24" s="1">
        <v>27</v>
      </c>
      <c r="R24" s="1">
        <v>940</v>
      </c>
      <c r="S24" s="1">
        <v>19.149999999999999</v>
      </c>
      <c r="T24" s="1">
        <v>27</v>
      </c>
      <c r="U24" s="1">
        <v>26.29</v>
      </c>
      <c r="V24" s="1">
        <v>233041</v>
      </c>
      <c r="W24" s="1">
        <v>45420</v>
      </c>
      <c r="X24" s="1">
        <v>290380</v>
      </c>
      <c r="Y24" s="1" t="s">
        <v>46</v>
      </c>
      <c r="AA24" s="24">
        <f t="shared" si="2"/>
        <v>164.98863636363637</v>
      </c>
    </row>
    <row r="25" spans="1:27" x14ac:dyDescent="0.25">
      <c r="A25" t="str">
        <f t="shared" si="0"/>
        <v>CE26600</v>
      </c>
      <c r="B25" t="str">
        <f t="shared" si="1"/>
        <v>PE26600</v>
      </c>
      <c r="C25" t="s">
        <v>46</v>
      </c>
      <c r="D25" s="1">
        <v>80</v>
      </c>
      <c r="E25" s="1">
        <v>60</v>
      </c>
      <c r="F25" s="1">
        <v>7</v>
      </c>
      <c r="G25" s="1">
        <v>25.47</v>
      </c>
      <c r="H25" s="1">
        <v>582.54999999999995</v>
      </c>
      <c r="I25" s="1">
        <v>-780.05</v>
      </c>
      <c r="J25" s="1">
        <v>20</v>
      </c>
      <c r="K25" s="1">
        <v>585.6</v>
      </c>
      <c r="L25" s="1">
        <v>605.95000000000005</v>
      </c>
      <c r="M25" s="1">
        <v>40</v>
      </c>
      <c r="N25" s="1">
        <v>26600</v>
      </c>
      <c r="O25" s="1">
        <v>240</v>
      </c>
      <c r="P25" s="1">
        <v>37</v>
      </c>
      <c r="Q25" s="1">
        <v>38.4</v>
      </c>
      <c r="R25" s="1">
        <v>160</v>
      </c>
      <c r="S25" s="1">
        <v>29.7</v>
      </c>
      <c r="T25" s="1">
        <v>38.4</v>
      </c>
      <c r="U25" s="1">
        <v>25.96</v>
      </c>
      <c r="V25" s="1">
        <v>123727</v>
      </c>
      <c r="W25" s="1">
        <v>72860</v>
      </c>
      <c r="X25" s="1">
        <v>121080</v>
      </c>
      <c r="Y25" s="1" t="s">
        <v>46</v>
      </c>
      <c r="AA25" s="24">
        <f t="shared" si="2"/>
        <v>1513.5</v>
      </c>
    </row>
    <row r="26" spans="1:27" x14ac:dyDescent="0.25">
      <c r="A26" t="str">
        <f t="shared" si="0"/>
        <v>CE26700</v>
      </c>
      <c r="B26" t="str">
        <f t="shared" si="1"/>
        <v>PE26700</v>
      </c>
      <c r="C26" t="s">
        <v>46</v>
      </c>
      <c r="D26" s="1">
        <v>740</v>
      </c>
      <c r="E26" s="1">
        <v>720</v>
      </c>
      <c r="F26" s="1">
        <v>72</v>
      </c>
      <c r="G26" s="1">
        <v>27.34</v>
      </c>
      <c r="H26" s="1">
        <v>509.6</v>
      </c>
      <c r="I26" s="1">
        <v>-754.4</v>
      </c>
      <c r="J26" s="1">
        <v>20</v>
      </c>
      <c r="K26" s="1">
        <v>492.5</v>
      </c>
      <c r="L26" s="1">
        <v>525.15</v>
      </c>
      <c r="M26" s="1">
        <v>20</v>
      </c>
      <c r="N26" s="1">
        <v>26700</v>
      </c>
      <c r="O26" s="1">
        <v>20</v>
      </c>
      <c r="P26" s="1">
        <v>52.55</v>
      </c>
      <c r="Q26" s="1">
        <v>55.3</v>
      </c>
      <c r="R26" s="1">
        <v>780</v>
      </c>
      <c r="S26" s="1">
        <v>44.65</v>
      </c>
      <c r="T26" s="1">
        <v>55.25</v>
      </c>
      <c r="U26" s="1">
        <v>25.91</v>
      </c>
      <c r="V26" s="1">
        <v>178212</v>
      </c>
      <c r="W26" s="1">
        <v>49220</v>
      </c>
      <c r="X26" s="1">
        <v>154320</v>
      </c>
      <c r="Y26" s="1" t="s">
        <v>46</v>
      </c>
      <c r="AA26" s="24">
        <f t="shared" si="2"/>
        <v>208.54054054054055</v>
      </c>
    </row>
    <row r="27" spans="1:27" x14ac:dyDescent="0.25">
      <c r="A27" t="str">
        <f t="shared" si="0"/>
        <v>CE26800</v>
      </c>
      <c r="B27" t="str">
        <f t="shared" si="1"/>
        <v>PE26800</v>
      </c>
      <c r="C27" t="s">
        <v>46</v>
      </c>
      <c r="D27" s="1">
        <v>2240</v>
      </c>
      <c r="E27" s="1">
        <v>2100</v>
      </c>
      <c r="F27" s="1">
        <v>368</v>
      </c>
      <c r="G27" s="1">
        <v>27</v>
      </c>
      <c r="H27" s="1">
        <v>431.15</v>
      </c>
      <c r="I27" s="1">
        <v>-638.85</v>
      </c>
      <c r="J27" s="1">
        <v>20</v>
      </c>
      <c r="K27" s="1">
        <v>416.85</v>
      </c>
      <c r="L27" s="1">
        <v>453.2</v>
      </c>
      <c r="M27" s="1">
        <v>200</v>
      </c>
      <c r="N27" s="1">
        <v>26800</v>
      </c>
      <c r="O27" s="1">
        <v>240</v>
      </c>
      <c r="P27" s="1">
        <v>74.099999999999994</v>
      </c>
      <c r="Q27" s="1">
        <v>76</v>
      </c>
      <c r="R27" s="1">
        <v>40</v>
      </c>
      <c r="S27" s="1">
        <v>62.05</v>
      </c>
      <c r="T27" s="1">
        <v>75.95</v>
      </c>
      <c r="U27" s="1">
        <v>25.63</v>
      </c>
      <c r="V27" s="1">
        <v>260722</v>
      </c>
      <c r="W27" s="1">
        <v>5240</v>
      </c>
      <c r="X27" s="1">
        <v>152280</v>
      </c>
      <c r="Y27" s="1" t="s">
        <v>46</v>
      </c>
      <c r="AA27" s="24">
        <f t="shared" si="2"/>
        <v>67.982142857142861</v>
      </c>
    </row>
    <row r="28" spans="1:27" x14ac:dyDescent="0.25">
      <c r="A28" t="str">
        <f t="shared" si="0"/>
        <v>CE26900</v>
      </c>
      <c r="B28" t="str">
        <f t="shared" si="1"/>
        <v>PE26900</v>
      </c>
      <c r="C28" t="s">
        <v>46</v>
      </c>
      <c r="D28" s="1">
        <v>8540</v>
      </c>
      <c r="E28" s="1">
        <v>-1320</v>
      </c>
      <c r="F28" s="1">
        <v>2127</v>
      </c>
      <c r="G28" s="1">
        <v>27.01</v>
      </c>
      <c r="H28" s="1">
        <v>360.75</v>
      </c>
      <c r="I28" s="1">
        <v>-641.35</v>
      </c>
      <c r="J28" s="1">
        <v>20</v>
      </c>
      <c r="K28" s="1">
        <v>341.35</v>
      </c>
      <c r="L28" s="1">
        <v>374.35</v>
      </c>
      <c r="M28" s="1">
        <v>20</v>
      </c>
      <c r="N28" s="1">
        <v>26900</v>
      </c>
      <c r="O28" s="1">
        <v>140</v>
      </c>
      <c r="P28" s="1">
        <v>99</v>
      </c>
      <c r="Q28" s="1">
        <v>100</v>
      </c>
      <c r="R28" s="1">
        <v>1740</v>
      </c>
      <c r="S28" s="1">
        <v>81.5</v>
      </c>
      <c r="T28" s="1">
        <v>100</v>
      </c>
      <c r="U28" s="1">
        <v>25.01</v>
      </c>
      <c r="V28" s="1">
        <v>262169</v>
      </c>
      <c r="W28" s="1">
        <v>40340</v>
      </c>
      <c r="X28" s="1">
        <v>162520</v>
      </c>
      <c r="Y28" s="1" t="s">
        <v>46</v>
      </c>
      <c r="AA28" s="24">
        <f t="shared" si="2"/>
        <v>19.030444964871194</v>
      </c>
    </row>
    <row r="29" spans="1:27" x14ac:dyDescent="0.25">
      <c r="A29" t="str">
        <f t="shared" si="0"/>
        <v>CE27000</v>
      </c>
      <c r="B29" t="str">
        <f t="shared" si="1"/>
        <v>PE27000</v>
      </c>
      <c r="C29" t="s">
        <v>46</v>
      </c>
      <c r="D29" s="1">
        <v>87160</v>
      </c>
      <c r="E29" s="1">
        <v>64160</v>
      </c>
      <c r="F29" s="1">
        <v>23742</v>
      </c>
      <c r="G29" s="1">
        <v>26.42</v>
      </c>
      <c r="H29" s="1">
        <v>292.39999999999998</v>
      </c>
      <c r="I29" s="1">
        <v>-603.54999999999995</v>
      </c>
      <c r="J29" s="1">
        <v>80</v>
      </c>
      <c r="K29" s="1">
        <v>285</v>
      </c>
      <c r="L29" s="1">
        <v>295</v>
      </c>
      <c r="M29" s="1">
        <v>20</v>
      </c>
      <c r="N29" s="1">
        <v>27000</v>
      </c>
      <c r="O29" s="1">
        <v>20</v>
      </c>
      <c r="P29" s="1">
        <v>133</v>
      </c>
      <c r="Q29" s="1">
        <v>134.44999999999999</v>
      </c>
      <c r="R29" s="1">
        <v>40</v>
      </c>
      <c r="S29" s="1">
        <v>111.05</v>
      </c>
      <c r="T29" s="1">
        <v>135.6</v>
      </c>
      <c r="U29" s="1">
        <v>25.08</v>
      </c>
      <c r="V29" s="1">
        <v>698706</v>
      </c>
      <c r="W29" s="1">
        <v>65280</v>
      </c>
      <c r="X29" s="1">
        <v>510960</v>
      </c>
      <c r="Y29" s="1" t="s">
        <v>46</v>
      </c>
      <c r="AA29" s="24">
        <f t="shared" si="2"/>
        <v>5.8623221661312526</v>
      </c>
    </row>
    <row r="30" spans="1:27" x14ac:dyDescent="0.25">
      <c r="A30" t="str">
        <f t="shared" si="0"/>
        <v>CE27100</v>
      </c>
      <c r="B30" t="str">
        <f t="shared" si="1"/>
        <v>PE27100</v>
      </c>
      <c r="C30" t="s">
        <v>46</v>
      </c>
      <c r="D30" s="1">
        <v>100160</v>
      </c>
      <c r="E30" s="1">
        <v>96100</v>
      </c>
      <c r="F30" s="1">
        <v>30951</v>
      </c>
      <c r="G30" s="1">
        <v>26.34</v>
      </c>
      <c r="H30" s="1">
        <v>234.95</v>
      </c>
      <c r="I30" s="1">
        <v>-567.35</v>
      </c>
      <c r="J30" s="1">
        <v>240</v>
      </c>
      <c r="K30" s="1">
        <v>230</v>
      </c>
      <c r="L30" s="1">
        <v>234.95</v>
      </c>
      <c r="M30" s="1">
        <v>180</v>
      </c>
      <c r="N30" s="1">
        <v>27100</v>
      </c>
      <c r="O30" s="1">
        <v>40</v>
      </c>
      <c r="P30" s="1">
        <v>174.75</v>
      </c>
      <c r="Q30" s="1">
        <v>176</v>
      </c>
      <c r="R30" s="1">
        <v>1160</v>
      </c>
      <c r="S30" s="1">
        <v>144.55000000000001</v>
      </c>
      <c r="T30" s="1">
        <v>176</v>
      </c>
      <c r="U30" s="1">
        <v>24.79</v>
      </c>
      <c r="V30" s="1">
        <v>375797</v>
      </c>
      <c r="W30" s="1">
        <v>-12600</v>
      </c>
      <c r="X30" s="1">
        <v>151540</v>
      </c>
      <c r="Y30" s="1" t="s">
        <v>46</v>
      </c>
      <c r="AA30" s="24">
        <f t="shared" si="2"/>
        <v>1.512979233226837</v>
      </c>
    </row>
    <row r="31" spans="1:27" x14ac:dyDescent="0.25">
      <c r="A31" t="str">
        <f t="shared" si="0"/>
        <v>CE27200</v>
      </c>
      <c r="B31" t="str">
        <f t="shared" si="1"/>
        <v>PE27200</v>
      </c>
      <c r="C31" t="s">
        <v>46</v>
      </c>
      <c r="D31" s="1">
        <v>218780</v>
      </c>
      <c r="E31" s="1">
        <v>212260</v>
      </c>
      <c r="F31" s="1">
        <v>105705</v>
      </c>
      <c r="G31" s="1">
        <v>26.25</v>
      </c>
      <c r="H31" s="1">
        <v>184.95</v>
      </c>
      <c r="I31" s="1">
        <v>-529.9</v>
      </c>
      <c r="J31" s="1">
        <v>40</v>
      </c>
      <c r="K31" s="1">
        <v>181.1</v>
      </c>
      <c r="L31" s="1">
        <v>184.95</v>
      </c>
      <c r="M31" s="1">
        <v>160</v>
      </c>
      <c r="N31" s="1">
        <v>27200</v>
      </c>
      <c r="O31" s="1">
        <v>960</v>
      </c>
      <c r="P31" s="1">
        <v>227</v>
      </c>
      <c r="Q31" s="1">
        <v>228.95</v>
      </c>
      <c r="R31" s="1">
        <v>280</v>
      </c>
      <c r="S31" s="1">
        <v>186.85</v>
      </c>
      <c r="T31" s="1">
        <v>228</v>
      </c>
      <c r="U31" s="1">
        <v>24.96</v>
      </c>
      <c r="V31" s="1">
        <v>509157</v>
      </c>
      <c r="W31" s="1">
        <v>-14700</v>
      </c>
      <c r="X31" s="1">
        <v>187180</v>
      </c>
      <c r="Y31" s="1" t="s">
        <v>46</v>
      </c>
      <c r="AA31" s="24">
        <f t="shared" si="2"/>
        <v>0.85556266569156225</v>
      </c>
    </row>
    <row r="32" spans="1:27" x14ac:dyDescent="0.25">
      <c r="A32" t="str">
        <f t="shared" si="0"/>
        <v>CE27300</v>
      </c>
      <c r="B32" t="str">
        <f t="shared" si="1"/>
        <v>PE27300</v>
      </c>
      <c r="C32" t="s">
        <v>46</v>
      </c>
      <c r="D32" s="1">
        <v>263620</v>
      </c>
      <c r="E32" s="1">
        <v>259340</v>
      </c>
      <c r="F32" s="1">
        <v>149423</v>
      </c>
      <c r="G32" s="1">
        <v>26.14</v>
      </c>
      <c r="H32" s="1">
        <v>142.19999999999999</v>
      </c>
      <c r="I32" s="1">
        <v>-482.15</v>
      </c>
      <c r="J32" s="1">
        <v>20</v>
      </c>
      <c r="K32" s="1">
        <v>138.05000000000001</v>
      </c>
      <c r="L32" s="1">
        <v>142.35</v>
      </c>
      <c r="M32" s="1">
        <v>40</v>
      </c>
      <c r="N32" s="1">
        <v>27300</v>
      </c>
      <c r="O32" s="1">
        <v>20</v>
      </c>
      <c r="P32" s="1">
        <v>282.75</v>
      </c>
      <c r="Q32" s="1">
        <v>286.10000000000002</v>
      </c>
      <c r="R32" s="1">
        <v>200</v>
      </c>
      <c r="S32" s="1">
        <v>232.3</v>
      </c>
      <c r="T32" s="1">
        <v>286</v>
      </c>
      <c r="U32" s="1">
        <v>24.9</v>
      </c>
      <c r="V32" s="1">
        <v>430346</v>
      </c>
      <c r="W32" s="1">
        <v>-103900</v>
      </c>
      <c r="X32" s="1">
        <v>120720</v>
      </c>
      <c r="Y32" s="1" t="s">
        <v>46</v>
      </c>
      <c r="AA32" s="24">
        <f t="shared" si="2"/>
        <v>0.4579318716334117</v>
      </c>
    </row>
    <row r="33" spans="1:27" x14ac:dyDescent="0.25">
      <c r="A33" t="str">
        <f t="shared" si="0"/>
        <v>CE27400</v>
      </c>
      <c r="B33" t="str">
        <f t="shared" si="1"/>
        <v>PE27400</v>
      </c>
      <c r="C33" t="s">
        <v>46</v>
      </c>
      <c r="D33" s="1">
        <v>296060</v>
      </c>
      <c r="E33" s="1">
        <v>290740</v>
      </c>
      <c r="F33" s="1">
        <v>187725</v>
      </c>
      <c r="G33" s="1">
        <v>25.92</v>
      </c>
      <c r="H33" s="1">
        <v>106</v>
      </c>
      <c r="I33" s="1">
        <v>-435.85</v>
      </c>
      <c r="J33" s="1">
        <v>20</v>
      </c>
      <c r="K33" s="1">
        <v>103.3</v>
      </c>
      <c r="L33" s="1">
        <v>106.45</v>
      </c>
      <c r="M33" s="1">
        <v>20</v>
      </c>
      <c r="N33" s="1">
        <v>27400</v>
      </c>
      <c r="O33" s="1">
        <v>80</v>
      </c>
      <c r="P33" s="1">
        <v>348.15</v>
      </c>
      <c r="Q33" s="1">
        <v>353.8</v>
      </c>
      <c r="R33" s="1">
        <v>2000</v>
      </c>
      <c r="S33" s="1">
        <v>282.39999999999998</v>
      </c>
      <c r="T33" s="1">
        <v>352.75</v>
      </c>
      <c r="U33" s="1">
        <v>25.01</v>
      </c>
      <c r="V33" s="1">
        <v>420094</v>
      </c>
      <c r="W33" s="1">
        <v>-114280</v>
      </c>
      <c r="X33" s="1">
        <v>124860</v>
      </c>
      <c r="Y33" s="1" t="s">
        <v>46</v>
      </c>
      <c r="AA33" s="24">
        <f t="shared" si="2"/>
        <v>0.42173883672228601</v>
      </c>
    </row>
    <row r="34" spans="1:27" x14ac:dyDescent="0.25">
      <c r="A34" t="str">
        <f t="shared" si="0"/>
        <v>CE27500</v>
      </c>
      <c r="B34" t="str">
        <f t="shared" si="1"/>
        <v>PE27500</v>
      </c>
      <c r="C34" t="s">
        <v>46</v>
      </c>
      <c r="D34" s="1">
        <v>513740</v>
      </c>
      <c r="E34" s="1">
        <v>455640</v>
      </c>
      <c r="F34" s="1">
        <v>377040</v>
      </c>
      <c r="G34" s="1">
        <v>26.04</v>
      </c>
      <c r="H34" s="1">
        <v>79</v>
      </c>
      <c r="I34" s="1">
        <v>-388.5</v>
      </c>
      <c r="J34" s="1">
        <v>40</v>
      </c>
      <c r="K34" s="1">
        <v>79</v>
      </c>
      <c r="L34" s="1">
        <v>80</v>
      </c>
      <c r="M34" s="1">
        <v>20</v>
      </c>
      <c r="N34" s="1">
        <v>27500</v>
      </c>
      <c r="O34" s="1">
        <v>20</v>
      </c>
      <c r="P34" s="1">
        <v>420</v>
      </c>
      <c r="Q34" s="1">
        <v>428.2</v>
      </c>
      <c r="R34" s="1">
        <v>180</v>
      </c>
      <c r="S34" s="1">
        <v>336.9</v>
      </c>
      <c r="T34" s="1">
        <v>428.2</v>
      </c>
      <c r="U34" s="1">
        <v>25.42</v>
      </c>
      <c r="V34" s="1">
        <v>686127</v>
      </c>
      <c r="W34" s="1">
        <v>-435440</v>
      </c>
      <c r="X34" s="1">
        <v>163820</v>
      </c>
      <c r="Y34" s="1" t="s">
        <v>46</v>
      </c>
      <c r="AA34" s="24">
        <f t="shared" si="2"/>
        <v>0.31887725308521819</v>
      </c>
    </row>
    <row r="35" spans="1:27" x14ac:dyDescent="0.25">
      <c r="A35" t="str">
        <f t="shared" si="0"/>
        <v>CE27600</v>
      </c>
      <c r="B35" t="str">
        <f t="shared" si="1"/>
        <v>PE27600</v>
      </c>
      <c r="C35" t="s">
        <v>46</v>
      </c>
      <c r="D35" s="1">
        <v>291920</v>
      </c>
      <c r="E35" s="1">
        <v>275180</v>
      </c>
      <c r="F35" s="1">
        <v>327684</v>
      </c>
      <c r="G35" s="1">
        <v>26.12</v>
      </c>
      <c r="H35" s="1">
        <v>57.5</v>
      </c>
      <c r="I35" s="1">
        <v>-337.35</v>
      </c>
      <c r="J35" s="1">
        <v>1300</v>
      </c>
      <c r="K35" s="1">
        <v>57.5</v>
      </c>
      <c r="L35" s="1">
        <v>59.35</v>
      </c>
      <c r="M35" s="1">
        <v>80</v>
      </c>
      <c r="N35" s="1">
        <v>27600</v>
      </c>
      <c r="O35" s="1">
        <v>20</v>
      </c>
      <c r="P35" s="1">
        <v>499</v>
      </c>
      <c r="Q35" s="1">
        <v>505</v>
      </c>
      <c r="R35" s="1">
        <v>240</v>
      </c>
      <c r="S35" s="1">
        <v>382.85</v>
      </c>
      <c r="T35" s="1">
        <v>499.15</v>
      </c>
      <c r="U35" s="1">
        <v>24.01</v>
      </c>
      <c r="V35" s="1">
        <v>397000</v>
      </c>
      <c r="W35" s="1">
        <v>-247980</v>
      </c>
      <c r="X35" s="1">
        <v>73260</v>
      </c>
      <c r="Y35" s="1" t="s">
        <v>46</v>
      </c>
      <c r="AA35" s="24">
        <f t="shared" si="2"/>
        <v>0.25095916689503972</v>
      </c>
    </row>
    <row r="36" spans="1:27" x14ac:dyDescent="0.25">
      <c r="A36" t="str">
        <f t="shared" si="0"/>
        <v>CE27700</v>
      </c>
      <c r="B36" t="str">
        <f t="shared" si="1"/>
        <v>PE27700</v>
      </c>
      <c r="C36" t="s">
        <v>46</v>
      </c>
      <c r="D36" s="1">
        <v>415240</v>
      </c>
      <c r="E36" s="1">
        <v>338120</v>
      </c>
      <c r="F36" s="1">
        <v>483132</v>
      </c>
      <c r="G36" s="1">
        <v>26.52</v>
      </c>
      <c r="H36" s="1">
        <v>42.5</v>
      </c>
      <c r="I36" s="1">
        <v>-278.25</v>
      </c>
      <c r="J36" s="1">
        <v>1920</v>
      </c>
      <c r="K36" s="1">
        <v>41.5</v>
      </c>
      <c r="L36" s="1">
        <v>42.5</v>
      </c>
      <c r="M36" s="1">
        <v>80</v>
      </c>
      <c r="N36" s="1">
        <v>27700</v>
      </c>
      <c r="O36" s="1">
        <v>20</v>
      </c>
      <c r="P36" s="1">
        <v>583.45000000000005</v>
      </c>
      <c r="Q36" s="1">
        <v>594.79999999999995</v>
      </c>
      <c r="R36" s="1">
        <v>400</v>
      </c>
      <c r="S36" s="1">
        <v>436.65</v>
      </c>
      <c r="T36" s="1">
        <v>585.04999999999995</v>
      </c>
      <c r="U36" s="1">
        <v>24.2</v>
      </c>
      <c r="V36" s="1">
        <v>326043</v>
      </c>
      <c r="W36" s="1">
        <v>-155000</v>
      </c>
      <c r="X36" s="1">
        <v>169980</v>
      </c>
      <c r="Y36" s="1" t="s">
        <v>46</v>
      </c>
      <c r="AA36" s="24">
        <f t="shared" si="2"/>
        <v>0.40935362681822562</v>
      </c>
    </row>
    <row r="37" spans="1:27" x14ac:dyDescent="0.25">
      <c r="A37" t="str">
        <f t="shared" si="0"/>
        <v>CE27800</v>
      </c>
      <c r="B37" t="str">
        <f t="shared" si="1"/>
        <v>PE27800</v>
      </c>
      <c r="C37" t="s">
        <v>46</v>
      </c>
      <c r="D37" s="1">
        <v>541240</v>
      </c>
      <c r="E37" s="1">
        <v>435340</v>
      </c>
      <c r="F37" s="1">
        <v>577778</v>
      </c>
      <c r="G37" s="1">
        <v>26.64</v>
      </c>
      <c r="H37" s="1">
        <v>30</v>
      </c>
      <c r="I37" s="1">
        <v>-232.1</v>
      </c>
      <c r="J37" s="1">
        <v>540</v>
      </c>
      <c r="K37" s="1">
        <v>30</v>
      </c>
      <c r="L37" s="1">
        <v>30.95</v>
      </c>
      <c r="M37" s="1">
        <v>100</v>
      </c>
      <c r="N37" s="1">
        <v>27800</v>
      </c>
      <c r="O37" s="1">
        <v>20</v>
      </c>
      <c r="P37" s="1">
        <v>665.05</v>
      </c>
      <c r="Q37" s="1">
        <v>682.35</v>
      </c>
      <c r="R37" s="1">
        <v>400</v>
      </c>
      <c r="S37" s="1">
        <v>493.1</v>
      </c>
      <c r="T37" s="1">
        <v>679.25</v>
      </c>
      <c r="U37" s="1">
        <v>25.65</v>
      </c>
      <c r="V37" s="1">
        <v>208230</v>
      </c>
      <c r="W37" s="1">
        <v>-211080</v>
      </c>
      <c r="X37" s="1">
        <v>92460</v>
      </c>
      <c r="Y37" s="1" t="s">
        <v>46</v>
      </c>
      <c r="AA37" s="24">
        <f t="shared" si="2"/>
        <v>0.17082994604981155</v>
      </c>
    </row>
    <row r="38" spans="1:27" x14ac:dyDescent="0.25">
      <c r="A38" t="str">
        <f t="shared" si="0"/>
        <v>CE27900</v>
      </c>
      <c r="B38" t="str">
        <f t="shared" si="1"/>
        <v>PE27900</v>
      </c>
      <c r="C38" t="s">
        <v>46</v>
      </c>
      <c r="D38" s="1">
        <v>388280</v>
      </c>
      <c r="E38" s="1">
        <v>219280</v>
      </c>
      <c r="F38" s="1">
        <v>496873</v>
      </c>
      <c r="G38" s="1">
        <v>27.42</v>
      </c>
      <c r="H38" s="1">
        <v>22.9</v>
      </c>
      <c r="I38" s="1">
        <v>-185.35</v>
      </c>
      <c r="J38" s="1">
        <v>40</v>
      </c>
      <c r="K38" s="1">
        <v>22</v>
      </c>
      <c r="L38" s="1">
        <v>22.6</v>
      </c>
      <c r="M38" s="1">
        <v>80</v>
      </c>
      <c r="N38" s="1">
        <v>27900</v>
      </c>
      <c r="O38" s="1">
        <v>20</v>
      </c>
      <c r="P38" s="1">
        <v>756.55</v>
      </c>
      <c r="Q38" s="1">
        <v>773</v>
      </c>
      <c r="R38" s="1">
        <v>20</v>
      </c>
      <c r="S38" s="1">
        <v>540</v>
      </c>
      <c r="T38" s="1">
        <v>772</v>
      </c>
      <c r="U38" s="1">
        <v>26.19</v>
      </c>
      <c r="V38" s="1">
        <v>72012</v>
      </c>
      <c r="W38" s="1">
        <v>-90800</v>
      </c>
      <c r="X38" s="1">
        <v>28500</v>
      </c>
      <c r="Y38" s="1" t="s">
        <v>46</v>
      </c>
      <c r="AA38" s="24">
        <f t="shared" si="2"/>
        <v>7.3400638714329863E-2</v>
      </c>
    </row>
    <row r="39" spans="1:27" x14ac:dyDescent="0.25">
      <c r="A39" t="str">
        <f t="shared" si="0"/>
        <v>CE28000</v>
      </c>
      <c r="B39" t="str">
        <f t="shared" si="1"/>
        <v>PE28000</v>
      </c>
      <c r="C39" t="s">
        <v>46</v>
      </c>
      <c r="D39" s="1">
        <v>1076480</v>
      </c>
      <c r="E39" s="1">
        <v>486300</v>
      </c>
      <c r="F39" s="1">
        <v>884220</v>
      </c>
      <c r="G39" s="1">
        <v>27.62</v>
      </c>
      <c r="H39" s="1">
        <v>16</v>
      </c>
      <c r="I39" s="1">
        <v>-146</v>
      </c>
      <c r="J39" s="1">
        <v>20</v>
      </c>
      <c r="K39" s="1">
        <v>15.95</v>
      </c>
      <c r="L39" s="1">
        <v>16</v>
      </c>
      <c r="M39" s="1">
        <v>140</v>
      </c>
      <c r="N39" s="1">
        <v>28000</v>
      </c>
      <c r="O39" s="1">
        <v>520</v>
      </c>
      <c r="P39" s="1">
        <v>853.5</v>
      </c>
      <c r="Q39" s="1">
        <v>863.25</v>
      </c>
      <c r="R39" s="1">
        <v>20</v>
      </c>
      <c r="S39" s="1">
        <v>568.5</v>
      </c>
      <c r="T39" s="1">
        <v>854.95</v>
      </c>
      <c r="U39" s="1">
        <v>19.2</v>
      </c>
      <c r="V39" s="1">
        <v>68361</v>
      </c>
      <c r="W39" s="1">
        <v>-112500</v>
      </c>
      <c r="X39" s="1">
        <v>48000</v>
      </c>
      <c r="Y39" s="1" t="s">
        <v>46</v>
      </c>
      <c r="AA39" s="24">
        <f t="shared" si="2"/>
        <v>4.4589774078478001E-2</v>
      </c>
    </row>
    <row r="40" spans="1:27" x14ac:dyDescent="0.25">
      <c r="A40" t="str">
        <f t="shared" si="0"/>
        <v>CE28100</v>
      </c>
      <c r="B40" t="str">
        <f t="shared" si="1"/>
        <v>PE28100</v>
      </c>
      <c r="C40" t="s">
        <v>46</v>
      </c>
      <c r="D40" s="1">
        <v>440400</v>
      </c>
      <c r="E40" s="1">
        <v>106180</v>
      </c>
      <c r="F40" s="1">
        <v>420581</v>
      </c>
      <c r="G40" s="1">
        <v>27.66</v>
      </c>
      <c r="H40" s="1">
        <v>10.7</v>
      </c>
      <c r="I40" s="1">
        <v>-113.15</v>
      </c>
      <c r="J40" s="1">
        <v>120</v>
      </c>
      <c r="K40" s="1">
        <v>10.7</v>
      </c>
      <c r="L40" s="1">
        <v>10.9</v>
      </c>
      <c r="M40" s="1">
        <v>500</v>
      </c>
      <c r="N40" s="1">
        <v>28100</v>
      </c>
      <c r="O40" s="1">
        <v>40</v>
      </c>
      <c r="P40" s="1">
        <v>942.35</v>
      </c>
      <c r="Q40" s="1">
        <v>962.05</v>
      </c>
      <c r="R40" s="1">
        <v>20</v>
      </c>
      <c r="S40" s="1">
        <v>599.95000000000005</v>
      </c>
      <c r="T40" s="1">
        <v>950.1</v>
      </c>
      <c r="U40" s="1" t="s">
        <v>14</v>
      </c>
      <c r="V40" s="1">
        <v>8267</v>
      </c>
      <c r="W40" s="1">
        <v>-16300</v>
      </c>
      <c r="X40" s="1">
        <v>9660</v>
      </c>
      <c r="Y40" s="1" t="s">
        <v>46</v>
      </c>
      <c r="AA40" s="24">
        <f t="shared" si="2"/>
        <v>2.1934604904632154E-2</v>
      </c>
    </row>
    <row r="41" spans="1:27" x14ac:dyDescent="0.25">
      <c r="A41" t="str">
        <f t="shared" si="0"/>
        <v>CE28200</v>
      </c>
      <c r="B41" t="str">
        <f t="shared" si="1"/>
        <v>PE28200</v>
      </c>
      <c r="C41" t="s">
        <v>46</v>
      </c>
      <c r="D41" s="1">
        <v>543700</v>
      </c>
      <c r="E41" s="1">
        <v>140920</v>
      </c>
      <c r="F41" s="1">
        <v>445341</v>
      </c>
      <c r="G41" s="1">
        <v>28.51</v>
      </c>
      <c r="H41" s="1">
        <v>8.25</v>
      </c>
      <c r="I41" s="1">
        <v>-83.65</v>
      </c>
      <c r="J41" s="1">
        <v>920</v>
      </c>
      <c r="K41" s="1">
        <v>8</v>
      </c>
      <c r="L41" s="1">
        <v>8.4</v>
      </c>
      <c r="M41" s="1">
        <v>520</v>
      </c>
      <c r="N41" s="1">
        <v>28200</v>
      </c>
      <c r="O41" s="1">
        <v>100</v>
      </c>
      <c r="P41" s="1">
        <v>1043.95</v>
      </c>
      <c r="Q41" s="1">
        <v>1059.7</v>
      </c>
      <c r="R41" s="1">
        <v>20</v>
      </c>
      <c r="S41" s="1">
        <v>628.1</v>
      </c>
      <c r="T41" s="1">
        <v>1044</v>
      </c>
      <c r="U41" s="1" t="s">
        <v>14</v>
      </c>
      <c r="V41" s="1">
        <v>5257</v>
      </c>
      <c r="W41" s="1">
        <v>-6480</v>
      </c>
      <c r="X41" s="1">
        <v>9340</v>
      </c>
      <c r="Y41" s="1" t="s">
        <v>46</v>
      </c>
      <c r="AA41" s="24">
        <f t="shared" si="2"/>
        <v>1.7178591134816994E-2</v>
      </c>
    </row>
    <row r="42" spans="1:27" x14ac:dyDescent="0.25">
      <c r="A42" t="str">
        <f t="shared" ref="A42:A52" si="3">"CE"&amp;N42</f>
        <v>CE28300</v>
      </c>
      <c r="B42" t="str">
        <f t="shared" ref="B42:B52" si="4">"PE"&amp;N42</f>
        <v>PE28300</v>
      </c>
      <c r="C42" t="s">
        <v>46</v>
      </c>
      <c r="D42" s="1">
        <v>365760</v>
      </c>
      <c r="E42" s="1">
        <v>-11440</v>
      </c>
      <c r="F42" s="1">
        <v>346843</v>
      </c>
      <c r="G42" s="1">
        <v>28.84</v>
      </c>
      <c r="H42" s="1">
        <v>5.75</v>
      </c>
      <c r="I42" s="1">
        <v>-60.35</v>
      </c>
      <c r="J42" s="1">
        <v>300</v>
      </c>
      <c r="K42" s="1">
        <v>5.4</v>
      </c>
      <c r="L42" s="1">
        <v>5.75</v>
      </c>
      <c r="M42" s="1">
        <v>980</v>
      </c>
      <c r="N42" s="1">
        <v>28300</v>
      </c>
      <c r="O42" s="1">
        <v>280</v>
      </c>
      <c r="P42" s="1">
        <v>1141.75</v>
      </c>
      <c r="Q42" s="1">
        <v>1157.0999999999999</v>
      </c>
      <c r="R42" s="1">
        <v>20</v>
      </c>
      <c r="S42" s="1">
        <v>654.20000000000005</v>
      </c>
      <c r="T42" s="1">
        <v>1151.5</v>
      </c>
      <c r="U42" s="1" t="s">
        <v>14</v>
      </c>
      <c r="V42" s="1">
        <v>1328</v>
      </c>
      <c r="W42" s="1">
        <v>-3600</v>
      </c>
      <c r="X42" s="1">
        <v>4480</v>
      </c>
      <c r="Y42" s="1" t="s">
        <v>46</v>
      </c>
      <c r="AA42" s="24">
        <f t="shared" si="2"/>
        <v>1.2248468941382326E-2</v>
      </c>
    </row>
    <row r="43" spans="1:27" x14ac:dyDescent="0.25">
      <c r="A43" t="str">
        <f t="shared" si="3"/>
        <v>CE28400</v>
      </c>
      <c r="B43" t="str">
        <f t="shared" si="4"/>
        <v>PE28400</v>
      </c>
      <c r="C43" t="s">
        <v>46</v>
      </c>
      <c r="D43" s="1">
        <v>249120</v>
      </c>
      <c r="E43" s="1">
        <v>-97360</v>
      </c>
      <c r="F43" s="1">
        <v>278162</v>
      </c>
      <c r="G43" s="1">
        <v>30.29</v>
      </c>
      <c r="H43" s="1">
        <v>5.0999999999999996</v>
      </c>
      <c r="I43" s="1">
        <v>-41.4</v>
      </c>
      <c r="J43" s="1">
        <v>260</v>
      </c>
      <c r="K43" s="1">
        <v>5</v>
      </c>
      <c r="L43" s="1">
        <v>5.0999999999999996</v>
      </c>
      <c r="M43" s="1">
        <v>720</v>
      </c>
      <c r="N43" s="1">
        <v>28400</v>
      </c>
      <c r="O43" s="1">
        <v>20</v>
      </c>
      <c r="P43" s="1">
        <v>1232.4000000000001</v>
      </c>
      <c r="Q43" s="1">
        <v>1256.45</v>
      </c>
      <c r="R43" s="1">
        <v>20</v>
      </c>
      <c r="S43" s="1">
        <v>675.05</v>
      </c>
      <c r="T43" s="1">
        <v>1248.4000000000001</v>
      </c>
      <c r="U43" s="1" t="s">
        <v>14</v>
      </c>
      <c r="V43" s="1">
        <v>907</v>
      </c>
      <c r="W43" s="1">
        <v>-1880</v>
      </c>
      <c r="X43" s="1">
        <v>6140</v>
      </c>
      <c r="Y43" s="1" t="s">
        <v>46</v>
      </c>
      <c r="AA43" s="24">
        <f t="shared" si="2"/>
        <v>2.4646756583172769E-2</v>
      </c>
    </row>
    <row r="44" spans="1:27" x14ac:dyDescent="0.25">
      <c r="A44" t="str">
        <f t="shared" si="3"/>
        <v>CE28500</v>
      </c>
      <c r="B44" t="str">
        <f t="shared" si="4"/>
        <v>PE28500</v>
      </c>
      <c r="C44" t="s">
        <v>46</v>
      </c>
      <c r="D44" s="1">
        <v>557820</v>
      </c>
      <c r="E44" s="1">
        <v>-175260</v>
      </c>
      <c r="F44" s="1">
        <v>331110</v>
      </c>
      <c r="G44" s="1">
        <v>31</v>
      </c>
      <c r="H44" s="1">
        <v>3.9</v>
      </c>
      <c r="I44" s="1">
        <v>-28.05</v>
      </c>
      <c r="J44" s="1">
        <v>20</v>
      </c>
      <c r="K44" s="1">
        <v>3.9</v>
      </c>
      <c r="L44" s="1">
        <v>4.5</v>
      </c>
      <c r="M44" s="1">
        <v>1960</v>
      </c>
      <c r="N44" s="1">
        <v>28500</v>
      </c>
      <c r="O44" s="1">
        <v>200</v>
      </c>
      <c r="P44" s="1">
        <v>1339.3</v>
      </c>
      <c r="Q44" s="1">
        <v>1355.85</v>
      </c>
      <c r="R44" s="1">
        <v>20</v>
      </c>
      <c r="S44" s="1">
        <v>683.45</v>
      </c>
      <c r="T44" s="1">
        <v>1343.9</v>
      </c>
      <c r="U44" s="1" t="s">
        <v>14</v>
      </c>
      <c r="V44" s="1">
        <v>1486</v>
      </c>
      <c r="W44" s="1">
        <v>-3140</v>
      </c>
      <c r="X44" s="1">
        <v>11120</v>
      </c>
      <c r="Y44" s="1" t="s">
        <v>46</v>
      </c>
      <c r="AA44" s="24">
        <f t="shared" si="2"/>
        <v>1.9934745975404251E-2</v>
      </c>
    </row>
    <row r="45" spans="1:27" x14ac:dyDescent="0.25">
      <c r="A45" t="str">
        <f t="shared" si="3"/>
        <v>CE28600</v>
      </c>
      <c r="B45" t="str">
        <f t="shared" si="4"/>
        <v>PE28600</v>
      </c>
      <c r="C45" t="s">
        <v>46</v>
      </c>
      <c r="D45" s="1">
        <v>160080</v>
      </c>
      <c r="E45" s="1">
        <v>-152160</v>
      </c>
      <c r="F45" s="1">
        <v>144339</v>
      </c>
      <c r="G45" s="1">
        <v>33.01</v>
      </c>
      <c r="H45" s="1">
        <v>4</v>
      </c>
      <c r="I45" s="1">
        <v>-16.5</v>
      </c>
      <c r="J45" s="1">
        <v>20</v>
      </c>
      <c r="K45" s="1">
        <v>4</v>
      </c>
      <c r="L45" s="1">
        <v>4.3</v>
      </c>
      <c r="M45" s="1">
        <v>900</v>
      </c>
      <c r="N45" s="1">
        <v>28600</v>
      </c>
      <c r="O45" s="1">
        <v>40</v>
      </c>
      <c r="P45" s="1">
        <v>1438.5</v>
      </c>
      <c r="Q45" s="1">
        <v>1455.65</v>
      </c>
      <c r="R45" s="1">
        <v>20</v>
      </c>
      <c r="S45" s="1">
        <v>707</v>
      </c>
      <c r="T45" s="1">
        <v>1455.6</v>
      </c>
      <c r="U45" s="1">
        <v>31.73</v>
      </c>
      <c r="V45" s="1">
        <v>27</v>
      </c>
      <c r="W45" s="1">
        <v>-20</v>
      </c>
      <c r="X45" s="1">
        <v>580</v>
      </c>
      <c r="Y45" s="1" t="s">
        <v>46</v>
      </c>
      <c r="AA45" s="24">
        <f t="shared" si="2"/>
        <v>3.6231884057971015E-3</v>
      </c>
    </row>
    <row r="46" spans="1:27" x14ac:dyDescent="0.25">
      <c r="A46" t="str">
        <f t="shared" si="3"/>
        <v>CE28700</v>
      </c>
      <c r="B46" t="str">
        <f t="shared" si="4"/>
        <v>PE28700</v>
      </c>
      <c r="C46" t="s">
        <v>46</v>
      </c>
      <c r="D46" s="1">
        <v>150000</v>
      </c>
      <c r="E46" s="1">
        <v>-251360</v>
      </c>
      <c r="F46" s="1">
        <v>106985</v>
      </c>
      <c r="G46" s="1">
        <v>32.729999999999997</v>
      </c>
      <c r="H46" s="1">
        <v>2.5</v>
      </c>
      <c r="I46" s="1">
        <v>-10.3</v>
      </c>
      <c r="J46" s="1">
        <v>20</v>
      </c>
      <c r="K46" s="1">
        <v>2.15</v>
      </c>
      <c r="L46" s="1">
        <v>2.2999999999999998</v>
      </c>
      <c r="M46" s="1">
        <v>240</v>
      </c>
      <c r="N46" s="1">
        <v>28700</v>
      </c>
      <c r="O46" s="1">
        <v>20</v>
      </c>
      <c r="P46" s="1">
        <v>1528.9</v>
      </c>
      <c r="Q46" s="1">
        <v>1553.65</v>
      </c>
      <c r="R46" s="1">
        <v>20</v>
      </c>
      <c r="S46" s="1">
        <v>706.6</v>
      </c>
      <c r="T46" s="1">
        <v>1544.25</v>
      </c>
      <c r="U46" s="1" t="s">
        <v>14</v>
      </c>
      <c r="V46" s="1">
        <v>12</v>
      </c>
      <c r="W46" s="1" t="s">
        <v>14</v>
      </c>
      <c r="X46" s="1">
        <v>240</v>
      </c>
      <c r="Y46" s="1" t="s">
        <v>46</v>
      </c>
      <c r="AA46" s="24">
        <f t="shared" si="2"/>
        <v>1.6000000000000001E-3</v>
      </c>
    </row>
    <row r="47" spans="1:27" x14ac:dyDescent="0.25">
      <c r="A47" t="str">
        <f t="shared" si="3"/>
        <v>CE28800</v>
      </c>
      <c r="B47" t="str">
        <f t="shared" si="4"/>
        <v>PE28800</v>
      </c>
      <c r="C47" t="s">
        <v>46</v>
      </c>
      <c r="D47" s="1">
        <v>88300</v>
      </c>
      <c r="E47" s="1">
        <v>-235900</v>
      </c>
      <c r="F47" s="1">
        <v>77103</v>
      </c>
      <c r="G47" s="1">
        <v>34.04</v>
      </c>
      <c r="H47" s="1">
        <v>2.25</v>
      </c>
      <c r="I47" s="1">
        <v>-6.1</v>
      </c>
      <c r="J47" s="1">
        <v>2400</v>
      </c>
      <c r="K47" s="1">
        <v>1.75</v>
      </c>
      <c r="L47" s="1">
        <v>2.25</v>
      </c>
      <c r="M47" s="1">
        <v>20</v>
      </c>
      <c r="N47" s="1">
        <v>28800</v>
      </c>
      <c r="O47" s="1">
        <v>40</v>
      </c>
      <c r="P47" s="1">
        <v>1625.8</v>
      </c>
      <c r="Q47" s="1">
        <v>1653.6</v>
      </c>
      <c r="R47" s="1">
        <v>20</v>
      </c>
      <c r="S47" s="1">
        <v>692.5</v>
      </c>
      <c r="T47" s="1">
        <v>1643.65</v>
      </c>
      <c r="U47" s="1" t="s">
        <v>14</v>
      </c>
      <c r="V47" s="1">
        <v>28</v>
      </c>
      <c r="W47" s="1">
        <v>-20</v>
      </c>
      <c r="X47" s="1">
        <v>180</v>
      </c>
      <c r="Y47" s="1" t="s">
        <v>46</v>
      </c>
      <c r="AA47" s="24">
        <f t="shared" si="2"/>
        <v>2.0385050962627408E-3</v>
      </c>
    </row>
    <row r="48" spans="1:27" x14ac:dyDescent="0.25">
      <c r="A48" t="str">
        <f t="shared" si="3"/>
        <v>CE28900</v>
      </c>
      <c r="B48" t="str">
        <f t="shared" si="4"/>
        <v>PE28900</v>
      </c>
      <c r="C48" t="s">
        <v>46</v>
      </c>
      <c r="D48" s="1">
        <v>43380</v>
      </c>
      <c r="E48" s="1">
        <v>-95020</v>
      </c>
      <c r="F48" s="1">
        <v>42899</v>
      </c>
      <c r="G48" s="1">
        <v>35.57</v>
      </c>
      <c r="H48" s="1">
        <v>2.15</v>
      </c>
      <c r="I48" s="1">
        <v>-3.85</v>
      </c>
      <c r="J48" s="1">
        <v>2060</v>
      </c>
      <c r="K48" s="1">
        <v>2.0499999999999998</v>
      </c>
      <c r="L48" s="1">
        <v>3.5</v>
      </c>
      <c r="M48" s="1">
        <v>1020</v>
      </c>
      <c r="N48" s="1">
        <v>28900</v>
      </c>
      <c r="O48" s="1">
        <v>200</v>
      </c>
      <c r="P48" s="1">
        <v>1726.15</v>
      </c>
      <c r="Q48" s="1">
        <v>1754.85</v>
      </c>
      <c r="R48" s="1">
        <v>20</v>
      </c>
      <c r="S48" s="1">
        <v>604.35</v>
      </c>
      <c r="T48" s="1">
        <v>1595.4</v>
      </c>
      <c r="U48" s="1" t="s">
        <v>14</v>
      </c>
      <c r="V48" s="1">
        <v>11</v>
      </c>
      <c r="W48" s="1" t="s">
        <v>14</v>
      </c>
      <c r="X48" s="1">
        <v>200</v>
      </c>
      <c r="Y48" s="1" t="s">
        <v>46</v>
      </c>
      <c r="AA48" s="24">
        <f t="shared" si="2"/>
        <v>4.6104195481788844E-3</v>
      </c>
    </row>
    <row r="49" spans="1:27" x14ac:dyDescent="0.25">
      <c r="A49" t="str">
        <f t="shared" si="3"/>
        <v>CE29000</v>
      </c>
      <c r="B49" t="str">
        <f t="shared" si="4"/>
        <v>PE29000</v>
      </c>
      <c r="C49" t="s">
        <v>46</v>
      </c>
      <c r="D49" s="1">
        <v>144240</v>
      </c>
      <c r="E49" s="1">
        <v>-108100</v>
      </c>
      <c r="F49" s="1">
        <v>44512</v>
      </c>
      <c r="G49" s="1">
        <v>37.99</v>
      </c>
      <c r="H49" s="1">
        <v>2.5</v>
      </c>
      <c r="I49" s="1">
        <v>-1.85</v>
      </c>
      <c r="J49" s="1">
        <v>540</v>
      </c>
      <c r="K49" s="1">
        <v>2.25</v>
      </c>
      <c r="L49" s="1">
        <v>2.6</v>
      </c>
      <c r="M49" s="1">
        <v>820</v>
      </c>
      <c r="N49" s="1">
        <v>29000</v>
      </c>
      <c r="O49" s="1">
        <v>80</v>
      </c>
      <c r="P49" s="1">
        <v>1833.95</v>
      </c>
      <c r="Q49" s="1">
        <v>1855.95</v>
      </c>
      <c r="R49" s="1">
        <v>20</v>
      </c>
      <c r="S49" s="1">
        <v>732.5</v>
      </c>
      <c r="T49" s="1">
        <v>1843.8</v>
      </c>
      <c r="U49" s="1" t="s">
        <v>14</v>
      </c>
      <c r="V49" s="1">
        <v>77</v>
      </c>
      <c r="W49" s="1">
        <v>-700</v>
      </c>
      <c r="X49" s="1">
        <v>3300</v>
      </c>
      <c r="Y49" s="1" t="s">
        <v>46</v>
      </c>
      <c r="AA49" s="24">
        <f t="shared" si="2"/>
        <v>2.2878535773710483E-2</v>
      </c>
    </row>
    <row r="50" spans="1:27" x14ac:dyDescent="0.25">
      <c r="A50" t="str">
        <f t="shared" si="3"/>
        <v>CE29100</v>
      </c>
      <c r="B50" t="str">
        <f t="shared" si="4"/>
        <v>PE29100</v>
      </c>
      <c r="C50" t="s">
        <v>46</v>
      </c>
      <c r="D50" s="1">
        <v>13420</v>
      </c>
      <c r="E50" s="1">
        <v>-16600</v>
      </c>
      <c r="F50" s="1">
        <v>8601</v>
      </c>
      <c r="G50" s="1">
        <v>38.64</v>
      </c>
      <c r="H50" s="1">
        <v>2</v>
      </c>
      <c r="I50" s="1">
        <v>-1.1499999999999999</v>
      </c>
      <c r="J50" s="1">
        <v>580</v>
      </c>
      <c r="K50" s="1">
        <v>1.1499999999999999</v>
      </c>
      <c r="L50" s="1">
        <v>1.95</v>
      </c>
      <c r="M50" s="1">
        <v>40</v>
      </c>
      <c r="N50" s="1">
        <v>29100</v>
      </c>
      <c r="O50" s="1">
        <v>20</v>
      </c>
      <c r="P50" s="1">
        <v>1893.3</v>
      </c>
      <c r="Q50" s="1">
        <v>1994.6</v>
      </c>
      <c r="R50" s="1">
        <v>100</v>
      </c>
      <c r="S50" s="1" t="s">
        <v>14</v>
      </c>
      <c r="T50" s="1" t="s">
        <v>14</v>
      </c>
      <c r="U50" s="1" t="s">
        <v>14</v>
      </c>
      <c r="V50" s="1" t="s">
        <v>14</v>
      </c>
      <c r="W50" s="1" t="s">
        <v>14</v>
      </c>
      <c r="X50" s="1" t="s">
        <v>14</v>
      </c>
      <c r="Y50" s="1" t="s">
        <v>46</v>
      </c>
      <c r="AA50" s="24" t="e">
        <f t="shared" si="2"/>
        <v>#VALUE!</v>
      </c>
    </row>
    <row r="51" spans="1:27" x14ac:dyDescent="0.25">
      <c r="A51" t="str">
        <f t="shared" si="3"/>
        <v>CE29200</v>
      </c>
      <c r="B51" t="str">
        <f t="shared" si="4"/>
        <v>PE29200</v>
      </c>
      <c r="C51" t="s">
        <v>46</v>
      </c>
      <c r="D51" s="1">
        <v>11420</v>
      </c>
      <c r="E51" s="1">
        <v>-12080</v>
      </c>
      <c r="F51" s="1">
        <v>4725</v>
      </c>
      <c r="G51" s="1">
        <v>41.31</v>
      </c>
      <c r="H51" s="1">
        <v>2.4500000000000002</v>
      </c>
      <c r="I51" s="1">
        <v>-0.05</v>
      </c>
      <c r="J51" s="1">
        <v>280</v>
      </c>
      <c r="K51" s="1">
        <v>2.5499999999999998</v>
      </c>
      <c r="L51" s="1">
        <v>3.45</v>
      </c>
      <c r="M51" s="1">
        <v>20</v>
      </c>
      <c r="N51" s="1">
        <v>29200</v>
      </c>
      <c r="O51" s="1">
        <v>20</v>
      </c>
      <c r="P51" s="1">
        <v>1997</v>
      </c>
      <c r="Q51" s="1">
        <v>2096.25</v>
      </c>
      <c r="R51" s="1">
        <v>100</v>
      </c>
      <c r="S51" s="1" t="s">
        <v>14</v>
      </c>
      <c r="T51" s="1" t="s">
        <v>14</v>
      </c>
      <c r="U51" s="1" t="s">
        <v>14</v>
      </c>
      <c r="V51" s="1" t="s">
        <v>14</v>
      </c>
      <c r="W51" s="1" t="s">
        <v>14</v>
      </c>
      <c r="X51" s="1" t="s">
        <v>14</v>
      </c>
      <c r="Y51" s="1" t="s">
        <v>46</v>
      </c>
      <c r="AA51" s="24" t="e">
        <f t="shared" si="2"/>
        <v>#VALUE!</v>
      </c>
    </row>
    <row r="52" spans="1:27" x14ac:dyDescent="0.25">
      <c r="A52" t="str">
        <f t="shared" si="3"/>
        <v>CE29300</v>
      </c>
      <c r="B52" t="str">
        <f t="shared" si="4"/>
        <v>PE29300</v>
      </c>
      <c r="C52" t="s">
        <v>46</v>
      </c>
      <c r="D52" s="1">
        <v>5820</v>
      </c>
      <c r="E52" s="1">
        <v>-5540</v>
      </c>
      <c r="F52" s="1">
        <v>1427</v>
      </c>
      <c r="G52" s="1">
        <v>43.9</v>
      </c>
      <c r="H52" s="1">
        <v>2.9</v>
      </c>
      <c r="I52" s="1">
        <v>0.95</v>
      </c>
      <c r="J52" s="1">
        <v>20</v>
      </c>
      <c r="K52" s="1">
        <v>2.1</v>
      </c>
      <c r="L52" s="1">
        <v>2.95</v>
      </c>
      <c r="M52" s="1">
        <v>20</v>
      </c>
      <c r="N52" s="1">
        <v>29300</v>
      </c>
      <c r="O52" s="1">
        <v>20</v>
      </c>
      <c r="P52" s="1">
        <v>2096.75</v>
      </c>
      <c r="Q52" s="1">
        <v>2195.6</v>
      </c>
      <c r="R52" s="1">
        <v>100</v>
      </c>
      <c r="S52" s="1" t="s">
        <v>14</v>
      </c>
      <c r="T52" s="1" t="s">
        <v>14</v>
      </c>
      <c r="U52" s="1" t="s">
        <v>14</v>
      </c>
      <c r="V52" s="1" t="s">
        <v>14</v>
      </c>
      <c r="W52" s="1" t="s">
        <v>14</v>
      </c>
      <c r="X52" s="1" t="s">
        <v>14</v>
      </c>
      <c r="Y52" s="1" t="s">
        <v>46</v>
      </c>
      <c r="AA52" s="24" t="e">
        <f t="shared" si="2"/>
        <v>#VALUE!</v>
      </c>
    </row>
    <row r="53" spans="1:27" x14ac:dyDescent="0.25">
      <c r="A53" t="str">
        <f t="shared" ref="A53:A63" si="5">"CE"&amp;N53</f>
        <v>CE29400</v>
      </c>
      <c r="B53" t="str">
        <f t="shared" ref="B53:B63" si="6">"PE"&amp;N53</f>
        <v>PE29400</v>
      </c>
      <c r="C53" t="s">
        <v>46</v>
      </c>
      <c r="D53" s="1">
        <v>1980</v>
      </c>
      <c r="E53" s="1">
        <v>-3480</v>
      </c>
      <c r="F53" s="1">
        <v>1103</v>
      </c>
      <c r="G53" s="1">
        <v>45.09</v>
      </c>
      <c r="H53" s="1">
        <v>2.65</v>
      </c>
      <c r="I53" s="1">
        <v>0.85</v>
      </c>
      <c r="J53" s="1">
        <v>20</v>
      </c>
      <c r="K53" s="1">
        <v>1.4</v>
      </c>
      <c r="L53" s="1">
        <v>2.4500000000000002</v>
      </c>
      <c r="M53" s="1">
        <v>20</v>
      </c>
      <c r="N53" s="1">
        <v>29400</v>
      </c>
      <c r="O53" s="1">
        <v>20</v>
      </c>
      <c r="P53" s="1">
        <v>2196.1</v>
      </c>
      <c r="Q53" s="1">
        <v>2295.3000000000002</v>
      </c>
      <c r="R53" s="1">
        <v>100</v>
      </c>
      <c r="S53" s="1" t="s">
        <v>14</v>
      </c>
      <c r="T53" s="1" t="s">
        <v>14</v>
      </c>
      <c r="U53" s="1" t="s">
        <v>14</v>
      </c>
      <c r="V53" s="1" t="s">
        <v>14</v>
      </c>
      <c r="W53" s="1" t="s">
        <v>14</v>
      </c>
      <c r="X53" s="1" t="s">
        <v>14</v>
      </c>
      <c r="Y53" s="1" t="s">
        <v>46</v>
      </c>
      <c r="AA53" s="24" t="e">
        <f t="shared" si="2"/>
        <v>#VALUE!</v>
      </c>
    </row>
    <row r="54" spans="1:27" x14ac:dyDescent="0.25">
      <c r="A54" t="str">
        <f t="shared" si="5"/>
        <v>CE29500</v>
      </c>
      <c r="B54" t="str">
        <f t="shared" si="6"/>
        <v>PE29500</v>
      </c>
      <c r="C54" t="s">
        <v>46</v>
      </c>
      <c r="D54" s="1">
        <v>11900</v>
      </c>
      <c r="E54" s="1">
        <v>-4980</v>
      </c>
      <c r="F54" s="1">
        <v>2431</v>
      </c>
      <c r="G54" s="1">
        <v>42.36</v>
      </c>
      <c r="H54" s="1">
        <v>1.1000000000000001</v>
      </c>
      <c r="I54" s="1">
        <v>-0.3</v>
      </c>
      <c r="J54" s="1">
        <v>140</v>
      </c>
      <c r="K54" s="1">
        <v>1.1000000000000001</v>
      </c>
      <c r="L54" s="1">
        <v>2.4500000000000002</v>
      </c>
      <c r="M54" s="1">
        <v>20</v>
      </c>
      <c r="N54" s="1">
        <v>29500</v>
      </c>
      <c r="O54" s="1">
        <v>20</v>
      </c>
      <c r="P54" s="1">
        <v>2319.5</v>
      </c>
      <c r="Q54" s="1">
        <v>2353.8000000000002</v>
      </c>
      <c r="R54" s="1">
        <v>20</v>
      </c>
      <c r="S54" s="1">
        <v>853.6</v>
      </c>
      <c r="T54" s="1">
        <v>2400</v>
      </c>
      <c r="U54" s="1">
        <v>75.599999999999994</v>
      </c>
      <c r="V54" s="1">
        <v>12</v>
      </c>
      <c r="W54" s="1">
        <v>20</v>
      </c>
      <c r="X54" s="1">
        <v>1120</v>
      </c>
      <c r="Y54" s="1" t="s">
        <v>46</v>
      </c>
      <c r="AA54" s="24">
        <f t="shared" si="2"/>
        <v>9.4117647058823528E-2</v>
      </c>
    </row>
    <row r="55" spans="1:27" x14ac:dyDescent="0.25">
      <c r="A55" t="str">
        <f t="shared" si="5"/>
        <v>CE29600</v>
      </c>
      <c r="B55" t="str">
        <f t="shared" si="6"/>
        <v>PE29600</v>
      </c>
      <c r="C55" t="s">
        <v>46</v>
      </c>
      <c r="D55" s="1">
        <v>1740</v>
      </c>
      <c r="E55" s="1">
        <v>-2440</v>
      </c>
      <c r="F55" s="1">
        <v>530</v>
      </c>
      <c r="G55" s="1">
        <v>41.95</v>
      </c>
      <c r="H55" s="1">
        <v>0.7</v>
      </c>
      <c r="I55" s="1">
        <v>-0.85</v>
      </c>
      <c r="J55" s="1">
        <v>1080</v>
      </c>
      <c r="K55" s="1">
        <v>0.55000000000000004</v>
      </c>
      <c r="L55" s="1">
        <v>0.8</v>
      </c>
      <c r="M55" s="1">
        <v>260</v>
      </c>
      <c r="N55" s="1">
        <v>29600</v>
      </c>
      <c r="O55" s="1">
        <v>20</v>
      </c>
      <c r="P55" s="1">
        <v>2394.0500000000002</v>
      </c>
      <c r="Q55" s="1">
        <v>2493.35</v>
      </c>
      <c r="R55" s="1">
        <v>100</v>
      </c>
      <c r="S55" s="1" t="s">
        <v>14</v>
      </c>
      <c r="T55" s="1" t="s">
        <v>14</v>
      </c>
      <c r="U55" s="1" t="s">
        <v>14</v>
      </c>
      <c r="V55" s="1" t="s">
        <v>14</v>
      </c>
      <c r="W55" s="1" t="s">
        <v>14</v>
      </c>
      <c r="X55" s="1" t="s">
        <v>14</v>
      </c>
      <c r="Y55" s="1" t="s">
        <v>46</v>
      </c>
      <c r="AA55" s="24" t="e">
        <f t="shared" si="2"/>
        <v>#VALUE!</v>
      </c>
    </row>
    <row r="56" spans="1:27" x14ac:dyDescent="0.25">
      <c r="A56" t="str">
        <f t="shared" si="5"/>
        <v>CE29700</v>
      </c>
      <c r="B56" t="str">
        <f t="shared" si="6"/>
        <v>PE29700</v>
      </c>
      <c r="C56" t="s">
        <v>46</v>
      </c>
      <c r="D56" s="1">
        <v>1240</v>
      </c>
      <c r="E56" s="1" t="s">
        <v>14</v>
      </c>
      <c r="F56" s="1">
        <v>5</v>
      </c>
      <c r="G56" s="1">
        <v>47.1</v>
      </c>
      <c r="H56" s="1">
        <v>1.55</v>
      </c>
      <c r="I56" s="1">
        <v>0.4</v>
      </c>
      <c r="J56" s="1">
        <v>20</v>
      </c>
      <c r="K56" s="1">
        <v>0.7</v>
      </c>
      <c r="L56" s="1">
        <v>2.2999999999999998</v>
      </c>
      <c r="M56" s="1">
        <v>20</v>
      </c>
      <c r="N56" s="1">
        <v>29700</v>
      </c>
      <c r="O56" s="1">
        <v>20</v>
      </c>
      <c r="P56" s="1">
        <v>2495.35</v>
      </c>
      <c r="Q56" s="1">
        <v>2594.9499999999998</v>
      </c>
      <c r="R56" s="1">
        <v>100</v>
      </c>
      <c r="S56" s="1" t="s">
        <v>14</v>
      </c>
      <c r="T56" s="1" t="s">
        <v>14</v>
      </c>
      <c r="U56" s="1" t="s">
        <v>14</v>
      </c>
      <c r="V56" s="1" t="s">
        <v>14</v>
      </c>
      <c r="W56" s="1" t="s">
        <v>14</v>
      </c>
      <c r="X56" s="1" t="s">
        <v>14</v>
      </c>
      <c r="Y56" s="1" t="s">
        <v>46</v>
      </c>
      <c r="AA56" s="24" t="e">
        <f t="shared" si="2"/>
        <v>#VALUE!</v>
      </c>
    </row>
    <row r="57" spans="1:27" x14ac:dyDescent="0.25">
      <c r="A57" t="str">
        <f t="shared" si="5"/>
        <v>CE29800</v>
      </c>
      <c r="B57" t="str">
        <f t="shared" si="6"/>
        <v>PE29800</v>
      </c>
      <c r="C57" t="s">
        <v>46</v>
      </c>
      <c r="D57" s="1">
        <v>20</v>
      </c>
      <c r="E57" s="1" t="s">
        <v>14</v>
      </c>
      <c r="F57" s="1" t="s">
        <v>14</v>
      </c>
      <c r="G57" s="1" t="s">
        <v>14</v>
      </c>
      <c r="H57" s="1">
        <v>2.4</v>
      </c>
      <c r="I57" s="1" t="s">
        <v>14</v>
      </c>
      <c r="J57" s="1">
        <v>400</v>
      </c>
      <c r="K57" s="1">
        <v>0.5</v>
      </c>
      <c r="L57" s="1">
        <v>1.5</v>
      </c>
      <c r="M57" s="1">
        <v>20</v>
      </c>
      <c r="N57" s="1">
        <v>29800</v>
      </c>
      <c r="O57" s="1">
        <v>100</v>
      </c>
      <c r="P57" s="1">
        <v>2592.6</v>
      </c>
      <c r="Q57" s="1">
        <v>2694.15</v>
      </c>
      <c r="R57" s="1">
        <v>100</v>
      </c>
      <c r="S57" s="1" t="s">
        <v>14</v>
      </c>
      <c r="T57" s="1" t="s">
        <v>14</v>
      </c>
      <c r="U57" s="1" t="s">
        <v>14</v>
      </c>
      <c r="V57" s="1" t="s">
        <v>14</v>
      </c>
      <c r="W57" s="1" t="s">
        <v>14</v>
      </c>
      <c r="X57" s="1" t="s">
        <v>14</v>
      </c>
      <c r="Y57" s="1" t="s">
        <v>46</v>
      </c>
      <c r="AA57" s="24" t="e">
        <f t="shared" si="2"/>
        <v>#VALUE!</v>
      </c>
    </row>
    <row r="58" spans="1:27" x14ac:dyDescent="0.25">
      <c r="A58" t="str">
        <f t="shared" si="5"/>
        <v>CE29900</v>
      </c>
      <c r="B58" t="str">
        <f t="shared" si="6"/>
        <v>PE29900</v>
      </c>
      <c r="C58" t="s">
        <v>46</v>
      </c>
      <c r="D58" s="1" t="s">
        <v>14</v>
      </c>
      <c r="E58" s="1" t="s">
        <v>14</v>
      </c>
      <c r="F58" s="1" t="s">
        <v>14</v>
      </c>
      <c r="G58" s="1" t="s">
        <v>14</v>
      </c>
      <c r="H58" s="1" t="s">
        <v>14</v>
      </c>
      <c r="I58" s="1" t="s">
        <v>14</v>
      </c>
      <c r="J58" s="1">
        <v>400</v>
      </c>
      <c r="K58" s="1">
        <v>0.5</v>
      </c>
      <c r="L58" s="1" t="s">
        <v>14</v>
      </c>
      <c r="M58" s="1" t="s">
        <v>14</v>
      </c>
      <c r="N58" s="1">
        <v>29900</v>
      </c>
      <c r="O58" s="1">
        <v>100</v>
      </c>
      <c r="P58" s="1">
        <v>2692.6</v>
      </c>
      <c r="Q58" s="1">
        <v>2821.45</v>
      </c>
      <c r="R58" s="1">
        <v>420</v>
      </c>
      <c r="S58" s="1" t="s">
        <v>14</v>
      </c>
      <c r="T58" s="1" t="s">
        <v>14</v>
      </c>
      <c r="U58" s="1" t="s">
        <v>14</v>
      </c>
      <c r="V58" s="1" t="s">
        <v>14</v>
      </c>
      <c r="W58" s="1" t="s">
        <v>14</v>
      </c>
      <c r="X58" s="1" t="s">
        <v>14</v>
      </c>
      <c r="Y58" s="1" t="s">
        <v>46</v>
      </c>
      <c r="AA58" s="24" t="e">
        <f t="shared" si="2"/>
        <v>#VALUE!</v>
      </c>
    </row>
    <row r="59" spans="1:27" x14ac:dyDescent="0.25">
      <c r="A59" t="str">
        <f t="shared" si="5"/>
        <v>CE30000</v>
      </c>
      <c r="B59" t="str">
        <f t="shared" si="6"/>
        <v>PE30000</v>
      </c>
      <c r="C59" t="s">
        <v>46</v>
      </c>
      <c r="D59" s="1">
        <v>12020</v>
      </c>
      <c r="E59" s="1">
        <v>1160</v>
      </c>
      <c r="F59" s="1">
        <v>784</v>
      </c>
      <c r="G59" s="1">
        <v>47.76</v>
      </c>
      <c r="H59" s="1">
        <v>0.7</v>
      </c>
      <c r="I59" s="1">
        <v>-0.25</v>
      </c>
      <c r="J59" s="1">
        <v>20</v>
      </c>
      <c r="K59" s="1">
        <v>0.75</v>
      </c>
      <c r="L59" s="1">
        <v>0.95</v>
      </c>
      <c r="M59" s="1">
        <v>100</v>
      </c>
      <c r="N59" s="1">
        <v>30000</v>
      </c>
      <c r="O59" s="1">
        <v>20</v>
      </c>
      <c r="P59" s="1">
        <v>2819.15</v>
      </c>
      <c r="Q59" s="1">
        <v>2852.3</v>
      </c>
      <c r="R59" s="1">
        <v>20</v>
      </c>
      <c r="S59" s="1">
        <v>707.65</v>
      </c>
      <c r="T59" s="1">
        <v>2847.65</v>
      </c>
      <c r="U59" s="1" t="s">
        <v>14</v>
      </c>
      <c r="V59" s="1">
        <v>7</v>
      </c>
      <c r="W59" s="1">
        <v>-20</v>
      </c>
      <c r="X59" s="1">
        <v>320</v>
      </c>
      <c r="Y59" s="1" t="s">
        <v>46</v>
      </c>
      <c r="AA59" s="24">
        <f t="shared" si="2"/>
        <v>2.6622296173044926E-2</v>
      </c>
    </row>
    <row r="60" spans="1:27" x14ac:dyDescent="0.25">
      <c r="A60" t="str">
        <f t="shared" si="5"/>
        <v>CE30100</v>
      </c>
      <c r="B60" t="str">
        <f t="shared" si="6"/>
        <v>PE30100</v>
      </c>
      <c r="C60" t="s">
        <v>46</v>
      </c>
      <c r="D60" s="1" t="s">
        <v>14</v>
      </c>
      <c r="E60" s="1" t="s">
        <v>14</v>
      </c>
      <c r="F60" s="1" t="s">
        <v>14</v>
      </c>
      <c r="G60" s="1" t="s">
        <v>14</v>
      </c>
      <c r="H60" s="1" t="s">
        <v>14</v>
      </c>
      <c r="I60" s="1" t="s">
        <v>14</v>
      </c>
      <c r="J60" s="1">
        <v>20</v>
      </c>
      <c r="K60" s="1">
        <v>0.3</v>
      </c>
      <c r="L60" s="1" t="s">
        <v>14</v>
      </c>
      <c r="M60" s="1" t="s">
        <v>14</v>
      </c>
      <c r="N60" s="1">
        <v>30100</v>
      </c>
      <c r="O60" s="1">
        <v>180</v>
      </c>
      <c r="P60" s="1">
        <v>2869.05</v>
      </c>
      <c r="Q60" s="1">
        <v>3021.45</v>
      </c>
      <c r="R60" s="1">
        <v>420</v>
      </c>
      <c r="S60" s="1" t="s">
        <v>14</v>
      </c>
      <c r="T60" s="1" t="s">
        <v>14</v>
      </c>
      <c r="U60" s="1" t="s">
        <v>14</v>
      </c>
      <c r="V60" s="1" t="s">
        <v>14</v>
      </c>
      <c r="W60" s="1" t="s">
        <v>14</v>
      </c>
      <c r="X60" s="1" t="s">
        <v>14</v>
      </c>
      <c r="Y60" s="1" t="s">
        <v>46</v>
      </c>
      <c r="AA60" s="24" t="e">
        <f t="shared" si="2"/>
        <v>#VALUE!</v>
      </c>
    </row>
    <row r="61" spans="1:27" x14ac:dyDescent="0.25">
      <c r="A61" t="str">
        <f t="shared" si="5"/>
        <v>CE30200</v>
      </c>
      <c r="B61" t="str">
        <f t="shared" si="6"/>
        <v>PE30200</v>
      </c>
      <c r="C61" t="s">
        <v>46</v>
      </c>
      <c r="D61" s="1" t="s">
        <v>14</v>
      </c>
      <c r="E61" s="1" t="s">
        <v>14</v>
      </c>
      <c r="F61" s="1" t="s">
        <v>14</v>
      </c>
      <c r="G61" s="1" t="s">
        <v>14</v>
      </c>
      <c r="H61" s="1" t="s">
        <v>14</v>
      </c>
      <c r="I61" s="1" t="s">
        <v>14</v>
      </c>
      <c r="J61" s="1">
        <v>20</v>
      </c>
      <c r="K61" s="1">
        <v>1.1000000000000001</v>
      </c>
      <c r="L61" s="1" t="s">
        <v>14</v>
      </c>
      <c r="M61" s="1" t="s">
        <v>14</v>
      </c>
      <c r="N61" s="1">
        <v>30200</v>
      </c>
      <c r="O61" s="1">
        <v>20</v>
      </c>
      <c r="P61" s="1">
        <v>2976.95</v>
      </c>
      <c r="Q61" s="1">
        <v>3121.45</v>
      </c>
      <c r="R61" s="1">
        <v>420</v>
      </c>
      <c r="S61" s="1" t="s">
        <v>14</v>
      </c>
      <c r="T61" s="1" t="s">
        <v>14</v>
      </c>
      <c r="U61" s="1" t="s">
        <v>14</v>
      </c>
      <c r="V61" s="1" t="s">
        <v>14</v>
      </c>
      <c r="W61" s="1" t="s">
        <v>14</v>
      </c>
      <c r="X61" s="1" t="s">
        <v>14</v>
      </c>
      <c r="Y61" s="1" t="s">
        <v>46</v>
      </c>
      <c r="AA61" s="24" t="e">
        <f t="shared" si="2"/>
        <v>#VALUE!</v>
      </c>
    </row>
    <row r="62" spans="1:27" x14ac:dyDescent="0.25">
      <c r="A62" t="str">
        <f t="shared" si="5"/>
        <v>CE30300</v>
      </c>
      <c r="B62" t="str">
        <f t="shared" si="6"/>
        <v>PE30300</v>
      </c>
      <c r="C62" t="s">
        <v>46</v>
      </c>
      <c r="D62" s="1" t="s">
        <v>14</v>
      </c>
      <c r="E62" s="1" t="s">
        <v>14</v>
      </c>
      <c r="F62" s="1" t="s">
        <v>14</v>
      </c>
      <c r="G62" s="1" t="s">
        <v>14</v>
      </c>
      <c r="H62" s="1" t="s">
        <v>14</v>
      </c>
      <c r="I62" s="1" t="s">
        <v>14</v>
      </c>
      <c r="J62" s="1">
        <v>20</v>
      </c>
      <c r="K62" s="1">
        <v>0.3</v>
      </c>
      <c r="L62" s="1" t="s">
        <v>14</v>
      </c>
      <c r="M62" s="1" t="s">
        <v>14</v>
      </c>
      <c r="N62" s="1">
        <v>30300</v>
      </c>
      <c r="O62" s="1">
        <v>20</v>
      </c>
      <c r="P62" s="1">
        <v>3077.05</v>
      </c>
      <c r="Q62" s="1">
        <v>3221.45</v>
      </c>
      <c r="R62" s="1">
        <v>420</v>
      </c>
      <c r="S62" s="1" t="s">
        <v>14</v>
      </c>
      <c r="T62" s="1" t="s">
        <v>14</v>
      </c>
      <c r="U62" s="1" t="s">
        <v>14</v>
      </c>
      <c r="V62" s="1" t="s">
        <v>14</v>
      </c>
      <c r="W62" s="1" t="s">
        <v>14</v>
      </c>
      <c r="X62" s="1" t="s">
        <v>14</v>
      </c>
      <c r="Y62" s="1" t="s">
        <v>46</v>
      </c>
      <c r="AA62" s="24" t="e">
        <f t="shared" si="2"/>
        <v>#VALUE!</v>
      </c>
    </row>
    <row r="63" spans="1:27" x14ac:dyDescent="0.25">
      <c r="A63" t="str">
        <f t="shared" si="5"/>
        <v>CE30400</v>
      </c>
      <c r="B63" t="str">
        <f t="shared" si="6"/>
        <v>PE30400</v>
      </c>
      <c r="C63" t="s">
        <v>46</v>
      </c>
      <c r="D63" s="1" t="s">
        <v>14</v>
      </c>
      <c r="E63" s="1" t="s">
        <v>14</v>
      </c>
      <c r="F63" s="1" t="s">
        <v>14</v>
      </c>
      <c r="G63" s="1" t="s">
        <v>14</v>
      </c>
      <c r="H63" s="1" t="s">
        <v>14</v>
      </c>
      <c r="I63" s="1" t="s">
        <v>14</v>
      </c>
      <c r="J63" s="1">
        <v>20</v>
      </c>
      <c r="K63" s="1">
        <v>0.3</v>
      </c>
      <c r="L63" s="1" t="s">
        <v>14</v>
      </c>
      <c r="M63" s="1" t="s">
        <v>14</v>
      </c>
      <c r="N63" s="1">
        <v>30400</v>
      </c>
      <c r="O63" s="1">
        <v>20</v>
      </c>
      <c r="P63" s="1">
        <v>3173.95</v>
      </c>
      <c r="Q63" s="1">
        <v>3321.7</v>
      </c>
      <c r="R63" s="1">
        <v>420</v>
      </c>
      <c r="S63" s="1" t="s">
        <v>14</v>
      </c>
      <c r="T63" s="1" t="s">
        <v>14</v>
      </c>
      <c r="U63" s="1" t="s">
        <v>14</v>
      </c>
      <c r="V63" s="1" t="s">
        <v>14</v>
      </c>
      <c r="W63" s="1" t="s">
        <v>14</v>
      </c>
      <c r="X63" s="1" t="s">
        <v>14</v>
      </c>
      <c r="Y63" s="1" t="s">
        <v>46</v>
      </c>
      <c r="AA63" s="24" t="e">
        <f t="shared" si="2"/>
        <v>#VALUE!</v>
      </c>
    </row>
    <row r="64" spans="1:27" x14ac:dyDescent="0.25">
      <c r="A64" t="e">
        <f>"CE"&amp;#REF!</f>
        <v>#REF!</v>
      </c>
      <c r="B64" t="e">
        <f>"PE"&amp;#REF!</f>
        <v>#REF!</v>
      </c>
      <c r="C64" t="s">
        <v>46</v>
      </c>
      <c r="D64" s="1">
        <v>640</v>
      </c>
      <c r="E64" s="1">
        <v>40</v>
      </c>
      <c r="F64" s="1">
        <v>503</v>
      </c>
      <c r="G64" s="1">
        <v>55.18</v>
      </c>
      <c r="H64" s="1">
        <v>0.75</v>
      </c>
      <c r="I64" s="1">
        <v>-0.25</v>
      </c>
      <c r="J64" s="1">
        <v>20</v>
      </c>
      <c r="K64" s="1">
        <v>0.55000000000000004</v>
      </c>
      <c r="L64" s="1">
        <v>1</v>
      </c>
      <c r="M64" s="1">
        <v>40</v>
      </c>
      <c r="N64" s="1">
        <v>30500</v>
      </c>
      <c r="O64" s="1">
        <v>20</v>
      </c>
      <c r="P64" s="1">
        <v>3273.8</v>
      </c>
      <c r="Q64" s="1">
        <v>3421.45</v>
      </c>
      <c r="R64" s="1">
        <v>420</v>
      </c>
      <c r="S64" s="1" t="s">
        <v>14</v>
      </c>
      <c r="T64" s="1" t="s">
        <v>14</v>
      </c>
      <c r="U64" s="1" t="s">
        <v>14</v>
      </c>
      <c r="V64" s="1" t="s">
        <v>14</v>
      </c>
      <c r="W64" s="1" t="s">
        <v>14</v>
      </c>
      <c r="X64" s="1" t="s">
        <v>14</v>
      </c>
      <c r="Y64" s="1" t="s">
        <v>46</v>
      </c>
      <c r="AA64" s="24" t="e">
        <f>#REF!/#REF!</f>
        <v>#REF!</v>
      </c>
    </row>
    <row r="65" spans="1:27" x14ac:dyDescent="0.25">
      <c r="A65" t="e">
        <f>"CE"&amp;#REF!</f>
        <v>#REF!</v>
      </c>
      <c r="B65" t="e">
        <f>"PE"&amp;#REF!</f>
        <v>#REF!</v>
      </c>
      <c r="C65" t="s">
        <v>46</v>
      </c>
      <c r="D65" s="1">
        <v>40</v>
      </c>
      <c r="E65" s="1">
        <v>40</v>
      </c>
      <c r="F65" s="1">
        <v>2041</v>
      </c>
      <c r="G65" s="1">
        <v>56.91</v>
      </c>
      <c r="H65" s="1">
        <v>0.8</v>
      </c>
      <c r="I65" s="1">
        <v>-0.1</v>
      </c>
      <c r="J65" s="1">
        <v>20</v>
      </c>
      <c r="K65" s="1">
        <v>0.4</v>
      </c>
      <c r="L65" s="1" t="s">
        <v>14</v>
      </c>
      <c r="M65" s="1" t="s">
        <v>14</v>
      </c>
      <c r="N65" s="1">
        <v>30600</v>
      </c>
      <c r="O65" s="1">
        <v>20</v>
      </c>
      <c r="P65" s="1">
        <v>3371.85</v>
      </c>
      <c r="Q65" s="1">
        <v>3521.45</v>
      </c>
      <c r="R65" s="1">
        <v>420</v>
      </c>
      <c r="S65" s="1" t="s">
        <v>14</v>
      </c>
      <c r="T65" s="1" t="s">
        <v>14</v>
      </c>
      <c r="U65" s="1" t="s">
        <v>14</v>
      </c>
      <c r="V65" s="1" t="s">
        <v>14</v>
      </c>
      <c r="W65" s="1" t="s">
        <v>14</v>
      </c>
      <c r="X65" s="1" t="s">
        <v>14</v>
      </c>
      <c r="Y65" s="1" t="s">
        <v>46</v>
      </c>
      <c r="AA65" s="24" t="e">
        <f>#REF!/#REF!</f>
        <v>#REF!</v>
      </c>
    </row>
    <row r="66" spans="1:27" x14ac:dyDescent="0.25">
      <c r="A66" t="e">
        <f>"CE"&amp;#REF!</f>
        <v>#REF!</v>
      </c>
      <c r="B66" t="e">
        <f>"PE"&amp;#REF!</f>
        <v>#REF!</v>
      </c>
      <c r="C66" t="s">
        <v>46</v>
      </c>
      <c r="D66" s="1">
        <v>40</v>
      </c>
      <c r="E66" s="1" t="s">
        <v>14</v>
      </c>
      <c r="F66" s="1">
        <v>1003</v>
      </c>
      <c r="G66" s="1">
        <v>57.59</v>
      </c>
      <c r="H66" s="1">
        <v>0.7</v>
      </c>
      <c r="I66" s="1">
        <v>-0.3</v>
      </c>
      <c r="J66" s="1">
        <v>20</v>
      </c>
      <c r="K66" s="1">
        <v>0.7</v>
      </c>
      <c r="L66" s="1">
        <v>1.85</v>
      </c>
      <c r="M66" s="1">
        <v>20</v>
      </c>
      <c r="N66" s="1">
        <v>30700</v>
      </c>
      <c r="O66" s="1">
        <v>20</v>
      </c>
      <c r="P66" s="1">
        <v>3472.1</v>
      </c>
      <c r="Q66" s="1">
        <v>3621.45</v>
      </c>
      <c r="R66" s="1">
        <v>420</v>
      </c>
      <c r="S66" s="1" t="s">
        <v>14</v>
      </c>
      <c r="T66" s="1" t="s">
        <v>14</v>
      </c>
      <c r="U66" s="1" t="s">
        <v>14</v>
      </c>
      <c r="V66" s="1" t="s">
        <v>14</v>
      </c>
      <c r="W66" s="1" t="s">
        <v>14</v>
      </c>
      <c r="X66" s="1" t="s">
        <v>14</v>
      </c>
      <c r="Y66" s="1" t="s">
        <v>46</v>
      </c>
      <c r="AA66" s="24" t="e">
        <f>#REF!/#REF!</f>
        <v>#REF!</v>
      </c>
    </row>
    <row r="67" spans="1:27" x14ac:dyDescent="0.25">
      <c r="A67" t="e">
        <f>"CE"&amp;#REF!</f>
        <v>#REF!</v>
      </c>
      <c r="B67" t="e">
        <f>"PE"&amp;#REF!</f>
        <v>#REF!</v>
      </c>
      <c r="C67" t="s">
        <v>46</v>
      </c>
      <c r="D67" s="1">
        <v>40</v>
      </c>
      <c r="E67" s="1">
        <v>20</v>
      </c>
      <c r="F67" s="1">
        <v>504</v>
      </c>
      <c r="G67" s="1">
        <v>60.97</v>
      </c>
      <c r="H67" s="1">
        <v>1</v>
      </c>
      <c r="I67" s="1" t="s">
        <v>14</v>
      </c>
      <c r="J67" s="1">
        <v>20</v>
      </c>
      <c r="K67" s="1">
        <v>0.35</v>
      </c>
      <c r="L67" s="1">
        <v>1.5</v>
      </c>
      <c r="M67" s="1">
        <v>200</v>
      </c>
      <c r="N67" s="1">
        <v>30800</v>
      </c>
      <c r="O67" s="1">
        <v>20</v>
      </c>
      <c r="P67" s="1">
        <v>3613.4</v>
      </c>
      <c r="Q67" s="1">
        <v>3656.35</v>
      </c>
      <c r="R67" s="1">
        <v>20</v>
      </c>
      <c r="S67" s="1">
        <v>795.45</v>
      </c>
      <c r="T67" s="1">
        <v>3636.45</v>
      </c>
      <c r="U67" s="1" t="s">
        <v>14</v>
      </c>
      <c r="V67" s="1">
        <v>2</v>
      </c>
      <c r="W67" s="1">
        <v>20</v>
      </c>
      <c r="X67" s="1">
        <v>40</v>
      </c>
      <c r="Y67" s="1" t="s">
        <v>46</v>
      </c>
      <c r="AA67" s="24" t="e">
        <f>#REF!/#REF!</f>
        <v>#REF!</v>
      </c>
    </row>
    <row r="68" spans="1:27" x14ac:dyDescent="0.25">
      <c r="A68" t="e">
        <f>"CE"&amp;#REF!</f>
        <v>#REF!</v>
      </c>
      <c r="B68" t="e">
        <f>"PE"&amp;#REF!</f>
        <v>#REF!</v>
      </c>
      <c r="C68" t="s">
        <v>46</v>
      </c>
      <c r="D68" s="1">
        <v>60</v>
      </c>
      <c r="E68" s="1">
        <v>40</v>
      </c>
      <c r="F68" s="1">
        <v>4028</v>
      </c>
      <c r="G68" s="1">
        <v>60.71</v>
      </c>
      <c r="H68" s="1">
        <v>0.75</v>
      </c>
      <c r="I68" s="1">
        <v>-0.4</v>
      </c>
      <c r="J68" s="1">
        <v>60</v>
      </c>
      <c r="K68" s="1">
        <v>0.7</v>
      </c>
      <c r="L68" s="1">
        <v>2</v>
      </c>
      <c r="M68" s="1">
        <v>200</v>
      </c>
      <c r="N68" s="1">
        <v>30900</v>
      </c>
      <c r="O68" s="1">
        <v>20</v>
      </c>
      <c r="P68" s="1">
        <v>3672.7</v>
      </c>
      <c r="Q68" s="1">
        <v>3821.7</v>
      </c>
      <c r="R68" s="1">
        <v>420</v>
      </c>
      <c r="S68" s="1" t="s">
        <v>14</v>
      </c>
      <c r="T68" s="1" t="s">
        <v>14</v>
      </c>
      <c r="U68" s="1" t="s">
        <v>14</v>
      </c>
      <c r="V68" s="1" t="s">
        <v>14</v>
      </c>
      <c r="W68" s="1" t="s">
        <v>14</v>
      </c>
      <c r="X68" s="1" t="s">
        <v>14</v>
      </c>
      <c r="Y68" s="1" t="s">
        <v>46</v>
      </c>
      <c r="AA68" s="24" t="e">
        <f>#REF!/#REF!</f>
        <v>#REF!</v>
      </c>
    </row>
    <row r="69" spans="1:27" x14ac:dyDescent="0.25">
      <c r="A69" t="e">
        <f>"CE"&amp;#REF!</f>
        <v>#REF!</v>
      </c>
      <c r="B69" t="e">
        <f>"PE"&amp;#REF!</f>
        <v>#REF!</v>
      </c>
      <c r="C69" t="s">
        <v>46</v>
      </c>
      <c r="D69" s="1">
        <v>440</v>
      </c>
      <c r="E69" s="1" t="s">
        <v>14</v>
      </c>
      <c r="F69" s="1">
        <v>1505</v>
      </c>
      <c r="G69" s="1">
        <v>57.38</v>
      </c>
      <c r="H69" s="1">
        <v>0.3</v>
      </c>
      <c r="I69" s="1">
        <v>-1.4</v>
      </c>
      <c r="J69" s="1">
        <v>20</v>
      </c>
      <c r="K69" s="1">
        <v>0.25</v>
      </c>
      <c r="L69" s="1">
        <v>1</v>
      </c>
      <c r="M69" s="1">
        <v>620</v>
      </c>
      <c r="N69" s="1">
        <v>31000</v>
      </c>
      <c r="O69" s="1">
        <v>20</v>
      </c>
      <c r="P69" s="1">
        <v>3818.65</v>
      </c>
      <c r="Q69" s="1">
        <v>3852.35</v>
      </c>
      <c r="R69" s="1">
        <v>20</v>
      </c>
      <c r="S69" s="1" t="s">
        <v>14</v>
      </c>
      <c r="T69" s="1">
        <v>3135.3</v>
      </c>
      <c r="U69" s="1" t="s">
        <v>14</v>
      </c>
      <c r="V69" s="1" t="s">
        <v>14</v>
      </c>
      <c r="W69" s="1" t="s">
        <v>14</v>
      </c>
      <c r="X69" s="1">
        <v>440</v>
      </c>
      <c r="Y69" s="1" t="s">
        <v>46</v>
      </c>
      <c r="AA69" s="24" t="e">
        <f>#REF!/#REF!</f>
        <v>#REF!</v>
      </c>
    </row>
    <row r="70" spans="1:27" x14ac:dyDescent="0.25">
      <c r="A70" t="e">
        <f>"CE"&amp;#REF!</f>
        <v>#REF!</v>
      </c>
      <c r="B70" t="e">
        <f>"PE"&amp;#REF!</f>
        <v>#REF!</v>
      </c>
      <c r="C70" t="s">
        <v>46</v>
      </c>
      <c r="D70" s="1" t="s">
        <v>14</v>
      </c>
      <c r="E70" s="1" t="s">
        <v>14</v>
      </c>
      <c r="F70" s="1">
        <v>6018</v>
      </c>
      <c r="G70" s="1">
        <v>65.16</v>
      </c>
      <c r="H70" s="1">
        <v>1</v>
      </c>
      <c r="I70" s="1">
        <v>-758.75</v>
      </c>
      <c r="J70" s="1">
        <v>20</v>
      </c>
      <c r="K70" s="1">
        <v>0.35</v>
      </c>
      <c r="L70" s="1" t="s">
        <v>14</v>
      </c>
      <c r="M70" s="1" t="s">
        <v>14</v>
      </c>
      <c r="N70" s="1">
        <v>31100</v>
      </c>
      <c r="O70" s="1">
        <v>100</v>
      </c>
      <c r="P70" s="1">
        <v>3873.4</v>
      </c>
      <c r="Q70" s="1">
        <v>4021.45</v>
      </c>
      <c r="R70" s="1">
        <v>400</v>
      </c>
      <c r="S70" s="1" t="s">
        <v>14</v>
      </c>
      <c r="T70" s="1" t="s">
        <v>14</v>
      </c>
      <c r="U70" s="1" t="s">
        <v>14</v>
      </c>
      <c r="V70" s="1" t="s">
        <v>14</v>
      </c>
      <c r="W70" s="1" t="s">
        <v>14</v>
      </c>
      <c r="X70" s="1" t="s">
        <v>14</v>
      </c>
      <c r="Y70" s="1" t="s">
        <v>46</v>
      </c>
      <c r="AA70" s="24" t="e">
        <f>#REF!/#REF!</f>
        <v>#REF!</v>
      </c>
    </row>
    <row r="71" spans="1:27" x14ac:dyDescent="0.25">
      <c r="A71" t="e">
        <f>"CE"&amp;#REF!</f>
        <v>#REF!</v>
      </c>
      <c r="B71" t="e">
        <f>"PE"&amp;#REF!</f>
        <v>#REF!</v>
      </c>
      <c r="C71" t="s">
        <v>46</v>
      </c>
      <c r="D71" s="1">
        <v>20</v>
      </c>
      <c r="E71" s="1" t="s">
        <v>14</v>
      </c>
      <c r="F71" s="1">
        <v>5072</v>
      </c>
      <c r="G71" s="1">
        <v>66.540000000000006</v>
      </c>
      <c r="H71" s="1">
        <v>1</v>
      </c>
      <c r="I71" s="1">
        <v>-0.5</v>
      </c>
      <c r="J71" s="1">
        <v>20</v>
      </c>
      <c r="K71" s="1">
        <v>0.35</v>
      </c>
      <c r="L71" s="1">
        <v>1</v>
      </c>
      <c r="M71" s="1">
        <v>20</v>
      </c>
      <c r="N71" s="1">
        <v>31200</v>
      </c>
      <c r="O71" s="1">
        <v>400</v>
      </c>
      <c r="P71" s="1">
        <v>3973.45</v>
      </c>
      <c r="Q71" s="1">
        <v>4117.8999999999996</v>
      </c>
      <c r="R71" s="1">
        <v>400</v>
      </c>
      <c r="S71" s="1" t="s">
        <v>14</v>
      </c>
      <c r="T71" s="1" t="s">
        <v>14</v>
      </c>
      <c r="U71" s="1" t="s">
        <v>14</v>
      </c>
      <c r="V71" s="1" t="s">
        <v>14</v>
      </c>
      <c r="W71" s="1" t="s">
        <v>14</v>
      </c>
      <c r="X71" s="1" t="s">
        <v>14</v>
      </c>
      <c r="Y71" s="1" t="s">
        <v>46</v>
      </c>
      <c r="AA71" s="24" t="e">
        <f>#REF!/#REF!</f>
        <v>#REF!</v>
      </c>
    </row>
    <row r="72" spans="1:27" x14ac:dyDescent="0.25">
      <c r="A72" t="e">
        <f>"CE"&amp;#REF!</f>
        <v>#REF!</v>
      </c>
      <c r="B72" t="e">
        <f>"PE"&amp;#REF!</f>
        <v>#REF!</v>
      </c>
      <c r="C72" t="s">
        <v>46</v>
      </c>
      <c r="D72" s="1">
        <v>200</v>
      </c>
      <c r="E72" s="1" t="s">
        <v>14</v>
      </c>
      <c r="F72" s="1">
        <v>4019</v>
      </c>
      <c r="G72" s="1">
        <v>67.91</v>
      </c>
      <c r="H72" s="1">
        <v>1</v>
      </c>
      <c r="I72" s="1">
        <v>-1</v>
      </c>
      <c r="J72" s="1">
        <v>20</v>
      </c>
      <c r="K72" s="1">
        <v>0.6</v>
      </c>
      <c r="L72" s="1">
        <v>2</v>
      </c>
      <c r="M72" s="1">
        <v>200</v>
      </c>
      <c r="N72" s="1">
        <v>31300</v>
      </c>
      <c r="O72" s="1">
        <v>100</v>
      </c>
      <c r="P72" s="1">
        <v>4073.4</v>
      </c>
      <c r="Q72" s="1">
        <v>4217.8999999999996</v>
      </c>
      <c r="R72" s="1">
        <v>400</v>
      </c>
      <c r="S72" s="1" t="s">
        <v>14</v>
      </c>
      <c r="T72" s="1" t="s">
        <v>14</v>
      </c>
      <c r="U72" s="1" t="s">
        <v>14</v>
      </c>
      <c r="V72" s="1" t="s">
        <v>14</v>
      </c>
      <c r="W72" s="1" t="s">
        <v>14</v>
      </c>
      <c r="X72" s="1" t="s">
        <v>14</v>
      </c>
      <c r="Y72" s="1" t="s">
        <v>46</v>
      </c>
      <c r="AA72" s="24" t="e">
        <f>#REF!/#REF!</f>
        <v>#REF!</v>
      </c>
    </row>
    <row r="73" spans="1:27" x14ac:dyDescent="0.25">
      <c r="A73" t="e">
        <f>"CE"&amp;#REF!</f>
        <v>#REF!</v>
      </c>
      <c r="B73" t="e">
        <f>"PE"&amp;#REF!</f>
        <v>#REF!</v>
      </c>
      <c r="C73" t="s">
        <v>46</v>
      </c>
      <c r="D73" s="1">
        <v>60</v>
      </c>
      <c r="E73" s="1">
        <v>-160</v>
      </c>
      <c r="F73" s="1">
        <v>511</v>
      </c>
      <c r="G73" s="1">
        <v>68.599999999999994</v>
      </c>
      <c r="H73" s="1">
        <v>0.9</v>
      </c>
      <c r="I73" s="1">
        <v>-1.95</v>
      </c>
      <c r="J73" s="1">
        <v>20</v>
      </c>
      <c r="K73" s="1">
        <v>0.35</v>
      </c>
      <c r="L73" s="1">
        <v>1</v>
      </c>
      <c r="M73" s="1">
        <v>60</v>
      </c>
      <c r="N73" s="1">
        <v>31400</v>
      </c>
      <c r="O73" s="1">
        <v>20</v>
      </c>
      <c r="P73" s="1">
        <v>4173.45</v>
      </c>
      <c r="Q73" s="1">
        <v>4317.8999999999996</v>
      </c>
      <c r="R73" s="1">
        <v>400</v>
      </c>
      <c r="S73" s="1" t="s">
        <v>14</v>
      </c>
      <c r="T73" s="1" t="s">
        <v>14</v>
      </c>
      <c r="U73" s="1" t="s">
        <v>14</v>
      </c>
      <c r="V73" s="1" t="s">
        <v>14</v>
      </c>
      <c r="W73" s="1" t="s">
        <v>14</v>
      </c>
      <c r="X73" s="1" t="s">
        <v>14</v>
      </c>
      <c r="Y73" s="1" t="s">
        <v>46</v>
      </c>
      <c r="AA73" s="24" t="e">
        <f>#REF!/#REF!</f>
        <v>#REF!</v>
      </c>
    </row>
    <row r="74" spans="1:27" x14ac:dyDescent="0.25">
      <c r="A74" t="e">
        <f>"CE"&amp;#REF!</f>
        <v>#REF!</v>
      </c>
      <c r="B74" t="e">
        <f>"PE"&amp;#REF!</f>
        <v>#REF!</v>
      </c>
      <c r="C74" t="s">
        <v>46</v>
      </c>
      <c r="D74" s="1" t="s">
        <v>14</v>
      </c>
      <c r="E74" s="1">
        <v>-80</v>
      </c>
      <c r="F74" s="1">
        <v>1504</v>
      </c>
      <c r="G74" s="1">
        <v>68.37</v>
      </c>
      <c r="H74" s="1">
        <v>0.7</v>
      </c>
      <c r="I74" s="1">
        <v>-0.45</v>
      </c>
      <c r="J74" s="1">
        <v>20</v>
      </c>
      <c r="K74" s="1">
        <v>0.35</v>
      </c>
      <c r="L74" s="1">
        <v>1</v>
      </c>
      <c r="M74" s="1">
        <v>800</v>
      </c>
      <c r="N74" s="1">
        <v>31500</v>
      </c>
      <c r="O74" s="1">
        <v>100</v>
      </c>
      <c r="P74" s="1">
        <v>4273.3999999999996</v>
      </c>
      <c r="Q74" s="1">
        <v>4407.95</v>
      </c>
      <c r="R74" s="1">
        <v>100</v>
      </c>
      <c r="S74" s="1" t="s">
        <v>14</v>
      </c>
      <c r="T74" s="1" t="s">
        <v>14</v>
      </c>
      <c r="U74" s="1" t="s">
        <v>14</v>
      </c>
      <c r="V74" s="1" t="s">
        <v>14</v>
      </c>
      <c r="W74" s="1" t="s">
        <v>14</v>
      </c>
      <c r="X74" s="1" t="s">
        <v>14</v>
      </c>
      <c r="Y74" s="1" t="s">
        <v>46</v>
      </c>
      <c r="AA74" s="24" t="e">
        <f>#REF!/#REF!</f>
        <v>#REF!</v>
      </c>
    </row>
    <row r="75" spans="1:27" x14ac:dyDescent="0.25">
      <c r="A75" t="e">
        <f>"CE"&amp;#REF!</f>
        <v>#REF!</v>
      </c>
      <c r="B75" t="e">
        <f>"PE"&amp;#REF!</f>
        <v>#REF!</v>
      </c>
      <c r="C75" t="s">
        <v>46</v>
      </c>
      <c r="D75" s="1">
        <v>40</v>
      </c>
      <c r="E75" s="1" t="s">
        <v>14</v>
      </c>
      <c r="F75" s="1" t="s">
        <v>14</v>
      </c>
      <c r="G75" s="1" t="s">
        <v>14</v>
      </c>
      <c r="H75" s="1">
        <v>1.1499999999999999</v>
      </c>
      <c r="I75" s="1" t="s">
        <v>14</v>
      </c>
      <c r="J75" s="1">
        <v>20</v>
      </c>
      <c r="K75" s="1">
        <v>0.35</v>
      </c>
      <c r="L75" s="1" t="s">
        <v>14</v>
      </c>
      <c r="M75" s="1" t="s">
        <v>14</v>
      </c>
      <c r="N75" s="1">
        <v>31600</v>
      </c>
      <c r="O75" s="1">
        <v>20</v>
      </c>
      <c r="P75" s="1">
        <v>4371.7</v>
      </c>
      <c r="Q75" s="1">
        <v>4517.8999999999996</v>
      </c>
      <c r="R75" s="1">
        <v>400</v>
      </c>
      <c r="S75" s="1" t="s">
        <v>14</v>
      </c>
      <c r="T75" s="1" t="s">
        <v>14</v>
      </c>
      <c r="U75" s="1" t="s">
        <v>14</v>
      </c>
      <c r="V75" s="1" t="s">
        <v>14</v>
      </c>
      <c r="W75" s="1" t="s">
        <v>14</v>
      </c>
      <c r="X75" s="1" t="s">
        <v>14</v>
      </c>
      <c r="Y75" s="1" t="s">
        <v>46</v>
      </c>
      <c r="AA75" s="24" t="e">
        <f>#REF!/#REF!</f>
        <v>#REF!</v>
      </c>
    </row>
    <row r="76" spans="1:27" x14ac:dyDescent="0.25">
      <c r="A76" t="e">
        <f>"CE"&amp;#REF!</f>
        <v>#REF!</v>
      </c>
      <c r="B76" t="e">
        <f>"PE"&amp;#REF!</f>
        <v>#REF!</v>
      </c>
      <c r="C76" t="s">
        <v>46</v>
      </c>
      <c r="D76" s="1">
        <v>200</v>
      </c>
      <c r="E76" s="1" t="s">
        <v>14</v>
      </c>
      <c r="F76" s="1" t="s">
        <v>14</v>
      </c>
      <c r="G76" s="1" t="s">
        <v>14</v>
      </c>
      <c r="H76" s="1">
        <v>2.5</v>
      </c>
      <c r="I76" s="1" t="s">
        <v>14</v>
      </c>
      <c r="J76" s="1">
        <v>20</v>
      </c>
      <c r="K76" s="1">
        <v>0.35</v>
      </c>
      <c r="L76" s="1">
        <v>1.3</v>
      </c>
      <c r="M76" s="1">
        <v>200</v>
      </c>
      <c r="N76" s="1">
        <v>31700</v>
      </c>
      <c r="O76" s="1">
        <v>20</v>
      </c>
      <c r="P76" s="1">
        <v>4469.5</v>
      </c>
      <c r="Q76" s="1">
        <v>4617.8999999999996</v>
      </c>
      <c r="R76" s="1">
        <v>400</v>
      </c>
      <c r="S76" s="1" t="s">
        <v>14</v>
      </c>
      <c r="T76" s="1" t="s">
        <v>14</v>
      </c>
      <c r="U76" s="1" t="s">
        <v>14</v>
      </c>
      <c r="V76" s="1" t="s">
        <v>14</v>
      </c>
      <c r="W76" s="1" t="s">
        <v>14</v>
      </c>
      <c r="X76" s="1" t="s">
        <v>14</v>
      </c>
      <c r="Y76" s="1" t="s">
        <v>46</v>
      </c>
      <c r="AA76" s="24" t="e">
        <f>#REF!/#REF!</f>
        <v>#REF!</v>
      </c>
    </row>
    <row r="77" spans="1:27" x14ac:dyDescent="0.25">
      <c r="A77" t="e">
        <f>"CE"&amp;#REF!</f>
        <v>#REF!</v>
      </c>
      <c r="B77" t="e">
        <f>"PE"&amp;#REF!</f>
        <v>#REF!</v>
      </c>
      <c r="C77" t="s">
        <v>46</v>
      </c>
      <c r="D77" s="1">
        <v>100</v>
      </c>
      <c r="E77" s="1">
        <v>20</v>
      </c>
      <c r="F77" s="1">
        <v>5016</v>
      </c>
      <c r="G77" s="1">
        <v>73.17</v>
      </c>
      <c r="H77" s="1">
        <v>0.8</v>
      </c>
      <c r="I77" s="1">
        <v>-0.15</v>
      </c>
      <c r="J77" s="1">
        <v>100</v>
      </c>
      <c r="K77" s="1">
        <v>0.55000000000000004</v>
      </c>
      <c r="L77" s="1">
        <v>1.1499999999999999</v>
      </c>
      <c r="M77" s="1">
        <v>60</v>
      </c>
      <c r="N77" s="1">
        <v>31800</v>
      </c>
      <c r="O77" s="1">
        <v>20</v>
      </c>
      <c r="P77" s="1">
        <v>4569.2</v>
      </c>
      <c r="Q77" s="1">
        <v>4717.8999999999996</v>
      </c>
      <c r="R77" s="1">
        <v>400</v>
      </c>
      <c r="S77" s="1" t="s">
        <v>14</v>
      </c>
      <c r="T77" s="1" t="s">
        <v>14</v>
      </c>
      <c r="U77" s="1" t="s">
        <v>14</v>
      </c>
      <c r="V77" s="1" t="s">
        <v>14</v>
      </c>
      <c r="W77" s="1" t="s">
        <v>14</v>
      </c>
      <c r="X77" s="1" t="s">
        <v>14</v>
      </c>
      <c r="Y77" s="1" t="s">
        <v>46</v>
      </c>
      <c r="AA77" s="24" t="e">
        <f>#REF!/#REF!</f>
        <v>#REF!</v>
      </c>
    </row>
    <row r="78" spans="1:27" x14ac:dyDescent="0.25">
      <c r="A78" t="e">
        <f>"CE"&amp;#REF!</f>
        <v>#REF!</v>
      </c>
      <c r="B78" t="e">
        <f>"PE"&amp;#REF!</f>
        <v>#REF!</v>
      </c>
      <c r="C78" t="s">
        <v>46</v>
      </c>
      <c r="D78" s="1">
        <v>80</v>
      </c>
      <c r="E78" s="1">
        <v>-60</v>
      </c>
      <c r="F78" s="1">
        <v>3</v>
      </c>
      <c r="G78" s="1">
        <v>76.010000000000005</v>
      </c>
      <c r="H78" s="1">
        <v>1</v>
      </c>
      <c r="I78" s="1">
        <v>-0.4</v>
      </c>
      <c r="J78" s="1">
        <v>80</v>
      </c>
      <c r="K78" s="1">
        <v>0.35</v>
      </c>
      <c r="L78" s="1">
        <v>1</v>
      </c>
      <c r="M78" s="1">
        <v>20</v>
      </c>
      <c r="N78" s="1">
        <v>31900</v>
      </c>
      <c r="O78" s="1">
        <v>20</v>
      </c>
      <c r="P78" s="1">
        <v>4669.1499999999996</v>
      </c>
      <c r="Q78" s="1">
        <v>4817.8999999999996</v>
      </c>
      <c r="R78" s="1">
        <v>400</v>
      </c>
      <c r="S78" s="1" t="s">
        <v>14</v>
      </c>
      <c r="T78" s="1" t="s">
        <v>14</v>
      </c>
      <c r="U78" s="1" t="s">
        <v>14</v>
      </c>
      <c r="V78" s="1" t="s">
        <v>14</v>
      </c>
      <c r="W78" s="1" t="s">
        <v>14</v>
      </c>
      <c r="X78" s="1" t="s">
        <v>14</v>
      </c>
      <c r="Y78" s="1" t="s">
        <v>46</v>
      </c>
      <c r="AA78" s="24" t="e">
        <f>#REF!/#REF!</f>
        <v>#REF!</v>
      </c>
    </row>
    <row r="79" spans="1:27" x14ac:dyDescent="0.25">
      <c r="A79" t="e">
        <f>"CE"&amp;#REF!</f>
        <v>#REF!</v>
      </c>
      <c r="B79" t="e">
        <f>"PE"&amp;#REF!</f>
        <v>#REF!</v>
      </c>
      <c r="C79" t="s">
        <v>46</v>
      </c>
      <c r="D79" s="1">
        <v>1540</v>
      </c>
      <c r="E79" s="1">
        <v>-20</v>
      </c>
      <c r="F79" s="1">
        <v>4555</v>
      </c>
      <c r="G79" s="1">
        <v>79.27</v>
      </c>
      <c r="H79" s="1">
        <v>1.3</v>
      </c>
      <c r="I79" s="1">
        <v>0.3</v>
      </c>
      <c r="J79" s="1">
        <v>1500</v>
      </c>
      <c r="K79" s="1">
        <v>0.25</v>
      </c>
      <c r="L79" s="1">
        <v>0.8</v>
      </c>
      <c r="M79" s="1">
        <v>60</v>
      </c>
      <c r="N79" s="1">
        <v>32000</v>
      </c>
      <c r="O79" s="1">
        <v>20</v>
      </c>
      <c r="P79" s="1">
        <v>4818.6499999999996</v>
      </c>
      <c r="Q79" s="1">
        <v>4852.1499999999996</v>
      </c>
      <c r="R79" s="1">
        <v>20</v>
      </c>
      <c r="S79" s="1">
        <v>573.70000000000005</v>
      </c>
      <c r="T79" s="1">
        <v>4686.3</v>
      </c>
      <c r="U79" s="1" t="s">
        <v>14</v>
      </c>
      <c r="V79" s="1">
        <v>1</v>
      </c>
      <c r="W79" s="1" t="s">
        <v>14</v>
      </c>
      <c r="X79" s="1">
        <v>100</v>
      </c>
      <c r="Y79" s="1" t="s">
        <v>46</v>
      </c>
      <c r="AA79" s="24" t="e">
        <f>#REF!/#REF!</f>
        <v>#REF!</v>
      </c>
    </row>
    <row r="80" spans="1:27" x14ac:dyDescent="0.25">
      <c r="A80" t="e">
        <f>"CE"&amp;#REF!</f>
        <v>#REF!</v>
      </c>
      <c r="B80" t="e">
        <f>"PE"&amp;#REF!</f>
        <v>#REF!</v>
      </c>
      <c r="C80" t="s">
        <v>20</v>
      </c>
      <c r="D80" s="1">
        <v>7012460</v>
      </c>
      <c r="E80" s="1"/>
      <c r="F80" s="1">
        <v>5940929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>
        <v>5511390</v>
      </c>
      <c r="W80" s="1"/>
      <c r="X80" s="1">
        <v>3215440</v>
      </c>
      <c r="Y80" s="1" t="s">
        <v>20</v>
      </c>
      <c r="AA80" s="24" t="e">
        <f>#REF!/#REF!</f>
        <v>#REF!</v>
      </c>
    </row>
    <row r="81" spans="1:66" x14ac:dyDescent="0.25">
      <c r="A81" t="e">
        <f>"CE"&amp;#REF!</f>
        <v>#REF!</v>
      </c>
      <c r="B81" t="e">
        <f>"PE"&amp;#REF!</f>
        <v>#REF!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AA81" s="24" t="e">
        <f>#REF!/#REF!</f>
        <v>#REF!</v>
      </c>
    </row>
    <row r="82" spans="1:66" x14ac:dyDescent="0.25">
      <c r="A82" t="e">
        <f>"CE"&amp;#REF!</f>
        <v>#REF!</v>
      </c>
      <c r="B82" t="e">
        <f>"PE"&amp;#REF!</f>
        <v>#REF!</v>
      </c>
      <c r="C82" t="s">
        <v>51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AA82" s="24" t="e">
        <f>#REF!/#REF!</f>
        <v>#REF!</v>
      </c>
    </row>
    <row r="83" spans="1:66" x14ac:dyDescent="0.25">
      <c r="A83" t="e">
        <f>"CE"&amp;#REF!</f>
        <v>#REF!</v>
      </c>
      <c r="B83" t="e">
        <f>"PE"&amp;#REF!</f>
        <v>#REF!</v>
      </c>
      <c r="C83" t="s">
        <v>54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AA83" s="24" t="e">
        <f>#REF!/#REF!</f>
        <v>#REF!</v>
      </c>
    </row>
    <row r="84" spans="1:66" x14ac:dyDescent="0.25">
      <c r="A84" t="e">
        <f>"CE"&amp;#REF!</f>
        <v>#REF!</v>
      </c>
      <c r="B84" t="e">
        <f>"PE"&amp;#REF!</f>
        <v>#REF!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AA84" s="24" t="e">
        <f>#REF!/#REF!</f>
        <v>#REF!</v>
      </c>
    </row>
    <row r="85" spans="1:66" x14ac:dyDescent="0.25">
      <c r="A85" t="e">
        <f>"CE"&amp;#REF!</f>
        <v>#REF!</v>
      </c>
      <c r="B85" t="e">
        <f>"PE"&amp;#REF!</f>
        <v>#REF!</v>
      </c>
      <c r="C85" t="s">
        <v>55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AA85" s="24" t="e">
        <f>#REF!/#REF!</f>
        <v>#REF!</v>
      </c>
    </row>
    <row r="86" spans="1:66" x14ac:dyDescent="0.25">
      <c r="A86" t="e">
        <f>"CE"&amp;#REF!</f>
        <v>#REF!</v>
      </c>
      <c r="B86" t="e">
        <f>"PE"&amp;#REF!</f>
        <v>#REF!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AA86" s="24" t="e">
        <f>#REF!/#REF!</f>
        <v>#REF!</v>
      </c>
    </row>
    <row r="87" spans="1:66" x14ac:dyDescent="0.25">
      <c r="A87" t="e">
        <f>"CE"&amp;#REF!</f>
        <v>#REF!</v>
      </c>
      <c r="B87" t="e">
        <f>"PE"&amp;#REF!</f>
        <v>#REF!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AA87" s="24" t="e">
        <f>#REF!/#REF!</f>
        <v>#REF!</v>
      </c>
    </row>
    <row r="88" spans="1:66" x14ac:dyDescent="0.25">
      <c r="A88" t="e">
        <f>"CE"&amp;#REF!</f>
        <v>#REF!</v>
      </c>
      <c r="B88" t="e">
        <f>"PE"&amp;#REF!</f>
        <v>#REF!</v>
      </c>
      <c r="C88" t="s">
        <v>56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AA88" s="24" t="e">
        <f>#REF!/#REF!</f>
        <v>#REF!</v>
      </c>
    </row>
    <row r="89" spans="1:66" x14ac:dyDescent="0.25">
      <c r="A89" t="e">
        <f>"CE"&amp;#REF!</f>
        <v>#REF!</v>
      </c>
      <c r="B89" t="e">
        <f>"PE"&amp;#REF!</f>
        <v>#REF!</v>
      </c>
      <c r="C89" t="s">
        <v>52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AA89" s="24" t="e">
        <f>#REF!/#REF!</f>
        <v>#REF!</v>
      </c>
    </row>
    <row r="90" spans="1:66" x14ac:dyDescent="0.25">
      <c r="A90" t="e">
        <f>"CE"&amp;#REF!</f>
        <v>#REF!</v>
      </c>
      <c r="B90" t="e">
        <f>"PE"&amp;#REF!</f>
        <v>#REF!</v>
      </c>
      <c r="AA90" s="24" t="e">
        <f>#REF!/#REF!</f>
        <v>#REF!</v>
      </c>
    </row>
    <row r="91" spans="1:66" x14ac:dyDescent="0.25">
      <c r="A91" t="e">
        <f>"CE"&amp;#REF!</f>
        <v>#REF!</v>
      </c>
      <c r="B91" t="e">
        <f>"PE"&amp;#REF!</f>
        <v>#REF!</v>
      </c>
      <c r="AA91" s="24" t="e">
        <f>#REF!/#REF!</f>
        <v>#REF!</v>
      </c>
    </row>
    <row r="92" spans="1:66" x14ac:dyDescent="0.25">
      <c r="A92" t="e">
        <f>"CE"&amp;#REF!</f>
        <v>#REF!</v>
      </c>
      <c r="B92" t="e">
        <f>"PE"&amp;#REF!</f>
        <v>#REF!</v>
      </c>
      <c r="AA92" s="24" t="e">
        <f>#REF!/#REF!</f>
        <v>#REF!</v>
      </c>
    </row>
    <row r="93" spans="1:66" x14ac:dyDescent="0.25">
      <c r="A93" t="e">
        <f>"CE"&amp;#REF!</f>
        <v>#REF!</v>
      </c>
      <c r="B93" t="e">
        <f>"PE"&amp;#REF!</f>
        <v>#REF!</v>
      </c>
      <c r="AA93" s="24" t="e">
        <f>#REF!/#REF!</f>
        <v>#REF!</v>
      </c>
    </row>
    <row r="94" spans="1:66" x14ac:dyDescent="0.25">
      <c r="A94" t="e">
        <f>"CE"&amp;#REF!</f>
        <v>#REF!</v>
      </c>
      <c r="B94" t="e">
        <f>"PE"&amp;#REF!</f>
        <v>#REF!</v>
      </c>
      <c r="Z94" s="1"/>
      <c r="AA94" s="24" t="e">
        <f>#REF!/#REF!</f>
        <v>#REF!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BJ94" s="1"/>
      <c r="BN94" s="1"/>
    </row>
    <row r="95" spans="1:66" x14ac:dyDescent="0.25">
      <c r="A95" t="e">
        <f>"CE"&amp;#REF!</f>
        <v>#REF!</v>
      </c>
      <c r="B95" t="e">
        <f>"PE"&amp;#REF!</f>
        <v>#REF!</v>
      </c>
      <c r="AA95" s="24" t="e">
        <f>#REF!/#REF!</f>
        <v>#REF!</v>
      </c>
      <c r="BF95" s="1"/>
    </row>
    <row r="96" spans="1:66" x14ac:dyDescent="0.25">
      <c r="A96" t="e">
        <f>"CE"&amp;#REF!</f>
        <v>#REF!</v>
      </c>
      <c r="B96" t="e">
        <f>"PE"&amp;#REF!</f>
        <v>#REF!</v>
      </c>
      <c r="Z96" s="1"/>
      <c r="AA96" s="24" t="e">
        <f>#REF!/#REF!</f>
        <v>#REF!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25">
      <c r="A97" t="e">
        <f>"CE"&amp;#REF!</f>
        <v>#REF!</v>
      </c>
      <c r="B97" t="e">
        <f>"PE"&amp;#REF!</f>
        <v>#REF!</v>
      </c>
      <c r="Z97" s="1"/>
      <c r="AA97" s="24" t="e">
        <f>#REF!/#REF!</f>
        <v>#REF!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25">
      <c r="A98" t="e">
        <f>"CE"&amp;#REF!</f>
        <v>#REF!</v>
      </c>
      <c r="B98" t="e">
        <f>"PE"&amp;#REF!</f>
        <v>#REF!</v>
      </c>
      <c r="AA98" s="24" t="e">
        <f>#REF!/#REF!</f>
        <v>#REF!</v>
      </c>
    </row>
    <row r="99" spans="1:46" x14ac:dyDescent="0.25">
      <c r="A99" t="e">
        <f>"CE"&amp;#REF!</f>
        <v>#REF!</v>
      </c>
      <c r="B99" t="e">
        <f>"PE"&amp;#REF!</f>
        <v>#REF!</v>
      </c>
      <c r="AA99" s="24" t="e">
        <f>#REF!/#REF!</f>
        <v>#REF!</v>
      </c>
    </row>
    <row r="100" spans="1:46" x14ac:dyDescent="0.25">
      <c r="A100" t="e">
        <f>"CE"&amp;#REF!</f>
        <v>#REF!</v>
      </c>
      <c r="B100" t="e">
        <f>"PE"&amp;#REF!</f>
        <v>#REF!</v>
      </c>
      <c r="AA100" s="24" t="e">
        <f>#REF!/#REF!</f>
        <v>#REF!</v>
      </c>
    </row>
    <row r="101" spans="1:46" x14ac:dyDescent="0.25">
      <c r="A101" t="e">
        <f>"CE"&amp;#REF!</f>
        <v>#REF!</v>
      </c>
      <c r="B101" t="e">
        <f>"PE"&amp;#REF!</f>
        <v>#REF!</v>
      </c>
      <c r="AA101" s="24" t="e">
        <f>#REF!/#REF!</f>
        <v>#REF!</v>
      </c>
    </row>
    <row r="102" spans="1:46" x14ac:dyDescent="0.25">
      <c r="A102" t="e">
        <f>"CE"&amp;#REF!</f>
        <v>#REF!</v>
      </c>
      <c r="B102" t="e">
        <f>"PE"&amp;#REF!</f>
        <v>#REF!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AA102" s="24" t="e">
        <f>#REF!/#REF!</f>
        <v>#REF!</v>
      </c>
    </row>
    <row r="103" spans="1:46" x14ac:dyDescent="0.25">
      <c r="A103" t="e">
        <f>"CE"&amp;#REF!</f>
        <v>#REF!</v>
      </c>
      <c r="B103" t="e">
        <f>"PE"&amp;#REF!</f>
        <v>#REF!</v>
      </c>
      <c r="AA103" s="24" t="e">
        <f>#REF!/#REF!</f>
        <v>#REF!</v>
      </c>
    </row>
    <row r="104" spans="1:46" x14ac:dyDescent="0.25">
      <c r="A104" t="e">
        <f>"CE"&amp;#REF!</f>
        <v>#REF!</v>
      </c>
      <c r="B104" t="e">
        <f>"PE"&amp;#REF!</f>
        <v>#REF!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A104" s="24" t="e">
        <f>#REF!/#REF!</f>
        <v>#REF!</v>
      </c>
    </row>
    <row r="105" spans="1:46" x14ac:dyDescent="0.25">
      <c r="A105" t="e">
        <f>"CE"&amp;#REF!</f>
        <v>#REF!</v>
      </c>
      <c r="B105" t="e">
        <f>"PE"&amp;#REF!</f>
        <v>#REF!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A105" s="24" t="e">
        <f>#REF!/#REF!</f>
        <v>#REF!</v>
      </c>
    </row>
    <row r="106" spans="1:46" x14ac:dyDescent="0.25">
      <c r="A106" t="e">
        <f>"CE"&amp;#REF!</f>
        <v>#REF!</v>
      </c>
      <c r="B106" t="e">
        <f>"PE"&amp;#REF!</f>
        <v>#REF!</v>
      </c>
      <c r="AA106" s="24" t="e">
        <f>#REF!/#REF!</f>
        <v>#REF!</v>
      </c>
    </row>
    <row r="107" spans="1:46" x14ac:dyDescent="0.25">
      <c r="A107" t="e">
        <f>"CE"&amp;#REF!</f>
        <v>#REF!</v>
      </c>
      <c r="B107" t="e">
        <f>"PE"&amp;#REF!</f>
        <v>#REF!</v>
      </c>
      <c r="AA107" s="24" t="e">
        <f>#REF!/#REF!</f>
        <v>#REF!</v>
      </c>
    </row>
    <row r="108" spans="1:46" x14ac:dyDescent="0.25">
      <c r="A108" t="e">
        <f>"CE"&amp;#REF!</f>
        <v>#REF!</v>
      </c>
      <c r="B108" t="e">
        <f>"PE"&amp;#REF!</f>
        <v>#REF!</v>
      </c>
      <c r="AA108" s="24" t="e">
        <f>#REF!/#REF!</f>
        <v>#REF!</v>
      </c>
    </row>
    <row r="109" spans="1:46" x14ac:dyDescent="0.25">
      <c r="A109" t="e">
        <f>"CE"&amp;#REF!</f>
        <v>#REF!</v>
      </c>
      <c r="B109" t="e">
        <f>"PE"&amp;#REF!</f>
        <v>#REF!</v>
      </c>
      <c r="AA109" s="24" t="e">
        <f>#REF!/#REF!</f>
        <v>#REF!</v>
      </c>
    </row>
    <row r="110" spans="1:46" x14ac:dyDescent="0.25">
      <c r="A110" t="e">
        <f>"CE"&amp;#REF!</f>
        <v>#REF!</v>
      </c>
      <c r="B110" t="e">
        <f>"PE"&amp;#REF!</f>
        <v>#REF!</v>
      </c>
      <c r="AA110" s="24" t="e">
        <f>#REF!/#REF!</f>
        <v>#REF!</v>
      </c>
    </row>
    <row r="111" spans="1:46" x14ac:dyDescent="0.25">
      <c r="A111" t="e">
        <f>"CE"&amp;#REF!</f>
        <v>#REF!</v>
      </c>
      <c r="B111" t="e">
        <f>"PE"&amp;#REF!</f>
        <v>#REF!</v>
      </c>
      <c r="AA111" s="24" t="e">
        <f>#REF!/#REF!</f>
        <v>#REF!</v>
      </c>
    </row>
    <row r="112" spans="1:46" x14ac:dyDescent="0.25">
      <c r="A112" t="e">
        <f>"CE"&amp;#REF!</f>
        <v>#REF!</v>
      </c>
      <c r="B112" t="e">
        <f>"PE"&amp;#REF!</f>
        <v>#REF!</v>
      </c>
      <c r="AA112" s="24" t="e">
        <f>#REF!/#REF!</f>
        <v>#REF!</v>
      </c>
    </row>
    <row r="113" spans="1:27" x14ac:dyDescent="0.25">
      <c r="A113" t="e">
        <f>"CE"&amp;#REF!</f>
        <v>#REF!</v>
      </c>
      <c r="B113" t="e">
        <f>"PE"&amp;#REF!</f>
        <v>#REF!</v>
      </c>
      <c r="AA113" s="24" t="e">
        <f>#REF!/#REF!</f>
        <v>#REF!</v>
      </c>
    </row>
    <row r="114" spans="1:27" x14ac:dyDescent="0.25">
      <c r="A114" t="e">
        <f>"CE"&amp;#REF!</f>
        <v>#REF!</v>
      </c>
      <c r="B114" t="e">
        <f>"PE"&amp;#REF!</f>
        <v>#REF!</v>
      </c>
      <c r="AA114" s="24" t="e">
        <f>#REF!/#REF!</f>
        <v>#REF!</v>
      </c>
    </row>
    <row r="115" spans="1:27" x14ac:dyDescent="0.25">
      <c r="A115" t="e">
        <f>"CE"&amp;#REF!</f>
        <v>#REF!</v>
      </c>
      <c r="B115" t="e">
        <f>"PE"&amp;#REF!</f>
        <v>#REF!</v>
      </c>
      <c r="AA115" s="24" t="e">
        <f>#REF!/#REF!</f>
        <v>#REF!</v>
      </c>
    </row>
    <row r="116" spans="1:27" x14ac:dyDescent="0.25">
      <c r="A116" t="e">
        <f>"CE"&amp;#REF!</f>
        <v>#REF!</v>
      </c>
      <c r="B116" t="e">
        <f>"PE"&amp;#REF!</f>
        <v>#REF!</v>
      </c>
      <c r="AA116" s="24" t="e">
        <f>#REF!/#REF!</f>
        <v>#REF!</v>
      </c>
    </row>
    <row r="117" spans="1:27" x14ac:dyDescent="0.25">
      <c r="A117" t="e">
        <f>"CE"&amp;#REF!</f>
        <v>#REF!</v>
      </c>
      <c r="B117" t="e">
        <f>"PE"&amp;#REF!</f>
        <v>#REF!</v>
      </c>
      <c r="AA117" s="24" t="e">
        <f>#REF!/#REF!</f>
        <v>#REF!</v>
      </c>
    </row>
    <row r="118" spans="1:27" x14ac:dyDescent="0.25">
      <c r="A118" t="e">
        <f>"CE"&amp;#REF!</f>
        <v>#REF!</v>
      </c>
      <c r="B118" t="e">
        <f>"PE"&amp;#REF!</f>
        <v>#REF!</v>
      </c>
      <c r="AA118" s="24" t="e">
        <f>#REF!/#REF!</f>
        <v>#REF!</v>
      </c>
    </row>
    <row r="119" spans="1:27" x14ac:dyDescent="0.25">
      <c r="A119" t="e">
        <f>"CE"&amp;#REF!</f>
        <v>#REF!</v>
      </c>
      <c r="B119" t="e">
        <f>"PE"&amp;#REF!</f>
        <v>#REF!</v>
      </c>
      <c r="AA119" s="24" t="e">
        <f>#REF!/#REF!</f>
        <v>#REF!</v>
      </c>
    </row>
    <row r="120" spans="1:27" x14ac:dyDescent="0.25">
      <c r="A120" t="e">
        <f>"CE"&amp;#REF!</f>
        <v>#REF!</v>
      </c>
      <c r="B120" t="e">
        <f>"PE"&amp;#REF!</f>
        <v>#REF!</v>
      </c>
      <c r="AA120" s="24" t="e">
        <f>#REF!/#REF!</f>
        <v>#REF!</v>
      </c>
    </row>
    <row r="121" spans="1:27" x14ac:dyDescent="0.25">
      <c r="A121" t="e">
        <f>"CE"&amp;#REF!</f>
        <v>#REF!</v>
      </c>
      <c r="B121" t="e">
        <f>"PE"&amp;#REF!</f>
        <v>#REF!</v>
      </c>
      <c r="AA121" s="24" t="e">
        <f>#REF!/#REF!</f>
        <v>#REF!</v>
      </c>
    </row>
    <row r="122" spans="1:27" x14ac:dyDescent="0.25">
      <c r="A122" t="e">
        <f>"CE"&amp;#REF!</f>
        <v>#REF!</v>
      </c>
      <c r="B122" t="e">
        <f>"PE"&amp;#REF!</f>
        <v>#REF!</v>
      </c>
      <c r="AA122" s="24" t="e">
        <f>#REF!/#REF!</f>
        <v>#REF!</v>
      </c>
    </row>
    <row r="123" spans="1:27" x14ac:dyDescent="0.25">
      <c r="A123" t="e">
        <f>"CE"&amp;#REF!</f>
        <v>#REF!</v>
      </c>
      <c r="B123" t="e">
        <f>"PE"&amp;#REF!</f>
        <v>#REF!</v>
      </c>
      <c r="AA123" s="24" t="e">
        <f>#REF!/#REF!</f>
        <v>#REF!</v>
      </c>
    </row>
    <row r="124" spans="1:27" x14ac:dyDescent="0.25">
      <c r="A124" t="e">
        <f>"CE"&amp;#REF!</f>
        <v>#REF!</v>
      </c>
      <c r="B124" t="e">
        <f>"PE"&amp;#REF!</f>
        <v>#REF!</v>
      </c>
      <c r="AA124" s="24" t="e">
        <f>#REF!/#REF!</f>
        <v>#REF!</v>
      </c>
    </row>
    <row r="125" spans="1:27" x14ac:dyDescent="0.25">
      <c r="A125" t="e">
        <f>"CE"&amp;#REF!</f>
        <v>#REF!</v>
      </c>
      <c r="B125" t="e">
        <f>"PE"&amp;#REF!</f>
        <v>#REF!</v>
      </c>
      <c r="AA125" s="24" t="e">
        <f>#REF!/#REF!</f>
        <v>#REF!</v>
      </c>
    </row>
    <row r="126" spans="1:27" x14ac:dyDescent="0.25">
      <c r="A126" t="e">
        <f>"CE"&amp;#REF!</f>
        <v>#REF!</v>
      </c>
      <c r="B126" t="e">
        <f>"PE"&amp;#REF!</f>
        <v>#REF!</v>
      </c>
      <c r="AA126" s="24" t="e">
        <f>#REF!/#REF!</f>
        <v>#REF!</v>
      </c>
    </row>
    <row r="127" spans="1:27" x14ac:dyDescent="0.25">
      <c r="A127" t="str">
        <f t="shared" ref="A127:A137" si="7">"CE"&amp;N89</f>
        <v>CE</v>
      </c>
      <c r="B127" t="str">
        <f t="shared" ref="B127:B137" si="8">"PE"&amp;N89</f>
        <v>PE</v>
      </c>
      <c r="AA127" s="24" t="e">
        <f>X89/D89</f>
        <v>#DIV/0!</v>
      </c>
    </row>
    <row r="128" spans="1:27" x14ac:dyDescent="0.25">
      <c r="A128" t="str">
        <f t="shared" si="7"/>
        <v>CE</v>
      </c>
      <c r="B128" t="str">
        <f t="shared" si="8"/>
        <v>PE</v>
      </c>
    </row>
    <row r="129" spans="1:2" x14ac:dyDescent="0.25">
      <c r="A129" t="str">
        <f t="shared" si="7"/>
        <v>CE</v>
      </c>
      <c r="B129" t="str">
        <f t="shared" si="8"/>
        <v>PE</v>
      </c>
    </row>
    <row r="130" spans="1:2" x14ac:dyDescent="0.25">
      <c r="A130" t="str">
        <f t="shared" si="7"/>
        <v>CE</v>
      </c>
      <c r="B130" t="str">
        <f t="shared" si="8"/>
        <v>PE</v>
      </c>
    </row>
    <row r="131" spans="1:2" x14ac:dyDescent="0.25">
      <c r="A131" t="str">
        <f t="shared" si="7"/>
        <v>CE</v>
      </c>
      <c r="B131" t="str">
        <f t="shared" si="8"/>
        <v>PE</v>
      </c>
    </row>
    <row r="132" spans="1:2" x14ac:dyDescent="0.25">
      <c r="A132" t="str">
        <f t="shared" si="7"/>
        <v>CE</v>
      </c>
      <c r="B132" t="str">
        <f t="shared" si="8"/>
        <v>PE</v>
      </c>
    </row>
    <row r="133" spans="1:2" x14ac:dyDescent="0.25">
      <c r="A133" t="str">
        <f t="shared" si="7"/>
        <v>CE</v>
      </c>
      <c r="B133" t="str">
        <f t="shared" si="8"/>
        <v>PE</v>
      </c>
    </row>
    <row r="134" spans="1:2" x14ac:dyDescent="0.25">
      <c r="A134" t="str">
        <f t="shared" si="7"/>
        <v>CE</v>
      </c>
      <c r="B134" t="str">
        <f t="shared" si="8"/>
        <v>PE</v>
      </c>
    </row>
    <row r="135" spans="1:2" x14ac:dyDescent="0.25">
      <c r="A135" t="str">
        <f t="shared" si="7"/>
        <v>CE</v>
      </c>
      <c r="B135" t="str">
        <f t="shared" si="8"/>
        <v>PE</v>
      </c>
    </row>
    <row r="136" spans="1:2" x14ac:dyDescent="0.25">
      <c r="A136" t="str">
        <f t="shared" si="7"/>
        <v>CE</v>
      </c>
      <c r="B136" t="str">
        <f t="shared" si="8"/>
        <v>PE</v>
      </c>
    </row>
    <row r="137" spans="1:2" x14ac:dyDescent="0.25">
      <c r="A137" t="str">
        <f t="shared" si="7"/>
        <v>CE</v>
      </c>
      <c r="B137" t="str">
        <f t="shared" si="8"/>
        <v>PE</v>
      </c>
    </row>
  </sheetData>
  <sortState xmlns:xlrd2="http://schemas.microsoft.com/office/spreadsheetml/2017/richdata2" ref="C1:E156">
    <sortCondition ref="D1:D156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 OI</vt:lpstr>
      <vt:lpstr>Sheet1</vt:lpstr>
      <vt:lpstr>Data Nifty</vt:lpstr>
      <vt:lpstr>'Data Nifty'!optionKeys.jsp?symbolCode__10006_symbol_NIFTY_symbol_NIFTY_instrument___date___segmentLink_17_symbolCount_2_segmentLink_17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Rahul Kohli</cp:lastModifiedBy>
  <dcterms:created xsi:type="dcterms:W3CDTF">2015-02-27T14:47:02Z</dcterms:created>
  <dcterms:modified xsi:type="dcterms:W3CDTF">2019-09-17T13:08:24Z</dcterms:modified>
</cp:coreProperties>
</file>