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218" documentId="8_{7ADD291A-38F7-4756-8126-E5A0B1EAC4C2}" xr6:coauthVersionLast="47" xr6:coauthVersionMax="47" xr10:uidLastSave="{26F33580-8284-410A-A88F-86C36F038135}"/>
  <bookViews>
    <workbookView xWindow="-110" yWindow="-110" windowWidth="38620" windowHeight="21360" activeTab="2" xr2:uid="{00000000-000D-0000-FFFF-FFFF00000000}"/>
  </bookViews>
  <sheets>
    <sheet name="CRH380AL" sheetId="1" r:id="rId1"/>
    <sheet name="HXD1D" sheetId="2" r:id="rId2"/>
    <sheet name="HXD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2" i="1"/>
  <c r="B2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A3" i="2"/>
  <c r="A4" i="2" s="1"/>
  <c r="B4" i="2" s="1"/>
  <c r="I2" i="2"/>
  <c r="H2" i="2"/>
  <c r="E2" i="2" s="1"/>
  <c r="G2" i="2"/>
  <c r="D2" i="2" s="1"/>
  <c r="C2" i="2"/>
  <c r="F15" i="3"/>
  <c r="F14" i="3"/>
  <c r="F13" i="3"/>
  <c r="F12" i="3"/>
  <c r="F11" i="3"/>
  <c r="F10" i="3"/>
  <c r="F9" i="3"/>
  <c r="F8" i="3"/>
  <c r="F7" i="3"/>
  <c r="F6" i="3"/>
  <c r="F5" i="3"/>
  <c r="F4" i="3"/>
  <c r="F3" i="3"/>
  <c r="A3" i="3"/>
  <c r="A4" i="3" s="1"/>
  <c r="I2" i="3"/>
  <c r="H2" i="3"/>
  <c r="G2" i="3"/>
  <c r="E2" i="3"/>
  <c r="D2" i="3"/>
  <c r="C2" i="3"/>
  <c r="E6" i="1"/>
  <c r="E16" i="1"/>
  <c r="E15" i="1"/>
  <c r="E14" i="1"/>
  <c r="E13" i="1"/>
  <c r="E12" i="1"/>
  <c r="E11" i="1"/>
  <c r="E10" i="1"/>
  <c r="E9" i="1"/>
  <c r="E8" i="1"/>
  <c r="E7" i="1"/>
  <c r="B3" i="2" l="1"/>
  <c r="C4" i="2"/>
  <c r="A5" i="2"/>
  <c r="B5" i="2" s="1"/>
  <c r="I4" i="2"/>
  <c r="H4" i="2"/>
  <c r="G4" i="2"/>
  <c r="D4" i="2" s="1"/>
  <c r="C3" i="2"/>
  <c r="G3" i="2"/>
  <c r="D3" i="2" s="1"/>
  <c r="H3" i="2"/>
  <c r="I3" i="2"/>
  <c r="C4" i="3"/>
  <c r="A5" i="3"/>
  <c r="I4" i="3"/>
  <c r="H4" i="3"/>
  <c r="E4" i="3" s="1"/>
  <c r="G4" i="3"/>
  <c r="D4" i="3"/>
  <c r="C3" i="3"/>
  <c r="G3" i="3"/>
  <c r="D3" i="3" s="1"/>
  <c r="H3" i="3"/>
  <c r="I3" i="3"/>
  <c r="B2" i="1"/>
  <c r="C8" i="1"/>
  <c r="C9" i="1"/>
  <c r="C10" i="1"/>
  <c r="C11" i="1"/>
  <c r="C12" i="1"/>
  <c r="C13" i="1"/>
  <c r="C14" i="1"/>
  <c r="C15" i="1"/>
  <c r="C16" i="1"/>
  <c r="C7" i="1"/>
  <c r="C3" i="1"/>
  <c r="C2" i="1"/>
  <c r="B3" i="1"/>
  <c r="B4" i="1"/>
  <c r="B5" i="1"/>
  <c r="B6" i="1"/>
  <c r="B7" i="1"/>
  <c r="B8" i="1"/>
  <c r="B9" i="1"/>
  <c r="B10" i="1"/>
  <c r="B11" i="1"/>
  <c r="B12" i="1"/>
  <c r="D2" i="1"/>
  <c r="E4" i="2" l="1"/>
  <c r="E3" i="2"/>
  <c r="A6" i="2"/>
  <c r="B6" i="2" s="1"/>
  <c r="I5" i="2"/>
  <c r="H5" i="2"/>
  <c r="E5" i="2" s="1"/>
  <c r="G5" i="2"/>
  <c r="D5" i="2" s="1"/>
  <c r="C5" i="2"/>
  <c r="E3" i="3"/>
  <c r="A6" i="3"/>
  <c r="I5" i="3"/>
  <c r="H5" i="3"/>
  <c r="E5" i="3" s="1"/>
  <c r="G5" i="3"/>
  <c r="D5" i="3" s="1"/>
  <c r="C5" i="3"/>
  <c r="A3" i="1"/>
  <c r="I6" i="2" l="1"/>
  <c r="H6" i="2"/>
  <c r="E6" i="2" s="1"/>
  <c r="G6" i="2"/>
  <c r="D6" i="2" s="1"/>
  <c r="C6" i="2"/>
  <c r="A7" i="2"/>
  <c r="B7" i="2" s="1"/>
  <c r="I6" i="3"/>
  <c r="H6" i="3"/>
  <c r="G6" i="3"/>
  <c r="D6" i="3" s="1"/>
  <c r="C6" i="3"/>
  <c r="A7" i="3"/>
  <c r="A4" i="1"/>
  <c r="D3" i="1"/>
  <c r="E6" i="3" l="1"/>
  <c r="A8" i="2"/>
  <c r="B8" i="2" s="1"/>
  <c r="I7" i="2"/>
  <c r="H7" i="2"/>
  <c r="G7" i="2"/>
  <c r="D7" i="2" s="1"/>
  <c r="C7" i="2"/>
  <c r="I7" i="3"/>
  <c r="H7" i="3"/>
  <c r="E7" i="3" s="1"/>
  <c r="G7" i="3"/>
  <c r="D7" i="3" s="1"/>
  <c r="C7" i="3"/>
  <c r="A8" i="3"/>
  <c r="A5" i="1"/>
  <c r="D4" i="1"/>
  <c r="C4" i="1"/>
  <c r="E7" i="2" l="1"/>
  <c r="A9" i="2"/>
  <c r="B9" i="2" s="1"/>
  <c r="I8" i="2"/>
  <c r="H8" i="2"/>
  <c r="E8" i="2" s="1"/>
  <c r="G8" i="2"/>
  <c r="D8" i="2" s="1"/>
  <c r="C8" i="2"/>
  <c r="A9" i="3"/>
  <c r="I8" i="3"/>
  <c r="H8" i="3"/>
  <c r="G8" i="3"/>
  <c r="D8" i="3" s="1"/>
  <c r="C8" i="3"/>
  <c r="A6" i="1"/>
  <c r="C5" i="1"/>
  <c r="D5" i="1"/>
  <c r="A10" i="2" l="1"/>
  <c r="B10" i="2" s="1"/>
  <c r="I9" i="2"/>
  <c r="H9" i="2"/>
  <c r="G9" i="2"/>
  <c r="D9" i="2" s="1"/>
  <c r="C9" i="2"/>
  <c r="E8" i="3"/>
  <c r="A10" i="3"/>
  <c r="I9" i="3"/>
  <c r="H9" i="3"/>
  <c r="G9" i="3"/>
  <c r="D9" i="3" s="1"/>
  <c r="C9" i="3"/>
  <c r="A7" i="1"/>
  <c r="D6" i="1"/>
  <c r="C6" i="1"/>
  <c r="E9" i="3" l="1"/>
  <c r="E9" i="2"/>
  <c r="I10" i="2"/>
  <c r="H10" i="2"/>
  <c r="G10" i="2"/>
  <c r="D10" i="2" s="1"/>
  <c r="C10" i="2"/>
  <c r="A11" i="2"/>
  <c r="B11" i="2" s="1"/>
  <c r="I10" i="3"/>
  <c r="H10" i="3"/>
  <c r="G10" i="3"/>
  <c r="D10" i="3" s="1"/>
  <c r="C10" i="3"/>
  <c r="A11" i="3"/>
  <c r="A8" i="1"/>
  <c r="D7" i="1"/>
  <c r="E10" i="3" l="1"/>
  <c r="E10" i="2"/>
  <c r="A12" i="2"/>
  <c r="B12" i="2" s="1"/>
  <c r="I11" i="2"/>
  <c r="H11" i="2"/>
  <c r="G11" i="2"/>
  <c r="D11" i="2" s="1"/>
  <c r="C11" i="2"/>
  <c r="C11" i="3"/>
  <c r="I11" i="3"/>
  <c r="G11" i="3"/>
  <c r="D11" i="3" s="1"/>
  <c r="A12" i="3"/>
  <c r="H11" i="3"/>
  <c r="E11" i="3" s="1"/>
  <c r="A9" i="1"/>
  <c r="D8" i="1"/>
  <c r="E11" i="2" l="1"/>
  <c r="A13" i="2"/>
  <c r="B13" i="2" s="1"/>
  <c r="I12" i="2"/>
  <c r="H12" i="2"/>
  <c r="E12" i="2" s="1"/>
  <c r="G12" i="2"/>
  <c r="D12" i="2" s="1"/>
  <c r="C12" i="2"/>
  <c r="A13" i="3"/>
  <c r="I12" i="3"/>
  <c r="C12" i="3"/>
  <c r="H12" i="3"/>
  <c r="G12" i="3"/>
  <c r="D12" i="3" s="1"/>
  <c r="A10" i="1"/>
  <c r="D9" i="1"/>
  <c r="E12" i="3" l="1"/>
  <c r="A14" i="2"/>
  <c r="B14" i="2" s="1"/>
  <c r="I13" i="2"/>
  <c r="H13" i="2"/>
  <c r="G13" i="2"/>
  <c r="D13" i="2" s="1"/>
  <c r="C13" i="2"/>
  <c r="A14" i="3"/>
  <c r="I13" i="3"/>
  <c r="H13" i="3"/>
  <c r="G13" i="3"/>
  <c r="D13" i="3" s="1"/>
  <c r="C13" i="3"/>
  <c r="A11" i="1"/>
  <c r="D10" i="1"/>
  <c r="E13" i="3" l="1"/>
  <c r="E13" i="2"/>
  <c r="I14" i="2"/>
  <c r="H14" i="2"/>
  <c r="E14" i="2" s="1"/>
  <c r="G14" i="2"/>
  <c r="D14" i="2" s="1"/>
  <c r="C14" i="2"/>
  <c r="A15" i="2"/>
  <c r="B15" i="2" s="1"/>
  <c r="I14" i="3"/>
  <c r="H14" i="3"/>
  <c r="G14" i="3"/>
  <c r="D14" i="3" s="1"/>
  <c r="C14" i="3"/>
  <c r="A15" i="3"/>
  <c r="A12" i="1"/>
  <c r="D11" i="1"/>
  <c r="E14" i="3" l="1"/>
  <c r="A16" i="2"/>
  <c r="B16" i="2" s="1"/>
  <c r="I15" i="2"/>
  <c r="H15" i="2"/>
  <c r="G15" i="2"/>
  <c r="D15" i="2" s="1"/>
  <c r="C15" i="2"/>
  <c r="A16" i="3"/>
  <c r="I15" i="3"/>
  <c r="H15" i="3"/>
  <c r="G15" i="3"/>
  <c r="D15" i="3" s="1"/>
  <c r="C15" i="3"/>
  <c r="A13" i="1"/>
  <c r="D12" i="1"/>
  <c r="E15" i="3" l="1"/>
  <c r="E15" i="2"/>
  <c r="A17" i="2"/>
  <c r="B17" i="2" s="1"/>
  <c r="I16" i="2"/>
  <c r="H16" i="2"/>
  <c r="E16" i="2" s="1"/>
  <c r="G16" i="2"/>
  <c r="D16" i="2" s="1"/>
  <c r="C16" i="2"/>
  <c r="A17" i="3"/>
  <c r="I16" i="3"/>
  <c r="H16" i="3"/>
  <c r="G16" i="3"/>
  <c r="F16" i="3"/>
  <c r="C16" i="3"/>
  <c r="A14" i="1"/>
  <c r="D13" i="1"/>
  <c r="B13" i="1"/>
  <c r="D16" i="3" l="1"/>
  <c r="E16" i="3"/>
  <c r="A18" i="2"/>
  <c r="B18" i="2" s="1"/>
  <c r="I17" i="2"/>
  <c r="H17" i="2"/>
  <c r="E17" i="2" s="1"/>
  <c r="G17" i="2"/>
  <c r="D17" i="2" s="1"/>
  <c r="C17" i="2"/>
  <c r="A18" i="3"/>
  <c r="I17" i="3"/>
  <c r="H17" i="3"/>
  <c r="E17" i="3" s="1"/>
  <c r="G17" i="3"/>
  <c r="F17" i="3"/>
  <c r="D17" i="3" s="1"/>
  <c r="C17" i="3"/>
  <c r="A15" i="1"/>
  <c r="D14" i="1"/>
  <c r="B14" i="1"/>
  <c r="I18" i="2" l="1"/>
  <c r="H18" i="2"/>
  <c r="E18" i="2" s="1"/>
  <c r="G18" i="2"/>
  <c r="D18" i="2" s="1"/>
  <c r="C18" i="2"/>
  <c r="A19" i="2"/>
  <c r="B19" i="2" s="1"/>
  <c r="I18" i="3"/>
  <c r="H18" i="3"/>
  <c r="E18" i="3" s="1"/>
  <c r="G18" i="3"/>
  <c r="F18" i="3"/>
  <c r="C18" i="3"/>
  <c r="A19" i="3"/>
  <c r="A16" i="1"/>
  <c r="B15" i="1"/>
  <c r="D15" i="1"/>
  <c r="D18" i="3" l="1"/>
  <c r="A20" i="2"/>
  <c r="B20" i="2" s="1"/>
  <c r="I19" i="2"/>
  <c r="H19" i="2"/>
  <c r="G19" i="2"/>
  <c r="D19" i="2" s="1"/>
  <c r="C19" i="2"/>
  <c r="I19" i="3"/>
  <c r="H19" i="3"/>
  <c r="E19" i="3" s="1"/>
  <c r="F19" i="3"/>
  <c r="A20" i="3"/>
  <c r="G19" i="3"/>
  <c r="C19" i="3"/>
  <c r="A17" i="1"/>
  <c r="E17" i="1" s="1"/>
  <c r="B16" i="1"/>
  <c r="D16" i="1"/>
  <c r="E19" i="2" l="1"/>
  <c r="A21" i="2"/>
  <c r="B21" i="2" s="1"/>
  <c r="I20" i="2"/>
  <c r="H20" i="2"/>
  <c r="E20" i="2" s="1"/>
  <c r="G20" i="2"/>
  <c r="D20" i="2" s="1"/>
  <c r="C20" i="2"/>
  <c r="A21" i="3"/>
  <c r="I20" i="3"/>
  <c r="H20" i="3"/>
  <c r="G20" i="3"/>
  <c r="C20" i="3"/>
  <c r="F20" i="3"/>
  <c r="D20" i="3" s="1"/>
  <c r="D19" i="3"/>
  <c r="A18" i="1"/>
  <c r="E18" i="1" s="1"/>
  <c r="C17" i="1"/>
  <c r="B17" i="1"/>
  <c r="D17" i="1"/>
  <c r="E20" i="3" l="1"/>
  <c r="A22" i="2"/>
  <c r="B22" i="2" s="1"/>
  <c r="I21" i="2"/>
  <c r="H21" i="2"/>
  <c r="G21" i="2"/>
  <c r="D21" i="2" s="1"/>
  <c r="C21" i="2"/>
  <c r="A22" i="3"/>
  <c r="I21" i="3"/>
  <c r="H21" i="3"/>
  <c r="G21" i="3"/>
  <c r="F21" i="3"/>
  <c r="C21" i="3"/>
  <c r="A19" i="1"/>
  <c r="E19" i="1" s="1"/>
  <c r="C18" i="1"/>
  <c r="D18" i="1"/>
  <c r="B18" i="1"/>
  <c r="D21" i="3" l="1"/>
  <c r="E21" i="3"/>
  <c r="E21" i="2"/>
  <c r="I22" i="2"/>
  <c r="H22" i="2"/>
  <c r="G22" i="2"/>
  <c r="D22" i="2" s="1"/>
  <c r="C22" i="2"/>
  <c r="A23" i="2"/>
  <c r="B23" i="2" s="1"/>
  <c r="I22" i="3"/>
  <c r="H22" i="3"/>
  <c r="E22" i="3" s="1"/>
  <c r="G22" i="3"/>
  <c r="F22" i="3"/>
  <c r="C22" i="3"/>
  <c r="A23" i="3"/>
  <c r="A20" i="1"/>
  <c r="E20" i="1" s="1"/>
  <c r="C19" i="1"/>
  <c r="B19" i="1"/>
  <c r="D19" i="1"/>
  <c r="D22" i="3" l="1"/>
  <c r="E22" i="2"/>
  <c r="A24" i="2"/>
  <c r="B24" i="2" s="1"/>
  <c r="I23" i="2"/>
  <c r="H23" i="2"/>
  <c r="G23" i="2"/>
  <c r="D23" i="2" s="1"/>
  <c r="C23" i="2"/>
  <c r="A24" i="3"/>
  <c r="I23" i="3"/>
  <c r="H23" i="3"/>
  <c r="G23" i="3"/>
  <c r="F23" i="3"/>
  <c r="D23" i="3" s="1"/>
  <c r="C23" i="3"/>
  <c r="A21" i="1"/>
  <c r="E21" i="1" s="1"/>
  <c r="D20" i="1"/>
  <c r="B20" i="1"/>
  <c r="C20" i="1"/>
  <c r="E23" i="3" l="1"/>
  <c r="E23" i="2"/>
  <c r="A25" i="2"/>
  <c r="B25" i="2" s="1"/>
  <c r="I24" i="2"/>
  <c r="H24" i="2"/>
  <c r="E24" i="2" s="1"/>
  <c r="G24" i="2"/>
  <c r="D24" i="2" s="1"/>
  <c r="C24" i="2"/>
  <c r="A25" i="3"/>
  <c r="I24" i="3"/>
  <c r="H24" i="3"/>
  <c r="G24" i="3"/>
  <c r="F24" i="3"/>
  <c r="C24" i="3"/>
  <c r="A22" i="1"/>
  <c r="E22" i="1" s="1"/>
  <c r="D21" i="1"/>
  <c r="B21" i="1"/>
  <c r="C21" i="1"/>
  <c r="D24" i="3" l="1"/>
  <c r="E24" i="3"/>
  <c r="A26" i="2"/>
  <c r="B26" i="2" s="1"/>
  <c r="I25" i="2"/>
  <c r="H25" i="2"/>
  <c r="G25" i="2"/>
  <c r="D25" i="2" s="1"/>
  <c r="C25" i="2"/>
  <c r="A26" i="3"/>
  <c r="I25" i="3"/>
  <c r="H25" i="3"/>
  <c r="G25" i="3"/>
  <c r="F25" i="3"/>
  <c r="D25" i="3" s="1"/>
  <c r="C25" i="3"/>
  <c r="A23" i="1"/>
  <c r="E23" i="1" s="1"/>
  <c r="C22" i="1"/>
  <c r="D22" i="1"/>
  <c r="B22" i="1"/>
  <c r="E25" i="3" l="1"/>
  <c r="E25" i="2"/>
  <c r="I26" i="2"/>
  <c r="H26" i="2"/>
  <c r="E26" i="2" s="1"/>
  <c r="G26" i="2"/>
  <c r="D26" i="2" s="1"/>
  <c r="C26" i="2"/>
  <c r="A27" i="2"/>
  <c r="B27" i="2" s="1"/>
  <c r="I26" i="3"/>
  <c r="H26" i="3"/>
  <c r="G26" i="3"/>
  <c r="F26" i="3"/>
  <c r="D26" i="3" s="1"/>
  <c r="C26" i="3"/>
  <c r="A24" i="1"/>
  <c r="E24" i="1" s="1"/>
  <c r="C23" i="1"/>
  <c r="D23" i="1"/>
  <c r="B23" i="1"/>
  <c r="E26" i="3" l="1"/>
  <c r="H27" i="2"/>
  <c r="G27" i="2"/>
  <c r="F27" i="2"/>
  <c r="C27" i="2"/>
  <c r="A28" i="2"/>
  <c r="B28" i="2" s="1"/>
  <c r="I27" i="2"/>
  <c r="A25" i="1"/>
  <c r="E25" i="1" s="1"/>
  <c r="B24" i="1"/>
  <c r="D24" i="1"/>
  <c r="C24" i="1"/>
  <c r="D27" i="2" l="1"/>
  <c r="A29" i="2"/>
  <c r="B29" i="2" s="1"/>
  <c r="I28" i="2"/>
  <c r="H28" i="2"/>
  <c r="G28" i="2"/>
  <c r="F28" i="2"/>
  <c r="C28" i="2"/>
  <c r="E27" i="2"/>
  <c r="A26" i="1"/>
  <c r="E26" i="1" s="1"/>
  <c r="C25" i="1"/>
  <c r="D25" i="1"/>
  <c r="B25" i="1"/>
  <c r="D28" i="2" l="1"/>
  <c r="E28" i="2"/>
  <c r="A30" i="2"/>
  <c r="B30" i="2" s="1"/>
  <c r="I29" i="2"/>
  <c r="H29" i="2"/>
  <c r="G29" i="2"/>
  <c r="F29" i="2"/>
  <c r="C29" i="2"/>
  <c r="A27" i="1"/>
  <c r="E27" i="1" s="1"/>
  <c r="C26" i="1"/>
  <c r="B26" i="1"/>
  <c r="D26" i="1"/>
  <c r="D29" i="2" l="1"/>
  <c r="E29" i="2"/>
  <c r="I30" i="2"/>
  <c r="H30" i="2"/>
  <c r="G30" i="2"/>
  <c r="F30" i="2"/>
  <c r="C30" i="2"/>
  <c r="A31" i="2"/>
  <c r="B31" i="2" s="1"/>
  <c r="A28" i="1"/>
  <c r="E28" i="1" s="1"/>
  <c r="C27" i="1"/>
  <c r="D27" i="1"/>
  <c r="B27" i="1"/>
  <c r="D30" i="2" l="1"/>
  <c r="E30" i="2"/>
  <c r="A32" i="2"/>
  <c r="B32" i="2" s="1"/>
  <c r="I31" i="2"/>
  <c r="H31" i="2"/>
  <c r="E31" i="2" s="1"/>
  <c r="G31" i="2"/>
  <c r="F31" i="2"/>
  <c r="C31" i="2"/>
  <c r="A29" i="1"/>
  <c r="E29" i="1" s="1"/>
  <c r="D28" i="1"/>
  <c r="B28" i="1"/>
  <c r="C28" i="1"/>
  <c r="D31" i="2" l="1"/>
  <c r="A33" i="2"/>
  <c r="B33" i="2" s="1"/>
  <c r="I32" i="2"/>
  <c r="H32" i="2"/>
  <c r="G32" i="2"/>
  <c r="F32" i="2"/>
  <c r="C32" i="2"/>
  <c r="A30" i="1"/>
  <c r="E30" i="1" s="1"/>
  <c r="D29" i="1"/>
  <c r="C29" i="1"/>
  <c r="B29" i="1"/>
  <c r="D32" i="2" l="1"/>
  <c r="E32" i="2"/>
  <c r="A34" i="2"/>
  <c r="B34" i="2" s="1"/>
  <c r="I33" i="2"/>
  <c r="H33" i="2"/>
  <c r="E33" i="2" s="1"/>
  <c r="G33" i="2"/>
  <c r="F33" i="2"/>
  <c r="C33" i="2"/>
  <c r="A31" i="1"/>
  <c r="E31" i="1" s="1"/>
  <c r="B30" i="1"/>
  <c r="D30" i="1"/>
  <c r="C30" i="1"/>
  <c r="D33" i="2" l="1"/>
  <c r="I34" i="2"/>
  <c r="H34" i="2"/>
  <c r="G34" i="2"/>
  <c r="F34" i="2"/>
  <c r="C34" i="2"/>
  <c r="A32" i="1"/>
  <c r="E32" i="1" s="1"/>
  <c r="B31" i="1"/>
  <c r="D31" i="1"/>
  <c r="C31" i="1"/>
  <c r="D34" i="2" l="1"/>
  <c r="E34" i="2"/>
  <c r="A33" i="1"/>
  <c r="E33" i="1" s="1"/>
  <c r="B32" i="1"/>
  <c r="C32" i="1"/>
  <c r="D32" i="1"/>
  <c r="A34" i="1" l="1"/>
  <c r="E34" i="1" s="1"/>
  <c r="B33" i="1"/>
  <c r="C33" i="1"/>
  <c r="D33" i="1"/>
  <c r="A35" i="1" l="1"/>
  <c r="E35" i="1" s="1"/>
  <c r="C34" i="1"/>
  <c r="B34" i="1"/>
  <c r="D34" i="1"/>
  <c r="A36" i="1" l="1"/>
  <c r="E36" i="1" s="1"/>
  <c r="D35" i="1"/>
  <c r="C35" i="1"/>
  <c r="B35" i="1"/>
  <c r="A37" i="1" l="1"/>
  <c r="E37" i="1" s="1"/>
  <c r="D36" i="1"/>
  <c r="B36" i="1"/>
  <c r="C36" i="1"/>
  <c r="A38" i="1" l="1"/>
  <c r="E38" i="1" s="1"/>
  <c r="D37" i="1"/>
  <c r="B37" i="1"/>
  <c r="C37" i="1"/>
  <c r="A39" i="1" l="1"/>
  <c r="E39" i="1" s="1"/>
  <c r="B38" i="1"/>
  <c r="D38" i="1"/>
  <c r="C38" i="1"/>
  <c r="A40" i="1" l="1"/>
  <c r="E40" i="1" s="1"/>
  <c r="D39" i="1"/>
  <c r="C39" i="1"/>
  <c r="B39" i="1"/>
  <c r="A41" i="1" l="1"/>
  <c r="E41" i="1" s="1"/>
  <c r="B40" i="1"/>
  <c r="D40" i="1"/>
  <c r="C40" i="1"/>
  <c r="A42" i="1" l="1"/>
  <c r="E42" i="1" s="1"/>
  <c r="D41" i="1"/>
  <c r="C41" i="1"/>
  <c r="B41" i="1"/>
  <c r="C42" i="1" l="1"/>
  <c r="D42" i="1"/>
  <c r="B42" i="1"/>
</calcChain>
</file>

<file path=xl/sharedStrings.xml><?xml version="1.0" encoding="utf-8"?>
<sst xmlns="http://schemas.openxmlformats.org/spreadsheetml/2006/main" count="47" uniqueCount="26">
  <si>
    <t>速度</t>
    <phoneticPr fontId="1" type="noConversion"/>
  </si>
  <si>
    <t>单位牵引力</t>
    <phoneticPr fontId="1" type="noConversion"/>
  </si>
  <si>
    <t>单位制动力</t>
    <phoneticPr fontId="1" type="noConversion"/>
  </si>
  <si>
    <t>单位阻力</t>
    <phoneticPr fontId="1" type="noConversion"/>
  </si>
  <si>
    <t>单位电制动力</t>
    <phoneticPr fontId="1" type="noConversion"/>
  </si>
  <si>
    <t>单位空气制动力</t>
    <phoneticPr fontId="1" type="noConversion"/>
  </si>
  <si>
    <t>单位基本阻力</t>
    <phoneticPr fontId="1" type="noConversion"/>
  </si>
  <si>
    <t>机车单位基本阻力</t>
    <phoneticPr fontId="1" type="noConversion"/>
  </si>
  <si>
    <t>车辆单位基本阻力</t>
    <phoneticPr fontId="1" type="noConversion"/>
  </si>
  <si>
    <t>g</t>
    <phoneticPr fontId="1" type="noConversion"/>
  </si>
  <si>
    <t>Ek</t>
  </si>
  <si>
    <t>Ek</t>
    <phoneticPr fontId="1" type="noConversion"/>
  </si>
  <si>
    <t>E_k</t>
  </si>
  <si>
    <t>unit_brake</t>
  </si>
  <si>
    <t>unit_basic_resist</t>
  </si>
  <si>
    <t>unit_traction_pwa</t>
    <phoneticPr fontId="1" type="noConversion"/>
  </si>
  <si>
    <t>unit_brake_pwa</t>
    <phoneticPr fontId="1" type="noConversion"/>
  </si>
  <si>
    <t>unit_traction</t>
    <phoneticPr fontId="1" type="noConversion"/>
  </si>
  <si>
    <t>Strahl formula</t>
  </si>
  <si>
    <t>\omega = r_0 + r_2 v^2</t>
    <phoneticPr fontId="2" type="noConversion"/>
  </si>
  <si>
    <t>r0</t>
    <phoneticPr fontId="2" type="noConversion"/>
  </si>
  <si>
    <t>r2</t>
    <phoneticPr fontId="2" type="noConversion"/>
  </si>
  <si>
    <t>unit_basic_resist_Strahl formula</t>
    <phoneticPr fontId="1" type="noConversion"/>
  </si>
  <si>
    <t>制动力pwa</t>
    <phoneticPr fontId="1" type="noConversion"/>
  </si>
  <si>
    <t>牵引力pwa</t>
    <phoneticPr fontId="1" type="noConversion"/>
  </si>
  <si>
    <t>制动pwa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</si>
</sst>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20524609527377E-2"/>
          <c:y val="3.7656052260239173E-2"/>
          <c:w val="0.92038247846921284"/>
          <c:h val="0.88292984033240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CRH380AL!$J$1</c:f>
              <c:strCache>
                <c:ptCount val="1"/>
                <c:pt idx="0">
                  <c:v>unit_traction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CRH380AL!$I$2:$I$33</c:f>
              <c:numCache>
                <c:formatCode>General</c:formatCode>
                <c:ptCount val="32"/>
                <c:pt idx="0">
                  <c:v>0</c:v>
                </c:pt>
                <c:pt idx="1">
                  <c:v>2500</c:v>
                </c:pt>
                <c:pt idx="2">
                  <c:v>3600</c:v>
                </c:pt>
                <c:pt idx="3">
                  <c:v>4900</c:v>
                </c:pt>
                <c:pt idx="4">
                  <c:v>6400</c:v>
                </c:pt>
                <c:pt idx="5">
                  <c:v>8100</c:v>
                </c:pt>
                <c:pt idx="6">
                  <c:v>10000</c:v>
                </c:pt>
                <c:pt idx="7">
                  <c:v>12100</c:v>
                </c:pt>
                <c:pt idx="8">
                  <c:v>14400</c:v>
                </c:pt>
                <c:pt idx="9">
                  <c:v>16900</c:v>
                </c:pt>
                <c:pt idx="10">
                  <c:v>19600</c:v>
                </c:pt>
                <c:pt idx="11">
                  <c:v>22500</c:v>
                </c:pt>
                <c:pt idx="12">
                  <c:v>27889</c:v>
                </c:pt>
                <c:pt idx="13">
                  <c:v>28900</c:v>
                </c:pt>
                <c:pt idx="14">
                  <c:v>32400</c:v>
                </c:pt>
                <c:pt idx="15">
                  <c:v>36100</c:v>
                </c:pt>
                <c:pt idx="16">
                  <c:v>40000</c:v>
                </c:pt>
                <c:pt idx="17">
                  <c:v>44100</c:v>
                </c:pt>
                <c:pt idx="18">
                  <c:v>48400</c:v>
                </c:pt>
                <c:pt idx="19">
                  <c:v>52900</c:v>
                </c:pt>
                <c:pt idx="20">
                  <c:v>57600</c:v>
                </c:pt>
                <c:pt idx="21">
                  <c:v>62500</c:v>
                </c:pt>
                <c:pt idx="22">
                  <c:v>67600</c:v>
                </c:pt>
                <c:pt idx="23">
                  <c:v>72900</c:v>
                </c:pt>
                <c:pt idx="24">
                  <c:v>78400</c:v>
                </c:pt>
                <c:pt idx="25">
                  <c:v>84100</c:v>
                </c:pt>
                <c:pt idx="26">
                  <c:v>90000</c:v>
                </c:pt>
                <c:pt idx="27">
                  <c:v>96100</c:v>
                </c:pt>
                <c:pt idx="28">
                  <c:v>102400</c:v>
                </c:pt>
                <c:pt idx="29">
                  <c:v>108900</c:v>
                </c:pt>
                <c:pt idx="30">
                  <c:v>115600</c:v>
                </c:pt>
                <c:pt idx="31">
                  <c:v>122500</c:v>
                </c:pt>
              </c:numCache>
            </c:numRef>
          </c:xVal>
          <c:yVal>
            <c:numRef>
              <c:f>CRH380AL!$J$2:$J$33</c:f>
              <c:numCache>
                <c:formatCode>General</c:formatCode>
                <c:ptCount val="32"/>
                <c:pt idx="0">
                  <c:v>58.701146819999998</c:v>
                </c:pt>
                <c:pt idx="1">
                  <c:v>58.701146819999998</c:v>
                </c:pt>
                <c:pt idx="2">
                  <c:v>57.910939069999998</c:v>
                </c:pt>
                <c:pt idx="3">
                  <c:v>57.120731329999998</c:v>
                </c:pt>
                <c:pt idx="4">
                  <c:v>56.330523579999998</c:v>
                </c:pt>
                <c:pt idx="5">
                  <c:v>55.551604519999998</c:v>
                </c:pt>
                <c:pt idx="6">
                  <c:v>54.761396769999998</c:v>
                </c:pt>
                <c:pt idx="7">
                  <c:v>53.971189029999998</c:v>
                </c:pt>
                <c:pt idx="8">
                  <c:v>53.180981279999997</c:v>
                </c:pt>
                <c:pt idx="9">
                  <c:v>52.390773529999997</c:v>
                </c:pt>
                <c:pt idx="10">
                  <c:v>51.600565789999997</c:v>
                </c:pt>
                <c:pt idx="11">
                  <c:v>50.810358039999997</c:v>
                </c:pt>
                <c:pt idx="12">
                  <c:v>47.254423189999997</c:v>
                </c:pt>
                <c:pt idx="13">
                  <c:v>46.419060709999997</c:v>
                </c:pt>
                <c:pt idx="14">
                  <c:v>43.845241199999997</c:v>
                </c:pt>
                <c:pt idx="15">
                  <c:v>41.531061370000003</c:v>
                </c:pt>
                <c:pt idx="16">
                  <c:v>39.453943870000003</c:v>
                </c:pt>
                <c:pt idx="17">
                  <c:v>37.580022649999997</c:v>
                </c:pt>
                <c:pt idx="18">
                  <c:v>35.864142970000003</c:v>
                </c:pt>
                <c:pt idx="19">
                  <c:v>34.306304840000003</c:v>
                </c:pt>
                <c:pt idx="20">
                  <c:v>32.883930900000003</c:v>
                </c:pt>
                <c:pt idx="21">
                  <c:v>31.563155099999999</c:v>
                </c:pt>
                <c:pt idx="22">
                  <c:v>30.355266109999999</c:v>
                </c:pt>
                <c:pt idx="23">
                  <c:v>29.226397909999999</c:v>
                </c:pt>
                <c:pt idx="24">
                  <c:v>28.187839149999999</c:v>
                </c:pt>
                <c:pt idx="25">
                  <c:v>27.217012499999999</c:v>
                </c:pt>
                <c:pt idx="26">
                  <c:v>26.302629249999999</c:v>
                </c:pt>
                <c:pt idx="27">
                  <c:v>25.455978089999999</c:v>
                </c:pt>
                <c:pt idx="28">
                  <c:v>24.665770349999999</c:v>
                </c:pt>
                <c:pt idx="29">
                  <c:v>23.909428649999999</c:v>
                </c:pt>
                <c:pt idx="30">
                  <c:v>23.209530359999999</c:v>
                </c:pt>
                <c:pt idx="31">
                  <c:v>22.543498110000002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F-4159-BE69-0E5C6DF07B30}"/>
            </c:ext>
          </c:extLst>
        </c:ser>
        <c:ser>
          <c:idx val="1"/>
          <c:order val="1"/>
          <c:tx>
            <c:strRef>
              <c:f>CRH380AL!$L$1</c:f>
              <c:strCache>
                <c:ptCount val="1"/>
                <c:pt idx="0">
                  <c:v>unit_traction_pwa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CRH380AL!$K$2:$K$18</c:f>
              <c:numCache>
                <c:formatCode>General</c:formatCode>
                <c:ptCount val="17"/>
                <c:pt idx="0">
                  <c:v>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57600</c:v>
                </c:pt>
                <c:pt idx="6">
                  <c:v>84100</c:v>
                </c:pt>
                <c:pt idx="7">
                  <c:v>122500</c:v>
                </c:pt>
              </c:numCache>
            </c:numRef>
          </c:xVal>
          <c:yVal>
            <c:numRef>
              <c:f>CRH380AL!$L$2:$L$18</c:f>
              <c:numCache>
                <c:formatCode>General</c:formatCode>
                <c:ptCount val="17"/>
                <c:pt idx="0">
                  <c:v>58.701146819999998</c:v>
                </c:pt>
                <c:pt idx="1">
                  <c:v>58.701146819999998</c:v>
                </c:pt>
                <c:pt idx="2">
                  <c:v>54.761396769999998</c:v>
                </c:pt>
                <c:pt idx="3">
                  <c:v>50.810358039999997</c:v>
                </c:pt>
                <c:pt idx="4">
                  <c:v>39.153943869999999</c:v>
                </c:pt>
                <c:pt idx="5">
                  <c:v>32.883930900000003</c:v>
                </c:pt>
                <c:pt idx="6">
                  <c:v>27.0170125</c:v>
                </c:pt>
                <c:pt idx="7">
                  <c:v>22.543498110000002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F-4159-BE69-0E5C6DF0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4664"/>
        <c:axId val="841151424"/>
      </c:scatterChart>
      <c:valAx>
        <c:axId val="8411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51424"/>
        <c:crosses val="autoZero"/>
        <c:crossBetween val="midCat"/>
      </c:valAx>
      <c:valAx>
        <c:axId val="841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5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5401836213776"/>
          <c:y val="9.9903905636143292E-2"/>
          <c:w val="0.17839113846747789"/>
          <c:h val="0.1155364235375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19962038913404E-2"/>
          <c:y val="3.6840037235599553E-2"/>
          <c:w val="0.90872874485394795"/>
          <c:h val="0.88546677672089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CRH380AL!$O$1</c:f>
              <c:strCache>
                <c:ptCount val="1"/>
                <c:pt idx="0">
                  <c:v>unit_brake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CRH380AL!$N$2:$N$36</c:f>
              <c:numCache>
                <c:formatCode>General</c:formatCode>
                <c:ptCount val="35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4900</c:v>
                </c:pt>
                <c:pt idx="6">
                  <c:v>6400</c:v>
                </c:pt>
                <c:pt idx="7">
                  <c:v>8100</c:v>
                </c:pt>
                <c:pt idx="8">
                  <c:v>10000</c:v>
                </c:pt>
                <c:pt idx="9">
                  <c:v>12100</c:v>
                </c:pt>
                <c:pt idx="10">
                  <c:v>13924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  <c:pt idx="30">
                  <c:v>96100</c:v>
                </c:pt>
                <c:pt idx="31">
                  <c:v>102400</c:v>
                </c:pt>
                <c:pt idx="32">
                  <c:v>108900</c:v>
                </c:pt>
                <c:pt idx="33">
                  <c:v>115600</c:v>
                </c:pt>
                <c:pt idx="34">
                  <c:v>122500</c:v>
                </c:pt>
              </c:numCache>
            </c:numRef>
          </c:xVal>
          <c:yVal>
            <c:numRef>
              <c:f>CRH380AL!$O$2:$O$36</c:f>
              <c:numCache>
                <c:formatCode>General</c:formatCode>
                <c:ptCount val="35"/>
                <c:pt idx="0">
                  <c:v>56.360856269999999</c:v>
                </c:pt>
                <c:pt idx="1">
                  <c:v>56.360856269999999</c:v>
                </c:pt>
                <c:pt idx="2">
                  <c:v>62.968297659999998</c:v>
                </c:pt>
                <c:pt idx="3">
                  <c:v>76.171049949999997</c:v>
                </c:pt>
                <c:pt idx="4">
                  <c:v>76.167176350000005</c:v>
                </c:pt>
                <c:pt idx="5">
                  <c:v>76.167176350000005</c:v>
                </c:pt>
                <c:pt idx="6">
                  <c:v>73.459734960000006</c:v>
                </c:pt>
                <c:pt idx="7">
                  <c:v>70.746177369999998</c:v>
                </c:pt>
                <c:pt idx="8">
                  <c:v>68.032619780000005</c:v>
                </c:pt>
                <c:pt idx="9">
                  <c:v>65.319062180000003</c:v>
                </c:pt>
                <c:pt idx="10">
                  <c:v>63.14821611</c:v>
                </c:pt>
                <c:pt idx="11">
                  <c:v>62.861977570000001</c:v>
                </c:pt>
                <c:pt idx="12">
                  <c:v>61.437206930000002</c:v>
                </c:pt>
                <c:pt idx="13">
                  <c:v>60.012436289999997</c:v>
                </c:pt>
                <c:pt idx="14">
                  <c:v>58.587665649999998</c:v>
                </c:pt>
                <c:pt idx="15">
                  <c:v>57.16289501</c:v>
                </c:pt>
                <c:pt idx="16">
                  <c:v>55.73812436</c:v>
                </c:pt>
                <c:pt idx="17">
                  <c:v>54.313353720000002</c:v>
                </c:pt>
                <c:pt idx="18">
                  <c:v>52.888583079999997</c:v>
                </c:pt>
                <c:pt idx="19">
                  <c:v>51.463812439999998</c:v>
                </c:pt>
                <c:pt idx="20">
                  <c:v>50.039041789999999</c:v>
                </c:pt>
                <c:pt idx="21">
                  <c:v>48.61427115</c:v>
                </c:pt>
                <c:pt idx="22">
                  <c:v>47.189500510000002</c:v>
                </c:pt>
                <c:pt idx="23">
                  <c:v>45.764729869999996</c:v>
                </c:pt>
                <c:pt idx="24">
                  <c:v>44.339959229999998</c:v>
                </c:pt>
                <c:pt idx="25">
                  <c:v>42.915188579999999</c:v>
                </c:pt>
                <c:pt idx="26">
                  <c:v>41.49041794</c:v>
                </c:pt>
                <c:pt idx="27">
                  <c:v>40.065647300000002</c:v>
                </c:pt>
                <c:pt idx="28">
                  <c:v>38.640876660000004</c:v>
                </c:pt>
                <c:pt idx="29">
                  <c:v>37.216106009999997</c:v>
                </c:pt>
                <c:pt idx="30">
                  <c:v>35.791335369999999</c:v>
                </c:pt>
                <c:pt idx="31">
                  <c:v>34.36656473</c:v>
                </c:pt>
                <c:pt idx="32">
                  <c:v>32.941794090000002</c:v>
                </c:pt>
                <c:pt idx="33">
                  <c:v>31.51702345</c:v>
                </c:pt>
                <c:pt idx="34">
                  <c:v>30.092252800000001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A-48A3-81E2-5EC4341AF31A}"/>
            </c:ext>
          </c:extLst>
        </c:ser>
        <c:ser>
          <c:idx val="1"/>
          <c:order val="1"/>
          <c:tx>
            <c:strRef>
              <c:f>CRH380AL!$Q$1</c:f>
              <c:strCache>
                <c:ptCount val="1"/>
                <c:pt idx="0">
                  <c:v>unit_brake_pwa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CRH380AL!$P$2:$P$36</c:f>
              <c:numCache>
                <c:formatCode>General</c:formatCode>
                <c:ptCount val="35"/>
                <c:pt idx="0">
                  <c:v>0</c:v>
                </c:pt>
                <c:pt idx="1">
                  <c:v>25</c:v>
                </c:pt>
                <c:pt idx="2">
                  <c:v>400</c:v>
                </c:pt>
                <c:pt idx="3">
                  <c:v>4900</c:v>
                </c:pt>
                <c:pt idx="4">
                  <c:v>13924</c:v>
                </c:pt>
                <c:pt idx="5">
                  <c:v>32400</c:v>
                </c:pt>
                <c:pt idx="6">
                  <c:v>72900</c:v>
                </c:pt>
                <c:pt idx="7">
                  <c:v>122500</c:v>
                </c:pt>
              </c:numCache>
            </c:numRef>
          </c:xVal>
          <c:yVal>
            <c:numRef>
              <c:f>CRH380AL!$Q$2:$Q$36</c:f>
              <c:numCache>
                <c:formatCode>General</c:formatCode>
                <c:ptCount val="35"/>
                <c:pt idx="0">
                  <c:v>56.360856269999999</c:v>
                </c:pt>
                <c:pt idx="1">
                  <c:v>56.360856269999999</c:v>
                </c:pt>
                <c:pt idx="2">
                  <c:v>76.171049949999997</c:v>
                </c:pt>
                <c:pt idx="3">
                  <c:v>76.167176350000005</c:v>
                </c:pt>
                <c:pt idx="4">
                  <c:v>62.748216110000001</c:v>
                </c:pt>
                <c:pt idx="5">
                  <c:v>54.213353720000001</c:v>
                </c:pt>
                <c:pt idx="6">
                  <c:v>41.390417939999999</c:v>
                </c:pt>
                <c:pt idx="7">
                  <c:v>30.092252800000001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A-48A3-81E2-5EC4341A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8704"/>
        <c:axId val="841171224"/>
      </c:scatterChart>
      <c:valAx>
        <c:axId val="8411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71224"/>
        <c:crosses val="autoZero"/>
        <c:crossBetween val="midCat"/>
      </c:valAx>
      <c:valAx>
        <c:axId val="8411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1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82322870764366"/>
          <c:y val="7.5083265867982404E-2"/>
          <c:w val="0.18761710540787421"/>
          <c:h val="0.11303272355204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CRH380AL!$T$1</c:f>
              <c:strCache>
                <c:ptCount val="1"/>
                <c:pt idx="0">
                  <c:v>unit_basic_resist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CRH380AL!$S$2:$S$38</c:f>
              <c:numCache>
                <c:formatCode>General</c:formatCode>
                <c:ptCount val="37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1600</c:v>
                </c:pt>
                <c:pt idx="6">
                  <c:v>2500</c:v>
                </c:pt>
                <c:pt idx="7">
                  <c:v>3600</c:v>
                </c:pt>
                <c:pt idx="8">
                  <c:v>4900</c:v>
                </c:pt>
                <c:pt idx="9">
                  <c:v>6400</c:v>
                </c:pt>
                <c:pt idx="10">
                  <c:v>8100</c:v>
                </c:pt>
                <c:pt idx="11">
                  <c:v>10000</c:v>
                </c:pt>
                <c:pt idx="12">
                  <c:v>12100</c:v>
                </c:pt>
                <c:pt idx="13">
                  <c:v>14400</c:v>
                </c:pt>
                <c:pt idx="14">
                  <c:v>16900</c:v>
                </c:pt>
                <c:pt idx="15">
                  <c:v>19600</c:v>
                </c:pt>
                <c:pt idx="16">
                  <c:v>22500</c:v>
                </c:pt>
                <c:pt idx="17">
                  <c:v>27889</c:v>
                </c:pt>
                <c:pt idx="18">
                  <c:v>28900</c:v>
                </c:pt>
                <c:pt idx="19">
                  <c:v>32400</c:v>
                </c:pt>
                <c:pt idx="20">
                  <c:v>36100</c:v>
                </c:pt>
                <c:pt idx="21">
                  <c:v>40000</c:v>
                </c:pt>
                <c:pt idx="22">
                  <c:v>44100</c:v>
                </c:pt>
                <c:pt idx="23">
                  <c:v>48400</c:v>
                </c:pt>
                <c:pt idx="24">
                  <c:v>52900</c:v>
                </c:pt>
                <c:pt idx="25">
                  <c:v>57600</c:v>
                </c:pt>
                <c:pt idx="26">
                  <c:v>62500</c:v>
                </c:pt>
                <c:pt idx="27">
                  <c:v>67600</c:v>
                </c:pt>
                <c:pt idx="28">
                  <c:v>72900</c:v>
                </c:pt>
                <c:pt idx="29">
                  <c:v>78400</c:v>
                </c:pt>
                <c:pt idx="30">
                  <c:v>84100</c:v>
                </c:pt>
                <c:pt idx="31">
                  <c:v>90000</c:v>
                </c:pt>
                <c:pt idx="32">
                  <c:v>96100</c:v>
                </c:pt>
                <c:pt idx="33">
                  <c:v>102400</c:v>
                </c:pt>
                <c:pt idx="34">
                  <c:v>108900</c:v>
                </c:pt>
                <c:pt idx="35">
                  <c:v>115600</c:v>
                </c:pt>
                <c:pt idx="36">
                  <c:v>122500</c:v>
                </c:pt>
              </c:numCache>
            </c:numRef>
          </c:xVal>
          <c:yVal>
            <c:numRef>
              <c:f>CRH380AL!$T$2:$T$38</c:f>
              <c:numCache>
                <c:formatCode>General</c:formatCode>
                <c:ptCount val="37"/>
                <c:pt idx="0">
                  <c:v>0.37</c:v>
                </c:pt>
                <c:pt idx="1">
                  <c:v>0.39910000000000001</c:v>
                </c:pt>
                <c:pt idx="2">
                  <c:v>0.43</c:v>
                </c:pt>
                <c:pt idx="3">
                  <c:v>0.52</c:v>
                </c:pt>
                <c:pt idx="4">
                  <c:v>0.62</c:v>
                </c:pt>
                <c:pt idx="5">
                  <c:v>0.75</c:v>
                </c:pt>
                <c:pt idx="6">
                  <c:v>0.9</c:v>
                </c:pt>
                <c:pt idx="7">
                  <c:v>1.06</c:v>
                </c:pt>
                <c:pt idx="8">
                  <c:v>1.25</c:v>
                </c:pt>
                <c:pt idx="9">
                  <c:v>1.46</c:v>
                </c:pt>
                <c:pt idx="10">
                  <c:v>1.69</c:v>
                </c:pt>
                <c:pt idx="11">
                  <c:v>1.94</c:v>
                </c:pt>
                <c:pt idx="12">
                  <c:v>2.21</c:v>
                </c:pt>
                <c:pt idx="13">
                  <c:v>2.5</c:v>
                </c:pt>
                <c:pt idx="14">
                  <c:v>2.82</c:v>
                </c:pt>
                <c:pt idx="15">
                  <c:v>3.15</c:v>
                </c:pt>
                <c:pt idx="16">
                  <c:v>3.51</c:v>
                </c:pt>
                <c:pt idx="17">
                  <c:v>4.1500000000000004</c:v>
                </c:pt>
                <c:pt idx="18">
                  <c:v>4.28</c:v>
                </c:pt>
                <c:pt idx="19">
                  <c:v>4.6900000000000004</c:v>
                </c:pt>
                <c:pt idx="20">
                  <c:v>5.13</c:v>
                </c:pt>
                <c:pt idx="21">
                  <c:v>5.59</c:v>
                </c:pt>
                <c:pt idx="22">
                  <c:v>6.07</c:v>
                </c:pt>
                <c:pt idx="23">
                  <c:v>6.57</c:v>
                </c:pt>
                <c:pt idx="24">
                  <c:v>7.09</c:v>
                </c:pt>
                <c:pt idx="25">
                  <c:v>7.63</c:v>
                </c:pt>
                <c:pt idx="26">
                  <c:v>8.1999999999999993</c:v>
                </c:pt>
                <c:pt idx="27">
                  <c:v>8.7799999999999994</c:v>
                </c:pt>
                <c:pt idx="28">
                  <c:v>9.3800000000000008</c:v>
                </c:pt>
                <c:pt idx="29">
                  <c:v>10.01</c:v>
                </c:pt>
                <c:pt idx="30">
                  <c:v>10.65</c:v>
                </c:pt>
                <c:pt idx="31">
                  <c:v>11.32</c:v>
                </c:pt>
                <c:pt idx="32">
                  <c:v>12.01</c:v>
                </c:pt>
                <c:pt idx="33">
                  <c:v>12.72</c:v>
                </c:pt>
                <c:pt idx="34">
                  <c:v>13.44</c:v>
                </c:pt>
                <c:pt idx="35">
                  <c:v>14.19</c:v>
                </c:pt>
                <c:pt idx="36">
                  <c:v>14.97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D-41F7-931D-B2E40BB0A821}"/>
            </c:ext>
          </c:extLst>
        </c:ser>
        <c:ser>
          <c:idx val="1"/>
          <c:order val="1"/>
          <c:tx>
            <c:strRef>
              <c:f>CRH380AL!$V$1</c:f>
              <c:strCache>
                <c:ptCount val="1"/>
                <c:pt idx="0">
                  <c:v>unit_basic_resist_Strahl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CRH380AL!$S$2:$S$38</c:f>
              <c:numCache>
                <c:formatCode>General</c:formatCode>
                <c:ptCount val="37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400</c:v>
                </c:pt>
                <c:pt idx="4">
                  <c:v>900</c:v>
                </c:pt>
                <c:pt idx="5">
                  <c:v>1600</c:v>
                </c:pt>
                <c:pt idx="6">
                  <c:v>2500</c:v>
                </c:pt>
                <c:pt idx="7">
                  <c:v>3600</c:v>
                </c:pt>
                <c:pt idx="8">
                  <c:v>4900</c:v>
                </c:pt>
                <c:pt idx="9">
                  <c:v>6400</c:v>
                </c:pt>
                <c:pt idx="10">
                  <c:v>8100</c:v>
                </c:pt>
                <c:pt idx="11">
                  <c:v>10000</c:v>
                </c:pt>
                <c:pt idx="12">
                  <c:v>12100</c:v>
                </c:pt>
                <c:pt idx="13">
                  <c:v>14400</c:v>
                </c:pt>
                <c:pt idx="14">
                  <c:v>16900</c:v>
                </c:pt>
                <c:pt idx="15">
                  <c:v>19600</c:v>
                </c:pt>
                <c:pt idx="16">
                  <c:v>22500</c:v>
                </c:pt>
                <c:pt idx="17">
                  <c:v>27889</c:v>
                </c:pt>
                <c:pt idx="18">
                  <c:v>28900</c:v>
                </c:pt>
                <c:pt idx="19">
                  <c:v>32400</c:v>
                </c:pt>
                <c:pt idx="20">
                  <c:v>36100</c:v>
                </c:pt>
                <c:pt idx="21">
                  <c:v>40000</c:v>
                </c:pt>
                <c:pt idx="22">
                  <c:v>44100</c:v>
                </c:pt>
                <c:pt idx="23">
                  <c:v>48400</c:v>
                </c:pt>
                <c:pt idx="24">
                  <c:v>52900</c:v>
                </c:pt>
                <c:pt idx="25">
                  <c:v>57600</c:v>
                </c:pt>
                <c:pt idx="26">
                  <c:v>62500</c:v>
                </c:pt>
                <c:pt idx="27">
                  <c:v>67600</c:v>
                </c:pt>
                <c:pt idx="28">
                  <c:v>72900</c:v>
                </c:pt>
                <c:pt idx="29">
                  <c:v>78400</c:v>
                </c:pt>
                <c:pt idx="30">
                  <c:v>84100</c:v>
                </c:pt>
                <c:pt idx="31">
                  <c:v>90000</c:v>
                </c:pt>
                <c:pt idx="32">
                  <c:v>96100</c:v>
                </c:pt>
                <c:pt idx="33">
                  <c:v>102400</c:v>
                </c:pt>
                <c:pt idx="34">
                  <c:v>108900</c:v>
                </c:pt>
                <c:pt idx="35">
                  <c:v>115600</c:v>
                </c:pt>
                <c:pt idx="36">
                  <c:v>122500</c:v>
                </c:pt>
              </c:numCache>
            </c:numRef>
          </c:xVal>
          <c:yVal>
            <c:numRef>
              <c:f>CRH380AL!$V$2:$V$38</c:f>
              <c:numCache>
                <c:formatCode>General</c:formatCode>
                <c:ptCount val="37"/>
                <c:pt idx="0">
                  <c:v>0.69305975332788095</c:v>
                </c:pt>
                <c:pt idx="1">
                  <c:v>0.6960197116676351</c:v>
                </c:pt>
                <c:pt idx="2">
                  <c:v>0.70489958668689778</c:v>
                </c:pt>
                <c:pt idx="3">
                  <c:v>0.74041908676394819</c:v>
                </c:pt>
                <c:pt idx="4">
                  <c:v>0.79961825355903215</c:v>
                </c:pt>
                <c:pt idx="5">
                  <c:v>0.8824970870721498</c:v>
                </c:pt>
                <c:pt idx="6">
                  <c:v>0.9890555873033009</c:v>
                </c:pt>
                <c:pt idx="7">
                  <c:v>1.1192937542524857</c:v>
                </c:pt>
                <c:pt idx="8">
                  <c:v>1.2732115879197041</c:v>
                </c:pt>
                <c:pt idx="9">
                  <c:v>1.4508090883049563</c:v>
                </c:pt>
                <c:pt idx="10">
                  <c:v>1.6520862554082418</c:v>
                </c:pt>
                <c:pt idx="11">
                  <c:v>1.8770430892295611</c:v>
                </c:pt>
                <c:pt idx="12">
                  <c:v>2.1256795897689136</c:v>
                </c:pt>
                <c:pt idx="13">
                  <c:v>2.3979957570263002</c:v>
                </c:pt>
                <c:pt idx="14">
                  <c:v>2.69399159100172</c:v>
                </c:pt>
                <c:pt idx="15">
                  <c:v>3.0136670916951735</c:v>
                </c:pt>
                <c:pt idx="16">
                  <c:v>3.3570222591066607</c:v>
                </c:pt>
                <c:pt idx="17">
                  <c:v>3.9950708788240759</c:v>
                </c:pt>
                <c:pt idx="18">
                  <c:v>4.1147715940837362</c:v>
                </c:pt>
                <c:pt idx="19">
                  <c:v>4.5291657616493239</c:v>
                </c:pt>
                <c:pt idx="20">
                  <c:v>4.9672395959329458</c:v>
                </c:pt>
                <c:pt idx="21">
                  <c:v>5.428993096934601</c:v>
                </c:pt>
                <c:pt idx="22">
                  <c:v>5.9144262646542893</c:v>
                </c:pt>
                <c:pt idx="23">
                  <c:v>6.4235390990920118</c:v>
                </c:pt>
                <c:pt idx="24">
                  <c:v>6.9563316002477675</c:v>
                </c:pt>
                <c:pt idx="25">
                  <c:v>7.5128037681215574</c:v>
                </c:pt>
                <c:pt idx="26">
                  <c:v>8.0929556027133813</c:v>
                </c:pt>
                <c:pt idx="27">
                  <c:v>8.6967871040232385</c:v>
                </c:pt>
                <c:pt idx="28">
                  <c:v>9.3242982720511289</c:v>
                </c:pt>
                <c:pt idx="29">
                  <c:v>9.9754891067970526</c:v>
                </c:pt>
                <c:pt idx="30">
                  <c:v>10.650359608261009</c:v>
                </c:pt>
                <c:pt idx="31">
                  <c:v>11.348909776443001</c:v>
                </c:pt>
                <c:pt idx="32">
                  <c:v>12.071139611343026</c:v>
                </c:pt>
                <c:pt idx="33">
                  <c:v>12.817049112961085</c:v>
                </c:pt>
                <c:pt idx="34">
                  <c:v>13.586638281297176</c:v>
                </c:pt>
                <c:pt idx="35">
                  <c:v>14.379907116351301</c:v>
                </c:pt>
                <c:pt idx="36">
                  <c:v>15.196855618123461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D-41F7-931D-B2E40BB0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09584"/>
        <c:axId val="700404184"/>
      </c:scatterChart>
      <c:valAx>
        <c:axId val="7004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04184"/>
        <c:crosses val="autoZero"/>
        <c:crossBetween val="midCat"/>
      </c:valAx>
      <c:valAx>
        <c:axId val="7004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0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HXD1D!$E$1</c:f>
              <c:strCache>
                <c:ptCount val="1"/>
                <c:pt idx="0">
                  <c:v>单位基本阻力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229280983020659E-3"/>
                  <c:y val="-8.8993529274187258E-2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HXD1D!$B$2:$B$34</c:f>
              <c:numCache>
                <c:formatCode>General</c:formatCode>
                <c:ptCount val="33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  <c:pt idx="25">
                  <c:v>15625</c:v>
                </c:pt>
                <c:pt idx="26">
                  <c:v>16900</c:v>
                </c:pt>
                <c:pt idx="27">
                  <c:v>18225</c:v>
                </c:pt>
                <c:pt idx="28">
                  <c:v>19600</c:v>
                </c:pt>
                <c:pt idx="29">
                  <c:v>21025</c:v>
                </c:pt>
                <c:pt idx="30">
                  <c:v>22500</c:v>
                </c:pt>
                <c:pt idx="31">
                  <c:v>24025</c:v>
                </c:pt>
                <c:pt idx="32">
                  <c:v>25600</c:v>
                </c:pt>
              </c:numCache>
            </c:numRef>
          </c:xVal>
          <c:yVal>
            <c:numRef>
              <c:f>HXD1D!$E$2:$E$34</c:f>
              <c:numCache>
                <c:formatCode>General</c:formatCode>
                <c:ptCount val="33"/>
                <c:pt idx="0">
                  <c:v>1.5857692307692308</c:v>
                </c:pt>
                <c:pt idx="1">
                  <c:v>1.6089391272189351</c:v>
                </c:pt>
                <c:pt idx="2">
                  <c:v>1.6425494082840235</c:v>
                </c:pt>
                <c:pt idx="3">
                  <c:v>1.6866000739644971</c:v>
                </c:pt>
                <c:pt idx="4">
                  <c:v>1.7410911242603548</c:v>
                </c:pt>
                <c:pt idx="5">
                  <c:v>1.8060225591715979</c:v>
                </c:pt>
                <c:pt idx="6">
                  <c:v>1.8813943786982246</c:v>
                </c:pt>
                <c:pt idx="7">
                  <c:v>1.967206582840237</c:v>
                </c:pt>
                <c:pt idx="8">
                  <c:v>2.0634591715976329</c:v>
                </c:pt>
                <c:pt idx="9">
                  <c:v>2.1701521449704142</c:v>
                </c:pt>
                <c:pt idx="10">
                  <c:v>2.2872855029585799</c:v>
                </c:pt>
                <c:pt idx="11">
                  <c:v>2.4148592455621301</c:v>
                </c:pt>
                <c:pt idx="12">
                  <c:v>2.5528733727810655</c:v>
                </c:pt>
                <c:pt idx="13">
                  <c:v>2.701327884615385</c:v>
                </c:pt>
                <c:pt idx="14">
                  <c:v>2.8602227810650889</c:v>
                </c:pt>
                <c:pt idx="15">
                  <c:v>3.0295580621301776</c:v>
                </c:pt>
                <c:pt idx="16">
                  <c:v>3.2093337278106513</c:v>
                </c:pt>
                <c:pt idx="17">
                  <c:v>3.3995497781065085</c:v>
                </c:pt>
                <c:pt idx="18">
                  <c:v>3.6002062130177519</c:v>
                </c:pt>
                <c:pt idx="19">
                  <c:v>3.8113030325443793</c:v>
                </c:pt>
                <c:pt idx="20">
                  <c:v>4.0328402366863907</c:v>
                </c:pt>
                <c:pt idx="21">
                  <c:v>4.2648178254437878</c:v>
                </c:pt>
                <c:pt idx="22">
                  <c:v>4.5072357988165681</c:v>
                </c:pt>
                <c:pt idx="23">
                  <c:v>4.7600941568047341</c:v>
                </c:pt>
                <c:pt idx="24">
                  <c:v>5.0233928994082842</c:v>
                </c:pt>
                <c:pt idx="25">
                  <c:v>5.297132026627219</c:v>
                </c:pt>
                <c:pt idx="26">
                  <c:v>5.5813115384615379</c:v>
                </c:pt>
                <c:pt idx="27">
                  <c:v>5.8759314349112435</c:v>
                </c:pt>
                <c:pt idx="28">
                  <c:v>6.1809917159763312</c:v>
                </c:pt>
                <c:pt idx="29">
                  <c:v>6.4964923816568048</c:v>
                </c:pt>
                <c:pt idx="30">
                  <c:v>6.8224334319526623</c:v>
                </c:pt>
                <c:pt idx="31">
                  <c:v>7.1588148668639056</c:v>
                </c:pt>
                <c:pt idx="32">
                  <c:v>7.5056366863905337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A-4C84-BC24-84FE41CD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77888"/>
        <c:axId val="699570688"/>
      </c:scatterChart>
      <c:valAx>
        <c:axId val="6995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70688"/>
        <c:crosses val="autoZero"/>
        <c:crossBetween val="midCat"/>
      </c:valAx>
      <c:valAx>
        <c:axId val="6995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5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955873093060519E-2"/>
          <c:y val="3.021978021978022E-2"/>
          <c:w val="0.93449068272641689"/>
          <c:h val="0.90604871506446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HXD1D!$C$1</c:f>
              <c:strCache>
                <c:ptCount val="1"/>
                <c:pt idx="0">
                  <c:v>单位牵引力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HXD1D!$B$2:$B$34</c:f>
              <c:numCache>
                <c:formatCode>General</c:formatCode>
                <c:ptCount val="33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  <c:pt idx="25">
                  <c:v>15625</c:v>
                </c:pt>
                <c:pt idx="26">
                  <c:v>16900</c:v>
                </c:pt>
                <c:pt idx="27">
                  <c:v>18225</c:v>
                </c:pt>
                <c:pt idx="28">
                  <c:v>19600</c:v>
                </c:pt>
                <c:pt idx="29">
                  <c:v>21025</c:v>
                </c:pt>
                <c:pt idx="30">
                  <c:v>22500</c:v>
                </c:pt>
                <c:pt idx="31">
                  <c:v>24025</c:v>
                </c:pt>
                <c:pt idx="32">
                  <c:v>25600</c:v>
                </c:pt>
              </c:numCache>
            </c:numRef>
          </c:xVal>
          <c:yVal>
            <c:numRef>
              <c:f>HXD1D!$C$2:$C$34</c:f>
              <c:numCache>
                <c:formatCode>General</c:formatCode>
                <c:ptCount val="33"/>
                <c:pt idx="0">
                  <c:v>62.527774423378816</c:v>
                </c:pt>
                <c:pt idx="1">
                  <c:v>62.43956421325926</c:v>
                </c:pt>
                <c:pt idx="2">
                  <c:v>62.187386789035131</c:v>
                </c:pt>
                <c:pt idx="3">
                  <c:v>61.780865082719473</c:v>
                </c:pt>
                <c:pt idx="4">
                  <c:v>61.229622026325309</c:v>
                </c:pt>
                <c:pt idx="5">
                  <c:v>60.543280551865699</c:v>
                </c:pt>
                <c:pt idx="6">
                  <c:v>59.731463591353695</c:v>
                </c:pt>
                <c:pt idx="7">
                  <c:v>58.803794076802319</c:v>
                </c:pt>
                <c:pt idx="8">
                  <c:v>57.76989494022461</c:v>
                </c:pt>
                <c:pt idx="9">
                  <c:v>56.639389113633612</c:v>
                </c:pt>
                <c:pt idx="10">
                  <c:v>55.421899529042378</c:v>
                </c:pt>
                <c:pt idx="11">
                  <c:v>54.127049118463958</c:v>
                </c:pt>
                <c:pt idx="12">
                  <c:v>52.764460813911356</c:v>
                </c:pt>
                <c:pt idx="13">
                  <c:v>51.343757547397644</c:v>
                </c:pt>
                <c:pt idx="14">
                  <c:v>49.874562250935874</c:v>
                </c:pt>
                <c:pt idx="15">
                  <c:v>48.366497856539056</c:v>
                </c:pt>
                <c:pt idx="16">
                  <c:v>46.829187296220269</c:v>
                </c:pt>
                <c:pt idx="17">
                  <c:v>45.272253501992509</c:v>
                </c:pt>
                <c:pt idx="18">
                  <c:v>43.705319405868856</c:v>
                </c:pt>
                <c:pt idx="19">
                  <c:v>42.138007939862327</c:v>
                </c:pt>
                <c:pt idx="20">
                  <c:v>40.579942035986001</c:v>
                </c:pt>
                <c:pt idx="21">
                  <c:v>39.040744626252859</c:v>
                </c:pt>
                <c:pt idx="22">
                  <c:v>37.530038642676004</c:v>
                </c:pt>
                <c:pt idx="23">
                  <c:v>36.05744701726843</c:v>
                </c:pt>
                <c:pt idx="24">
                  <c:v>34.632592682043231</c:v>
                </c:pt>
                <c:pt idx="25">
                  <c:v>33.265098569013396</c:v>
                </c:pt>
                <c:pt idx="26">
                  <c:v>31.964587610192002</c:v>
                </c:pt>
                <c:pt idx="27">
                  <c:v>30.740682737592074</c:v>
                </c:pt>
                <c:pt idx="28">
                  <c:v>29.603006883226669</c:v>
                </c:pt>
                <c:pt idx="29">
                  <c:v>28.561182979108803</c:v>
                </c:pt>
                <c:pt idx="30">
                  <c:v>27.624833957251539</c:v>
                </c:pt>
                <c:pt idx="31">
                  <c:v>26.803582749667903</c:v>
                </c:pt>
                <c:pt idx="32">
                  <c:v>26.107052288370976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8-4BD6-9112-4CB681E5930B}"/>
            </c:ext>
          </c:extLst>
        </c:ser>
        <c:ser>
          <c:idx val="1"/>
          <c:order val="1"/>
          <c:tx>
            <c:strRef>
              <c:f>HXD1D!$C$40</c:f>
              <c:strCache>
                <c:ptCount val="1"/>
                <c:pt idx="0">
                  <c:v>牵引力pwa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HXD1D!$B$41:$B$52</c:f>
              <c:numCache>
                <c:formatCode>General</c:formatCode>
                <c:ptCount val="12"/>
                <c:pt idx="0">
                  <c:v>0</c:v>
                </c:pt>
                <c:pt idx="1">
                  <c:v>2025</c:v>
                </c:pt>
                <c:pt idx="2">
                  <c:v>4900</c:v>
                </c:pt>
                <c:pt idx="3">
                  <c:v>10000</c:v>
                </c:pt>
                <c:pt idx="4">
                  <c:v>15625</c:v>
                </c:pt>
                <c:pt idx="5">
                  <c:v>21025</c:v>
                </c:pt>
                <c:pt idx="6">
                  <c:v>25600</c:v>
                </c:pt>
              </c:numCache>
            </c:numRef>
          </c:xVal>
          <c:yVal>
            <c:numRef>
              <c:f>HXD1D!$C$41:$C$52</c:f>
              <c:numCache>
                <c:formatCode>General</c:formatCode>
                <c:ptCount val="12"/>
                <c:pt idx="0">
                  <c:v>62.527774423378816</c:v>
                </c:pt>
                <c:pt idx="1">
                  <c:v>56.639389113633612</c:v>
                </c:pt>
                <c:pt idx="2">
                  <c:v>49.874562250935874</c:v>
                </c:pt>
                <c:pt idx="3">
                  <c:v>40.579942035986001</c:v>
                </c:pt>
                <c:pt idx="4">
                  <c:v>33.265098569013396</c:v>
                </c:pt>
                <c:pt idx="5">
                  <c:v>28.561182979108803</c:v>
                </c:pt>
                <c:pt idx="6">
                  <c:v>26.107052288370976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38-4BD6-9112-4CB681E593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0099256"/>
        <c:axId val="900101776"/>
      </c:scatterChart>
      <c:valAx>
        <c:axId val="90009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101776"/>
        <c:crosses val="autoZero"/>
        <c:crossBetween val="midCat"/>
      </c:valAx>
      <c:valAx>
        <c:axId val="9001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09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3024544734754"/>
          <c:y val="5.8035389807043328E-2"/>
          <c:w val="0.11876484560570073"/>
          <c:h val="9.2720429177122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95863807537893E-2"/>
          <c:y val="2.3479188900747065E-2"/>
          <c:w val="0.93459425476953717"/>
          <c:h val="0.92700476474592219"/>
        </c:manualLayout>
      </c:layout>
      <c:scatterChart>
        <c:scatterStyle val="lineMarker"/>
        <c:varyColors val="0"/>
        <c:ser>
          <c:idx val="0"/>
          <c:order val="0"/>
          <c:tx>
            <c:strRef>
              <c:f>HXD1D!$C$68</c:f>
              <c:strCache>
                <c:ptCount val="1"/>
                <c:pt idx="0">
                  <c:v>制动力pwa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HXD1D!$B$69:$B$83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225</c:v>
                </c:pt>
                <c:pt idx="3">
                  <c:v>625</c:v>
                </c:pt>
                <c:pt idx="4">
                  <c:v>2025</c:v>
                </c:pt>
                <c:pt idx="5">
                  <c:v>4225</c:v>
                </c:pt>
                <c:pt idx="6">
                  <c:v>9025</c:v>
                </c:pt>
                <c:pt idx="7">
                  <c:v>14400</c:v>
                </c:pt>
                <c:pt idx="8">
                  <c:v>25600</c:v>
                </c:pt>
              </c:numCache>
            </c:numRef>
          </c:xVal>
          <c:yVal>
            <c:numRef>
              <c:f>HXD1D!$C$69:$C$83</c:f>
              <c:numCache>
                <c:formatCode>General</c:formatCode>
                <c:ptCount val="15"/>
                <c:pt idx="0">
                  <c:v>56.265849535080299</c:v>
                </c:pt>
                <c:pt idx="1">
                  <c:v>84.227937461242618</c:v>
                </c:pt>
                <c:pt idx="2">
                  <c:v>80.450160115895713</c:v>
                </c:pt>
                <c:pt idx="3">
                  <c:v>78.232054880406523</c:v>
                </c:pt>
                <c:pt idx="4">
                  <c:v>75.517582093801309</c:v>
                </c:pt>
                <c:pt idx="5">
                  <c:v>73.858611712285722</c:v>
                </c:pt>
                <c:pt idx="6">
                  <c:v>72.281290077178483</c:v>
                </c:pt>
                <c:pt idx="7">
                  <c:v>71.409286717645642</c:v>
                </c:pt>
                <c:pt idx="8">
                  <c:v>62.971240341726983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527-8199-80FEC4910C97}"/>
            </c:ext>
          </c:extLst>
        </c:ser>
        <c:ser>
          <c:idx val="1"/>
          <c:order val="1"/>
          <c:tx>
            <c:strRef>
              <c:f>HXD1D!$D$1</c:f>
              <c:strCache>
                <c:ptCount val="1"/>
                <c:pt idx="0">
                  <c:v>单位制动力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HXD1D!$B$2:$B$34</c:f>
              <c:numCache>
                <c:formatCode>General</c:formatCode>
                <c:ptCount val="33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  <c:pt idx="25">
                  <c:v>15625</c:v>
                </c:pt>
                <c:pt idx="26">
                  <c:v>16900</c:v>
                </c:pt>
                <c:pt idx="27">
                  <c:v>18225</c:v>
                </c:pt>
                <c:pt idx="28">
                  <c:v>19600</c:v>
                </c:pt>
                <c:pt idx="29">
                  <c:v>21025</c:v>
                </c:pt>
                <c:pt idx="30">
                  <c:v>22500</c:v>
                </c:pt>
                <c:pt idx="31">
                  <c:v>24025</c:v>
                </c:pt>
                <c:pt idx="32">
                  <c:v>25600</c:v>
                </c:pt>
              </c:numCache>
            </c:numRef>
          </c:xVal>
          <c:yVal>
            <c:numRef>
              <c:f>HXD1D!$D$2:$D$34</c:f>
              <c:numCache>
                <c:formatCode>General</c:formatCode>
                <c:ptCount val="33"/>
                <c:pt idx="0">
                  <c:v>56.265849535080299</c:v>
                </c:pt>
                <c:pt idx="1">
                  <c:v>84.227937461242618</c:v>
                </c:pt>
                <c:pt idx="2">
                  <c:v>82.023440539924053</c:v>
                </c:pt>
                <c:pt idx="3">
                  <c:v>80.450160115895713</c:v>
                </c:pt>
                <c:pt idx="4">
                  <c:v>79.227549007768772</c:v>
                </c:pt>
                <c:pt idx="5">
                  <c:v>78.232054880406523</c:v>
                </c:pt>
                <c:pt idx="6">
                  <c:v>77.397371281119121</c:v>
                </c:pt>
                <c:pt idx="7">
                  <c:v>76.683177743369271</c:v>
                </c:pt>
                <c:pt idx="8">
                  <c:v>76.062813356769396</c:v>
                </c:pt>
                <c:pt idx="9">
                  <c:v>75.517582093801309</c:v>
                </c:pt>
                <c:pt idx="10">
                  <c:v>75.03379846123309</c:v>
                </c:pt>
                <c:pt idx="11">
                  <c:v>74.601114043814192</c:v>
                </c:pt>
                <c:pt idx="12">
                  <c:v>74.211502782931362</c:v>
                </c:pt>
                <c:pt idx="13">
                  <c:v>73.858611712285722</c:v>
                </c:pt>
                <c:pt idx="14">
                  <c:v>73.537327235552084</c:v>
                </c:pt>
                <c:pt idx="15">
                  <c:v>73.243475047394014</c:v>
                </c:pt>
                <c:pt idx="16">
                  <c:v>72.973606416125421</c:v>
                </c:pt>
                <c:pt idx="17">
                  <c:v>72.724842236244811</c:v>
                </c:pt>
                <c:pt idx="18">
                  <c:v>72.494756869056033</c:v>
                </c:pt>
                <c:pt idx="19">
                  <c:v>72.281290077178483</c:v>
                </c:pt>
                <c:pt idx="20">
                  <c:v>72.082679225536367</c:v>
                </c:pt>
                <c:pt idx="21">
                  <c:v>71.897406377192937</c:v>
                </c:pt>
                <c:pt idx="22">
                  <c:v>71.724156516482822</c:v>
                </c:pt>
                <c:pt idx="23">
                  <c:v>71.561784205847459</c:v>
                </c:pt>
                <c:pt idx="24">
                  <c:v>71.409286717645642</c:v>
                </c:pt>
                <c:pt idx="25">
                  <c:v>70.774597555354376</c:v>
                </c:pt>
                <c:pt idx="26">
                  <c:v>69.640031669415322</c:v>
                </c:pt>
                <c:pt idx="27">
                  <c:v>68.512989204028926</c:v>
                </c:pt>
                <c:pt idx="28">
                  <c:v>67.392855439414134</c:v>
                </c:pt>
                <c:pt idx="29">
                  <c:v>66.27908134881929</c:v>
                </c:pt>
                <c:pt idx="30">
                  <c:v>65.171174978867285</c:v>
                </c:pt>
                <c:pt idx="31">
                  <c:v>64.068694164578744</c:v>
                </c:pt>
                <c:pt idx="32">
                  <c:v>62.971240341726983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9-4527-8199-80FEC491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43696"/>
        <c:axId val="864649456"/>
      </c:scatterChart>
      <c:valAx>
        <c:axId val="8646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649456"/>
        <c:crosses val="autoZero"/>
        <c:crossBetween val="midCat"/>
      </c:valAx>
      <c:valAx>
        <c:axId val="864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64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34782608695656"/>
          <c:y val="4.56240808746292E-2"/>
          <c:w val="0.11857707509881424"/>
          <c:h val="7.2038924696846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06812735364598E-2"/>
          <c:y val="4.0219378427787937E-2"/>
          <c:w val="0.91006710030811366"/>
          <c:h val="0.8749606299212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'HXD2'!$C$1</c:f>
              <c:strCache>
                <c:ptCount val="1"/>
                <c:pt idx="0">
                  <c:v>单位牵引力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'HXD2'!$B$2:$B$26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</c:numCache>
            </c:numRef>
          </c:xVal>
          <c:yVal>
            <c:numRef>
              <c:f>'HXD2'!$C$2:$C$26</c:f>
              <c:numCache>
                <c:formatCode>General</c:formatCode>
                <c:ptCount val="25"/>
                <c:pt idx="0">
                  <c:v>64.261139455782313</c:v>
                </c:pt>
                <c:pt idx="1">
                  <c:v>63.72158801020408</c:v>
                </c:pt>
                <c:pt idx="2">
                  <c:v>62.934523809523803</c:v>
                </c:pt>
                <c:pt idx="3">
                  <c:v>61.920291241496599</c:v>
                </c:pt>
                <c:pt idx="4">
                  <c:v>60.699234693877543</c:v>
                </c:pt>
                <c:pt idx="5">
                  <c:v>59.291698554421764</c:v>
                </c:pt>
                <c:pt idx="6">
                  <c:v>57.718027210884351</c:v>
                </c:pt>
                <c:pt idx="7">
                  <c:v>55.998565051020407</c:v>
                </c:pt>
                <c:pt idx="8">
                  <c:v>54.153656462585026</c:v>
                </c:pt>
                <c:pt idx="9">
                  <c:v>52.203645833333333</c:v>
                </c:pt>
                <c:pt idx="10">
                  <c:v>50.168877551020401</c:v>
                </c:pt>
                <c:pt idx="11">
                  <c:v>48.069696003401354</c:v>
                </c:pt>
                <c:pt idx="12">
                  <c:v>45.926445578231288</c:v>
                </c:pt>
                <c:pt idx="13">
                  <c:v>43.759470663265304</c:v>
                </c:pt>
                <c:pt idx="14">
                  <c:v>41.589115646258499</c:v>
                </c:pt>
                <c:pt idx="15">
                  <c:v>39.435724914965988</c:v>
                </c:pt>
                <c:pt idx="16">
                  <c:v>37.319642857142853</c:v>
                </c:pt>
                <c:pt idx="17">
                  <c:v>35.26121386054421</c:v>
                </c:pt>
                <c:pt idx="18">
                  <c:v>33.280782312925162</c:v>
                </c:pt>
                <c:pt idx="19">
                  <c:v>31.398692602040811</c:v>
                </c:pt>
                <c:pt idx="20">
                  <c:v>29.635289115646259</c:v>
                </c:pt>
                <c:pt idx="21">
                  <c:v>28.010916241496592</c:v>
                </c:pt>
                <c:pt idx="22">
                  <c:v>26.545918367346946</c:v>
                </c:pt>
                <c:pt idx="23">
                  <c:v>25.260639880952372</c:v>
                </c:pt>
                <c:pt idx="24">
                  <c:v>24.175425170068031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ADB-B744-6290071BE46D}"/>
            </c:ext>
          </c:extLst>
        </c:ser>
        <c:ser>
          <c:idx val="1"/>
          <c:order val="1"/>
          <c:tx>
            <c:strRef>
              <c:f>'HXD2'!$C$32</c:f>
              <c:strCache>
                <c:ptCount val="1"/>
                <c:pt idx="0">
                  <c:v>牵引力pwa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'HXD2'!$B$33:$B$43</c:f>
              <c:numCache>
                <c:formatCode>General</c:formatCode>
                <c:ptCount val="11"/>
                <c:pt idx="0">
                  <c:v>0</c:v>
                </c:pt>
                <c:pt idx="1">
                  <c:v>900</c:v>
                </c:pt>
                <c:pt idx="2">
                  <c:v>3025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</c:numCache>
            </c:numRef>
          </c:xVal>
          <c:yVal>
            <c:numRef>
              <c:f>'HXD2'!$C$33:$C$43</c:f>
              <c:numCache>
                <c:formatCode>General</c:formatCode>
                <c:ptCount val="11"/>
                <c:pt idx="0">
                  <c:v>64.261139455782313</c:v>
                </c:pt>
                <c:pt idx="1">
                  <c:v>57.718027210884351</c:v>
                </c:pt>
                <c:pt idx="2">
                  <c:v>48.069696003401354</c:v>
                </c:pt>
                <c:pt idx="3">
                  <c:v>37.319642857142853</c:v>
                </c:pt>
                <c:pt idx="4">
                  <c:v>29.635289115646259</c:v>
                </c:pt>
                <c:pt idx="5">
                  <c:v>24.175425170068031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C-4ADB-B744-6290071B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74720"/>
        <c:axId val="852175800"/>
      </c:scatterChart>
      <c:valAx>
        <c:axId val="8521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75800"/>
        <c:crosses val="autoZero"/>
        <c:crossBetween val="midCat"/>
      </c:valAx>
      <c:valAx>
        <c:axId val="8521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1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3478260869568"/>
          <c:y val="0.10191912939584565"/>
          <c:w val="0.1630434782608696"/>
          <c:h val="0.1234012293253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'HXD2'!$D$1</c:f>
              <c:strCache>
                <c:ptCount val="1"/>
                <c:pt idx="0">
                  <c:v>单位制动力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'HXD2'!$B$2:$B$26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</c:numCache>
            </c:numRef>
          </c:xVal>
          <c:yVal>
            <c:numRef>
              <c:f>'HXD2'!$D$2:$D$26</c:f>
              <c:numCache>
                <c:formatCode>General</c:formatCode>
                <c:ptCount val="25"/>
                <c:pt idx="0">
                  <c:v>39.282100340136054</c:v>
                </c:pt>
                <c:pt idx="1">
                  <c:v>81.459080601937728</c:v>
                </c:pt>
                <c:pt idx="2">
                  <c:v>80.46710837112623</c:v>
                </c:pt>
                <c:pt idx="3">
                  <c:v>79.627747252747241</c:v>
                </c:pt>
                <c:pt idx="4">
                  <c:v>78.908294865565267</c:v>
                </c:pt>
                <c:pt idx="5">
                  <c:v>78.284769463340893</c:v>
                </c:pt>
                <c:pt idx="6">
                  <c:v>77.739184736394549</c:v>
                </c:pt>
                <c:pt idx="7">
                  <c:v>77.25778644791248</c:v>
                </c:pt>
                <c:pt idx="8">
                  <c:v>76.829876858150669</c:v>
                </c:pt>
                <c:pt idx="9">
                  <c:v>76.447010383100604</c:v>
                </c:pt>
                <c:pt idx="10">
                  <c:v>76.102430555555543</c:v>
                </c:pt>
                <c:pt idx="11">
                  <c:v>75.790667854443356</c:v>
                </c:pt>
                <c:pt idx="12">
                  <c:v>75.507247217068624</c:v>
                </c:pt>
                <c:pt idx="13">
                  <c:v>75.248471852509113</c:v>
                </c:pt>
                <c:pt idx="14">
                  <c:v>73.438216883975798</c:v>
                </c:pt>
                <c:pt idx="15">
                  <c:v>70.723384353741494</c:v>
                </c:pt>
                <c:pt idx="16">
                  <c:v>68.203910474446175</c:v>
                </c:pt>
                <c:pt idx="17">
                  <c:v>65.877929999160159</c:v>
                </c:pt>
                <c:pt idx="18">
                  <c:v>63.743844144800775</c:v>
                </c:pt>
                <c:pt idx="19">
                  <c:v>61.800274650089925</c:v>
                </c:pt>
                <c:pt idx="20">
                  <c:v>60.046027021919869</c:v>
                </c:pt>
                <c:pt idx="21">
                  <c:v>58.480060895325863</c:v>
                </c:pt>
                <c:pt idx="22">
                  <c:v>57.101465950963714</c:v>
                </c:pt>
                <c:pt idx="23">
                  <c:v>55.909442211227933</c:v>
                </c:pt>
                <c:pt idx="24">
                  <c:v>54.903283813525391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558-B6C9-7C48DD2E47BE}"/>
            </c:ext>
          </c:extLst>
        </c:ser>
        <c:ser>
          <c:idx val="1"/>
          <c:order val="1"/>
          <c:tx>
            <c:strRef>
              <c:f>'HXD2'!$C$55</c:f>
              <c:strCache>
                <c:ptCount val="1"/>
                <c:pt idx="0">
                  <c:v>制动pwa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'HXD2'!$B$56:$B$67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400</c:v>
                </c:pt>
                <c:pt idx="3">
                  <c:v>2025</c:v>
                </c:pt>
                <c:pt idx="4">
                  <c:v>4225</c:v>
                </c:pt>
                <c:pt idx="5">
                  <c:v>8100</c:v>
                </c:pt>
                <c:pt idx="6">
                  <c:v>11025</c:v>
                </c:pt>
                <c:pt idx="7">
                  <c:v>14400</c:v>
                </c:pt>
              </c:numCache>
            </c:numRef>
          </c:xVal>
          <c:yVal>
            <c:numRef>
              <c:f>'HXD2'!$C$56:$C$67</c:f>
              <c:numCache>
                <c:formatCode>General</c:formatCode>
                <c:ptCount val="12"/>
                <c:pt idx="0">
                  <c:v>39.282100340136054</c:v>
                </c:pt>
                <c:pt idx="1">
                  <c:v>81.459080601937728</c:v>
                </c:pt>
                <c:pt idx="2">
                  <c:v>78.908294865565267</c:v>
                </c:pt>
                <c:pt idx="3">
                  <c:v>76.447010383100604</c:v>
                </c:pt>
                <c:pt idx="4">
                  <c:v>75.248471852509113</c:v>
                </c:pt>
                <c:pt idx="5">
                  <c:v>63.743844144800775</c:v>
                </c:pt>
                <c:pt idx="6">
                  <c:v>58.480060895325863</c:v>
                </c:pt>
                <c:pt idx="7">
                  <c:v>54.903283813525391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A-4558-B6C9-7C48DD2E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58048"/>
        <c:axId val="808265608"/>
      </c:scatterChart>
      <c:valAx>
        <c:axId val="8082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265608"/>
        <c:crosses val="autoZero"/>
        <c:crossBetween val="midCat"/>
      </c:valAx>
      <c:valAx>
        <c:axId val="80826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25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'HXD2'!$E$1</c:f>
              <c:strCache>
                <c:ptCount val="1"/>
                <c:pt idx="0">
                  <c:v>单位基本阻力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44132578665762"/>
                  <c:y val="0.39296247570051251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'HXD2'!$B$2:$B$26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225</c:v>
                </c:pt>
                <c:pt idx="4">
                  <c:v>400</c:v>
                </c:pt>
                <c:pt idx="5">
                  <c:v>625</c:v>
                </c:pt>
                <c:pt idx="6">
                  <c:v>900</c:v>
                </c:pt>
                <c:pt idx="7">
                  <c:v>1225</c:v>
                </c:pt>
                <c:pt idx="8">
                  <c:v>1600</c:v>
                </c:pt>
                <c:pt idx="9">
                  <c:v>2025</c:v>
                </c:pt>
                <c:pt idx="10">
                  <c:v>2500</c:v>
                </c:pt>
                <c:pt idx="11">
                  <c:v>3025</c:v>
                </c:pt>
                <c:pt idx="12">
                  <c:v>3600</c:v>
                </c:pt>
                <c:pt idx="13">
                  <c:v>4225</c:v>
                </c:pt>
                <c:pt idx="14">
                  <c:v>4900</c:v>
                </c:pt>
                <c:pt idx="15">
                  <c:v>5625</c:v>
                </c:pt>
                <c:pt idx="16">
                  <c:v>6400</c:v>
                </c:pt>
                <c:pt idx="17">
                  <c:v>7225</c:v>
                </c:pt>
                <c:pt idx="18">
                  <c:v>8100</c:v>
                </c:pt>
                <c:pt idx="19">
                  <c:v>9025</c:v>
                </c:pt>
                <c:pt idx="20">
                  <c:v>10000</c:v>
                </c:pt>
                <c:pt idx="21">
                  <c:v>11025</c:v>
                </c:pt>
                <c:pt idx="22">
                  <c:v>12100</c:v>
                </c:pt>
                <c:pt idx="23">
                  <c:v>13225</c:v>
                </c:pt>
                <c:pt idx="24">
                  <c:v>14400</c:v>
                </c:pt>
              </c:numCache>
            </c:numRef>
          </c:xVal>
          <c:yVal>
            <c:numRef>
              <c:f>'HXD2'!$E$2:$E$26</c:f>
              <c:numCache>
                <c:formatCode>General</c:formatCode>
                <c:ptCount val="25"/>
                <c:pt idx="0">
                  <c:v>0.96666666666666656</c:v>
                </c:pt>
                <c:pt idx="1">
                  <c:v>0.99585000000000035</c:v>
                </c:pt>
                <c:pt idx="2">
                  <c:v>1.0325666666666666</c:v>
                </c:pt>
                <c:pt idx="3">
                  <c:v>1.0768166666666668</c:v>
                </c:pt>
                <c:pt idx="4">
                  <c:v>1.1286</c:v>
                </c:pt>
                <c:pt idx="5">
                  <c:v>1.1879166666666665</c:v>
                </c:pt>
                <c:pt idx="6">
                  <c:v>1.2547666666666666</c:v>
                </c:pt>
                <c:pt idx="7">
                  <c:v>1.3291500000000001</c:v>
                </c:pt>
                <c:pt idx="8">
                  <c:v>1.4110666666666667</c:v>
                </c:pt>
                <c:pt idx="9">
                  <c:v>1.5005166666666669</c:v>
                </c:pt>
                <c:pt idx="10">
                  <c:v>1.5975000000000004</c:v>
                </c:pt>
                <c:pt idx="11">
                  <c:v>1.7020166666666665</c:v>
                </c:pt>
                <c:pt idx="12">
                  <c:v>1.8140666666666669</c:v>
                </c:pt>
                <c:pt idx="13">
                  <c:v>1.9336499999999999</c:v>
                </c:pt>
                <c:pt idx="14">
                  <c:v>2.0607666666666664</c:v>
                </c:pt>
                <c:pt idx="15">
                  <c:v>2.1954166666666666</c:v>
                </c:pt>
                <c:pt idx="16">
                  <c:v>2.3376000000000001</c:v>
                </c:pt>
                <c:pt idx="17">
                  <c:v>2.4873166666666666</c:v>
                </c:pt>
                <c:pt idx="18">
                  <c:v>2.6445666666666665</c:v>
                </c:pt>
                <c:pt idx="19">
                  <c:v>2.8093500000000002</c:v>
                </c:pt>
                <c:pt idx="20">
                  <c:v>2.9816666666666669</c:v>
                </c:pt>
                <c:pt idx="21">
                  <c:v>3.1615166666666665</c:v>
                </c:pt>
                <c:pt idx="22">
                  <c:v>3.3489</c:v>
                </c:pt>
                <c:pt idx="23">
                  <c:v>3.5438166666666668</c:v>
                </c:pt>
                <c:pt idx="24">
                  <c:v>3.7462666666666666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E-487C-834D-8DF4D31B8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7968"/>
        <c:axId val="808249768"/>
      </c:scatterChart>
      <c:valAx>
        <c:axId val="8082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249768"/>
        <c:crosses val="autoZero"/>
        <c:crossBetween val="midCat"/>
      </c:valAx>
      <c:valAx>
        <c:axId val="8082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2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351117</xdr:colOff>
      <xdr:row>45</xdr:row>
      <xdr:rowOff>32870</xdr:rowOff>
    </xdr:from>
    <xdr:to>
      <xdr:col>11</xdr:col>
      <xdr:colOff>933823</xdr:colOff>
      <xdr:row>65</xdr:row>
      <xdr:rowOff>156882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7B4657-62F9-398B-C730-B1B380B4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22412</xdr:colOff>
      <xdr:row>45</xdr:row>
      <xdr:rowOff>17930</xdr:rowOff>
    </xdr:from>
    <xdr:to>
      <xdr:col>19</xdr:col>
      <xdr:colOff>298824</xdr:colOff>
      <xdr:row>66</xdr:row>
      <xdr:rowOff>44823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3F8B374-5102-63E0-FACB-30AB085A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254001</xdr:colOff>
      <xdr:row>43</xdr:row>
      <xdr:rowOff>47812</xdr:rowOff>
    </xdr:from>
    <xdr:to>
      <xdr:col>27</xdr:col>
      <xdr:colOff>156882</xdr:colOff>
      <xdr:row>65</xdr:row>
      <xdr:rowOff>164353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F7A3C6-2D82-35CA-C14E-AF0BF0BF8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</xdr:row>
      <xdr:rowOff>0</xdr:rowOff>
    </xdr:from>
    <xdr:to>
      <xdr:col>21</xdr:col>
      <xdr:colOff>279400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41B886-4E46-96AA-3C91-698A4942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38</xdr:row>
      <xdr:rowOff>146050</xdr:rowOff>
    </xdr:from>
    <xdr:to>
      <xdr:col>10</xdr:col>
      <xdr:colOff>666750</xdr:colOff>
      <xdr:row>64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F2A0CA-1B0D-B114-8D51-90F5C77F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67</xdr:row>
      <xdr:rowOff>25400</xdr:rowOff>
    </xdr:from>
    <xdr:to>
      <xdr:col>10</xdr:col>
      <xdr:colOff>654050</xdr:colOff>
      <xdr:row>100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7B581E-1F59-285B-B3DA-C91C0132C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31</xdr:row>
      <xdr:rowOff>82550</xdr:rowOff>
    </xdr:from>
    <xdr:to>
      <xdr:col>8</xdr:col>
      <xdr:colOff>558800</xdr:colOff>
      <xdr:row>51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1B80C1-ACDB-BF2A-D3FC-A4D2ED34C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54</xdr:row>
      <xdr:rowOff>82550</xdr:rowOff>
    </xdr:from>
    <xdr:to>
      <xdr:col>8</xdr:col>
      <xdr:colOff>469900</xdr:colOff>
      <xdr:row>76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9B016C5-A31E-AF34-CED9-9C11F084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3</xdr:row>
      <xdr:rowOff>31750</xdr:rowOff>
    </xdr:from>
    <xdr:to>
      <xdr:col>21</xdr:col>
      <xdr:colOff>628650</xdr:colOff>
      <xdr:row>31</xdr:row>
      <xdr:rowOff>146050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35B4E4-BFF5-349F-9187-4A8BBF6A2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zoomScale="85" zoomScaleNormal="85" workbookViewId="0">
      <selection activeCell="Z30" sqref="Z30"/>
    </sheetView>
  </sheetViews>
  <sheetFormatPr defaultColWidth="8.83203125" defaultRowHeight="14" x14ac:dyDescent="0.3"/>
  <cols>
    <col min="1" max="1" width="5.08203125" style="1" bestFit="1" customWidth="1"/>
    <col min="2" max="3" width="12.33203125" style="1" bestFit="1" customWidth="1"/>
    <col min="4" max="4" width="8.83203125" style="1" bestFit="1" customWidth="1"/>
    <col min="5" max="5" width="12.75" style="1" bestFit="1" customWidth="1"/>
    <col min="6" max="6" width="8.83203125" style="1"/>
    <col min="7" max="7" width="5.25" style="1" bestFit="1" customWidth="1"/>
    <col min="8" max="8" width="8.83203125" style="1"/>
    <col min="9" max="9" width="7.25" style="1" bestFit="1" customWidth="1"/>
    <col min="10" max="10" width="12.33203125" style="1" bestFit="1" customWidth="1"/>
    <col min="11" max="11" width="7.25" style="1" bestFit="1" customWidth="1"/>
    <col min="12" max="12" width="15.75" style="1" bestFit="1" customWidth="1"/>
    <col min="13" max="15" width="8.83203125" style="1"/>
    <col min="16" max="16" width="7.25" style="1" bestFit="1" customWidth="1"/>
    <col min="17" max="17" width="14.08203125" style="1" bestFit="1" customWidth="1"/>
    <col min="18" max="19" width="14.08203125" style="1" customWidth="1"/>
    <col min="20" max="20" width="8.83203125" style="1"/>
    <col min="21" max="21" width="12.75" style="2" bestFit="1" customWidth="1"/>
    <col min="22" max="22" width="21.58203125" style="2" bestFit="1" customWidth="1"/>
    <col min="23" max="24" width="8.83203125" style="1"/>
    <col min="27" max="16384" width="8.8320312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9</v>
      </c>
      <c r="I1" s="2" t="s">
        <v>12</v>
      </c>
      <c r="J1" s="2" t="s">
        <v>17</v>
      </c>
      <c r="K1" s="2" t="s">
        <v>12</v>
      </c>
      <c r="L1" s="2" t="s">
        <v>15</v>
      </c>
      <c r="N1" s="2" t="s">
        <v>12</v>
      </c>
      <c r="O1" s="2" t="s">
        <v>13</v>
      </c>
      <c r="P1" s="2" t="s">
        <v>12</v>
      </c>
      <c r="Q1" s="2" t="s">
        <v>16</v>
      </c>
      <c r="R1" s="2"/>
      <c r="S1" s="2" t="s">
        <v>12</v>
      </c>
      <c r="T1" s="2" t="s">
        <v>14</v>
      </c>
      <c r="U1" s="2" t="s">
        <v>12</v>
      </c>
      <c r="V1" s="2" t="s">
        <v>22</v>
      </c>
      <c r="X1" s="3" t="s">
        <v>18</v>
      </c>
      <c r="Y1" s="2" t="s">
        <v>19</v>
      </c>
    </row>
    <row r="2" spans="1:25" x14ac:dyDescent="0.3">
      <c r="A2" s="1">
        <v>0</v>
      </c>
      <c r="B2" s="1">
        <f>520*1000/903/9.8</f>
        <v>58.761045946617848</v>
      </c>
      <c r="C2" s="1">
        <f>0.5529*1000/9.8</f>
        <v>56.418367346938766</v>
      </c>
      <c r="D2" s="1">
        <f>0.37+0.0053*A2+0.000104*A2*A2</f>
        <v>0.37</v>
      </c>
      <c r="E2" s="1">
        <v>0</v>
      </c>
      <c r="G2" s="1">
        <v>9.81</v>
      </c>
      <c r="I2" s="2">
        <v>0</v>
      </c>
      <c r="J2" s="2">
        <v>58.701146819999998</v>
      </c>
      <c r="K2" s="2">
        <v>0</v>
      </c>
      <c r="L2" s="2">
        <v>58.701146819999998</v>
      </c>
      <c r="N2" s="2">
        <v>0</v>
      </c>
      <c r="O2" s="2">
        <v>56.360856269999999</v>
      </c>
      <c r="P2" s="2">
        <v>0</v>
      </c>
      <c r="Q2" s="2">
        <v>56.360856269999999</v>
      </c>
      <c r="R2" s="2"/>
      <c r="S2" s="2">
        <v>0</v>
      </c>
      <c r="T2" s="2">
        <v>0.37</v>
      </c>
      <c r="U2" s="2">
        <v>0</v>
      </c>
      <c r="V2" s="2">
        <f>$Y$2 + $Y$3 * U2</f>
        <v>0.69305975332788095</v>
      </c>
      <c r="W2" s="2"/>
      <c r="X2" s="3" t="s">
        <v>20</v>
      </c>
      <c r="Y2" s="2">
        <v>0.69305975332788095</v>
      </c>
    </row>
    <row r="3" spans="1:25" x14ac:dyDescent="0.3">
      <c r="A3" s="1">
        <f>A2+5</f>
        <v>5</v>
      </c>
      <c r="B3" s="1">
        <f t="shared" ref="B3:B12" si="0">520*1000/903/9.8</f>
        <v>58.761045946617848</v>
      </c>
      <c r="C3" s="1">
        <f>0.5529*1000/9.8</f>
        <v>56.418367346938766</v>
      </c>
      <c r="D3" s="1">
        <f t="shared" ref="D3:D42" si="1">0.37+0.0053*A3+0.000104*A3*A3</f>
        <v>0.39910000000000001</v>
      </c>
      <c r="E3" s="1">
        <v>0</v>
      </c>
      <c r="I3" s="2">
        <v>2500</v>
      </c>
      <c r="J3" s="2">
        <v>58.701146819999998</v>
      </c>
      <c r="K3" s="2">
        <v>2500</v>
      </c>
      <c r="L3" s="2">
        <v>58.701146819999998</v>
      </c>
      <c r="N3" s="2">
        <v>25</v>
      </c>
      <c r="O3" s="2">
        <v>56.360856269999999</v>
      </c>
      <c r="P3" s="2">
        <v>25</v>
      </c>
      <c r="Q3" s="2">
        <v>56.360856269999999</v>
      </c>
      <c r="R3" s="2"/>
      <c r="S3" s="2">
        <v>25</v>
      </c>
      <c r="T3" s="2">
        <v>0.39910000000000001</v>
      </c>
      <c r="U3" s="2">
        <v>25</v>
      </c>
      <c r="V3" s="2">
        <f t="shared" ref="V3:V38" si="2">$Y$2 + $Y$3 * U3</f>
        <v>0.6960197116676351</v>
      </c>
      <c r="W3" s="2"/>
      <c r="X3" s="3" t="s">
        <v>21</v>
      </c>
      <c r="Y3" s="2">
        <v>1.1839833359016799E-4</v>
      </c>
    </row>
    <row r="4" spans="1:25" x14ac:dyDescent="0.3">
      <c r="A4" s="1">
        <f t="shared" ref="A4:A42" si="3">A3+5</f>
        <v>10</v>
      </c>
      <c r="B4" s="1">
        <f t="shared" si="0"/>
        <v>58.761045946617848</v>
      </c>
      <c r="C4" s="1">
        <f>(0.0129519*A4+0.4882)*1000/9.8</f>
        <v>63.032551020408164</v>
      </c>
      <c r="D4" s="1">
        <f t="shared" si="1"/>
        <v>0.43340000000000001</v>
      </c>
      <c r="E4" s="1">
        <v>0</v>
      </c>
      <c r="I4" s="2">
        <v>3600</v>
      </c>
      <c r="J4" s="2">
        <v>57.910939069999998</v>
      </c>
      <c r="K4" s="2">
        <v>10000</v>
      </c>
      <c r="L4" s="2">
        <v>54.761396769999998</v>
      </c>
      <c r="N4" s="2">
        <v>100</v>
      </c>
      <c r="O4" s="2">
        <v>62.968297659999998</v>
      </c>
      <c r="P4" s="2">
        <v>400</v>
      </c>
      <c r="Q4" s="2">
        <v>76.171049949999997</v>
      </c>
      <c r="R4" s="2"/>
      <c r="S4" s="2">
        <v>100</v>
      </c>
      <c r="T4" s="2">
        <v>0.43</v>
      </c>
      <c r="U4" s="2">
        <v>100</v>
      </c>
      <c r="V4" s="2">
        <f t="shared" si="2"/>
        <v>0.70489958668689778</v>
      </c>
    </row>
    <row r="5" spans="1:25" x14ac:dyDescent="0.3">
      <c r="A5" s="1">
        <f t="shared" si="3"/>
        <v>15</v>
      </c>
      <c r="B5" s="1">
        <f t="shared" si="0"/>
        <v>58.761045946617848</v>
      </c>
      <c r="C5" s="1">
        <f t="shared" ref="C5:C6" si="4">(0.0129519*A5+0.4882)*1000/9.8</f>
        <v>69.640663265306117</v>
      </c>
      <c r="D5" s="1">
        <f t="shared" si="1"/>
        <v>0.47289999999999999</v>
      </c>
      <c r="E5" s="1">
        <v>0</v>
      </c>
      <c r="I5" s="2">
        <v>4900</v>
      </c>
      <c r="J5" s="2">
        <v>57.120731329999998</v>
      </c>
      <c r="K5" s="2">
        <v>22500</v>
      </c>
      <c r="L5" s="2">
        <v>50.810358039999997</v>
      </c>
      <c r="N5" s="2">
        <v>400</v>
      </c>
      <c r="O5" s="2">
        <v>76.171049949999997</v>
      </c>
      <c r="P5" s="2">
        <v>4900</v>
      </c>
      <c r="Q5" s="2">
        <v>76.167176350000005</v>
      </c>
      <c r="R5" s="2"/>
      <c r="S5" s="2">
        <v>400</v>
      </c>
      <c r="T5" s="2">
        <v>0.52</v>
      </c>
      <c r="U5" s="2">
        <v>400</v>
      </c>
      <c r="V5" s="2">
        <f t="shared" si="2"/>
        <v>0.74041908676394819</v>
      </c>
    </row>
    <row r="6" spans="1:25" x14ac:dyDescent="0.3">
      <c r="A6" s="1">
        <f t="shared" si="3"/>
        <v>20</v>
      </c>
      <c r="B6" s="1">
        <f t="shared" si="0"/>
        <v>58.761045946617848</v>
      </c>
      <c r="C6" s="1">
        <f t="shared" si="4"/>
        <v>76.248775510204084</v>
      </c>
      <c r="D6" s="1">
        <f t="shared" si="1"/>
        <v>0.51759999999999995</v>
      </c>
      <c r="E6" s="1">
        <f t="shared" ref="E6:E16" si="5">509.6*1000/903/$G$2</f>
        <v>57.527123880868281</v>
      </c>
      <c r="I6" s="2">
        <v>6400</v>
      </c>
      <c r="J6" s="2">
        <v>56.330523579999998</v>
      </c>
      <c r="K6" s="2">
        <v>40000</v>
      </c>
      <c r="L6" s="2">
        <v>39.153943869999999</v>
      </c>
      <c r="N6" s="2">
        <v>900</v>
      </c>
      <c r="O6" s="2">
        <v>76.167176350000005</v>
      </c>
      <c r="P6" s="2">
        <v>13924</v>
      </c>
      <c r="Q6" s="2">
        <v>62.748216110000001</v>
      </c>
      <c r="R6" s="2"/>
      <c r="S6" s="2">
        <v>900</v>
      </c>
      <c r="T6" s="2">
        <v>0.62</v>
      </c>
      <c r="U6" s="2">
        <v>900</v>
      </c>
      <c r="V6" s="2">
        <f t="shared" si="2"/>
        <v>0.79961825355903215</v>
      </c>
    </row>
    <row r="7" spans="1:25" x14ac:dyDescent="0.3">
      <c r="A7" s="1">
        <f t="shared" si="3"/>
        <v>25</v>
      </c>
      <c r="B7" s="1">
        <f t="shared" si="0"/>
        <v>58.761045946617848</v>
      </c>
      <c r="C7" s="1">
        <f>0.7472*1000/9.8</f>
        <v>76.24489795918366</v>
      </c>
      <c r="D7" s="1">
        <f t="shared" si="1"/>
        <v>0.56749999999999989</v>
      </c>
      <c r="E7" s="1">
        <f t="shared" si="5"/>
        <v>57.527123880868281</v>
      </c>
      <c r="I7" s="2">
        <v>8100</v>
      </c>
      <c r="J7" s="2">
        <v>55.551604519999998</v>
      </c>
      <c r="K7" s="2">
        <v>57600</v>
      </c>
      <c r="L7" s="2">
        <v>32.883930900000003</v>
      </c>
      <c r="N7" s="2">
        <v>4900</v>
      </c>
      <c r="O7" s="2">
        <v>76.167176350000005</v>
      </c>
      <c r="P7" s="2">
        <v>32400</v>
      </c>
      <c r="Q7" s="2">
        <v>54.213353720000001</v>
      </c>
      <c r="R7" s="2"/>
      <c r="S7" s="2">
        <v>1600</v>
      </c>
      <c r="T7" s="2">
        <v>0.75</v>
      </c>
      <c r="U7" s="2">
        <v>1600</v>
      </c>
      <c r="V7" s="2">
        <f t="shared" si="2"/>
        <v>0.8824970870721498</v>
      </c>
    </row>
    <row r="8" spans="1:25" x14ac:dyDescent="0.3">
      <c r="A8" s="1">
        <f t="shared" si="3"/>
        <v>30</v>
      </c>
      <c r="B8" s="1">
        <f t="shared" si="0"/>
        <v>58.761045946617848</v>
      </c>
      <c r="C8" s="1">
        <f t="shared" ref="C8:C16" si="6">0.7472*1000/9.8</f>
        <v>76.24489795918366</v>
      </c>
      <c r="D8" s="1">
        <f t="shared" si="1"/>
        <v>0.62260000000000004</v>
      </c>
      <c r="E8" s="1">
        <f t="shared" si="5"/>
        <v>57.527123880868281</v>
      </c>
      <c r="I8" s="2">
        <v>10000</v>
      </c>
      <c r="J8" s="2">
        <v>54.761396769999998</v>
      </c>
      <c r="K8" s="2">
        <v>84100</v>
      </c>
      <c r="L8" s="2">
        <v>27.0170125</v>
      </c>
      <c r="N8" s="2">
        <v>6400</v>
      </c>
      <c r="O8" s="2">
        <v>73.459734960000006</v>
      </c>
      <c r="P8" s="2">
        <v>72900</v>
      </c>
      <c r="Q8" s="2">
        <v>41.390417939999999</v>
      </c>
      <c r="R8" s="2"/>
      <c r="S8" s="2">
        <v>2500</v>
      </c>
      <c r="T8" s="2">
        <v>0.9</v>
      </c>
      <c r="U8" s="2">
        <v>2500</v>
      </c>
      <c r="V8" s="2">
        <f t="shared" si="2"/>
        <v>0.9890555873033009</v>
      </c>
    </row>
    <row r="9" spans="1:25" x14ac:dyDescent="0.3">
      <c r="A9" s="1">
        <f t="shared" si="3"/>
        <v>35</v>
      </c>
      <c r="B9" s="1">
        <f t="shared" si="0"/>
        <v>58.761045946617848</v>
      </c>
      <c r="C9" s="1">
        <f t="shared" si="6"/>
        <v>76.24489795918366</v>
      </c>
      <c r="D9" s="1">
        <f t="shared" si="1"/>
        <v>0.68289999999999995</v>
      </c>
      <c r="E9" s="1">
        <f t="shared" si="5"/>
        <v>57.527123880868281</v>
      </c>
      <c r="I9" s="2">
        <v>12100</v>
      </c>
      <c r="J9" s="2">
        <v>53.971189029999998</v>
      </c>
      <c r="K9" s="2">
        <v>122500</v>
      </c>
      <c r="L9" s="2">
        <v>22.543498110000002</v>
      </c>
      <c r="N9" s="2">
        <v>8100</v>
      </c>
      <c r="O9" s="2">
        <v>70.746177369999998</v>
      </c>
      <c r="P9" s="2">
        <v>122500</v>
      </c>
      <c r="Q9" s="2">
        <v>30.092252800000001</v>
      </c>
      <c r="R9" s="2"/>
      <c r="S9" s="2">
        <v>3600</v>
      </c>
      <c r="T9" s="2">
        <v>1.06</v>
      </c>
      <c r="U9" s="2">
        <v>3600</v>
      </c>
      <c r="V9" s="2">
        <f t="shared" si="2"/>
        <v>1.1192937542524857</v>
      </c>
    </row>
    <row r="10" spans="1:25" x14ac:dyDescent="0.3">
      <c r="A10" s="1">
        <f t="shared" si="3"/>
        <v>40</v>
      </c>
      <c r="B10" s="1">
        <f t="shared" si="0"/>
        <v>58.761045946617848</v>
      </c>
      <c r="C10" s="1">
        <f t="shared" si="6"/>
        <v>76.24489795918366</v>
      </c>
      <c r="D10" s="1">
        <f t="shared" si="1"/>
        <v>0.74839999999999995</v>
      </c>
      <c r="E10" s="1">
        <f t="shared" si="5"/>
        <v>57.527123880868281</v>
      </c>
      <c r="I10" s="2">
        <v>14400</v>
      </c>
      <c r="J10" s="2">
        <v>53.180981279999997</v>
      </c>
      <c r="K10" s="2"/>
      <c r="L10" s="2"/>
      <c r="N10" s="2">
        <v>10000</v>
      </c>
      <c r="O10" s="2">
        <v>68.032619780000005</v>
      </c>
      <c r="P10" s="2"/>
      <c r="Q10" s="2"/>
      <c r="R10" s="2"/>
      <c r="S10" s="2">
        <v>4900</v>
      </c>
      <c r="T10" s="2">
        <v>1.25</v>
      </c>
      <c r="U10" s="2">
        <v>4900</v>
      </c>
      <c r="V10" s="2">
        <f t="shared" si="2"/>
        <v>1.2732115879197041</v>
      </c>
    </row>
    <row r="11" spans="1:25" x14ac:dyDescent="0.3">
      <c r="A11" s="1">
        <f t="shared" si="3"/>
        <v>45</v>
      </c>
      <c r="B11" s="1">
        <f t="shared" si="0"/>
        <v>58.761045946617848</v>
      </c>
      <c r="C11" s="1">
        <f t="shared" si="6"/>
        <v>76.24489795918366</v>
      </c>
      <c r="D11" s="1">
        <f t="shared" si="1"/>
        <v>0.81910000000000005</v>
      </c>
      <c r="E11" s="1">
        <f t="shared" si="5"/>
        <v>57.527123880868281</v>
      </c>
      <c r="I11" s="2">
        <v>16900</v>
      </c>
      <c r="J11" s="2">
        <v>52.390773529999997</v>
      </c>
      <c r="K11" s="2"/>
      <c r="L11" s="2"/>
      <c r="N11" s="2">
        <v>12100</v>
      </c>
      <c r="O11" s="2">
        <v>65.319062180000003</v>
      </c>
      <c r="P11" s="2"/>
      <c r="Q11" s="2"/>
      <c r="R11" s="2"/>
      <c r="S11" s="2">
        <v>6400</v>
      </c>
      <c r="T11" s="2">
        <v>1.46</v>
      </c>
      <c r="U11" s="2">
        <v>6400</v>
      </c>
      <c r="V11" s="2">
        <f t="shared" si="2"/>
        <v>1.4508090883049563</v>
      </c>
    </row>
    <row r="12" spans="1:25" x14ac:dyDescent="0.3">
      <c r="A12" s="1">
        <f t="shared" si="3"/>
        <v>50</v>
      </c>
      <c r="B12" s="1">
        <f t="shared" si="0"/>
        <v>58.761045946617848</v>
      </c>
      <c r="C12" s="1">
        <f t="shared" si="6"/>
        <v>76.24489795918366</v>
      </c>
      <c r="D12" s="1">
        <f t="shared" si="1"/>
        <v>0.89500000000000002</v>
      </c>
      <c r="E12" s="1">
        <f t="shared" si="5"/>
        <v>57.527123880868281</v>
      </c>
      <c r="I12" s="2">
        <v>19600</v>
      </c>
      <c r="J12" s="2">
        <v>51.600565789999997</v>
      </c>
      <c r="K12" s="2"/>
      <c r="L12" s="2"/>
      <c r="N12" s="2">
        <v>13924</v>
      </c>
      <c r="O12" s="2">
        <v>63.14821611</v>
      </c>
      <c r="P12" s="2"/>
      <c r="Q12" s="2"/>
      <c r="R12" s="2"/>
      <c r="S12" s="2">
        <v>8100</v>
      </c>
      <c r="T12" s="2">
        <v>1.69</v>
      </c>
      <c r="U12" s="2">
        <v>8100</v>
      </c>
      <c r="V12" s="2">
        <f t="shared" si="2"/>
        <v>1.6520862554082418</v>
      </c>
    </row>
    <row r="13" spans="1:25" x14ac:dyDescent="0.3">
      <c r="A13" s="1">
        <f t="shared" si="3"/>
        <v>55</v>
      </c>
      <c r="B13" s="1">
        <f>(-0.00003*A13*A13*A13+0.006*A13*A13-0.942*A13+554.902)*1000/903/9.8</f>
        <v>58.337373155242162</v>
      </c>
      <c r="C13" s="1">
        <f t="shared" si="6"/>
        <v>76.24489795918366</v>
      </c>
      <c r="D13" s="1">
        <f t="shared" si="1"/>
        <v>0.97609999999999997</v>
      </c>
      <c r="E13" s="1">
        <f t="shared" si="5"/>
        <v>57.527123880868281</v>
      </c>
      <c r="I13" s="2">
        <v>22500</v>
      </c>
      <c r="J13" s="2">
        <v>50.810358039999997</v>
      </c>
      <c r="K13" s="2"/>
      <c r="L13" s="2"/>
      <c r="N13" s="2">
        <v>14400</v>
      </c>
      <c r="O13" s="2">
        <v>62.861977570000001</v>
      </c>
      <c r="P13" s="2"/>
      <c r="Q13" s="2"/>
      <c r="R13" s="2"/>
      <c r="S13" s="2">
        <v>10000</v>
      </c>
      <c r="T13" s="2">
        <v>1.94</v>
      </c>
      <c r="U13" s="2">
        <v>10000</v>
      </c>
      <c r="V13" s="2">
        <f t="shared" si="2"/>
        <v>1.8770430892295611</v>
      </c>
    </row>
    <row r="14" spans="1:25" x14ac:dyDescent="0.3">
      <c r="A14" s="1">
        <f t="shared" si="3"/>
        <v>60</v>
      </c>
      <c r="B14" s="1">
        <f t="shared" ref="B14:B42" si="7">(-0.00003*A14*A14*A14+0.006*A14*A14-0.942*A14+554.902)*1000/903/9.8</f>
        <v>58.026758876308001</v>
      </c>
      <c r="C14" s="1">
        <f t="shared" si="6"/>
        <v>76.24489795918366</v>
      </c>
      <c r="D14" s="1">
        <f t="shared" si="1"/>
        <v>1.0624</v>
      </c>
      <c r="E14" s="1">
        <f t="shared" si="5"/>
        <v>57.527123880868281</v>
      </c>
      <c r="I14" s="2">
        <v>27889</v>
      </c>
      <c r="J14" s="2">
        <v>47.254423189999997</v>
      </c>
      <c r="K14" s="2"/>
      <c r="L14" s="2"/>
      <c r="N14" s="2">
        <v>16900</v>
      </c>
      <c r="O14" s="2">
        <v>61.437206930000002</v>
      </c>
      <c r="P14" s="2"/>
      <c r="Q14" s="2"/>
      <c r="R14" s="2"/>
      <c r="S14" s="2">
        <v>12100</v>
      </c>
      <c r="T14" s="2">
        <v>2.21</v>
      </c>
      <c r="U14" s="2">
        <v>12100</v>
      </c>
      <c r="V14" s="2">
        <f t="shared" si="2"/>
        <v>2.1256795897689136</v>
      </c>
    </row>
    <row r="15" spans="1:25" x14ac:dyDescent="0.3">
      <c r="A15" s="1">
        <f t="shared" si="3"/>
        <v>65</v>
      </c>
      <c r="B15" s="1">
        <f t="shared" si="7"/>
        <v>57.719534657716906</v>
      </c>
      <c r="C15" s="1">
        <f t="shared" si="6"/>
        <v>76.24489795918366</v>
      </c>
      <c r="D15" s="1">
        <f t="shared" si="1"/>
        <v>1.1538999999999999</v>
      </c>
      <c r="E15" s="1">
        <f t="shared" si="5"/>
        <v>57.527123880868281</v>
      </c>
      <c r="I15" s="2">
        <v>28900</v>
      </c>
      <c r="J15" s="2">
        <v>46.419060709999997</v>
      </c>
      <c r="K15" s="2"/>
      <c r="L15" s="2"/>
      <c r="N15" s="2">
        <v>19600</v>
      </c>
      <c r="O15" s="2">
        <v>60.012436289999997</v>
      </c>
      <c r="P15" s="2"/>
      <c r="Q15" s="2"/>
      <c r="R15" s="2"/>
      <c r="S15" s="2">
        <v>14400</v>
      </c>
      <c r="T15" s="2">
        <v>2.5</v>
      </c>
      <c r="U15" s="2">
        <v>14400</v>
      </c>
      <c r="V15" s="2">
        <f t="shared" si="2"/>
        <v>2.3979957570263002</v>
      </c>
    </row>
    <row r="16" spans="1:25" x14ac:dyDescent="0.3">
      <c r="A16" s="1">
        <f t="shared" si="3"/>
        <v>70</v>
      </c>
      <c r="B16" s="1">
        <f t="shared" si="7"/>
        <v>57.413157954211592</v>
      </c>
      <c r="C16" s="1">
        <f t="shared" si="6"/>
        <v>76.24489795918366</v>
      </c>
      <c r="D16" s="1">
        <f t="shared" si="1"/>
        <v>1.2505999999999999</v>
      </c>
      <c r="E16" s="1">
        <f t="shared" si="5"/>
        <v>57.527123880868281</v>
      </c>
      <c r="I16" s="2">
        <v>32400</v>
      </c>
      <c r="J16" s="2">
        <v>43.845241199999997</v>
      </c>
      <c r="K16" s="2"/>
      <c r="L16" s="2"/>
      <c r="N16" s="2">
        <v>22500</v>
      </c>
      <c r="O16" s="2">
        <v>58.587665649999998</v>
      </c>
      <c r="P16" s="2"/>
      <c r="Q16" s="2"/>
      <c r="R16" s="2"/>
      <c r="S16" s="2">
        <v>16900</v>
      </c>
      <c r="T16" s="2">
        <v>2.82</v>
      </c>
      <c r="U16" s="2">
        <v>16900</v>
      </c>
      <c r="V16" s="2">
        <f t="shared" si="2"/>
        <v>2.69399159100172</v>
      </c>
    </row>
    <row r="17" spans="1:22" x14ac:dyDescent="0.3">
      <c r="A17" s="1">
        <f t="shared" si="3"/>
        <v>75</v>
      </c>
      <c r="B17" s="1">
        <f t="shared" si="7"/>
        <v>57.105086220534723</v>
      </c>
      <c r="C17" s="1">
        <f>(-0.002662*A17+0.9336)*1000/9.8</f>
        <v>74.892857142857139</v>
      </c>
      <c r="D17" s="1">
        <f t="shared" si="1"/>
        <v>1.3525</v>
      </c>
      <c r="E17" s="1">
        <f>(-0.496*A17+544.324)*1000/903/$G$2</f>
        <v>57.247616112561701</v>
      </c>
      <c r="I17" s="2">
        <v>36100</v>
      </c>
      <c r="J17" s="2">
        <v>41.531061370000003</v>
      </c>
      <c r="K17" s="2"/>
      <c r="L17" s="2"/>
      <c r="N17" s="2">
        <v>25600</v>
      </c>
      <c r="O17" s="2">
        <v>57.16289501</v>
      </c>
      <c r="P17" s="2"/>
      <c r="Q17" s="2"/>
      <c r="R17" s="2"/>
      <c r="S17" s="2">
        <v>19600</v>
      </c>
      <c r="T17" s="2">
        <v>3.15</v>
      </c>
      <c r="U17" s="2">
        <v>19600</v>
      </c>
      <c r="V17" s="2">
        <f t="shared" si="2"/>
        <v>3.0136670916951735</v>
      </c>
    </row>
    <row r="18" spans="1:22" x14ac:dyDescent="0.3">
      <c r="A18" s="1">
        <f t="shared" si="3"/>
        <v>80</v>
      </c>
      <c r="B18" s="1">
        <f t="shared" si="7"/>
        <v>56.79277691142903</v>
      </c>
      <c r="C18" s="1">
        <f t="shared" ref="C18:C25" si="8">(-0.002662*A18+0.9336)*1000/9.8</f>
        <v>73.534693877551007</v>
      </c>
      <c r="D18" s="1">
        <f t="shared" si="1"/>
        <v>1.4596</v>
      </c>
      <c r="E18" s="1">
        <f>(-0.496*A18+544.324)*1000/903/$G$2</f>
        <v>56.967656796971916</v>
      </c>
      <c r="I18" s="2">
        <v>40000</v>
      </c>
      <c r="J18" s="2">
        <v>39.453943870000003</v>
      </c>
      <c r="K18" s="2"/>
      <c r="L18" s="2"/>
      <c r="N18" s="2">
        <v>28900</v>
      </c>
      <c r="O18" s="2">
        <v>55.73812436</v>
      </c>
      <c r="P18" s="2"/>
      <c r="Q18" s="2"/>
      <c r="R18" s="2"/>
      <c r="S18" s="2">
        <v>22500</v>
      </c>
      <c r="T18" s="2">
        <v>3.51</v>
      </c>
      <c r="U18" s="2">
        <v>22500</v>
      </c>
      <c r="V18" s="2">
        <f t="shared" si="2"/>
        <v>3.3570222591066607</v>
      </c>
    </row>
    <row r="19" spans="1:22" x14ac:dyDescent="0.3">
      <c r="A19" s="1">
        <f t="shared" si="3"/>
        <v>85</v>
      </c>
      <c r="B19" s="1">
        <f t="shared" si="7"/>
        <v>56.473687481637178</v>
      </c>
      <c r="C19" s="1">
        <f t="shared" si="8"/>
        <v>72.176530612244903</v>
      </c>
      <c r="D19" s="1">
        <f t="shared" si="1"/>
        <v>1.5718999999999999</v>
      </c>
      <c r="E19" s="1">
        <f t="shared" ref="E19:E42" si="9">(-0.496*A19+544.324)*1000/903/$G$2</f>
        <v>56.687697481382138</v>
      </c>
      <c r="I19" s="2">
        <v>44100</v>
      </c>
      <c r="J19" s="2">
        <v>37.580022649999997</v>
      </c>
      <c r="K19" s="2"/>
      <c r="L19" s="2"/>
      <c r="N19" s="2">
        <v>32400</v>
      </c>
      <c r="O19" s="2">
        <v>54.313353720000002</v>
      </c>
      <c r="P19" s="2"/>
      <c r="Q19" s="2"/>
      <c r="R19" s="2"/>
      <c r="S19" s="2">
        <v>27889</v>
      </c>
      <c r="T19" s="2">
        <v>4.1500000000000004</v>
      </c>
      <c r="U19" s="2">
        <v>27889</v>
      </c>
      <c r="V19" s="2">
        <f t="shared" si="2"/>
        <v>3.9950708788240759</v>
      </c>
    </row>
    <row r="20" spans="1:22" x14ac:dyDescent="0.3">
      <c r="A20" s="1">
        <f t="shared" si="3"/>
        <v>90</v>
      </c>
      <c r="B20" s="1">
        <f t="shared" si="7"/>
        <v>56.145275385901869</v>
      </c>
      <c r="C20" s="1">
        <f t="shared" si="8"/>
        <v>70.818367346938771</v>
      </c>
      <c r="D20" s="1">
        <f t="shared" si="1"/>
        <v>1.6894</v>
      </c>
      <c r="E20" s="1">
        <f t="shared" si="9"/>
        <v>56.407738165792345</v>
      </c>
      <c r="I20" s="2">
        <v>48400</v>
      </c>
      <c r="J20" s="2">
        <v>35.864142970000003</v>
      </c>
      <c r="K20" s="2"/>
      <c r="L20" s="2"/>
      <c r="N20" s="2">
        <v>36100</v>
      </c>
      <c r="O20" s="2">
        <v>52.888583079999997</v>
      </c>
      <c r="P20" s="2"/>
      <c r="Q20" s="2"/>
      <c r="R20" s="2"/>
      <c r="S20" s="2">
        <v>28900</v>
      </c>
      <c r="T20" s="2">
        <v>4.28</v>
      </c>
      <c r="U20" s="2">
        <v>28900</v>
      </c>
      <c r="V20" s="2">
        <f t="shared" si="2"/>
        <v>4.1147715940837362</v>
      </c>
    </row>
    <row r="21" spans="1:22" x14ac:dyDescent="0.3">
      <c r="A21" s="1">
        <f t="shared" si="3"/>
        <v>95</v>
      </c>
      <c r="B21" s="1">
        <f t="shared" si="7"/>
        <v>55.804998078965809</v>
      </c>
      <c r="C21" s="1">
        <f t="shared" si="8"/>
        <v>69.460204081632639</v>
      </c>
      <c r="D21" s="1">
        <f t="shared" si="1"/>
        <v>1.8121</v>
      </c>
      <c r="E21" s="1">
        <f t="shared" si="9"/>
        <v>56.127778850202567</v>
      </c>
      <c r="I21" s="2">
        <v>52900</v>
      </c>
      <c r="J21" s="2">
        <v>34.306304840000003</v>
      </c>
      <c r="K21" s="2"/>
      <c r="L21" s="2"/>
      <c r="N21" s="2">
        <v>40000</v>
      </c>
      <c r="O21" s="2">
        <v>51.463812439999998</v>
      </c>
      <c r="P21" s="2"/>
      <c r="Q21" s="2"/>
      <c r="R21" s="2"/>
      <c r="S21" s="2">
        <v>32400</v>
      </c>
      <c r="T21" s="2">
        <v>4.6900000000000004</v>
      </c>
      <c r="U21" s="2">
        <v>32400</v>
      </c>
      <c r="V21" s="2">
        <f t="shared" si="2"/>
        <v>4.5291657616493239</v>
      </c>
    </row>
    <row r="22" spans="1:22" x14ac:dyDescent="0.3">
      <c r="A22" s="1">
        <f t="shared" si="3"/>
        <v>100</v>
      </c>
      <c r="B22" s="1">
        <f t="shared" si="7"/>
        <v>55.450313015571673</v>
      </c>
      <c r="C22" s="1">
        <f t="shared" si="8"/>
        <v>68.102040816326522</v>
      </c>
      <c r="D22" s="1">
        <f t="shared" si="1"/>
        <v>1.94</v>
      </c>
      <c r="E22" s="1">
        <f t="shared" si="9"/>
        <v>55.847819534612782</v>
      </c>
      <c r="I22" s="2">
        <v>57600</v>
      </c>
      <c r="J22" s="2">
        <v>32.883930900000003</v>
      </c>
      <c r="K22" s="2"/>
      <c r="L22" s="2"/>
      <c r="N22" s="2">
        <v>44100</v>
      </c>
      <c r="O22" s="2">
        <v>50.039041789999999</v>
      </c>
      <c r="P22" s="2"/>
      <c r="Q22" s="2"/>
      <c r="R22" s="2"/>
      <c r="S22" s="2">
        <v>36100</v>
      </c>
      <c r="T22" s="2">
        <v>5.13</v>
      </c>
      <c r="U22" s="2">
        <v>36100</v>
      </c>
      <c r="V22" s="2">
        <f t="shared" si="2"/>
        <v>4.9672395959329458</v>
      </c>
    </row>
    <row r="23" spans="1:22" x14ac:dyDescent="0.3">
      <c r="A23" s="1">
        <f t="shared" si="3"/>
        <v>105</v>
      </c>
      <c r="B23" s="1">
        <f t="shared" si="7"/>
        <v>55.078677650462183</v>
      </c>
      <c r="C23" s="1">
        <f t="shared" si="8"/>
        <v>66.743877551020404</v>
      </c>
      <c r="D23" s="1">
        <f t="shared" si="1"/>
        <v>2.0730999999999997</v>
      </c>
      <c r="E23" s="1">
        <f t="shared" si="9"/>
        <v>55.567860219023004</v>
      </c>
      <c r="I23" s="2">
        <v>62500</v>
      </c>
      <c r="J23" s="2">
        <v>31.563155099999999</v>
      </c>
      <c r="K23" s="2"/>
      <c r="L23" s="2"/>
      <c r="N23" s="2">
        <v>48400</v>
      </c>
      <c r="O23" s="2">
        <v>48.61427115</v>
      </c>
      <c r="P23" s="2"/>
      <c r="Q23" s="2"/>
      <c r="R23" s="2"/>
      <c r="S23" s="2">
        <v>40000</v>
      </c>
      <c r="T23" s="2">
        <v>5.59</v>
      </c>
      <c r="U23" s="2">
        <v>40000</v>
      </c>
      <c r="V23" s="2">
        <f t="shared" si="2"/>
        <v>5.428993096934601</v>
      </c>
    </row>
    <row r="24" spans="1:22" x14ac:dyDescent="0.3">
      <c r="A24" s="1">
        <f t="shared" si="3"/>
        <v>110</v>
      </c>
      <c r="B24" s="1">
        <f t="shared" si="7"/>
        <v>54.687549438380003</v>
      </c>
      <c r="C24" s="1">
        <f t="shared" si="8"/>
        <v>65.385714285714272</v>
      </c>
      <c r="D24" s="1">
        <f t="shared" si="1"/>
        <v>2.2113999999999998</v>
      </c>
      <c r="E24" s="1">
        <f t="shared" si="9"/>
        <v>55.287900903433219</v>
      </c>
      <c r="I24" s="2">
        <v>67600</v>
      </c>
      <c r="J24" s="2">
        <v>30.355266109999999</v>
      </c>
      <c r="K24" s="2"/>
      <c r="L24" s="2"/>
      <c r="N24" s="2">
        <v>52900</v>
      </c>
      <c r="O24" s="2">
        <v>47.189500510000002</v>
      </c>
      <c r="P24" s="2"/>
      <c r="Q24" s="2"/>
      <c r="R24" s="2"/>
      <c r="S24" s="2">
        <v>44100</v>
      </c>
      <c r="T24" s="2">
        <v>6.07</v>
      </c>
      <c r="U24" s="2">
        <v>44100</v>
      </c>
      <c r="V24" s="2">
        <f t="shared" si="2"/>
        <v>5.9144262646542893</v>
      </c>
    </row>
    <row r="25" spans="1:22" x14ac:dyDescent="0.3">
      <c r="A25" s="1">
        <f t="shared" si="3"/>
        <v>115</v>
      </c>
      <c r="B25" s="1">
        <f t="shared" si="7"/>
        <v>54.27438583406785</v>
      </c>
      <c r="C25" s="1">
        <f t="shared" si="8"/>
        <v>64.027551020408168</v>
      </c>
      <c r="D25" s="1">
        <f t="shared" si="1"/>
        <v>2.3548999999999998</v>
      </c>
      <c r="E25" s="1">
        <f t="shared" si="9"/>
        <v>55.00794158784344</v>
      </c>
      <c r="I25" s="2">
        <v>72900</v>
      </c>
      <c r="J25" s="2">
        <v>29.226397909999999</v>
      </c>
      <c r="K25" s="2"/>
      <c r="L25" s="2"/>
      <c r="N25" s="2">
        <v>57600</v>
      </c>
      <c r="O25" s="2">
        <v>45.764729869999996</v>
      </c>
      <c r="P25" s="2"/>
      <c r="Q25" s="2"/>
      <c r="R25" s="2"/>
      <c r="S25" s="2">
        <v>48400</v>
      </c>
      <c r="T25" s="2">
        <v>6.57</v>
      </c>
      <c r="U25" s="2">
        <v>48400</v>
      </c>
      <c r="V25" s="2">
        <f t="shared" si="2"/>
        <v>6.4235390990920118</v>
      </c>
    </row>
    <row r="26" spans="1:22" x14ac:dyDescent="0.3">
      <c r="A26" s="1">
        <f t="shared" si="3"/>
        <v>120</v>
      </c>
      <c r="B26" s="1">
        <f t="shared" si="7"/>
        <v>53.836644292268396</v>
      </c>
      <c r="C26" s="1">
        <f>(-0.0013977*A26+0.7844)*1000/9.8</f>
        <v>62.926122448979591</v>
      </c>
      <c r="D26" s="1">
        <f t="shared" si="1"/>
        <v>2.5036</v>
      </c>
      <c r="E26" s="1">
        <f t="shared" si="9"/>
        <v>54.727982272253662</v>
      </c>
      <c r="I26" s="2">
        <v>78400</v>
      </c>
      <c r="J26" s="2">
        <v>28.187839149999999</v>
      </c>
      <c r="K26" s="2"/>
      <c r="L26" s="2"/>
      <c r="N26" s="2">
        <v>62500</v>
      </c>
      <c r="O26" s="2">
        <v>44.339959229999998</v>
      </c>
      <c r="P26" s="2"/>
      <c r="Q26" s="2"/>
      <c r="R26" s="2"/>
      <c r="S26" s="2">
        <v>52900</v>
      </c>
      <c r="T26" s="2">
        <v>7.09</v>
      </c>
      <c r="U26" s="2">
        <v>52900</v>
      </c>
      <c r="V26" s="2">
        <f t="shared" si="2"/>
        <v>6.9563316002477675</v>
      </c>
    </row>
    <row r="27" spans="1:22" x14ac:dyDescent="0.3">
      <c r="A27" s="1">
        <f t="shared" si="3"/>
        <v>125</v>
      </c>
      <c r="B27" s="1">
        <f t="shared" si="7"/>
        <v>53.371782267724363</v>
      </c>
      <c r="C27" s="1">
        <f t="shared" ref="C27:C41" si="10">(-0.0013977*A27+0.7844)*1000/9.8</f>
        <v>62.21301020408162</v>
      </c>
      <c r="D27" s="1">
        <f t="shared" si="1"/>
        <v>2.6574999999999998</v>
      </c>
      <c r="E27" s="1">
        <f t="shared" si="9"/>
        <v>54.44802295666387</v>
      </c>
      <c r="I27" s="2">
        <v>84100</v>
      </c>
      <c r="J27" s="2">
        <v>27.217012499999999</v>
      </c>
      <c r="K27" s="2"/>
      <c r="L27" s="2"/>
      <c r="N27" s="2">
        <v>67600</v>
      </c>
      <c r="O27" s="2">
        <v>42.915188579999999</v>
      </c>
      <c r="P27" s="2"/>
      <c r="Q27" s="2"/>
      <c r="R27" s="2"/>
      <c r="S27" s="2">
        <v>57600</v>
      </c>
      <c r="T27" s="2">
        <v>7.63</v>
      </c>
      <c r="U27" s="2">
        <v>57600</v>
      </c>
      <c r="V27" s="2">
        <f t="shared" si="2"/>
        <v>7.5128037681215574</v>
      </c>
    </row>
    <row r="28" spans="1:22" x14ac:dyDescent="0.3">
      <c r="A28" s="1">
        <f t="shared" si="3"/>
        <v>130</v>
      </c>
      <c r="B28" s="1">
        <f t="shared" si="7"/>
        <v>52.877257215178432</v>
      </c>
      <c r="C28" s="1">
        <f t="shared" si="10"/>
        <v>61.499897959183663</v>
      </c>
      <c r="D28" s="1">
        <f t="shared" si="1"/>
        <v>2.8166000000000002</v>
      </c>
      <c r="E28" s="1">
        <f t="shared" si="9"/>
        <v>54.168063641074085</v>
      </c>
      <c r="I28" s="2">
        <v>90000</v>
      </c>
      <c r="J28" s="2">
        <v>26.302629249999999</v>
      </c>
      <c r="K28" s="2"/>
      <c r="L28" s="2"/>
      <c r="N28" s="2">
        <v>72900</v>
      </c>
      <c r="O28" s="2">
        <v>41.49041794</v>
      </c>
      <c r="P28" s="2"/>
      <c r="Q28" s="2"/>
      <c r="R28" s="2"/>
      <c r="S28" s="2">
        <v>62500</v>
      </c>
      <c r="T28" s="2">
        <v>8.1999999999999993</v>
      </c>
      <c r="U28" s="2">
        <v>62500</v>
      </c>
      <c r="V28" s="2">
        <f t="shared" si="2"/>
        <v>8.0929556027133813</v>
      </c>
    </row>
    <row r="29" spans="1:22" x14ac:dyDescent="0.3">
      <c r="A29" s="1">
        <f t="shared" si="3"/>
        <v>135</v>
      </c>
      <c r="B29" s="1">
        <f t="shared" si="7"/>
        <v>52.350526589373295</v>
      </c>
      <c r="C29" s="1">
        <f t="shared" si="10"/>
        <v>60.786785714285713</v>
      </c>
      <c r="D29" s="1">
        <f t="shared" si="1"/>
        <v>2.9809000000000001</v>
      </c>
      <c r="E29" s="1">
        <f t="shared" si="9"/>
        <v>53.888104325484306</v>
      </c>
      <c r="I29" s="2">
        <v>96100</v>
      </c>
      <c r="J29" s="2">
        <v>25.455978089999999</v>
      </c>
      <c r="K29" s="2"/>
      <c r="L29" s="2"/>
      <c r="N29" s="2">
        <v>78400</v>
      </c>
      <c r="O29" s="2">
        <v>40.065647300000002</v>
      </c>
      <c r="P29" s="2"/>
      <c r="Q29" s="2"/>
      <c r="R29" s="2"/>
      <c r="S29" s="2">
        <v>67600</v>
      </c>
      <c r="T29" s="2">
        <v>8.7799999999999994</v>
      </c>
      <c r="U29" s="2">
        <v>67600</v>
      </c>
      <c r="V29" s="2">
        <f t="shared" si="2"/>
        <v>8.6967871040232385</v>
      </c>
    </row>
    <row r="30" spans="1:22" x14ac:dyDescent="0.3">
      <c r="A30" s="1">
        <f t="shared" si="3"/>
        <v>140</v>
      </c>
      <c r="B30" s="1">
        <f t="shared" si="7"/>
        <v>51.789047845051634</v>
      </c>
      <c r="C30" s="1">
        <f t="shared" si="10"/>
        <v>60.073673469387749</v>
      </c>
      <c r="D30" s="1">
        <f t="shared" si="1"/>
        <v>3.1503999999999999</v>
      </c>
      <c r="E30" s="1">
        <f t="shared" si="9"/>
        <v>53.608145009894521</v>
      </c>
      <c r="I30" s="2">
        <v>102400</v>
      </c>
      <c r="J30" s="2">
        <v>24.665770349999999</v>
      </c>
      <c r="K30" s="2"/>
      <c r="L30" s="2"/>
      <c r="N30" s="2">
        <v>84100</v>
      </c>
      <c r="O30" s="2">
        <v>38.640876660000004</v>
      </c>
      <c r="P30" s="2"/>
      <c r="Q30" s="2"/>
      <c r="R30" s="2"/>
      <c r="S30" s="2">
        <v>72900</v>
      </c>
      <c r="T30" s="2">
        <v>9.3800000000000008</v>
      </c>
      <c r="U30" s="2">
        <v>72900</v>
      </c>
      <c r="V30" s="2">
        <f t="shared" si="2"/>
        <v>9.3242982720511289</v>
      </c>
    </row>
    <row r="31" spans="1:22" x14ac:dyDescent="0.3">
      <c r="A31" s="1">
        <f t="shared" si="3"/>
        <v>145</v>
      </c>
      <c r="B31" s="1">
        <f t="shared" si="7"/>
        <v>51.190278436956184</v>
      </c>
      <c r="C31" s="1">
        <f t="shared" si="10"/>
        <v>59.3605612244898</v>
      </c>
      <c r="D31" s="1">
        <f t="shared" si="1"/>
        <v>3.3250999999999999</v>
      </c>
      <c r="E31" s="1">
        <f t="shared" si="9"/>
        <v>53.328185694304743</v>
      </c>
      <c r="I31" s="2">
        <v>108900</v>
      </c>
      <c r="J31" s="2">
        <v>23.909428649999999</v>
      </c>
      <c r="K31" s="2"/>
      <c r="L31" s="2"/>
      <c r="N31" s="2">
        <v>90000</v>
      </c>
      <c r="O31" s="2">
        <v>37.216106009999997</v>
      </c>
      <c r="P31" s="2"/>
      <c r="Q31" s="2"/>
      <c r="R31" s="2"/>
      <c r="S31" s="2">
        <v>78400</v>
      </c>
      <c r="T31" s="2">
        <v>10.01</v>
      </c>
      <c r="U31" s="2">
        <v>78400</v>
      </c>
      <c r="V31" s="2">
        <f t="shared" si="2"/>
        <v>9.9754891067970526</v>
      </c>
    </row>
    <row r="32" spans="1:22" x14ac:dyDescent="0.3">
      <c r="A32" s="1">
        <f t="shared" si="3"/>
        <v>150</v>
      </c>
      <c r="B32" s="1">
        <f t="shared" si="7"/>
        <v>50.551675819829605</v>
      </c>
      <c r="C32" s="1">
        <f t="shared" si="10"/>
        <v>58.647448979591836</v>
      </c>
      <c r="D32" s="1">
        <f t="shared" si="1"/>
        <v>3.5049999999999999</v>
      </c>
      <c r="E32" s="1">
        <f t="shared" si="9"/>
        <v>53.048226378714965</v>
      </c>
      <c r="I32" s="2">
        <v>115600</v>
      </c>
      <c r="J32" s="2">
        <v>23.209530359999999</v>
      </c>
      <c r="K32" s="2"/>
      <c r="L32" s="2"/>
      <c r="N32" s="2">
        <v>96100</v>
      </c>
      <c r="O32" s="2">
        <v>35.791335369999999</v>
      </c>
      <c r="P32" s="2"/>
      <c r="Q32" s="2"/>
      <c r="R32" s="2"/>
      <c r="S32" s="2">
        <v>84100</v>
      </c>
      <c r="T32" s="2">
        <v>10.65</v>
      </c>
      <c r="U32" s="2">
        <v>84100</v>
      </c>
      <c r="V32" s="2">
        <f t="shared" si="2"/>
        <v>10.650359608261009</v>
      </c>
    </row>
    <row r="33" spans="1:22" x14ac:dyDescent="0.3">
      <c r="A33" s="1">
        <f t="shared" si="3"/>
        <v>155</v>
      </c>
      <c r="B33" s="1">
        <f t="shared" si="7"/>
        <v>49.870697448414582</v>
      </c>
      <c r="C33" s="1">
        <f t="shared" si="10"/>
        <v>57.934336734693872</v>
      </c>
      <c r="D33" s="1">
        <f t="shared" si="1"/>
        <v>3.6900999999999997</v>
      </c>
      <c r="E33" s="1">
        <f t="shared" si="9"/>
        <v>52.768267063125172</v>
      </c>
      <c r="I33" s="2">
        <v>122500</v>
      </c>
      <c r="J33" s="2">
        <v>22.543498110000002</v>
      </c>
      <c r="K33" s="2"/>
      <c r="L33" s="2"/>
      <c r="N33" s="2">
        <v>102400</v>
      </c>
      <c r="O33" s="2">
        <v>34.36656473</v>
      </c>
      <c r="P33" s="2"/>
      <c r="Q33" s="2"/>
      <c r="R33" s="2"/>
      <c r="S33" s="2">
        <v>90000</v>
      </c>
      <c r="T33" s="2">
        <v>11.32</v>
      </c>
      <c r="U33" s="2">
        <v>90000</v>
      </c>
      <c r="V33" s="2">
        <f t="shared" si="2"/>
        <v>11.348909776443001</v>
      </c>
    </row>
    <row r="34" spans="1:22" x14ac:dyDescent="0.3">
      <c r="A34" s="1">
        <f t="shared" si="3"/>
        <v>160</v>
      </c>
      <c r="B34" s="1">
        <f t="shared" si="7"/>
        <v>49.144800777453845</v>
      </c>
      <c r="C34" s="1">
        <f t="shared" si="10"/>
        <v>57.221224489795908</v>
      </c>
      <c r="D34" s="1">
        <f t="shared" si="1"/>
        <v>3.8803999999999998</v>
      </c>
      <c r="E34" s="1">
        <f t="shared" si="9"/>
        <v>52.488307747535387</v>
      </c>
      <c r="K34" s="2"/>
      <c r="L34" s="2"/>
      <c r="N34" s="2">
        <v>108900</v>
      </c>
      <c r="O34" s="2">
        <v>32.941794090000002</v>
      </c>
      <c r="P34" s="2"/>
      <c r="Q34" s="2"/>
      <c r="R34" s="2"/>
      <c r="S34" s="2">
        <v>96100</v>
      </c>
      <c r="T34" s="2">
        <v>12.01</v>
      </c>
      <c r="U34" s="2">
        <v>96100</v>
      </c>
      <c r="V34" s="2">
        <f t="shared" si="2"/>
        <v>12.071139611343026</v>
      </c>
    </row>
    <row r="35" spans="1:22" x14ac:dyDescent="0.3">
      <c r="A35" s="1">
        <f t="shared" si="3"/>
        <v>165</v>
      </c>
      <c r="B35" s="1">
        <f t="shared" si="7"/>
        <v>48.371443261690061</v>
      </c>
      <c r="C35" s="1">
        <f t="shared" si="10"/>
        <v>56.508112244897951</v>
      </c>
      <c r="D35" s="1">
        <f t="shared" si="1"/>
        <v>4.0758999999999999</v>
      </c>
      <c r="E35" s="1">
        <f t="shared" si="9"/>
        <v>52.208348431945609</v>
      </c>
      <c r="K35" s="2"/>
      <c r="L35" s="2"/>
      <c r="N35" s="2">
        <v>115600</v>
      </c>
      <c r="O35" s="2">
        <v>31.51702345</v>
      </c>
      <c r="P35" s="2"/>
      <c r="Q35" s="2"/>
      <c r="R35" s="2"/>
      <c r="S35" s="2">
        <v>102400</v>
      </c>
      <c r="T35" s="2">
        <v>12.72</v>
      </c>
      <c r="U35" s="2">
        <v>102400</v>
      </c>
      <c r="V35" s="2">
        <f t="shared" si="2"/>
        <v>12.817049112961085</v>
      </c>
    </row>
    <row r="36" spans="1:22" x14ac:dyDescent="0.3">
      <c r="A36" s="1">
        <f t="shared" si="3"/>
        <v>170</v>
      </c>
      <c r="B36" s="1">
        <f t="shared" si="7"/>
        <v>47.548082355865937</v>
      </c>
      <c r="C36" s="1">
        <f t="shared" si="10"/>
        <v>55.795000000000002</v>
      </c>
      <c r="D36" s="1">
        <f t="shared" si="1"/>
        <v>4.2766000000000002</v>
      </c>
      <c r="E36" s="1">
        <f t="shared" si="9"/>
        <v>51.928389116355824</v>
      </c>
      <c r="K36" s="2"/>
      <c r="L36" s="2"/>
      <c r="N36" s="2">
        <v>122500</v>
      </c>
      <c r="O36" s="2">
        <v>30.092252800000001</v>
      </c>
      <c r="P36" s="2"/>
      <c r="Q36" s="2"/>
      <c r="R36" s="2"/>
      <c r="S36" s="2">
        <v>108900</v>
      </c>
      <c r="T36" s="2">
        <v>13.44</v>
      </c>
      <c r="U36" s="2">
        <v>108900</v>
      </c>
      <c r="V36" s="2">
        <f t="shared" si="2"/>
        <v>13.586638281297176</v>
      </c>
    </row>
    <row r="37" spans="1:22" x14ac:dyDescent="0.3">
      <c r="A37" s="1">
        <f t="shared" si="3"/>
        <v>175</v>
      </c>
      <c r="B37" s="1">
        <f t="shared" si="7"/>
        <v>46.672175514724159</v>
      </c>
      <c r="C37" s="1">
        <f t="shared" si="10"/>
        <v>55.081887755102038</v>
      </c>
      <c r="D37" s="1">
        <f t="shared" si="1"/>
        <v>4.4824999999999999</v>
      </c>
      <c r="E37" s="1">
        <f t="shared" si="9"/>
        <v>51.648429800766046</v>
      </c>
      <c r="K37" s="2"/>
      <c r="L37" s="2"/>
      <c r="P37" s="2"/>
      <c r="Q37" s="2"/>
      <c r="R37" s="2"/>
      <c r="S37" s="2">
        <v>115600</v>
      </c>
      <c r="T37" s="2">
        <v>14.19</v>
      </c>
      <c r="U37" s="2">
        <v>115600</v>
      </c>
      <c r="V37" s="2">
        <f t="shared" si="2"/>
        <v>14.379907116351301</v>
      </c>
    </row>
    <row r="38" spans="1:22" x14ac:dyDescent="0.3">
      <c r="A38" s="1">
        <f t="shared" si="3"/>
        <v>180</v>
      </c>
      <c r="B38" s="1">
        <f t="shared" si="7"/>
        <v>45.741180193007438</v>
      </c>
      <c r="C38" s="1">
        <f t="shared" si="10"/>
        <v>54.368775510204074</v>
      </c>
      <c r="D38" s="1">
        <f t="shared" si="1"/>
        <v>4.6936</v>
      </c>
      <c r="E38" s="1">
        <f t="shared" si="9"/>
        <v>51.368470485176267</v>
      </c>
      <c r="K38" s="2"/>
      <c r="L38" s="2"/>
      <c r="P38" s="2"/>
      <c r="Q38" s="2"/>
      <c r="R38" s="2"/>
      <c r="S38" s="2">
        <v>122500</v>
      </c>
      <c r="T38" s="2">
        <v>14.97</v>
      </c>
      <c r="U38" s="2">
        <v>122500</v>
      </c>
      <c r="V38" s="2">
        <f t="shared" si="2"/>
        <v>15.196855618123461</v>
      </c>
    </row>
    <row r="39" spans="1:22" x14ac:dyDescent="0.3">
      <c r="A39" s="1">
        <f t="shared" si="3"/>
        <v>185</v>
      </c>
      <c r="B39" s="1">
        <f t="shared" si="7"/>
        <v>44.752553845458451</v>
      </c>
      <c r="C39" s="1">
        <f t="shared" si="10"/>
        <v>53.655663265306124</v>
      </c>
      <c r="D39" s="1">
        <f t="shared" si="1"/>
        <v>4.9099000000000004</v>
      </c>
      <c r="E39" s="1">
        <f t="shared" si="9"/>
        <v>51.088511169586475</v>
      </c>
      <c r="K39" s="2"/>
      <c r="L39" s="2"/>
      <c r="P39" s="2"/>
      <c r="Q39" s="2"/>
      <c r="R39" s="2"/>
      <c r="S39" s="2"/>
    </row>
    <row r="40" spans="1:22" x14ac:dyDescent="0.3">
      <c r="A40" s="1">
        <f t="shared" si="3"/>
        <v>190</v>
      </c>
      <c r="B40" s="1">
        <f t="shared" si="7"/>
        <v>43.7037539268199</v>
      </c>
      <c r="C40" s="1">
        <f t="shared" si="10"/>
        <v>52.94255102040816</v>
      </c>
      <c r="D40" s="1">
        <f t="shared" si="1"/>
        <v>5.1313999999999993</v>
      </c>
      <c r="E40" s="1">
        <f t="shared" si="9"/>
        <v>50.808551853996697</v>
      </c>
      <c r="K40" s="2"/>
      <c r="L40" s="2"/>
      <c r="P40" s="2"/>
      <c r="Q40" s="2"/>
      <c r="R40" s="2"/>
      <c r="S40" s="2"/>
    </row>
    <row r="41" spans="1:22" x14ac:dyDescent="0.3">
      <c r="A41" s="1">
        <f t="shared" si="3"/>
        <v>195</v>
      </c>
      <c r="B41" s="1">
        <f t="shared" si="7"/>
        <v>42.592237891834472</v>
      </c>
      <c r="C41" s="1">
        <f t="shared" si="10"/>
        <v>52.229438775510197</v>
      </c>
      <c r="D41" s="1">
        <f t="shared" si="1"/>
        <v>5.3581000000000003</v>
      </c>
      <c r="E41" s="1">
        <f t="shared" si="9"/>
        <v>50.528592538406912</v>
      </c>
    </row>
    <row r="42" spans="1:22" x14ac:dyDescent="0.3">
      <c r="A42" s="1">
        <f t="shared" si="3"/>
        <v>200</v>
      </c>
      <c r="B42" s="1">
        <f t="shared" si="7"/>
        <v>41.415463195244882</v>
      </c>
      <c r="C42" s="1">
        <f>(-0.0013977*A42+0.7844)*1000/9.8</f>
        <v>51.51632653061224</v>
      </c>
      <c r="D42" s="1">
        <f t="shared" si="1"/>
        <v>5.59</v>
      </c>
      <c r="E42" s="1">
        <f t="shared" si="9"/>
        <v>50.248633222817126</v>
      </c>
    </row>
  </sheetData>
  <sortState xmlns:xlrd2="http://schemas.microsoft.com/office/spreadsheetml/2017/richdata2" ref="U2:V40">
    <sortCondition ref="U2:U40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workbookViewId="0">
      <selection activeCell="B69" sqref="B69:C77"/>
    </sheetView>
  </sheetViews>
  <sheetFormatPr defaultColWidth="8.83203125" defaultRowHeight="14" x14ac:dyDescent="0.3"/>
  <cols>
    <col min="1" max="2" width="8.83203125" style="1"/>
    <col min="3" max="4" width="11.58203125" style="1" bestFit="1" customWidth="1"/>
    <col min="5" max="6" width="13.83203125" style="1" bestFit="1" customWidth="1"/>
    <col min="7" max="7" width="16.08203125" style="1" bestFit="1" customWidth="1"/>
    <col min="8" max="9" width="18.33203125" style="1" bestFit="1" customWidth="1"/>
    <col min="10" max="16384" width="8.83203125" style="1"/>
  </cols>
  <sheetData>
    <row r="1" spans="1:9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3">
      <c r="A2" s="1">
        <v>0</v>
      </c>
      <c r="B2" s="1">
        <f>A2^2</f>
        <v>0</v>
      </c>
      <c r="C2" s="1">
        <f>(0.000085*A2*A2*A2-0.023*A2*A2-0.004*A2+414.234)*2*1000/1352/9.8</f>
        <v>62.527774423378816</v>
      </c>
      <c r="D2" s="1">
        <f>F2+0.5*G2</f>
        <v>56.265849535080299</v>
      </c>
      <c r="E2" s="1">
        <f>(H2*252*9.8+I2*1100*9.8)/1352/9.8</f>
        <v>1.5857692307692308</v>
      </c>
      <c r="F2" s="1">
        <v>0</v>
      </c>
      <c r="G2" s="1">
        <f>((0.395*(2*A2+40)/(5*A2+40)*340*2)+0.382*(2*A2+150)/(3*A2+150)*160*20)*1000/1352/9.8</f>
        <v>112.5316990701606</v>
      </c>
      <c r="H2" s="1">
        <f>(1.48+0.0018*A2+0.000304*A2*A2)</f>
        <v>1.48</v>
      </c>
      <c r="I2" s="1">
        <f>(1.61+0.004*A2+0.000187*A2*A2)</f>
        <v>1.61</v>
      </c>
    </row>
    <row r="3" spans="1:9" x14ac:dyDescent="0.3">
      <c r="A3" s="1">
        <f>A2+5</f>
        <v>5</v>
      </c>
      <c r="B3" s="1">
        <f>A3^2</f>
        <v>25</v>
      </c>
      <c r="C3" s="1">
        <f t="shared" ref="C3:C34" si="0">(0.000085*A3*A3*A3-0.023*A3*A3-0.004*A3+414.234)*2*1000/1352/9.8</f>
        <v>62.43956421325926</v>
      </c>
      <c r="D3" s="1">
        <f t="shared" ref="D3:D34" si="1">F3+0.5*G3</f>
        <v>84.227937461242618</v>
      </c>
      <c r="E3" s="1">
        <f t="shared" ref="E3:E34" si="2">(H3*252*9.8+I3*1100*9.8)/1352/9.8</f>
        <v>1.6089391272189351</v>
      </c>
      <c r="F3" s="1">
        <f>210*2*1000/1352/9.8</f>
        <v>31.69907016060862</v>
      </c>
      <c r="G3" s="1">
        <f t="shared" ref="G3:G34" si="3">((0.395*(2*A3+40)/(5*A3+40)*340*2)+0.382*(2*A3+150)/(3*A3+150)*160*20)*1000/1352/9.8</f>
        <v>105.05773460126798</v>
      </c>
      <c r="H3" s="1">
        <f t="shared" ref="H3:H34" si="4">(1.48+0.0018*A3+0.000304*A3*A3)</f>
        <v>1.4965999999999999</v>
      </c>
      <c r="I3" s="1">
        <f t="shared" ref="I3:I34" si="5">(1.61+0.004*A3+0.000187*A3*A3)</f>
        <v>1.6346750000000001</v>
      </c>
    </row>
    <row r="4" spans="1:9" x14ac:dyDescent="0.3">
      <c r="A4" s="1">
        <f t="shared" ref="A4:A34" si="6">A3+5</f>
        <v>10</v>
      </c>
      <c r="B4" s="1">
        <f t="shared" ref="B4:B34" si="7">A4^2</f>
        <v>100</v>
      </c>
      <c r="C4" s="1">
        <f t="shared" si="0"/>
        <v>62.187386789035131</v>
      </c>
      <c r="D4" s="1">
        <f t="shared" si="1"/>
        <v>82.023440539924053</v>
      </c>
      <c r="E4" s="1">
        <f t="shared" si="2"/>
        <v>1.6425494082840235</v>
      </c>
      <c r="F4" s="1">
        <f t="shared" ref="F4:F26" si="8">210*2*1000/1352/9.8</f>
        <v>31.69907016060862</v>
      </c>
      <c r="G4" s="1">
        <f t="shared" si="3"/>
        <v>100.64874075863086</v>
      </c>
      <c r="H4" s="1">
        <f t="shared" si="4"/>
        <v>1.5284</v>
      </c>
      <c r="I4" s="1">
        <f t="shared" si="5"/>
        <v>1.6687000000000001</v>
      </c>
    </row>
    <row r="5" spans="1:9" x14ac:dyDescent="0.3">
      <c r="A5" s="1">
        <f t="shared" si="6"/>
        <v>15</v>
      </c>
      <c r="B5" s="1">
        <f t="shared" si="7"/>
        <v>225</v>
      </c>
      <c r="C5" s="1">
        <f t="shared" si="0"/>
        <v>61.780865082719473</v>
      </c>
      <c r="D5" s="1">
        <f t="shared" si="1"/>
        <v>80.450160115895713</v>
      </c>
      <c r="E5" s="1">
        <f t="shared" si="2"/>
        <v>1.6866000739644971</v>
      </c>
      <c r="F5" s="1">
        <f t="shared" si="8"/>
        <v>31.69907016060862</v>
      </c>
      <c r="G5" s="1">
        <f t="shared" si="3"/>
        <v>97.502179910574185</v>
      </c>
      <c r="H5" s="1">
        <f t="shared" si="4"/>
        <v>1.5753999999999999</v>
      </c>
      <c r="I5" s="1">
        <f t="shared" si="5"/>
        <v>1.7120750000000002</v>
      </c>
    </row>
    <row r="6" spans="1:9" x14ac:dyDescent="0.3">
      <c r="A6" s="1">
        <f t="shared" si="6"/>
        <v>20</v>
      </c>
      <c r="B6" s="1">
        <f t="shared" si="7"/>
        <v>400</v>
      </c>
      <c r="C6" s="1">
        <f t="shared" si="0"/>
        <v>61.229622026325309</v>
      </c>
      <c r="D6" s="1">
        <f t="shared" si="1"/>
        <v>79.227549007768772</v>
      </c>
      <c r="E6" s="1">
        <f t="shared" si="2"/>
        <v>1.7410911242603548</v>
      </c>
      <c r="F6" s="1">
        <f t="shared" si="8"/>
        <v>31.69907016060862</v>
      </c>
      <c r="G6" s="1">
        <f t="shared" si="3"/>
        <v>95.056957694320317</v>
      </c>
      <c r="H6" s="1">
        <f t="shared" si="4"/>
        <v>1.6375999999999999</v>
      </c>
      <c r="I6" s="1">
        <f t="shared" si="5"/>
        <v>1.7648000000000001</v>
      </c>
    </row>
    <row r="7" spans="1:9" x14ac:dyDescent="0.3">
      <c r="A7" s="1">
        <f t="shared" si="6"/>
        <v>25</v>
      </c>
      <c r="B7" s="1">
        <f t="shared" si="7"/>
        <v>625</v>
      </c>
      <c r="C7" s="1">
        <f t="shared" si="0"/>
        <v>60.543280551865699</v>
      </c>
      <c r="D7" s="1">
        <f t="shared" si="1"/>
        <v>78.232054880406523</v>
      </c>
      <c r="E7" s="1">
        <f t="shared" si="2"/>
        <v>1.8060225591715979</v>
      </c>
      <c r="F7" s="1">
        <f t="shared" si="8"/>
        <v>31.69907016060862</v>
      </c>
      <c r="G7" s="1">
        <f t="shared" si="3"/>
        <v>93.065969439595804</v>
      </c>
      <c r="H7" s="1">
        <f t="shared" si="4"/>
        <v>1.7149999999999999</v>
      </c>
      <c r="I7" s="1">
        <f t="shared" si="5"/>
        <v>1.8268750000000002</v>
      </c>
    </row>
    <row r="8" spans="1:9" x14ac:dyDescent="0.3">
      <c r="A8" s="1">
        <f t="shared" si="6"/>
        <v>30</v>
      </c>
      <c r="B8" s="1">
        <f t="shared" si="7"/>
        <v>900</v>
      </c>
      <c r="C8" s="1">
        <f t="shared" si="0"/>
        <v>59.731463591353695</v>
      </c>
      <c r="D8" s="1">
        <f t="shared" si="1"/>
        <v>77.397371281119121</v>
      </c>
      <c r="E8" s="1">
        <f t="shared" si="2"/>
        <v>1.8813943786982246</v>
      </c>
      <c r="F8" s="1">
        <f t="shared" si="8"/>
        <v>31.69907016060862</v>
      </c>
      <c r="G8" s="1">
        <f t="shared" si="3"/>
        <v>91.396602241020986</v>
      </c>
      <c r="H8" s="1">
        <f t="shared" si="4"/>
        <v>1.8076000000000001</v>
      </c>
      <c r="I8" s="1">
        <f t="shared" si="5"/>
        <v>1.8982999999999999</v>
      </c>
    </row>
    <row r="9" spans="1:9" x14ac:dyDescent="0.3">
      <c r="A9" s="1">
        <f t="shared" si="6"/>
        <v>35</v>
      </c>
      <c r="B9" s="1">
        <f t="shared" si="7"/>
        <v>1225</v>
      </c>
      <c r="C9" s="1">
        <f t="shared" si="0"/>
        <v>58.803794076802319</v>
      </c>
      <c r="D9" s="1">
        <f t="shared" si="1"/>
        <v>76.683177743369271</v>
      </c>
      <c r="E9" s="1">
        <f t="shared" si="2"/>
        <v>1.967206582840237</v>
      </c>
      <c r="F9" s="1">
        <f t="shared" si="8"/>
        <v>31.69907016060862</v>
      </c>
      <c r="G9" s="1">
        <f t="shared" si="3"/>
        <v>89.9682151655213</v>
      </c>
      <c r="H9" s="1">
        <f t="shared" si="4"/>
        <v>1.9154</v>
      </c>
      <c r="I9" s="1">
        <f t="shared" si="5"/>
        <v>1.9790749999999999</v>
      </c>
    </row>
    <row r="10" spans="1:9" x14ac:dyDescent="0.3">
      <c r="A10" s="1">
        <f t="shared" si="6"/>
        <v>40</v>
      </c>
      <c r="B10" s="1">
        <f t="shared" si="7"/>
        <v>1600</v>
      </c>
      <c r="C10" s="1">
        <f t="shared" si="0"/>
        <v>57.76989494022461</v>
      </c>
      <c r="D10" s="1">
        <f t="shared" si="1"/>
        <v>76.062813356769396</v>
      </c>
      <c r="E10" s="1">
        <f t="shared" si="2"/>
        <v>2.0634591715976329</v>
      </c>
      <c r="F10" s="1">
        <f t="shared" si="8"/>
        <v>31.69907016060862</v>
      </c>
      <c r="G10" s="1">
        <f t="shared" si="3"/>
        <v>88.727486392321566</v>
      </c>
      <c r="H10" s="1">
        <f t="shared" si="4"/>
        <v>2.0384000000000002</v>
      </c>
      <c r="I10" s="1">
        <f t="shared" si="5"/>
        <v>2.0691999999999999</v>
      </c>
    </row>
    <row r="11" spans="1:9" x14ac:dyDescent="0.3">
      <c r="A11" s="1">
        <f t="shared" si="6"/>
        <v>45</v>
      </c>
      <c r="B11" s="1">
        <f t="shared" si="7"/>
        <v>2025</v>
      </c>
      <c r="C11" s="1">
        <f t="shared" si="0"/>
        <v>56.639389113633612</v>
      </c>
      <c r="D11" s="1">
        <f t="shared" si="1"/>
        <v>75.517582093801309</v>
      </c>
      <c r="E11" s="1">
        <f t="shared" si="2"/>
        <v>2.1701521449704142</v>
      </c>
      <c r="F11" s="1">
        <f t="shared" si="8"/>
        <v>31.69907016060862</v>
      </c>
      <c r="G11" s="1">
        <f t="shared" si="3"/>
        <v>87.637023866385363</v>
      </c>
      <c r="H11" s="1">
        <f t="shared" si="4"/>
        <v>2.1766000000000001</v>
      </c>
      <c r="I11" s="1">
        <f t="shared" si="5"/>
        <v>2.1686749999999999</v>
      </c>
    </row>
    <row r="12" spans="1:9" x14ac:dyDescent="0.3">
      <c r="A12" s="1">
        <f t="shared" si="6"/>
        <v>50</v>
      </c>
      <c r="B12" s="1">
        <f t="shared" si="7"/>
        <v>2500</v>
      </c>
      <c r="C12" s="1">
        <f t="shared" si="0"/>
        <v>55.421899529042378</v>
      </c>
      <c r="D12" s="1">
        <f t="shared" si="1"/>
        <v>75.03379846123309</v>
      </c>
      <c r="E12" s="1">
        <f t="shared" si="2"/>
        <v>2.2872855029585799</v>
      </c>
      <c r="F12" s="1">
        <f t="shared" si="8"/>
        <v>31.69907016060862</v>
      </c>
      <c r="G12" s="1">
        <f t="shared" si="3"/>
        <v>86.669456601248939</v>
      </c>
      <c r="H12" s="1">
        <f t="shared" si="4"/>
        <v>2.33</v>
      </c>
      <c r="I12" s="1">
        <f t="shared" si="5"/>
        <v>2.2774999999999999</v>
      </c>
    </row>
    <row r="13" spans="1:9" x14ac:dyDescent="0.3">
      <c r="A13" s="1">
        <f t="shared" si="6"/>
        <v>55</v>
      </c>
      <c r="B13" s="1">
        <f t="shared" si="7"/>
        <v>3025</v>
      </c>
      <c r="C13" s="1">
        <f t="shared" si="0"/>
        <v>54.127049118463958</v>
      </c>
      <c r="D13" s="1">
        <f t="shared" si="1"/>
        <v>74.601114043814192</v>
      </c>
      <c r="E13" s="1">
        <f t="shared" si="2"/>
        <v>2.4148592455621301</v>
      </c>
      <c r="F13" s="1">
        <f t="shared" si="8"/>
        <v>31.69907016060862</v>
      </c>
      <c r="G13" s="1">
        <f t="shared" si="3"/>
        <v>85.804087766411143</v>
      </c>
      <c r="H13" s="1">
        <f t="shared" si="4"/>
        <v>2.4986000000000002</v>
      </c>
      <c r="I13" s="1">
        <f t="shared" si="5"/>
        <v>2.3956749999999998</v>
      </c>
    </row>
    <row r="14" spans="1:9" x14ac:dyDescent="0.3">
      <c r="A14" s="1">
        <f t="shared" si="6"/>
        <v>60</v>
      </c>
      <c r="B14" s="1">
        <f t="shared" si="7"/>
        <v>3600</v>
      </c>
      <c r="C14" s="1">
        <f t="shared" si="0"/>
        <v>52.764460813911356</v>
      </c>
      <c r="D14" s="1">
        <f t="shared" si="1"/>
        <v>74.211502782931362</v>
      </c>
      <c r="E14" s="1">
        <f t="shared" si="2"/>
        <v>2.5528733727810655</v>
      </c>
      <c r="F14" s="1">
        <f t="shared" si="8"/>
        <v>31.69907016060862</v>
      </c>
      <c r="G14" s="1">
        <f t="shared" si="3"/>
        <v>85.024865244645483</v>
      </c>
      <c r="H14" s="1">
        <f t="shared" si="4"/>
        <v>2.6824000000000003</v>
      </c>
      <c r="I14" s="1">
        <f t="shared" si="5"/>
        <v>2.5232000000000001</v>
      </c>
    </row>
    <row r="15" spans="1:9" x14ac:dyDescent="0.3">
      <c r="A15" s="1">
        <f t="shared" si="6"/>
        <v>65</v>
      </c>
      <c r="B15" s="1">
        <f t="shared" si="7"/>
        <v>4225</v>
      </c>
      <c r="C15" s="1">
        <f t="shared" si="0"/>
        <v>51.343757547397644</v>
      </c>
      <c r="D15" s="1">
        <f t="shared" si="1"/>
        <v>73.858611712285722</v>
      </c>
      <c r="E15" s="1">
        <f t="shared" si="2"/>
        <v>2.701327884615385</v>
      </c>
      <c r="F15" s="1">
        <f t="shared" si="8"/>
        <v>31.69907016060862</v>
      </c>
      <c r="G15" s="1">
        <f t="shared" si="3"/>
        <v>84.319083103354217</v>
      </c>
      <c r="H15" s="1">
        <f t="shared" si="4"/>
        <v>2.8814000000000002</v>
      </c>
      <c r="I15" s="1">
        <f t="shared" si="5"/>
        <v>2.660075</v>
      </c>
    </row>
    <row r="16" spans="1:9" x14ac:dyDescent="0.3">
      <c r="A16" s="1">
        <f t="shared" si="6"/>
        <v>70</v>
      </c>
      <c r="B16" s="1">
        <f t="shared" si="7"/>
        <v>4900</v>
      </c>
      <c r="C16" s="1">
        <f t="shared" si="0"/>
        <v>49.874562250935874</v>
      </c>
      <c r="D16" s="1">
        <f t="shared" si="1"/>
        <v>73.537327235552084</v>
      </c>
      <c r="E16" s="1">
        <f t="shared" si="2"/>
        <v>2.8602227810650889</v>
      </c>
      <c r="F16" s="1">
        <f t="shared" si="8"/>
        <v>31.69907016060862</v>
      </c>
      <c r="G16" s="1">
        <f t="shared" si="3"/>
        <v>83.676514149886927</v>
      </c>
      <c r="H16" s="1">
        <f t="shared" si="4"/>
        <v>3.0956000000000001</v>
      </c>
      <c r="I16" s="1">
        <f t="shared" si="5"/>
        <v>2.8063000000000002</v>
      </c>
    </row>
    <row r="17" spans="1:9" x14ac:dyDescent="0.3">
      <c r="A17" s="1">
        <f t="shared" si="6"/>
        <v>75</v>
      </c>
      <c r="B17" s="1">
        <f t="shared" si="7"/>
        <v>5625</v>
      </c>
      <c r="C17" s="1">
        <f t="shared" si="0"/>
        <v>48.366497856539056</v>
      </c>
      <c r="D17" s="1">
        <f t="shared" si="1"/>
        <v>73.243475047394014</v>
      </c>
      <c r="E17" s="1">
        <f t="shared" si="2"/>
        <v>3.0295580621301776</v>
      </c>
      <c r="F17" s="1">
        <f t="shared" si="8"/>
        <v>31.69907016060862</v>
      </c>
      <c r="G17" s="1">
        <f t="shared" si="3"/>
        <v>83.088809773570802</v>
      </c>
      <c r="H17" s="1">
        <f t="shared" si="4"/>
        <v>3.3250000000000002</v>
      </c>
      <c r="I17" s="1">
        <f t="shared" si="5"/>
        <v>2.961875</v>
      </c>
    </row>
    <row r="18" spans="1:9" x14ac:dyDescent="0.3">
      <c r="A18" s="1">
        <f t="shared" si="6"/>
        <v>80</v>
      </c>
      <c r="B18" s="1">
        <f t="shared" si="7"/>
        <v>6400</v>
      </c>
      <c r="C18" s="1">
        <f t="shared" si="0"/>
        <v>46.829187296220269</v>
      </c>
      <c r="D18" s="1">
        <f t="shared" si="1"/>
        <v>72.973606416125421</v>
      </c>
      <c r="E18" s="1">
        <f t="shared" si="2"/>
        <v>3.2093337278106513</v>
      </c>
      <c r="F18" s="1">
        <f t="shared" si="8"/>
        <v>31.69907016060862</v>
      </c>
      <c r="G18" s="1">
        <f t="shared" si="3"/>
        <v>82.549072511033614</v>
      </c>
      <c r="H18" s="1">
        <f t="shared" si="4"/>
        <v>3.5696000000000003</v>
      </c>
      <c r="I18" s="1">
        <f t="shared" si="5"/>
        <v>3.1268000000000002</v>
      </c>
    </row>
    <row r="19" spans="1:9" x14ac:dyDescent="0.3">
      <c r="A19" s="1">
        <f t="shared" si="6"/>
        <v>85</v>
      </c>
      <c r="B19" s="1">
        <f t="shared" si="7"/>
        <v>7225</v>
      </c>
      <c r="C19" s="1">
        <f t="shared" si="0"/>
        <v>45.272253501992509</v>
      </c>
      <c r="D19" s="1">
        <f t="shared" si="1"/>
        <v>72.724842236244811</v>
      </c>
      <c r="E19" s="1">
        <f t="shared" si="2"/>
        <v>3.3995497781065085</v>
      </c>
      <c r="F19" s="1">
        <f t="shared" si="8"/>
        <v>31.69907016060862</v>
      </c>
      <c r="G19" s="1">
        <f t="shared" si="3"/>
        <v>82.051544151272381</v>
      </c>
      <c r="H19" s="1">
        <f t="shared" si="4"/>
        <v>3.8294000000000001</v>
      </c>
      <c r="I19" s="1">
        <f t="shared" si="5"/>
        <v>3.301075</v>
      </c>
    </row>
    <row r="20" spans="1:9" x14ac:dyDescent="0.3">
      <c r="A20" s="1">
        <f t="shared" si="6"/>
        <v>90</v>
      </c>
      <c r="B20" s="1">
        <f t="shared" si="7"/>
        <v>8100</v>
      </c>
      <c r="C20" s="1">
        <f t="shared" si="0"/>
        <v>43.705319405868856</v>
      </c>
      <c r="D20" s="1">
        <f t="shared" si="1"/>
        <v>72.494756869056033</v>
      </c>
      <c r="E20" s="1">
        <f t="shared" si="2"/>
        <v>3.6002062130177519</v>
      </c>
      <c r="F20" s="1">
        <f t="shared" si="8"/>
        <v>31.69907016060862</v>
      </c>
      <c r="G20" s="1">
        <f t="shared" si="3"/>
        <v>81.591373416894839</v>
      </c>
      <c r="H20" s="1">
        <f t="shared" si="4"/>
        <v>4.1044</v>
      </c>
      <c r="I20" s="1">
        <f t="shared" si="5"/>
        <v>3.4847000000000001</v>
      </c>
    </row>
    <row r="21" spans="1:9" x14ac:dyDescent="0.3">
      <c r="A21" s="1">
        <f t="shared" si="6"/>
        <v>95</v>
      </c>
      <c r="B21" s="1">
        <f t="shared" si="7"/>
        <v>9025</v>
      </c>
      <c r="C21" s="1">
        <f t="shared" si="0"/>
        <v>42.138007939862327</v>
      </c>
      <c r="D21" s="1">
        <f t="shared" si="1"/>
        <v>72.281290077178483</v>
      </c>
      <c r="E21" s="1">
        <f t="shared" si="2"/>
        <v>3.8113030325443793</v>
      </c>
      <c r="F21" s="1">
        <f t="shared" si="8"/>
        <v>31.69907016060862</v>
      </c>
      <c r="G21" s="1">
        <f t="shared" si="3"/>
        <v>81.164439833139724</v>
      </c>
      <c r="H21" s="1">
        <f t="shared" si="4"/>
        <v>4.3946000000000005</v>
      </c>
      <c r="I21" s="1">
        <f t="shared" si="5"/>
        <v>3.6776750000000002</v>
      </c>
    </row>
    <row r="22" spans="1:9" x14ac:dyDescent="0.3">
      <c r="A22" s="1">
        <f t="shared" si="6"/>
        <v>100</v>
      </c>
      <c r="B22" s="1">
        <f t="shared" si="7"/>
        <v>10000</v>
      </c>
      <c r="C22" s="1">
        <f t="shared" si="0"/>
        <v>40.579942035986001</v>
      </c>
      <c r="D22" s="1">
        <f t="shared" si="1"/>
        <v>72.082679225536367</v>
      </c>
      <c r="E22" s="1">
        <f t="shared" si="2"/>
        <v>4.0328402366863907</v>
      </c>
      <c r="F22" s="1">
        <f t="shared" si="8"/>
        <v>31.69907016060862</v>
      </c>
      <c r="G22" s="1">
        <f t="shared" si="3"/>
        <v>80.767218129855493</v>
      </c>
      <c r="H22" s="1">
        <f t="shared" si="4"/>
        <v>4.7</v>
      </c>
      <c r="I22" s="1">
        <f t="shared" si="5"/>
        <v>3.88</v>
      </c>
    </row>
    <row r="23" spans="1:9" x14ac:dyDescent="0.3">
      <c r="A23" s="1">
        <f t="shared" si="6"/>
        <v>105</v>
      </c>
      <c r="B23" s="1">
        <f t="shared" si="7"/>
        <v>11025</v>
      </c>
      <c r="C23" s="1">
        <f t="shared" si="0"/>
        <v>39.040744626252859</v>
      </c>
      <c r="D23" s="1">
        <f t="shared" si="1"/>
        <v>71.897406377192937</v>
      </c>
      <c r="E23" s="1">
        <f t="shared" si="2"/>
        <v>4.2648178254437878</v>
      </c>
      <c r="F23" s="1">
        <f t="shared" si="8"/>
        <v>31.69907016060862</v>
      </c>
      <c r="G23" s="1">
        <f t="shared" si="3"/>
        <v>80.396672433168618</v>
      </c>
      <c r="H23" s="1">
        <f t="shared" si="4"/>
        <v>5.0206</v>
      </c>
      <c r="I23" s="1">
        <f t="shared" si="5"/>
        <v>4.0916750000000004</v>
      </c>
    </row>
    <row r="24" spans="1:9" x14ac:dyDescent="0.3">
      <c r="A24" s="1">
        <f t="shared" si="6"/>
        <v>110</v>
      </c>
      <c r="B24" s="1">
        <f t="shared" si="7"/>
        <v>12100</v>
      </c>
      <c r="C24" s="1">
        <f t="shared" si="0"/>
        <v>37.530038642676004</v>
      </c>
      <c r="D24" s="1">
        <f t="shared" si="1"/>
        <v>71.724156516482822</v>
      </c>
      <c r="E24" s="1">
        <f t="shared" si="2"/>
        <v>4.5072357988165681</v>
      </c>
      <c r="F24" s="1">
        <f t="shared" si="8"/>
        <v>31.69907016060862</v>
      </c>
      <c r="G24" s="1">
        <f t="shared" si="3"/>
        <v>80.050172711748417</v>
      </c>
      <c r="H24" s="1">
        <f t="shared" si="4"/>
        <v>5.3564000000000007</v>
      </c>
      <c r="I24" s="1">
        <f t="shared" si="5"/>
        <v>4.3126999999999995</v>
      </c>
    </row>
    <row r="25" spans="1:9" x14ac:dyDescent="0.3">
      <c r="A25" s="1">
        <f t="shared" si="6"/>
        <v>115</v>
      </c>
      <c r="B25" s="1">
        <f t="shared" si="7"/>
        <v>13225</v>
      </c>
      <c r="C25" s="1">
        <f t="shared" si="0"/>
        <v>36.05744701726843</v>
      </c>
      <c r="D25" s="1">
        <f t="shared" si="1"/>
        <v>71.561784205847459</v>
      </c>
      <c r="E25" s="1">
        <f t="shared" si="2"/>
        <v>4.7600941568047341</v>
      </c>
      <c r="F25" s="1">
        <f t="shared" si="8"/>
        <v>31.69907016060862</v>
      </c>
      <c r="G25" s="1">
        <f t="shared" si="3"/>
        <v>79.725428090477678</v>
      </c>
      <c r="H25" s="1">
        <f t="shared" si="4"/>
        <v>5.7074000000000007</v>
      </c>
      <c r="I25" s="1">
        <f t="shared" si="5"/>
        <v>4.543075</v>
      </c>
    </row>
    <row r="26" spans="1:9" x14ac:dyDescent="0.3">
      <c r="A26" s="1">
        <f t="shared" si="6"/>
        <v>120</v>
      </c>
      <c r="B26" s="1">
        <f t="shared" si="7"/>
        <v>14400</v>
      </c>
      <c r="C26" s="1">
        <f t="shared" si="0"/>
        <v>34.632592682043231</v>
      </c>
      <c r="D26" s="1">
        <f t="shared" si="1"/>
        <v>71.409286717645642</v>
      </c>
      <c r="E26" s="1">
        <f t="shared" si="2"/>
        <v>5.0233928994082842</v>
      </c>
      <c r="F26" s="1">
        <f t="shared" si="8"/>
        <v>31.69907016060862</v>
      </c>
      <c r="G26" s="1">
        <f t="shared" si="3"/>
        <v>79.420433114074044</v>
      </c>
      <c r="H26" s="1">
        <f t="shared" si="4"/>
        <v>6.0735999999999999</v>
      </c>
      <c r="I26" s="1">
        <f t="shared" si="5"/>
        <v>4.7827999999999999</v>
      </c>
    </row>
    <row r="27" spans="1:9" x14ac:dyDescent="0.3">
      <c r="A27" s="1">
        <f t="shared" si="6"/>
        <v>125</v>
      </c>
      <c r="B27" s="1">
        <f t="shared" si="7"/>
        <v>15625</v>
      </c>
      <c r="C27" s="1">
        <f t="shared" si="0"/>
        <v>33.265098569013396</v>
      </c>
      <c r="D27" s="1">
        <f t="shared" si="1"/>
        <v>70.774597555354376</v>
      </c>
      <c r="E27" s="1">
        <f t="shared" si="2"/>
        <v>5.297132026627219</v>
      </c>
      <c r="F27" s="1">
        <f>(-1.324*A27+372.246)*2*1000/1352/9.8</f>
        <v>31.207885521072328</v>
      </c>
      <c r="G27" s="1">
        <f t="shared" si="3"/>
        <v>79.133424068564111</v>
      </c>
      <c r="H27" s="1">
        <f t="shared" si="4"/>
        <v>6.4550000000000001</v>
      </c>
      <c r="I27" s="1">
        <f t="shared" si="5"/>
        <v>5.0318750000000003</v>
      </c>
    </row>
    <row r="28" spans="1:9" x14ac:dyDescent="0.3">
      <c r="A28" s="1">
        <f t="shared" si="6"/>
        <v>130</v>
      </c>
      <c r="B28" s="1">
        <f t="shared" si="7"/>
        <v>16900</v>
      </c>
      <c r="C28" s="1">
        <f t="shared" si="0"/>
        <v>31.964587610192002</v>
      </c>
      <c r="D28" s="1">
        <f t="shared" si="1"/>
        <v>69.640031669415322</v>
      </c>
      <c r="E28" s="1">
        <f t="shared" si="2"/>
        <v>5.5813115384615379</v>
      </c>
      <c r="F28" s="1">
        <f t="shared" ref="F28:F34" si="9">(-1.324*A28+372.246)*2*1000/1352/9.8</f>
        <v>30.208610071247428</v>
      </c>
      <c r="G28" s="1">
        <f t="shared" si="3"/>
        <v>78.862843196335803</v>
      </c>
      <c r="H28" s="1">
        <f t="shared" si="4"/>
        <v>6.8515999999999995</v>
      </c>
      <c r="I28" s="1">
        <f t="shared" si="5"/>
        <v>5.2903000000000002</v>
      </c>
    </row>
    <row r="29" spans="1:9" x14ac:dyDescent="0.3">
      <c r="A29" s="1">
        <f t="shared" si="6"/>
        <v>135</v>
      </c>
      <c r="B29" s="1">
        <f t="shared" si="7"/>
        <v>18225</v>
      </c>
      <c r="C29" s="1">
        <f t="shared" si="0"/>
        <v>30.740682737592074</v>
      </c>
      <c r="D29" s="1">
        <f t="shared" si="1"/>
        <v>68.512989204028926</v>
      </c>
      <c r="E29" s="1">
        <f t="shared" si="2"/>
        <v>5.8759314349112435</v>
      </c>
      <c r="F29" s="1">
        <f t="shared" si="9"/>
        <v>29.209334621422528</v>
      </c>
      <c r="G29" s="1">
        <f t="shared" si="3"/>
        <v>78.607309165212797</v>
      </c>
      <c r="H29" s="1">
        <f t="shared" si="4"/>
        <v>7.2633999999999999</v>
      </c>
      <c r="I29" s="1">
        <f t="shared" si="5"/>
        <v>5.5580750000000005</v>
      </c>
    </row>
    <row r="30" spans="1:9" x14ac:dyDescent="0.3">
      <c r="A30" s="1">
        <f t="shared" si="6"/>
        <v>140</v>
      </c>
      <c r="B30" s="1">
        <f t="shared" si="7"/>
        <v>19600</v>
      </c>
      <c r="C30" s="1">
        <f t="shared" si="0"/>
        <v>29.603006883226669</v>
      </c>
      <c r="D30" s="1">
        <f t="shared" si="1"/>
        <v>67.392855439414134</v>
      </c>
      <c r="E30" s="1">
        <f t="shared" si="2"/>
        <v>6.1809917159763312</v>
      </c>
      <c r="F30" s="1">
        <f t="shared" si="9"/>
        <v>28.210059171597628</v>
      </c>
      <c r="G30" s="1">
        <f t="shared" si="3"/>
        <v>78.365592535633013</v>
      </c>
      <c r="H30" s="1">
        <f t="shared" si="4"/>
        <v>7.6904000000000003</v>
      </c>
      <c r="I30" s="1">
        <f t="shared" si="5"/>
        <v>5.8351999999999995</v>
      </c>
    </row>
    <row r="31" spans="1:9" x14ac:dyDescent="0.3">
      <c r="A31" s="1">
        <f>A30+5</f>
        <v>145</v>
      </c>
      <c r="B31" s="1">
        <f t="shared" si="7"/>
        <v>21025</v>
      </c>
      <c r="C31" s="1">
        <f t="shared" si="0"/>
        <v>28.561182979108803</v>
      </c>
      <c r="D31" s="1">
        <f t="shared" si="1"/>
        <v>66.27908134881929</v>
      </c>
      <c r="E31" s="1">
        <f t="shared" si="2"/>
        <v>6.4964923816568048</v>
      </c>
      <c r="F31" s="1">
        <f t="shared" si="9"/>
        <v>27.210783721772724</v>
      </c>
      <c r="G31" s="1">
        <f t="shared" si="3"/>
        <v>78.136595254093137</v>
      </c>
      <c r="H31" s="1">
        <f t="shared" si="4"/>
        <v>8.1326000000000001</v>
      </c>
      <c r="I31" s="1">
        <f t="shared" si="5"/>
        <v>6.1216749999999998</v>
      </c>
    </row>
    <row r="32" spans="1:9" x14ac:dyDescent="0.3">
      <c r="A32" s="1">
        <f t="shared" si="6"/>
        <v>150</v>
      </c>
      <c r="B32" s="1">
        <f t="shared" si="7"/>
        <v>22500</v>
      </c>
      <c r="C32" s="1">
        <f t="shared" si="0"/>
        <v>27.624833957251539</v>
      </c>
      <c r="D32" s="1">
        <f t="shared" si="1"/>
        <v>65.171174978867285</v>
      </c>
      <c r="E32" s="1">
        <f t="shared" si="2"/>
        <v>6.8224334319526623</v>
      </c>
      <c r="F32" s="1">
        <f t="shared" si="9"/>
        <v>26.211508271947825</v>
      </c>
      <c r="G32" s="1">
        <f t="shared" si="3"/>
        <v>77.919333413838913</v>
      </c>
      <c r="H32" s="1">
        <f t="shared" si="4"/>
        <v>8.59</v>
      </c>
      <c r="I32" s="1">
        <f t="shared" si="5"/>
        <v>6.4174999999999995</v>
      </c>
    </row>
    <row r="33" spans="1:9" x14ac:dyDescent="0.3">
      <c r="A33" s="1">
        <f t="shared" si="6"/>
        <v>155</v>
      </c>
      <c r="B33" s="1">
        <f t="shared" si="7"/>
        <v>24025</v>
      </c>
      <c r="C33" s="1">
        <f t="shared" si="0"/>
        <v>26.803582749667903</v>
      </c>
      <c r="D33" s="1">
        <f t="shared" si="1"/>
        <v>64.068694164578744</v>
      </c>
      <c r="E33" s="1">
        <f t="shared" si="2"/>
        <v>7.1588148668639056</v>
      </c>
      <c r="F33" s="1">
        <f t="shared" si="9"/>
        <v>25.212232822122928</v>
      </c>
      <c r="G33" s="1">
        <f t="shared" si="3"/>
        <v>77.712922684911646</v>
      </c>
      <c r="H33" s="1">
        <f t="shared" si="4"/>
        <v>9.0625999999999998</v>
      </c>
      <c r="I33" s="1">
        <f t="shared" si="5"/>
        <v>6.7226750000000006</v>
      </c>
    </row>
    <row r="34" spans="1:9" x14ac:dyDescent="0.3">
      <c r="A34" s="1">
        <f t="shared" si="6"/>
        <v>160</v>
      </c>
      <c r="B34" s="1">
        <f t="shared" si="7"/>
        <v>25600</v>
      </c>
      <c r="C34" s="1">
        <f t="shared" si="0"/>
        <v>26.107052288370976</v>
      </c>
      <c r="D34" s="1">
        <f t="shared" si="1"/>
        <v>62.971240341726983</v>
      </c>
      <c r="E34" s="1">
        <f t="shared" si="2"/>
        <v>7.5056366863905337</v>
      </c>
      <c r="F34" s="1">
        <f t="shared" si="9"/>
        <v>24.212957372298025</v>
      </c>
      <c r="G34" s="1">
        <f t="shared" si="3"/>
        <v>77.516565938857909</v>
      </c>
      <c r="H34" s="1">
        <f t="shared" si="4"/>
        <v>9.5504000000000016</v>
      </c>
      <c r="I34" s="1">
        <f t="shared" si="5"/>
        <v>7.0371999999999995</v>
      </c>
    </row>
    <row r="40" spans="1:9" x14ac:dyDescent="0.3">
      <c r="C40" s="1" t="s">
        <v>24</v>
      </c>
    </row>
    <row r="41" spans="1:9" x14ac:dyDescent="0.3">
      <c r="B41" s="1">
        <v>0</v>
      </c>
      <c r="C41" s="1">
        <v>62.527774423378816</v>
      </c>
    </row>
    <row r="42" spans="1:9" x14ac:dyDescent="0.3">
      <c r="B42" s="1">
        <v>2025</v>
      </c>
      <c r="C42" s="1">
        <v>56.639389113633612</v>
      </c>
    </row>
    <row r="43" spans="1:9" x14ac:dyDescent="0.3">
      <c r="B43" s="1">
        <v>4900</v>
      </c>
      <c r="C43" s="1">
        <v>49.874562250935874</v>
      </c>
    </row>
    <row r="44" spans="1:9" x14ac:dyDescent="0.3">
      <c r="B44" s="1">
        <v>10000</v>
      </c>
      <c r="C44" s="1">
        <v>40.579942035986001</v>
      </c>
    </row>
    <row r="45" spans="1:9" x14ac:dyDescent="0.3">
      <c r="B45" s="1">
        <v>15625</v>
      </c>
      <c r="C45" s="1">
        <v>33.265098569013396</v>
      </c>
    </row>
    <row r="46" spans="1:9" x14ac:dyDescent="0.3">
      <c r="B46" s="1">
        <v>21025</v>
      </c>
      <c r="C46" s="1">
        <v>28.561182979108803</v>
      </c>
    </row>
    <row r="47" spans="1:9" x14ac:dyDescent="0.3">
      <c r="B47" s="1">
        <v>25600</v>
      </c>
      <c r="C47" s="1">
        <v>26.107052288370976</v>
      </c>
    </row>
    <row r="68" spans="2:3" x14ac:dyDescent="0.3">
      <c r="B68" s="1" t="s">
        <v>11</v>
      </c>
      <c r="C68" s="1" t="s">
        <v>23</v>
      </c>
    </row>
    <row r="69" spans="2:3" x14ac:dyDescent="0.3">
      <c r="B69" s="1">
        <v>0</v>
      </c>
      <c r="C69" s="1">
        <v>56.265849535080299</v>
      </c>
    </row>
    <row r="70" spans="2:3" x14ac:dyDescent="0.3">
      <c r="B70" s="1">
        <v>25</v>
      </c>
      <c r="C70" s="1">
        <v>84.227937461242618</v>
      </c>
    </row>
    <row r="71" spans="2:3" x14ac:dyDescent="0.3">
      <c r="B71" s="1">
        <v>225</v>
      </c>
      <c r="C71" s="1">
        <v>80.450160115895713</v>
      </c>
    </row>
    <row r="72" spans="2:3" x14ac:dyDescent="0.3">
      <c r="B72" s="1">
        <v>625</v>
      </c>
      <c r="C72" s="1">
        <v>78.232054880406523</v>
      </c>
    </row>
    <row r="73" spans="2:3" x14ac:dyDescent="0.3">
      <c r="B73" s="1">
        <v>2025</v>
      </c>
      <c r="C73" s="1">
        <v>75.517582093801309</v>
      </c>
    </row>
    <row r="74" spans="2:3" x14ac:dyDescent="0.3">
      <c r="B74" s="1">
        <v>4225</v>
      </c>
      <c r="C74" s="1">
        <v>73.858611712285722</v>
      </c>
    </row>
    <row r="75" spans="2:3" x14ac:dyDescent="0.3">
      <c r="B75" s="1">
        <v>9025</v>
      </c>
      <c r="C75" s="1">
        <v>72.281290077178483</v>
      </c>
    </row>
    <row r="76" spans="2:3" x14ac:dyDescent="0.3">
      <c r="B76" s="1">
        <v>14400</v>
      </c>
      <c r="C76" s="1">
        <v>71.409286717645642</v>
      </c>
    </row>
    <row r="77" spans="2:3" x14ac:dyDescent="0.3">
      <c r="B77" s="1">
        <v>25600</v>
      </c>
      <c r="C77" s="1">
        <v>62.971240341726983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"/>
  <sheetViews>
    <sheetView tabSelected="1" topLeftCell="A13" workbookViewId="0">
      <selection activeCell="Q45" sqref="Q45"/>
    </sheetView>
  </sheetViews>
  <sheetFormatPr defaultColWidth="8.83203125" defaultRowHeight="14" x14ac:dyDescent="0.3"/>
  <cols>
    <col min="1" max="2" width="8.83203125" style="1"/>
    <col min="3" max="4" width="11.58203125" style="1" bestFit="1" customWidth="1"/>
    <col min="5" max="6" width="13.83203125" style="1" bestFit="1" customWidth="1"/>
    <col min="7" max="7" width="16.08203125" style="1" bestFit="1" customWidth="1"/>
    <col min="8" max="9" width="18.33203125" style="1" bestFit="1" customWidth="1"/>
    <col min="10" max="16384" width="8.83203125" style="1"/>
  </cols>
  <sheetData>
    <row r="1" spans="1:9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3">
      <c r="A2" s="1">
        <v>0</v>
      </c>
      <c r="B2" s="1">
        <f>A2^2</f>
        <v>0</v>
      </c>
      <c r="C2" s="1">
        <f>(0.000319*A2*A2*A2-0.063*A2*A2-0.962*A2+755.711)*2*1000/2400/9.8</f>
        <v>64.261139455782313</v>
      </c>
      <c r="D2" s="1">
        <f>F2+0.5*G2</f>
        <v>39.282100340136054</v>
      </c>
      <c r="E2" s="1">
        <f>(H2*400*9.8+I2*2000*9.8)/2400/9.8</f>
        <v>0.96666666666666656</v>
      </c>
      <c r="F2" s="1">
        <v>0</v>
      </c>
      <c r="G2" s="1">
        <f>((0.307*(2*A2+150)/(3*A2+150)*470*2)+0.378*(2*A2+150)/(3*A2+150)*165*25)*1000/2400/9.8</f>
        <v>78.564200680272108</v>
      </c>
      <c r="H2" s="1">
        <f>1.2+0.0065*A2+0.000279*A2*A2</f>
        <v>1.2</v>
      </c>
      <c r="I2" s="1">
        <f>0.92+0.0048*A2+0.000125*A2*A2</f>
        <v>0.92</v>
      </c>
    </row>
    <row r="3" spans="1:9" x14ac:dyDescent="0.3">
      <c r="A3" s="1">
        <f>A2+5</f>
        <v>5</v>
      </c>
      <c r="B3" s="1">
        <f t="shared" ref="B3:B26" si="0">A3^2</f>
        <v>25</v>
      </c>
      <c r="C3" s="1">
        <f t="shared" ref="C3:C26" si="1">(0.000319*A3*A3*A3-0.063*A3*A3-0.962*A3+755.711)*2*1000/2400/9.8</f>
        <v>63.72158801020408</v>
      </c>
      <c r="D3" s="1">
        <f t="shared" ref="D3:D26" si="2">F3+0.5*G3</f>
        <v>81.459080601937728</v>
      </c>
      <c r="E3" s="1">
        <f t="shared" ref="E3:E26" si="3">(H3*400*9.8+I3*2000*9.8)/2400/9.8</f>
        <v>0.99585000000000035</v>
      </c>
      <c r="F3" s="1">
        <f>510*2*1000/2400/9.8</f>
        <v>43.367346938775505</v>
      </c>
      <c r="G3" s="1">
        <f t="shared" ref="G3:G26" si="4">((0.307*(2*A3+150)/(3*A3+150)*470*2)+0.378*(2*A3+150)/(3*A3+150)*165*25)*1000/2400/9.8</f>
        <v>76.183467326324461</v>
      </c>
      <c r="H3" s="1">
        <f t="shared" ref="H3:H26" si="5">1.2+0.0065*A3+0.000279*A3*A3</f>
        <v>1.2394749999999999</v>
      </c>
      <c r="I3" s="1">
        <f t="shared" ref="I3:I26" si="6">0.92+0.0048*A3+0.000125*A3*A3</f>
        <v>0.94712500000000011</v>
      </c>
    </row>
    <row r="4" spans="1:9" x14ac:dyDescent="0.3">
      <c r="A4" s="1">
        <f t="shared" ref="A4:A26" si="7">A3+5</f>
        <v>10</v>
      </c>
      <c r="B4" s="1">
        <f t="shared" si="0"/>
        <v>100</v>
      </c>
      <c r="C4" s="1">
        <f t="shared" si="1"/>
        <v>62.934523809523803</v>
      </c>
      <c r="D4" s="1">
        <f t="shared" si="2"/>
        <v>80.46710837112623</v>
      </c>
      <c r="E4" s="1">
        <f t="shared" si="3"/>
        <v>1.0325666666666666</v>
      </c>
      <c r="F4" s="1">
        <f t="shared" ref="F4:F15" si="8">510*2*1000/2400/9.8</f>
        <v>43.367346938775505</v>
      </c>
      <c r="G4" s="1">
        <f t="shared" si="4"/>
        <v>74.19952286470145</v>
      </c>
      <c r="H4" s="1">
        <f t="shared" si="5"/>
        <v>1.2928999999999999</v>
      </c>
      <c r="I4" s="1">
        <f t="shared" si="6"/>
        <v>0.98050000000000004</v>
      </c>
    </row>
    <row r="5" spans="1:9" x14ac:dyDescent="0.3">
      <c r="A5" s="1">
        <f t="shared" si="7"/>
        <v>15</v>
      </c>
      <c r="B5" s="1">
        <f t="shared" si="0"/>
        <v>225</v>
      </c>
      <c r="C5" s="1">
        <f t="shared" si="1"/>
        <v>61.920291241496599</v>
      </c>
      <c r="D5" s="1">
        <f t="shared" si="2"/>
        <v>79.627747252747241</v>
      </c>
      <c r="E5" s="1">
        <f t="shared" si="3"/>
        <v>1.0768166666666668</v>
      </c>
      <c r="F5" s="1">
        <f t="shared" si="8"/>
        <v>43.367346938775505</v>
      </c>
      <c r="G5" s="1">
        <f t="shared" si="4"/>
        <v>72.520800627943473</v>
      </c>
      <c r="H5" s="1">
        <f t="shared" si="5"/>
        <v>1.3602749999999999</v>
      </c>
      <c r="I5" s="1">
        <f t="shared" si="6"/>
        <v>1.0201249999999999</v>
      </c>
    </row>
    <row r="6" spans="1:9" x14ac:dyDescent="0.3">
      <c r="A6" s="1">
        <f t="shared" si="7"/>
        <v>20</v>
      </c>
      <c r="B6" s="1">
        <f t="shared" si="0"/>
        <v>400</v>
      </c>
      <c r="C6" s="1">
        <f t="shared" si="1"/>
        <v>60.699234693877543</v>
      </c>
      <c r="D6" s="1">
        <f t="shared" si="2"/>
        <v>78.908294865565267</v>
      </c>
      <c r="E6" s="1">
        <f t="shared" si="3"/>
        <v>1.1286</v>
      </c>
      <c r="F6" s="1">
        <f t="shared" si="8"/>
        <v>43.367346938775505</v>
      </c>
      <c r="G6" s="1">
        <f t="shared" si="4"/>
        <v>71.081895853579539</v>
      </c>
      <c r="H6" s="1">
        <f t="shared" si="5"/>
        <v>1.4416</v>
      </c>
      <c r="I6" s="1">
        <f t="shared" si="6"/>
        <v>1.0660000000000001</v>
      </c>
    </row>
    <row r="7" spans="1:9" x14ac:dyDescent="0.3">
      <c r="A7" s="1">
        <f t="shared" si="7"/>
        <v>25</v>
      </c>
      <c r="B7" s="1">
        <f t="shared" si="0"/>
        <v>625</v>
      </c>
      <c r="C7" s="1">
        <f t="shared" si="1"/>
        <v>59.291698554421764</v>
      </c>
      <c r="D7" s="1">
        <f t="shared" si="2"/>
        <v>78.284769463340893</v>
      </c>
      <c r="E7" s="1">
        <f t="shared" si="3"/>
        <v>1.1879166666666665</v>
      </c>
      <c r="F7" s="1">
        <f t="shared" si="8"/>
        <v>43.367346938775505</v>
      </c>
      <c r="G7" s="1">
        <f t="shared" si="4"/>
        <v>69.834845049130763</v>
      </c>
      <c r="H7" s="1">
        <f t="shared" si="5"/>
        <v>1.536875</v>
      </c>
      <c r="I7" s="1">
        <f t="shared" si="6"/>
        <v>1.118125</v>
      </c>
    </row>
    <row r="8" spans="1:9" x14ac:dyDescent="0.3">
      <c r="A8" s="1">
        <f t="shared" si="7"/>
        <v>30</v>
      </c>
      <c r="B8" s="1">
        <f t="shared" si="0"/>
        <v>900</v>
      </c>
      <c r="C8" s="1">
        <f t="shared" si="1"/>
        <v>57.718027210884351</v>
      </c>
      <c r="D8" s="1">
        <f t="shared" si="2"/>
        <v>77.739184736394549</v>
      </c>
      <c r="E8" s="1">
        <f t="shared" si="3"/>
        <v>1.2547666666666666</v>
      </c>
      <c r="F8" s="1">
        <f t="shared" si="8"/>
        <v>43.367346938775505</v>
      </c>
      <c r="G8" s="1">
        <f t="shared" si="4"/>
        <v>68.743675595238088</v>
      </c>
      <c r="H8" s="1">
        <f t="shared" si="5"/>
        <v>1.6461000000000001</v>
      </c>
      <c r="I8" s="1">
        <f t="shared" si="6"/>
        <v>1.1765000000000001</v>
      </c>
    </row>
    <row r="9" spans="1:9" x14ac:dyDescent="0.3">
      <c r="A9" s="1">
        <f t="shared" si="7"/>
        <v>35</v>
      </c>
      <c r="B9" s="1">
        <f t="shared" si="0"/>
        <v>1225</v>
      </c>
      <c r="C9" s="1">
        <f t="shared" si="1"/>
        <v>55.998565051020407</v>
      </c>
      <c r="D9" s="1">
        <f t="shared" si="2"/>
        <v>77.25778644791248</v>
      </c>
      <c r="E9" s="1">
        <f t="shared" si="3"/>
        <v>1.3291500000000001</v>
      </c>
      <c r="F9" s="1">
        <f t="shared" si="8"/>
        <v>43.367346938775505</v>
      </c>
      <c r="G9" s="1">
        <f t="shared" si="4"/>
        <v>67.780879018273964</v>
      </c>
      <c r="H9" s="1">
        <f t="shared" si="5"/>
        <v>1.7692749999999999</v>
      </c>
      <c r="I9" s="1">
        <f t="shared" si="6"/>
        <v>1.241125</v>
      </c>
    </row>
    <row r="10" spans="1:9" x14ac:dyDescent="0.3">
      <c r="A10" s="1">
        <f t="shared" si="7"/>
        <v>40</v>
      </c>
      <c r="B10" s="1">
        <f t="shared" si="0"/>
        <v>1600</v>
      </c>
      <c r="C10" s="1">
        <f t="shared" si="1"/>
        <v>54.153656462585026</v>
      </c>
      <c r="D10" s="1">
        <f t="shared" si="2"/>
        <v>76.829876858150669</v>
      </c>
      <c r="E10" s="1">
        <f t="shared" si="3"/>
        <v>1.4110666666666667</v>
      </c>
      <c r="F10" s="1">
        <f t="shared" si="8"/>
        <v>43.367346938775505</v>
      </c>
      <c r="G10" s="1">
        <f t="shared" si="4"/>
        <v>66.925059838750315</v>
      </c>
      <c r="H10" s="1">
        <f t="shared" si="5"/>
        <v>1.9064000000000001</v>
      </c>
      <c r="I10" s="1">
        <f t="shared" si="6"/>
        <v>1.3120000000000001</v>
      </c>
    </row>
    <row r="11" spans="1:9" x14ac:dyDescent="0.3">
      <c r="A11" s="1">
        <f t="shared" si="7"/>
        <v>45</v>
      </c>
      <c r="B11" s="1">
        <f t="shared" si="0"/>
        <v>2025</v>
      </c>
      <c r="C11" s="1">
        <f t="shared" si="1"/>
        <v>52.203645833333333</v>
      </c>
      <c r="D11" s="1">
        <f t="shared" si="2"/>
        <v>76.447010383100604</v>
      </c>
      <c r="E11" s="1">
        <f t="shared" si="3"/>
        <v>1.5005166666666669</v>
      </c>
      <c r="F11" s="1">
        <f t="shared" si="8"/>
        <v>43.367346938775505</v>
      </c>
      <c r="G11" s="1">
        <f t="shared" si="4"/>
        <v>66.159326888650199</v>
      </c>
      <c r="H11" s="1">
        <f t="shared" si="5"/>
        <v>2.0574750000000002</v>
      </c>
      <c r="I11" s="1">
        <f t="shared" si="6"/>
        <v>1.3891250000000002</v>
      </c>
    </row>
    <row r="12" spans="1:9" x14ac:dyDescent="0.3">
      <c r="A12" s="1">
        <f t="shared" si="7"/>
        <v>50</v>
      </c>
      <c r="B12" s="1">
        <f t="shared" si="0"/>
        <v>2500</v>
      </c>
      <c r="C12" s="1">
        <f t="shared" si="1"/>
        <v>50.168877551020401</v>
      </c>
      <c r="D12" s="1">
        <f t="shared" si="2"/>
        <v>76.102430555555543</v>
      </c>
      <c r="E12" s="1">
        <f t="shared" si="3"/>
        <v>1.5975000000000004</v>
      </c>
      <c r="F12" s="1">
        <f t="shared" si="8"/>
        <v>43.367346938775505</v>
      </c>
      <c r="G12" s="1">
        <f t="shared" si="4"/>
        <v>65.470167233560076</v>
      </c>
      <c r="H12" s="1">
        <f t="shared" si="5"/>
        <v>2.2225000000000001</v>
      </c>
      <c r="I12" s="1">
        <f t="shared" si="6"/>
        <v>1.4725000000000001</v>
      </c>
    </row>
    <row r="13" spans="1:9" x14ac:dyDescent="0.3">
      <c r="A13" s="1">
        <f t="shared" si="7"/>
        <v>55</v>
      </c>
      <c r="B13" s="1">
        <f t="shared" si="0"/>
        <v>3025</v>
      </c>
      <c r="C13" s="1">
        <f t="shared" si="1"/>
        <v>48.069696003401354</v>
      </c>
      <c r="D13" s="1">
        <f t="shared" si="2"/>
        <v>75.790667854443356</v>
      </c>
      <c r="E13" s="1">
        <f t="shared" si="3"/>
        <v>1.7020166666666665</v>
      </c>
      <c r="F13" s="1">
        <f>510*2*1000/2400/9.8</f>
        <v>43.367346938775505</v>
      </c>
      <c r="G13" s="1">
        <f t="shared" si="4"/>
        <v>64.846641831335702</v>
      </c>
      <c r="H13" s="1">
        <f t="shared" si="5"/>
        <v>2.401475</v>
      </c>
      <c r="I13" s="1">
        <f t="shared" si="6"/>
        <v>1.562125</v>
      </c>
    </row>
    <row r="14" spans="1:9" x14ac:dyDescent="0.3">
      <c r="A14" s="1">
        <f t="shared" si="7"/>
        <v>60</v>
      </c>
      <c r="B14" s="1">
        <f t="shared" si="0"/>
        <v>3600</v>
      </c>
      <c r="C14" s="1">
        <f t="shared" si="1"/>
        <v>45.926445578231288</v>
      </c>
      <c r="D14" s="1">
        <f t="shared" si="2"/>
        <v>75.507247217068624</v>
      </c>
      <c r="E14" s="1">
        <f t="shared" si="3"/>
        <v>1.8140666666666669</v>
      </c>
      <c r="F14" s="1">
        <f t="shared" si="8"/>
        <v>43.367346938775505</v>
      </c>
      <c r="G14" s="1">
        <f t="shared" si="4"/>
        <v>64.279800556586252</v>
      </c>
      <c r="H14" s="1">
        <f t="shared" si="5"/>
        <v>2.5944000000000003</v>
      </c>
      <c r="I14" s="1">
        <f t="shared" si="6"/>
        <v>1.6579999999999999</v>
      </c>
    </row>
    <row r="15" spans="1:9" x14ac:dyDescent="0.3">
      <c r="A15" s="1">
        <f t="shared" si="7"/>
        <v>65</v>
      </c>
      <c r="B15" s="1">
        <f t="shared" si="0"/>
        <v>4225</v>
      </c>
      <c r="C15" s="1">
        <f t="shared" si="1"/>
        <v>43.759470663265304</v>
      </c>
      <c r="D15" s="1">
        <f t="shared" si="2"/>
        <v>75.248471852509113</v>
      </c>
      <c r="E15" s="1">
        <f t="shared" si="3"/>
        <v>1.9336499999999999</v>
      </c>
      <c r="F15" s="1">
        <f t="shared" si="8"/>
        <v>43.367346938775505</v>
      </c>
      <c r="G15" s="1">
        <f t="shared" si="4"/>
        <v>63.762249827467201</v>
      </c>
      <c r="H15" s="1">
        <f t="shared" si="5"/>
        <v>2.8012750000000004</v>
      </c>
      <c r="I15" s="1">
        <f t="shared" si="6"/>
        <v>1.7601249999999999</v>
      </c>
    </row>
    <row r="16" spans="1:9" x14ac:dyDescent="0.3">
      <c r="A16" s="1">
        <f t="shared" si="7"/>
        <v>70</v>
      </c>
      <c r="B16" s="1">
        <f t="shared" si="0"/>
        <v>4900</v>
      </c>
      <c r="C16" s="1">
        <f t="shared" si="1"/>
        <v>41.589115646258499</v>
      </c>
      <c r="D16" s="1">
        <f t="shared" si="2"/>
        <v>73.438216883975798</v>
      </c>
      <c r="E16" s="1">
        <f t="shared" si="3"/>
        <v>2.0607666666666664</v>
      </c>
      <c r="F16" s="1">
        <f>(0.042*A16*A16-11.962*A16+1123.041)*2*1000/2400/9.8</f>
        <v>41.794302721088428</v>
      </c>
      <c r="G16" s="1">
        <f t="shared" si="4"/>
        <v>63.287828325774747</v>
      </c>
      <c r="H16" s="1">
        <f t="shared" si="5"/>
        <v>3.0221</v>
      </c>
      <c r="I16" s="1">
        <f t="shared" si="6"/>
        <v>1.8685</v>
      </c>
    </row>
    <row r="17" spans="1:9" x14ac:dyDescent="0.3">
      <c r="A17" s="1">
        <f t="shared" si="7"/>
        <v>75</v>
      </c>
      <c r="B17" s="1">
        <f t="shared" si="0"/>
        <v>5625</v>
      </c>
      <c r="C17" s="1">
        <f t="shared" si="1"/>
        <v>39.435724914965988</v>
      </c>
      <c r="D17" s="1">
        <f t="shared" si="2"/>
        <v>70.723384353741494</v>
      </c>
      <c r="E17" s="1">
        <f t="shared" si="3"/>
        <v>2.1954166666666666</v>
      </c>
      <c r="F17" s="1">
        <f t="shared" ref="F17:F26" si="9">(0.042*A17*A17-11.962*A17+1123.041)*2*1000/2400/9.8</f>
        <v>39.297704081632645</v>
      </c>
      <c r="G17" s="1">
        <f t="shared" si="4"/>
        <v>62.851360544217691</v>
      </c>
      <c r="H17" s="1">
        <f t="shared" si="5"/>
        <v>3.256875</v>
      </c>
      <c r="I17" s="1">
        <f t="shared" si="6"/>
        <v>1.983125</v>
      </c>
    </row>
    <row r="18" spans="1:9" x14ac:dyDescent="0.3">
      <c r="A18" s="1">
        <f t="shared" si="7"/>
        <v>80</v>
      </c>
      <c r="B18" s="1">
        <f t="shared" si="0"/>
        <v>6400</v>
      </c>
      <c r="C18" s="1">
        <f t="shared" si="1"/>
        <v>37.319642857142853</v>
      </c>
      <c r="D18" s="1">
        <f t="shared" si="2"/>
        <v>68.203910474446175</v>
      </c>
      <c r="E18" s="1">
        <f t="shared" si="3"/>
        <v>2.3376000000000001</v>
      </c>
      <c r="F18" s="1">
        <f t="shared" si="9"/>
        <v>36.979676870748285</v>
      </c>
      <c r="G18" s="1">
        <f t="shared" si="4"/>
        <v>62.448467207395773</v>
      </c>
      <c r="H18" s="1">
        <f t="shared" si="5"/>
        <v>3.5056000000000003</v>
      </c>
      <c r="I18" s="1">
        <f t="shared" si="6"/>
        <v>2.1040000000000001</v>
      </c>
    </row>
    <row r="19" spans="1:9" x14ac:dyDescent="0.3">
      <c r="A19" s="1">
        <f t="shared" si="7"/>
        <v>85</v>
      </c>
      <c r="B19" s="1">
        <f t="shared" si="0"/>
        <v>7225</v>
      </c>
      <c r="C19" s="1">
        <f t="shared" si="1"/>
        <v>35.26121386054421</v>
      </c>
      <c r="D19" s="1">
        <f t="shared" si="2"/>
        <v>65.877929999160159</v>
      </c>
      <c r="E19" s="1">
        <f t="shared" si="3"/>
        <v>2.4873166666666666</v>
      </c>
      <c r="F19" s="1">
        <f t="shared" si="9"/>
        <v>34.840221088435371</v>
      </c>
      <c r="G19" s="1">
        <f t="shared" si="4"/>
        <v>62.075417821449562</v>
      </c>
      <c r="H19" s="1">
        <f t="shared" si="5"/>
        <v>3.768275</v>
      </c>
      <c r="I19" s="1">
        <f t="shared" si="6"/>
        <v>2.231125</v>
      </c>
    </row>
    <row r="20" spans="1:9" x14ac:dyDescent="0.3">
      <c r="A20" s="1">
        <f t="shared" si="7"/>
        <v>90</v>
      </c>
      <c r="B20" s="1">
        <f t="shared" si="0"/>
        <v>8100</v>
      </c>
      <c r="C20" s="1">
        <f t="shared" si="1"/>
        <v>33.280782312925162</v>
      </c>
      <c r="D20" s="1">
        <f t="shared" si="2"/>
        <v>63.743844144800775</v>
      </c>
      <c r="E20" s="1">
        <f t="shared" si="3"/>
        <v>2.6445666666666665</v>
      </c>
      <c r="F20" s="1">
        <f t="shared" si="9"/>
        <v>32.879336734693879</v>
      </c>
      <c r="G20" s="1">
        <f t="shared" si="4"/>
        <v>61.729014820213784</v>
      </c>
      <c r="H20" s="1">
        <f t="shared" si="5"/>
        <v>4.0449000000000002</v>
      </c>
      <c r="I20" s="1">
        <f t="shared" si="6"/>
        <v>2.3644999999999996</v>
      </c>
    </row>
    <row r="21" spans="1:9" x14ac:dyDescent="0.3">
      <c r="A21" s="1">
        <f t="shared" si="7"/>
        <v>95</v>
      </c>
      <c r="B21" s="1">
        <f t="shared" si="0"/>
        <v>9025</v>
      </c>
      <c r="C21" s="1">
        <f t="shared" si="1"/>
        <v>31.398692602040811</v>
      </c>
      <c r="D21" s="1">
        <f t="shared" si="2"/>
        <v>61.800274650089925</v>
      </c>
      <c r="E21" s="1">
        <f t="shared" si="3"/>
        <v>2.8093500000000002</v>
      </c>
      <c r="F21" s="1">
        <f t="shared" si="9"/>
        <v>31.097023809523808</v>
      </c>
      <c r="G21" s="1">
        <f t="shared" si="4"/>
        <v>61.406501681132234</v>
      </c>
      <c r="H21" s="1">
        <f t="shared" si="5"/>
        <v>4.3354749999999997</v>
      </c>
      <c r="I21" s="1">
        <f t="shared" si="6"/>
        <v>2.5041250000000002</v>
      </c>
    </row>
    <row r="22" spans="1:9" x14ac:dyDescent="0.3">
      <c r="A22" s="1">
        <f t="shared" si="7"/>
        <v>100</v>
      </c>
      <c r="B22" s="1">
        <f t="shared" si="0"/>
        <v>10000</v>
      </c>
      <c r="C22" s="1">
        <f t="shared" si="1"/>
        <v>29.635289115646259</v>
      </c>
      <c r="D22" s="1">
        <f t="shared" si="2"/>
        <v>60.046027021919869</v>
      </c>
      <c r="E22" s="1">
        <f t="shared" si="3"/>
        <v>2.9816666666666669</v>
      </c>
      <c r="F22" s="1">
        <f t="shared" si="9"/>
        <v>29.49328231292516</v>
      </c>
      <c r="G22" s="1">
        <f t="shared" si="4"/>
        <v>61.105489417989425</v>
      </c>
      <c r="H22" s="1">
        <f t="shared" si="5"/>
        <v>4.6400000000000006</v>
      </c>
      <c r="I22" s="1">
        <f t="shared" si="6"/>
        <v>2.65</v>
      </c>
    </row>
    <row r="23" spans="1:9" x14ac:dyDescent="0.3">
      <c r="A23" s="1">
        <f t="shared" si="7"/>
        <v>105</v>
      </c>
      <c r="B23" s="1">
        <f t="shared" si="0"/>
        <v>11025</v>
      </c>
      <c r="C23" s="1">
        <f t="shared" si="1"/>
        <v>28.010916241496592</v>
      </c>
      <c r="D23" s="1">
        <f t="shared" si="2"/>
        <v>58.480060895325863</v>
      </c>
      <c r="E23" s="1">
        <f t="shared" si="3"/>
        <v>3.1615166666666665</v>
      </c>
      <c r="F23" s="1">
        <f t="shared" si="9"/>
        <v>28.068112244897947</v>
      </c>
      <c r="G23" s="1">
        <f t="shared" si="4"/>
        <v>60.823897300855826</v>
      </c>
      <c r="H23" s="1">
        <f t="shared" si="5"/>
        <v>4.958475</v>
      </c>
      <c r="I23" s="1">
        <f t="shared" si="6"/>
        <v>2.8021250000000002</v>
      </c>
    </row>
    <row r="24" spans="1:9" x14ac:dyDescent="0.3">
      <c r="A24" s="1">
        <f t="shared" si="7"/>
        <v>110</v>
      </c>
      <c r="B24" s="1">
        <f t="shared" si="0"/>
        <v>12100</v>
      </c>
      <c r="C24" s="1">
        <f t="shared" si="1"/>
        <v>26.545918367346946</v>
      </c>
      <c r="D24" s="1">
        <f t="shared" si="2"/>
        <v>57.101465950963714</v>
      </c>
      <c r="E24" s="1">
        <f t="shared" si="3"/>
        <v>3.3489</v>
      </c>
      <c r="F24" s="1">
        <f t="shared" si="9"/>
        <v>26.821513605442178</v>
      </c>
      <c r="G24" s="1">
        <f t="shared" si="4"/>
        <v>60.55990469104308</v>
      </c>
      <c r="H24" s="1">
        <f t="shared" si="5"/>
        <v>5.2909000000000006</v>
      </c>
      <c r="I24" s="1">
        <f t="shared" si="6"/>
        <v>2.9604999999999997</v>
      </c>
    </row>
    <row r="25" spans="1:9" x14ac:dyDescent="0.3">
      <c r="A25" s="1">
        <f t="shared" si="7"/>
        <v>115</v>
      </c>
      <c r="B25" s="1">
        <f t="shared" si="0"/>
        <v>13225</v>
      </c>
      <c r="C25" s="1">
        <f t="shared" si="1"/>
        <v>25.260639880952372</v>
      </c>
      <c r="D25" s="1">
        <f t="shared" si="2"/>
        <v>55.909442211227933</v>
      </c>
      <c r="E25" s="1">
        <f t="shared" si="3"/>
        <v>3.5438166666666668</v>
      </c>
      <c r="F25" s="1">
        <f t="shared" si="9"/>
        <v>25.753486394557832</v>
      </c>
      <c r="G25" s="1">
        <f t="shared" si="4"/>
        <v>60.311911633340202</v>
      </c>
      <c r="H25" s="1">
        <f t="shared" si="5"/>
        <v>5.6372750000000007</v>
      </c>
      <c r="I25" s="1">
        <f t="shared" si="6"/>
        <v>3.1251250000000002</v>
      </c>
    </row>
    <row r="26" spans="1:9" x14ac:dyDescent="0.3">
      <c r="A26" s="1">
        <f t="shared" si="7"/>
        <v>120</v>
      </c>
      <c r="B26" s="1">
        <f t="shared" si="0"/>
        <v>14400</v>
      </c>
      <c r="C26" s="1">
        <f t="shared" si="1"/>
        <v>24.175425170068031</v>
      </c>
      <c r="D26" s="1">
        <f t="shared" si="2"/>
        <v>54.903283813525391</v>
      </c>
      <c r="E26" s="1">
        <f t="shared" si="3"/>
        <v>3.7462666666666666</v>
      </c>
      <c r="F26" s="1">
        <f t="shared" si="9"/>
        <v>24.864030612244882</v>
      </c>
      <c r="G26" s="1">
        <f t="shared" si="4"/>
        <v>60.078506402561025</v>
      </c>
      <c r="H26" s="1">
        <f t="shared" si="5"/>
        <v>5.9976000000000003</v>
      </c>
      <c r="I26" s="1">
        <f t="shared" si="6"/>
        <v>3.2959999999999998</v>
      </c>
    </row>
    <row r="32" spans="1:9" x14ac:dyDescent="0.3">
      <c r="B32" s="1" t="s">
        <v>10</v>
      </c>
      <c r="C32" s="1" t="s">
        <v>24</v>
      </c>
    </row>
    <row r="33" spans="2:3" x14ac:dyDescent="0.3">
      <c r="B33" s="1">
        <v>0</v>
      </c>
      <c r="C33" s="1">
        <v>64.261139455782313</v>
      </c>
    </row>
    <row r="34" spans="2:3" x14ac:dyDescent="0.3">
      <c r="B34" s="1">
        <v>900</v>
      </c>
      <c r="C34" s="1">
        <v>57.718027210884351</v>
      </c>
    </row>
    <row r="35" spans="2:3" x14ac:dyDescent="0.3">
      <c r="B35" s="1">
        <v>3025</v>
      </c>
      <c r="C35" s="1">
        <v>48.069696003401354</v>
      </c>
    </row>
    <row r="36" spans="2:3" x14ac:dyDescent="0.3">
      <c r="B36" s="1">
        <v>6400</v>
      </c>
      <c r="C36" s="1">
        <v>37.319642857142853</v>
      </c>
    </row>
    <row r="37" spans="2:3" x14ac:dyDescent="0.3">
      <c r="B37" s="1">
        <v>10000</v>
      </c>
      <c r="C37" s="1">
        <v>29.635289115646259</v>
      </c>
    </row>
    <row r="38" spans="2:3" x14ac:dyDescent="0.3">
      <c r="B38" s="1">
        <v>14400</v>
      </c>
      <c r="C38" s="1">
        <v>24.175425170068031</v>
      </c>
    </row>
    <row r="55" spans="2:3" x14ac:dyDescent="0.3">
      <c r="B55" s="1" t="s">
        <v>11</v>
      </c>
      <c r="C55" s="1" t="s">
        <v>25</v>
      </c>
    </row>
    <row r="56" spans="2:3" x14ac:dyDescent="0.3">
      <c r="B56" s="1">
        <v>0</v>
      </c>
      <c r="C56" s="1">
        <v>39.282100340136054</v>
      </c>
    </row>
    <row r="57" spans="2:3" x14ac:dyDescent="0.3">
      <c r="B57" s="1">
        <v>25</v>
      </c>
      <c r="C57" s="1">
        <v>81.459080601937728</v>
      </c>
    </row>
    <row r="58" spans="2:3" x14ac:dyDescent="0.3">
      <c r="B58" s="1">
        <v>400</v>
      </c>
      <c r="C58" s="1">
        <v>78.908294865565267</v>
      </c>
    </row>
    <row r="59" spans="2:3" x14ac:dyDescent="0.3">
      <c r="B59" s="1">
        <v>2025</v>
      </c>
      <c r="C59" s="1">
        <v>76.447010383100604</v>
      </c>
    </row>
    <row r="60" spans="2:3" x14ac:dyDescent="0.3">
      <c r="B60" s="1">
        <v>4225</v>
      </c>
      <c r="C60" s="1">
        <v>75.248471852509113</v>
      </c>
    </row>
    <row r="61" spans="2:3" x14ac:dyDescent="0.3">
      <c r="B61" s="1">
        <v>8100</v>
      </c>
      <c r="C61" s="1">
        <v>63.743844144800775</v>
      </c>
    </row>
    <row r="62" spans="2:3" x14ac:dyDescent="0.3">
      <c r="B62" s="1">
        <v>11025</v>
      </c>
      <c r="C62" s="1">
        <v>58.480060895325863</v>
      </c>
    </row>
    <row r="63" spans="2:3" x14ac:dyDescent="0.3">
      <c r="B63" s="1">
        <v>14400</v>
      </c>
      <c r="C63" s="1">
        <v>54.903283813525391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CRH380AL</vt:lpstr>
      <vt:lpstr>HXD1D</vt:lpstr>
      <vt:lpstr>HXD2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2024-03-26T07:40:17Z</dcterms:modified>
</cp:coreProperties>
</file>